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tml3\"/>
    </mc:Choice>
  </mc:AlternateContent>
  <xr:revisionPtr revIDLastSave="0" documentId="13_ncr:1_{D6F89C1F-8F19-4A9A-8744-320011E23B45}" xr6:coauthVersionLast="47" xr6:coauthVersionMax="47" xr10:uidLastSave="{00000000-0000-0000-0000-000000000000}"/>
  <bookViews>
    <workbookView xWindow="-110" yWindow="-110" windowWidth="22780" windowHeight="14540" xr2:uid="{2D82E727-6FF8-48B9-B6C5-BD711EE15401}"/>
  </bookViews>
  <sheets>
    <sheet name="Predict Footbal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B4" i="1"/>
  <c r="V4" i="1"/>
  <c r="W4" i="1"/>
  <c r="T32" i="1"/>
  <c r="T30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Q23" i="1"/>
  <c r="P23" i="1"/>
  <c r="O23" i="1"/>
  <c r="P22" i="1"/>
  <c r="Q22" i="1" s="1"/>
  <c r="O22" i="1"/>
  <c r="P21" i="1"/>
  <c r="Q21" i="1" s="1"/>
  <c r="O21" i="1"/>
  <c r="P20" i="1"/>
  <c r="O20" i="1"/>
  <c r="Q20" i="1" s="1"/>
  <c r="P19" i="1"/>
  <c r="Q19" i="1" s="1"/>
  <c r="O19" i="1"/>
  <c r="P18" i="1"/>
  <c r="Q18" i="1" s="1"/>
  <c r="O18" i="1"/>
  <c r="P17" i="1"/>
  <c r="Q17" i="1" s="1"/>
  <c r="O17" i="1"/>
  <c r="P16" i="1"/>
  <c r="Q16" i="1" s="1"/>
  <c r="O16" i="1"/>
  <c r="P15" i="1"/>
  <c r="Q15" i="1" s="1"/>
  <c r="O15" i="1"/>
  <c r="P14" i="1"/>
  <c r="O14" i="1"/>
  <c r="Q14" i="1" s="1"/>
  <c r="P13" i="1"/>
  <c r="Q13" i="1" s="1"/>
  <c r="O13" i="1"/>
  <c r="P12" i="1"/>
  <c r="Q12" i="1" s="1"/>
  <c r="O12" i="1"/>
  <c r="Q11" i="1"/>
  <c r="P11" i="1"/>
  <c r="O11" i="1"/>
  <c r="P10" i="1"/>
  <c r="O10" i="1"/>
  <c r="Q10" i="1" s="1"/>
  <c r="P9" i="1"/>
  <c r="Q9" i="1" s="1"/>
  <c r="O9" i="1"/>
  <c r="P8" i="1"/>
  <c r="Q8" i="1" s="1"/>
  <c r="O8" i="1"/>
  <c r="Q7" i="1"/>
  <c r="P7" i="1"/>
  <c r="O7" i="1"/>
  <c r="P6" i="1"/>
  <c r="Q6" i="1" s="1"/>
  <c r="O6" i="1"/>
  <c r="U5" i="1"/>
  <c r="T5" i="1"/>
  <c r="P5" i="1"/>
  <c r="Q5" i="1" s="1"/>
  <c r="O5" i="1"/>
  <c r="P4" i="1"/>
  <c r="Q4" i="1" s="1"/>
  <c r="O4" i="1"/>
  <c r="T6" i="1" l="1"/>
  <c r="V8" i="1"/>
  <c r="U6" i="1"/>
  <c r="V9" i="1"/>
  <c r="AD4" i="1"/>
  <c r="AE9" i="1" l="1"/>
  <c r="W9" i="1"/>
  <c r="AD9" i="1"/>
  <c r="AC9" i="1"/>
  <c r="AB9" i="1"/>
  <c r="AI9" i="1"/>
  <c r="AA9" i="1"/>
  <c r="AH9" i="1"/>
  <c r="Z9" i="1"/>
  <c r="AG9" i="1"/>
  <c r="Y9" i="1"/>
  <c r="AF9" i="1"/>
  <c r="X9" i="1"/>
  <c r="AF8" i="1"/>
  <c r="X8" i="1"/>
  <c r="AE8" i="1"/>
  <c r="W8" i="1"/>
  <c r="AD8" i="1"/>
  <c r="AC8" i="1"/>
  <c r="AB8" i="1"/>
  <c r="AI8" i="1"/>
  <c r="AA8" i="1"/>
  <c r="AH8" i="1"/>
  <c r="Z8" i="1"/>
  <c r="AG8" i="1"/>
  <c r="Y8" i="1"/>
  <c r="Y26" i="1" l="1"/>
  <c r="Y25" i="1"/>
  <c r="Y20" i="1"/>
  <c r="Y16" i="1"/>
  <c r="Y24" i="1"/>
  <c r="Y23" i="1"/>
  <c r="Y19" i="1"/>
  <c r="Y15" i="1"/>
  <c r="Y22" i="1"/>
  <c r="Y18" i="1"/>
  <c r="Y14" i="1"/>
  <c r="Y21" i="1"/>
  <c r="Y17" i="1"/>
  <c r="AD22" i="1"/>
  <c r="AD18" i="1"/>
  <c r="AD14" i="1"/>
  <c r="AD21" i="1"/>
  <c r="AD17" i="1"/>
  <c r="AD26" i="1"/>
  <c r="AD25" i="1"/>
  <c r="AD20" i="1"/>
  <c r="AD16" i="1"/>
  <c r="AD24" i="1"/>
  <c r="AD23" i="1"/>
  <c r="AD19" i="1"/>
  <c r="AD15" i="1"/>
  <c r="AG26" i="1"/>
  <c r="AG27" i="1" s="1"/>
  <c r="AG25" i="1"/>
  <c r="AG20" i="1"/>
  <c r="AG16" i="1"/>
  <c r="AG24" i="1"/>
  <c r="AG23" i="1"/>
  <c r="AG19" i="1"/>
  <c r="AG15" i="1"/>
  <c r="AG22" i="1"/>
  <c r="AG18" i="1"/>
  <c r="AG14" i="1"/>
  <c r="AG21" i="1"/>
  <c r="AG17" i="1"/>
  <c r="W21" i="1"/>
  <c r="W17" i="1"/>
  <c r="W26" i="1"/>
  <c r="W25" i="1"/>
  <c r="W20" i="1"/>
  <c r="W16" i="1"/>
  <c r="W24" i="1"/>
  <c r="W23" i="1"/>
  <c r="W19" i="1"/>
  <c r="W15" i="1"/>
  <c r="W22" i="1"/>
  <c r="W18" i="1"/>
  <c r="W14" i="1"/>
  <c r="Z25" i="1"/>
  <c r="Z20" i="1"/>
  <c r="Z16" i="1"/>
  <c r="Z24" i="1"/>
  <c r="Z23" i="1"/>
  <c r="Z19" i="1"/>
  <c r="Z15" i="1"/>
  <c r="Z22" i="1"/>
  <c r="Z18" i="1"/>
  <c r="Z14" i="1"/>
  <c r="Z21" i="1"/>
  <c r="Z17" i="1"/>
  <c r="Z26" i="1"/>
  <c r="AE21" i="1"/>
  <c r="AE17" i="1"/>
  <c r="AE26" i="1"/>
  <c r="AE25" i="1"/>
  <c r="AE20" i="1"/>
  <c r="AE16" i="1"/>
  <c r="AE24" i="1"/>
  <c r="AE23" i="1"/>
  <c r="AE19" i="1"/>
  <c r="AE15" i="1"/>
  <c r="AE22" i="1"/>
  <c r="AE18" i="1"/>
  <c r="AE14" i="1"/>
  <c r="AH25" i="1"/>
  <c r="AI25" i="1" s="1"/>
  <c r="AH20" i="1"/>
  <c r="AH16" i="1"/>
  <c r="AH24" i="1"/>
  <c r="AH23" i="1"/>
  <c r="AH19" i="1"/>
  <c r="AH15" i="1"/>
  <c r="AH22" i="1"/>
  <c r="AH18" i="1"/>
  <c r="AH14" i="1"/>
  <c r="AH12" i="1" s="1"/>
  <c r="AH21" i="1"/>
  <c r="AH17" i="1"/>
  <c r="AH26" i="1"/>
  <c r="AA24" i="1"/>
  <c r="AA23" i="1"/>
  <c r="AA19" i="1"/>
  <c r="AA15" i="1"/>
  <c r="AA22" i="1"/>
  <c r="AA18" i="1"/>
  <c r="AA14" i="1"/>
  <c r="AA21" i="1"/>
  <c r="AA17" i="1"/>
  <c r="AA26" i="1"/>
  <c r="AA25" i="1"/>
  <c r="AA20" i="1"/>
  <c r="AA16" i="1"/>
  <c r="AB23" i="1"/>
  <c r="AB19" i="1"/>
  <c r="AB15" i="1"/>
  <c r="AB22" i="1"/>
  <c r="AB18" i="1"/>
  <c r="AB14" i="1"/>
  <c r="AB21" i="1"/>
  <c r="AB17" i="1"/>
  <c r="AB26" i="1"/>
  <c r="AB25" i="1"/>
  <c r="AB20" i="1"/>
  <c r="AB16" i="1"/>
  <c r="AB24" i="1"/>
  <c r="X21" i="1"/>
  <c r="X17" i="1"/>
  <c r="X26" i="1"/>
  <c r="X25" i="1"/>
  <c r="X20" i="1"/>
  <c r="X16" i="1"/>
  <c r="X24" i="1"/>
  <c r="X23" i="1"/>
  <c r="X19" i="1"/>
  <c r="X15" i="1"/>
  <c r="X22" i="1"/>
  <c r="X18" i="1"/>
  <c r="X14" i="1"/>
  <c r="AC22" i="1"/>
  <c r="AC18" i="1"/>
  <c r="AC14" i="1"/>
  <c r="AC21" i="1"/>
  <c r="AC17" i="1"/>
  <c r="AC26" i="1"/>
  <c r="AC25" i="1"/>
  <c r="AC20" i="1"/>
  <c r="AC16" i="1"/>
  <c r="AC24" i="1"/>
  <c r="AC23" i="1"/>
  <c r="AC19" i="1"/>
  <c r="AC15" i="1"/>
  <c r="AF21" i="1"/>
  <c r="AF17" i="1"/>
  <c r="AF26" i="1"/>
  <c r="AF25" i="1"/>
  <c r="AF20" i="1"/>
  <c r="AF16" i="1"/>
  <c r="AF24" i="1"/>
  <c r="AF23" i="1"/>
  <c r="AF19" i="1"/>
  <c r="AF15" i="1"/>
  <c r="AF22" i="1"/>
  <c r="AF18" i="1"/>
  <c r="AF14" i="1"/>
  <c r="V22" i="1"/>
  <c r="V18" i="1"/>
  <c r="V14" i="1"/>
  <c r="V21" i="1"/>
  <c r="V17" i="1"/>
  <c r="V26" i="1"/>
  <c r="T26" i="1" s="1"/>
  <c r="V25" i="1"/>
  <c r="V20" i="1"/>
  <c r="V16" i="1"/>
  <c r="V24" i="1"/>
  <c r="V23" i="1"/>
  <c r="V19" i="1"/>
  <c r="V15" i="1"/>
  <c r="T21" i="1" l="1"/>
  <c r="AE12" i="1"/>
  <c r="T19" i="1"/>
  <c r="T23" i="1"/>
  <c r="AI27" i="1"/>
  <c r="Y4" i="1" s="1"/>
  <c r="AB27" i="1"/>
  <c r="AI24" i="1"/>
  <c r="AF12" i="1"/>
  <c r="T25" i="1"/>
  <c r="AF27" i="1"/>
  <c r="X27" i="1"/>
  <c r="AA27" i="1"/>
  <c r="AI23" i="1"/>
  <c r="T24" i="1"/>
  <c r="T18" i="1"/>
  <c r="AE27" i="1"/>
  <c r="AI17" i="1"/>
  <c r="AD27" i="1"/>
  <c r="AD12" i="1"/>
  <c r="AB12" i="1"/>
  <c r="T16" i="1"/>
  <c r="AC12" i="1"/>
  <c r="W27" i="1"/>
  <c r="AG12" i="1"/>
  <c r="AI15" i="1"/>
  <c r="Z12" i="1"/>
  <c r="T22" i="1"/>
  <c r="T20" i="1"/>
  <c r="AI22" i="1"/>
  <c r="W12" i="1"/>
  <c r="AI14" i="1"/>
  <c r="AI16" i="1"/>
  <c r="Y12" i="1"/>
  <c r="X12" i="1"/>
  <c r="AI19" i="1"/>
  <c r="AA12" i="1"/>
  <c r="Z27" i="1"/>
  <c r="Y27" i="1"/>
  <c r="AC27" i="1"/>
  <c r="AI20" i="1"/>
  <c r="V27" i="1"/>
  <c r="T15" i="1"/>
  <c r="T17" i="1"/>
  <c r="AI18" i="1"/>
  <c r="AE4" i="1"/>
  <c r="AF4" i="1" s="1"/>
  <c r="AI21" i="1"/>
  <c r="AH27" i="1" l="1"/>
  <c r="Z4" i="1" s="1"/>
  <c r="AI26" i="1"/>
  <c r="X4" i="1" s="1"/>
  <c r="AA4" i="1" s="1"/>
</calcChain>
</file>

<file path=xl/sharedStrings.xml><?xml version="1.0" encoding="utf-8"?>
<sst xmlns="http://schemas.openxmlformats.org/spreadsheetml/2006/main" count="116" uniqueCount="56">
  <si>
    <t>l6</t>
  </si>
  <si>
    <t>League</t>
  </si>
  <si>
    <t>Rank</t>
  </si>
  <si>
    <t>Team</t>
  </si>
  <si>
    <t>GP</t>
  </si>
  <si>
    <t>W</t>
  </si>
  <si>
    <t>D</t>
  </si>
  <si>
    <t>L</t>
  </si>
  <si>
    <t>GF</t>
  </si>
  <si>
    <t>GA</t>
  </si>
  <si>
    <t>GD</t>
  </si>
  <si>
    <t>Pts</t>
  </si>
  <si>
    <t>Opponents PPG</t>
  </si>
  <si>
    <t>Home</t>
  </si>
  <si>
    <t>Away</t>
  </si>
  <si>
    <t>A Value</t>
  </si>
  <si>
    <t>B Value</t>
  </si>
  <si>
    <t>x</t>
  </si>
  <si>
    <t>DoubleChance</t>
  </si>
  <si>
    <t>CorrectScore</t>
  </si>
  <si>
    <t>Handicap</t>
  </si>
  <si>
    <t>Avg.Goals</t>
  </si>
  <si>
    <t>BTTS Yes</t>
  </si>
  <si>
    <t>BTTS No</t>
  </si>
  <si>
    <t>LiveScore</t>
  </si>
  <si>
    <t>EPL</t>
  </si>
  <si>
    <t>Newcastle Utd</t>
  </si>
  <si>
    <t>Arsenal</t>
  </si>
  <si>
    <t>Nottm Forest</t>
  </si>
  <si>
    <t>…</t>
  </si>
  <si>
    <t>Manchester City</t>
  </si>
  <si>
    <t>X</t>
  </si>
  <si>
    <t>Chelsea</t>
  </si>
  <si>
    <t>Exp G</t>
  </si>
  <si>
    <t>Manchester Utd</t>
  </si>
  <si>
    <t>Leicester City</t>
  </si>
  <si>
    <t>West Ham Utd</t>
  </si>
  <si>
    <t>Crystal Palace</t>
  </si>
  <si>
    <t>Tottenham</t>
  </si>
  <si>
    <t>Fulham</t>
  </si>
  <si>
    <t>Everton</t>
  </si>
  <si>
    <t>Liverpool</t>
  </si>
  <si>
    <t>Brentford</t>
  </si>
  <si>
    <t>Brighton</t>
  </si>
  <si>
    <t>Bournemouth</t>
  </si>
  <si>
    <t>Aston Villa</t>
  </si>
  <si>
    <t>Southampton</t>
  </si>
  <si>
    <t>Leeds Utd</t>
  </si>
  <si>
    <t>Wolverhampton</t>
  </si>
  <si>
    <t>SPA1</t>
  </si>
  <si>
    <t>12  (76.4%)</t>
  </si>
  <si>
    <t>2-1</t>
  </si>
  <si>
    <t>GFA</t>
  </si>
  <si>
    <t>Formula &gt;&gt;&gt;&gt;&gt;</t>
  </si>
  <si>
    <t>Home Value = AwayGA * [ (HomeGFA + AwayGFA)/2 ] / ( HomeGA + AwayGA ) + 0.25</t>
  </si>
  <si>
    <t xml:space="preserve">Away Value = HomeGA * [ (AwayGFA + HomeGFA)/2 ] / ( HomeGA + AwayGA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</si>
</sst>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%"/>
    <numFmt numFmtId="166" formatCode="0.000000000000000%"/>
    <numFmt numFmtId="167" formatCode="0.0%"/>
    <numFmt numFmtId="168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name val="Calibri"/>
      <family val="2"/>
    </font>
    <font>
      <b/>
      <sz val="11"/>
      <color theme="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5" borderId="1" applyNumberFormat="0" applyFont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</cellStyleXfs>
  <cellXfs count="58">
    <xf numFmtId="0" fontId="0" fillId="0" borderId="0" xfId="0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13" applyFont="1" applyFill="1" applyBorder="1" applyAlignment="1">
      <alignment horizontal="center" vertical="center"/>
    </xf>
    <xf numFmtId="0" fontId="7" fillId="0" borderId="0" xfId="4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6" fillId="0" borderId="0" xfId="11" applyNumberFormat="1" applyFont="1" applyFill="1" applyBorder="1" applyAlignment="1">
      <alignment horizontal="center" vertical="center"/>
    </xf>
    <xf numFmtId="165" fontId="6" fillId="0" borderId="0" xfId="0" applyNumberFormat="1" applyFont="1"/>
    <xf numFmtId="166" fontId="6" fillId="0" borderId="0" xfId="0" applyNumberFormat="1" applyFont="1"/>
    <xf numFmtId="9" fontId="6" fillId="0" borderId="0" xfId="1" applyFont="1" applyFill="1" applyBorder="1"/>
    <xf numFmtId="0" fontId="6" fillId="0" borderId="0" xfId="0" applyFont="1" applyAlignment="1">
      <alignment horizontal="right"/>
    </xf>
    <xf numFmtId="0" fontId="7" fillId="0" borderId="0" xfId="13" applyNumberFormat="1" applyFont="1" applyFill="1" applyBorder="1" applyAlignment="1">
      <alignment horizontal="center" vertical="center"/>
    </xf>
    <xf numFmtId="10" fontId="6" fillId="0" borderId="0" xfId="15" applyNumberFormat="1" applyFont="1" applyFill="1" applyBorder="1" applyAlignment="1">
      <alignment horizontal="center" vertical="center"/>
    </xf>
    <xf numFmtId="9" fontId="6" fillId="0" borderId="0" xfId="0" applyNumberFormat="1" applyFont="1"/>
    <xf numFmtId="0" fontId="7" fillId="0" borderId="0" xfId="6" applyNumberFormat="1" applyFont="1" applyFill="1" applyBorder="1" applyAlignment="1">
      <alignment horizontal="center" vertical="center"/>
    </xf>
    <xf numFmtId="9" fontId="6" fillId="0" borderId="0" xfId="8" applyNumberFormat="1" applyFont="1" applyFill="1" applyBorder="1" applyAlignment="1">
      <alignment horizontal="center" vertical="center"/>
    </xf>
    <xf numFmtId="0" fontId="7" fillId="0" borderId="0" xfId="14" applyFont="1" applyFill="1" applyBorder="1"/>
    <xf numFmtId="0" fontId="9" fillId="0" borderId="0" xfId="13" applyNumberFormat="1" applyFont="1" applyFill="1" applyBorder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/>
    </xf>
    <xf numFmtId="2" fontId="6" fillId="0" borderId="0" xfId="11" applyNumberFormat="1" applyFont="1" applyFill="1" applyBorder="1" applyAlignment="1">
      <alignment horizontal="center" vertical="center"/>
    </xf>
    <xf numFmtId="49" fontId="9" fillId="0" borderId="0" xfId="13" applyNumberFormat="1" applyFont="1" applyFill="1" applyBorder="1" applyAlignment="1">
      <alignment horizontal="center" vertical="center"/>
    </xf>
    <xf numFmtId="49" fontId="7" fillId="0" borderId="0" xfId="13" applyNumberFormat="1" applyFont="1" applyFill="1" applyBorder="1" applyAlignment="1">
      <alignment horizontal="center" vertical="center"/>
    </xf>
    <xf numFmtId="2" fontId="6" fillId="0" borderId="0" xfId="5" applyNumberFormat="1" applyFont="1" applyFill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2" applyNumberFormat="1" applyFont="1" applyFill="1" applyBorder="1" applyAlignment="1">
      <alignment horizontal="center" vertical="center"/>
    </xf>
    <xf numFmtId="0" fontId="6" fillId="0" borderId="0" xfId="3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7" fillId="17" borderId="0" xfId="4" applyNumberFormat="1" applyFont="1" applyFill="1" applyBorder="1" applyAlignment="1">
      <alignment horizontal="center" vertical="center"/>
    </xf>
    <xf numFmtId="164" fontId="7" fillId="18" borderId="0" xfId="13" applyNumberFormat="1" applyFont="1" applyFill="1" applyBorder="1" applyAlignment="1">
      <alignment horizontal="center" vertical="center"/>
    </xf>
    <xf numFmtId="0" fontId="7" fillId="19" borderId="0" xfId="13" applyFont="1" applyFill="1" applyBorder="1" applyAlignment="1">
      <alignment horizontal="center" vertical="center"/>
    </xf>
    <xf numFmtId="165" fontId="6" fillId="20" borderId="0" xfId="11" applyNumberFormat="1" applyFont="1" applyFill="1" applyBorder="1" applyAlignment="1">
      <alignment horizontal="center" vertical="center"/>
    </xf>
    <xf numFmtId="0" fontId="7" fillId="17" borderId="0" xfId="13" applyNumberFormat="1" applyFont="1" applyFill="1" applyBorder="1" applyAlignment="1">
      <alignment horizontal="center" vertical="center"/>
    </xf>
    <xf numFmtId="0" fontId="7" fillId="17" borderId="0" xfId="6" applyNumberFormat="1" applyFont="1" applyFill="1" applyBorder="1" applyAlignment="1">
      <alignment horizontal="center" vertical="center"/>
    </xf>
    <xf numFmtId="165" fontId="6" fillId="21" borderId="0" xfId="12" applyNumberFormat="1" applyFont="1" applyFill="1" applyBorder="1" applyAlignment="1">
      <alignment horizontal="center" vertical="center"/>
    </xf>
    <xf numFmtId="165" fontId="6" fillId="22" borderId="0" xfId="14" applyNumberFormat="1" applyFont="1" applyFill="1" applyBorder="1" applyAlignment="1">
      <alignment horizontal="center" vertical="center"/>
    </xf>
    <xf numFmtId="165" fontId="6" fillId="23" borderId="0" xfId="7" applyNumberFormat="1" applyFont="1" applyFill="1" applyBorder="1" applyAlignment="1">
      <alignment horizontal="center" vertical="center"/>
    </xf>
    <xf numFmtId="9" fontId="6" fillId="24" borderId="0" xfId="8" applyNumberFormat="1" applyFont="1" applyFill="1" applyBorder="1" applyAlignment="1">
      <alignment horizontal="center" vertical="center"/>
    </xf>
    <xf numFmtId="10" fontId="6" fillId="24" borderId="0" xfId="15" applyNumberFormat="1" applyFont="1" applyFill="1" applyBorder="1" applyAlignment="1">
      <alignment horizontal="center" vertical="center"/>
    </xf>
    <xf numFmtId="10" fontId="10" fillId="25" borderId="0" xfId="9" applyNumberFormat="1" applyFont="1" applyFill="1" applyBorder="1" applyAlignment="1">
      <alignment horizontal="center" vertical="center"/>
    </xf>
    <xf numFmtId="10" fontId="10" fillId="25" borderId="0" xfId="10" applyNumberFormat="1" applyFont="1" applyFill="1" applyBorder="1" applyAlignment="1">
      <alignment horizontal="center" vertical="center"/>
    </xf>
    <xf numFmtId="10" fontId="10" fillId="25" borderId="0" xfId="16" applyNumberFormat="1" applyFont="1" applyFill="1" applyBorder="1" applyAlignment="1">
      <alignment horizontal="center" vertical="center"/>
    </xf>
    <xf numFmtId="0" fontId="5" fillId="2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18" borderId="0" xfId="0" applyFont="1" applyFill="1" applyAlignment="1">
      <alignment horizontal="left"/>
    </xf>
    <xf numFmtId="2" fontId="6" fillId="18" borderId="0" xfId="0" applyNumberFormat="1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9" fontId="5" fillId="18" borderId="0" xfId="0" applyNumberFormat="1" applyFont="1" applyFill="1" applyAlignment="1">
      <alignment horizontal="center"/>
    </xf>
    <xf numFmtId="1" fontId="5" fillId="18" borderId="0" xfId="0" applyNumberFormat="1" applyFont="1" applyFill="1" applyAlignment="1">
      <alignment horizontal="center"/>
    </xf>
    <xf numFmtId="2" fontId="5" fillId="18" borderId="0" xfId="0" applyNumberFormat="1" applyFont="1" applyFill="1" applyAlignment="1">
      <alignment horizontal="center"/>
    </xf>
  </cellXfs>
  <cellStyles count="17">
    <cellStyle name="20% - Accent1" xfId="7" builtinId="30"/>
    <cellStyle name="20% - Accent4" xfId="11" builtinId="42"/>
    <cellStyle name="20% - Accent5" xfId="14" builtinId="46"/>
    <cellStyle name="40% - Accent4" xfId="12" builtinId="43"/>
    <cellStyle name="60% - Accent1" xfId="8" builtinId="32"/>
    <cellStyle name="60% - Accent5" xfId="15" builtinId="48"/>
    <cellStyle name="Accent1" xfId="6" builtinId="29"/>
    <cellStyle name="Accent2" xfId="9" builtinId="33"/>
    <cellStyle name="Accent4" xfId="10" builtinId="41"/>
    <cellStyle name="Accent5" xfId="13" builtinId="45"/>
    <cellStyle name="Accent6" xfId="16" builtinId="49"/>
    <cellStyle name="Bad" xfId="3" builtinId="27"/>
    <cellStyle name="Good" xfId="2" builtinId="26"/>
    <cellStyle name="Neutral" xfId="4" builtinId="28"/>
    <cellStyle name="Normal" xfId="0" builtinId="0"/>
    <cellStyle name="Note" xfId="5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86C1-4B7C-491A-9E7B-FF3B5448D0E9}">
  <dimension ref="A1:AL109"/>
  <sheetViews>
    <sheetView tabSelected="1" topLeftCell="N1" workbookViewId="0">
      <selection activeCell="R10" sqref="R10"/>
    </sheetView>
  </sheetViews>
  <sheetFormatPr defaultColWidth="9.1796875" defaultRowHeight="14.5" x14ac:dyDescent="0.35"/>
  <cols>
    <col min="1" max="1" width="9.1796875" style="1"/>
    <col min="2" max="2" width="24.1796875" style="1" bestFit="1" customWidth="1"/>
    <col min="3" max="3" width="5.26953125" style="1" bestFit="1" customWidth="1"/>
    <col min="4" max="4" width="15.54296875" style="1" bestFit="1" customWidth="1"/>
    <col min="5" max="12" width="9.1796875" style="1"/>
    <col min="13" max="13" width="15" style="1" bestFit="1" customWidth="1"/>
    <col min="14" max="18" width="9.1796875" style="1"/>
    <col min="19" max="19" width="11.7265625" style="1" bestFit="1" customWidth="1"/>
    <col min="20" max="21" width="17.7265625" style="1" customWidth="1"/>
    <col min="22" max="22" width="12.7265625" style="1" bestFit="1" customWidth="1"/>
    <col min="23" max="23" width="9.1796875" style="1"/>
    <col min="24" max="24" width="10" style="1" bestFit="1" customWidth="1"/>
    <col min="25" max="26" width="9.1796875" style="1"/>
    <col min="27" max="27" width="14" style="1" bestFit="1" customWidth="1"/>
    <col min="28" max="28" width="12.26953125" style="1" bestFit="1" customWidth="1"/>
    <col min="29" max="30" width="9.7265625" style="1" bestFit="1" customWidth="1"/>
    <col min="31" max="32" width="8.1796875" style="1" bestFit="1" customWidth="1"/>
    <col min="33" max="33" width="9.453125" style="1" bestFit="1" customWidth="1"/>
    <col min="34" max="34" width="14" style="1" bestFit="1" customWidth="1"/>
    <col min="35" max="35" width="7.1796875" style="1" bestFit="1" customWidth="1"/>
    <col min="36" max="16384" width="9.1796875" style="1"/>
  </cols>
  <sheetData>
    <row r="1" spans="1:38" x14ac:dyDescent="0.35">
      <c r="A1" s="1">
        <v>123</v>
      </c>
    </row>
    <row r="2" spans="1:38" x14ac:dyDescent="0.35">
      <c r="B2" s="1" t="s">
        <v>0</v>
      </c>
    </row>
    <row r="3" spans="1:38" x14ac:dyDescent="0.3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O3" s="1" t="s">
        <v>8</v>
      </c>
      <c r="P3" s="1" t="s">
        <v>9</v>
      </c>
      <c r="Q3" s="1" t="s">
        <v>52</v>
      </c>
      <c r="T3" s="1" t="s">
        <v>13</v>
      </c>
      <c r="U3" s="1" t="s">
        <v>14</v>
      </c>
      <c r="V3" s="1" t="s">
        <v>15</v>
      </c>
      <c r="W3" s="1" t="s">
        <v>16</v>
      </c>
      <c r="X3" s="54">
        <v>1</v>
      </c>
      <c r="Y3" s="54" t="s">
        <v>17</v>
      </c>
      <c r="Z3" s="54">
        <v>2</v>
      </c>
      <c r="AA3" s="54" t="s">
        <v>18</v>
      </c>
      <c r="AB3" s="54" t="s">
        <v>19</v>
      </c>
      <c r="AC3" s="54" t="s">
        <v>20</v>
      </c>
      <c r="AD3" s="54" t="s">
        <v>21</v>
      </c>
      <c r="AE3" s="54" t="s">
        <v>22</v>
      </c>
      <c r="AF3" s="54" t="s">
        <v>23</v>
      </c>
      <c r="AG3" s="1" t="s">
        <v>24</v>
      </c>
    </row>
    <row r="4" spans="1:38" x14ac:dyDescent="0.35">
      <c r="B4" s="1" t="s">
        <v>25</v>
      </c>
      <c r="C4" s="1">
        <v>1</v>
      </c>
      <c r="D4" s="1" t="s">
        <v>26</v>
      </c>
      <c r="E4" s="50">
        <v>6</v>
      </c>
      <c r="F4" s="1">
        <v>5</v>
      </c>
      <c r="G4" s="1">
        <v>1</v>
      </c>
      <c r="H4" s="1">
        <v>0</v>
      </c>
      <c r="I4" s="1">
        <v>16</v>
      </c>
      <c r="J4" s="1">
        <v>3</v>
      </c>
      <c r="K4" s="1">
        <v>13</v>
      </c>
      <c r="L4" s="1">
        <v>16</v>
      </c>
      <c r="M4" s="1">
        <v>1.31</v>
      </c>
      <c r="O4" s="2">
        <f>IFERROR(IF(I4="","",I4/E4),"")</f>
        <v>2.6666666666666665</v>
      </c>
      <c r="P4" s="2">
        <f>IFERROR(IF(J4="","",J4/E4),"")</f>
        <v>0.5</v>
      </c>
      <c r="Q4" s="2">
        <f>P4+O4</f>
        <v>3.1666666666666665</v>
      </c>
      <c r="T4" s="1" t="s">
        <v>27</v>
      </c>
      <c r="U4" s="1" t="s">
        <v>28</v>
      </c>
      <c r="V4" s="2">
        <f>T30</f>
        <v>1.7499999999999998</v>
      </c>
      <c r="W4" s="2">
        <f>T32</f>
        <v>1.1666666666666667</v>
      </c>
      <c r="X4" s="55">
        <f>AI26</f>
        <v>0.51039096362665803</v>
      </c>
      <c r="Y4" s="55">
        <f>AI27</f>
        <v>0.23555425098064567</v>
      </c>
      <c r="Z4" s="55">
        <f>AH27</f>
        <v>0.25405473900262687</v>
      </c>
      <c r="AA4" s="55" t="str">
        <f>HLOOKUP(LARGE($X$4:$Z$4,1),$X$4:$Z$5,2,0)&amp;HLOOKUP(LARGE($X$4:$Z$4,2),$X$4:$Z$5,2,0)&amp;"  ("&amp;LEFT(LARGE($X$4:$Z$4,1)+LARGE($X$4:$Z$4,2),5)*100&amp;"%)"</f>
        <v>12  (76.4%)</v>
      </c>
      <c r="AB4" s="56" t="str">
        <f>ROUND(V4,0)&amp;"-"&amp;ROUND(W4,0)</f>
        <v>2-1</v>
      </c>
      <c r="AC4" s="57">
        <f>IF(W4-V4&lt;0,-MROUND(ABS(W4-V4),0.25),MROUND(ABS(W4-V4),0.25))</f>
        <v>-0.5</v>
      </c>
      <c r="AD4" s="57">
        <f>W4+V4</f>
        <v>2.9166666666666665</v>
      </c>
      <c r="AE4" s="55">
        <f>SUM(W15:AH26)</f>
        <v>0.56893656685805671</v>
      </c>
      <c r="AF4" s="55">
        <f>1-AE4</f>
        <v>0.43106343314194329</v>
      </c>
      <c r="AG4" s="4" t="s">
        <v>29</v>
      </c>
      <c r="AL4" s="3"/>
    </row>
    <row r="5" spans="1:38" x14ac:dyDescent="0.35">
      <c r="B5" s="1" t="s">
        <v>25</v>
      </c>
      <c r="C5" s="1">
        <v>2</v>
      </c>
      <c r="D5" s="1" t="s">
        <v>30</v>
      </c>
      <c r="E5" s="50">
        <v>6</v>
      </c>
      <c r="F5" s="1">
        <v>5</v>
      </c>
      <c r="G5" s="1">
        <v>0</v>
      </c>
      <c r="H5" s="1">
        <v>1</v>
      </c>
      <c r="I5" s="1">
        <v>17</v>
      </c>
      <c r="J5" s="1">
        <v>5</v>
      </c>
      <c r="K5" s="1">
        <v>12</v>
      </c>
      <c r="L5" s="1">
        <v>15</v>
      </c>
      <c r="M5" s="1">
        <v>1.36</v>
      </c>
      <c r="O5" s="2">
        <f t="shared" ref="O5:O30" si="0">IFERROR(IF(I5="","",I5/E5),"")</f>
        <v>2.8333333333333335</v>
      </c>
      <c r="P5" s="2">
        <f t="shared" ref="P5:P23" si="1">IFERROR(IF(J5="","",J5/E5),"")</f>
        <v>0.83333333333333337</v>
      </c>
      <c r="Q5" s="2">
        <f t="shared" ref="Q5:Q23" si="2">P5+O5</f>
        <v>3.666666666666667</v>
      </c>
      <c r="T5" s="1" t="str">
        <f>INDEX($B:$B,MATCH(T4,D:D,0))</f>
        <v>EPL</v>
      </c>
      <c r="U5" s="1" t="str">
        <f>INDEX($B:$B,MATCH(U4,D:D,0))</f>
        <v>EPL</v>
      </c>
      <c r="V5" s="3"/>
      <c r="W5" s="3"/>
      <c r="X5" s="1">
        <v>1</v>
      </c>
      <c r="Y5" s="1" t="s">
        <v>31</v>
      </c>
      <c r="Z5" s="1">
        <v>2</v>
      </c>
      <c r="AB5" s="5"/>
      <c r="AC5" s="5"/>
      <c r="AD5" s="5"/>
      <c r="AE5" s="5"/>
    </row>
    <row r="6" spans="1:38" x14ac:dyDescent="0.35">
      <c r="B6" s="1" t="s">
        <v>25</v>
      </c>
      <c r="C6" s="1">
        <v>3</v>
      </c>
      <c r="D6" s="1" t="s">
        <v>27</v>
      </c>
      <c r="E6" s="50">
        <v>6</v>
      </c>
      <c r="F6" s="1">
        <v>4</v>
      </c>
      <c r="G6" s="1">
        <v>1</v>
      </c>
      <c r="H6" s="1">
        <v>1</v>
      </c>
      <c r="I6" s="1">
        <v>12</v>
      </c>
      <c r="J6" s="1">
        <v>7</v>
      </c>
      <c r="K6" s="1">
        <v>5</v>
      </c>
      <c r="L6" s="1">
        <v>13</v>
      </c>
      <c r="M6" s="1">
        <v>1.34</v>
      </c>
      <c r="O6" s="2">
        <f t="shared" si="0"/>
        <v>2</v>
      </c>
      <c r="P6" s="2">
        <f t="shared" si="1"/>
        <v>1.1666666666666667</v>
      </c>
      <c r="Q6" s="2">
        <f t="shared" si="2"/>
        <v>3.166666666666667</v>
      </c>
      <c r="T6" s="1">
        <f>AVERAGEIFS($Q:$Q,$B:$B,T5)</f>
        <v>2.65</v>
      </c>
      <c r="U6" s="1">
        <f>AVERAGEIFS($Q:$Q,$B:$B,U5)</f>
        <v>2.65</v>
      </c>
      <c r="V6" s="2"/>
      <c r="W6" s="2"/>
      <c r="X6" s="2"/>
    </row>
    <row r="7" spans="1:38" x14ac:dyDescent="0.35">
      <c r="B7" s="1" t="s">
        <v>25</v>
      </c>
      <c r="C7" s="1">
        <v>4</v>
      </c>
      <c r="D7" s="1" t="s">
        <v>32</v>
      </c>
      <c r="E7" s="50">
        <v>6</v>
      </c>
      <c r="F7" s="1">
        <v>3</v>
      </c>
      <c r="G7" s="1">
        <v>2</v>
      </c>
      <c r="H7" s="1">
        <v>1</v>
      </c>
      <c r="I7" s="1">
        <v>9</v>
      </c>
      <c r="J7" s="1">
        <v>6</v>
      </c>
      <c r="K7" s="1">
        <v>3</v>
      </c>
      <c r="L7" s="1">
        <v>11</v>
      </c>
      <c r="M7" s="1">
        <v>1.51</v>
      </c>
      <c r="O7" s="2">
        <f t="shared" si="0"/>
        <v>1.5</v>
      </c>
      <c r="P7" s="2">
        <f t="shared" si="1"/>
        <v>1</v>
      </c>
      <c r="Q7" s="2">
        <f t="shared" si="2"/>
        <v>2.5</v>
      </c>
      <c r="T7" s="6"/>
      <c r="U7" s="7"/>
      <c r="V7" s="38" t="s">
        <v>33</v>
      </c>
      <c r="W7" s="36">
        <v>0</v>
      </c>
      <c r="X7" s="36">
        <v>1</v>
      </c>
      <c r="Y7" s="36">
        <v>2</v>
      </c>
      <c r="Z7" s="36">
        <v>3</v>
      </c>
      <c r="AA7" s="36">
        <v>4</v>
      </c>
      <c r="AB7" s="36">
        <v>5</v>
      </c>
      <c r="AC7" s="36">
        <v>6</v>
      </c>
      <c r="AD7" s="36">
        <v>7</v>
      </c>
      <c r="AE7" s="36">
        <v>8</v>
      </c>
      <c r="AF7" s="36">
        <v>9</v>
      </c>
      <c r="AG7" s="36">
        <v>10</v>
      </c>
      <c r="AH7" s="36">
        <v>11</v>
      </c>
      <c r="AI7" s="36">
        <v>12</v>
      </c>
      <c r="AJ7" s="7"/>
      <c r="AK7" s="10"/>
    </row>
    <row r="8" spans="1:38" x14ac:dyDescent="0.35">
      <c r="B8" s="1" t="s">
        <v>25</v>
      </c>
      <c r="C8" s="1">
        <v>5</v>
      </c>
      <c r="D8" s="1" t="s">
        <v>34</v>
      </c>
      <c r="E8" s="50">
        <v>6</v>
      </c>
      <c r="F8" s="1">
        <v>3</v>
      </c>
      <c r="G8" s="1">
        <v>2</v>
      </c>
      <c r="H8" s="1">
        <v>1</v>
      </c>
      <c r="I8" s="1">
        <v>11</v>
      </c>
      <c r="J8" s="1">
        <v>9</v>
      </c>
      <c r="K8" s="1">
        <v>2</v>
      </c>
      <c r="L8" s="1">
        <v>11</v>
      </c>
      <c r="M8" s="1">
        <v>1.96</v>
      </c>
      <c r="O8" s="2">
        <f t="shared" si="0"/>
        <v>1.8333333333333333</v>
      </c>
      <c r="P8" s="2">
        <f t="shared" si="1"/>
        <v>1.5</v>
      </c>
      <c r="Q8" s="2">
        <f t="shared" si="2"/>
        <v>3.333333333333333</v>
      </c>
      <c r="T8" s="6"/>
      <c r="U8" s="7"/>
      <c r="V8" s="37">
        <f>V4</f>
        <v>1.7499999999999998</v>
      </c>
      <c r="W8" s="39">
        <f t="shared" ref="W8:AI9" si="3">_xlfn.POISSON.DIST(W$7,$V8,FALSE)</f>
        <v>0.17377394345044517</v>
      </c>
      <c r="X8" s="39">
        <f t="shared" si="3"/>
        <v>0.30410440103827896</v>
      </c>
      <c r="Y8" s="39">
        <f t="shared" si="3"/>
        <v>0.26609135090849412</v>
      </c>
      <c r="Z8" s="39">
        <f t="shared" si="3"/>
        <v>0.15521995469662156</v>
      </c>
      <c r="AA8" s="39">
        <f t="shared" si="3"/>
        <v>6.7908730179771934E-2</v>
      </c>
      <c r="AB8" s="39">
        <f t="shared" si="3"/>
        <v>2.3768055562920155E-2</v>
      </c>
      <c r="AC8" s="39">
        <f t="shared" si="3"/>
        <v>6.9323495391850525E-3</v>
      </c>
      <c r="AD8" s="39">
        <f t="shared" si="3"/>
        <v>1.7330873847962612E-3</v>
      </c>
      <c r="AE8" s="39">
        <f t="shared" si="3"/>
        <v>3.7911286542418243E-4</v>
      </c>
      <c r="AF8" s="39">
        <f t="shared" si="3"/>
        <v>7.3716390499146552E-5</v>
      </c>
      <c r="AG8" s="39">
        <f t="shared" si="3"/>
        <v>1.2900368337350645E-5</v>
      </c>
      <c r="AH8" s="39">
        <f t="shared" si="3"/>
        <v>2.0523313263966903E-6</v>
      </c>
      <c r="AI8" s="39">
        <f t="shared" si="3"/>
        <v>2.992983184328507E-7</v>
      </c>
      <c r="AJ8" s="7"/>
      <c r="AK8" s="12"/>
    </row>
    <row r="9" spans="1:38" x14ac:dyDescent="0.35">
      <c r="B9" s="1" t="s">
        <v>25</v>
      </c>
      <c r="C9" s="1">
        <v>6</v>
      </c>
      <c r="D9" s="1" t="s">
        <v>35</v>
      </c>
      <c r="E9" s="50">
        <v>6</v>
      </c>
      <c r="F9" s="1">
        <v>3</v>
      </c>
      <c r="G9" s="1">
        <v>1</v>
      </c>
      <c r="H9" s="1">
        <v>2</v>
      </c>
      <c r="I9" s="1">
        <v>11</v>
      </c>
      <c r="J9" s="1">
        <v>3</v>
      </c>
      <c r="K9" s="1">
        <v>8</v>
      </c>
      <c r="L9" s="1">
        <v>10</v>
      </c>
      <c r="M9" s="1">
        <v>0.98</v>
      </c>
      <c r="O9" s="2">
        <f t="shared" si="0"/>
        <v>1.8333333333333333</v>
      </c>
      <c r="P9" s="2">
        <f t="shared" si="1"/>
        <v>0.5</v>
      </c>
      <c r="Q9" s="2">
        <f t="shared" si="2"/>
        <v>2.333333333333333</v>
      </c>
      <c r="T9" s="6"/>
      <c r="U9" s="7"/>
      <c r="V9" s="37">
        <f>W4</f>
        <v>1.1666666666666667</v>
      </c>
      <c r="W9" s="39">
        <f t="shared" si="3"/>
        <v>0.31140322391459768</v>
      </c>
      <c r="X9" s="39">
        <f t="shared" si="3"/>
        <v>0.36330376123369729</v>
      </c>
      <c r="Y9" s="39">
        <f t="shared" si="3"/>
        <v>0.21192719405299015</v>
      </c>
      <c r="Z9" s="39">
        <f t="shared" si="3"/>
        <v>8.2416131020607269E-2</v>
      </c>
      <c r="AA9" s="39">
        <f t="shared" si="3"/>
        <v>2.4038038214343783E-2</v>
      </c>
      <c r="AB9" s="39">
        <f t="shared" si="3"/>
        <v>5.6088755833468796E-3</v>
      </c>
      <c r="AC9" s="39">
        <f t="shared" si="3"/>
        <v>1.0906146967618929E-3</v>
      </c>
      <c r="AD9" s="39">
        <f t="shared" si="3"/>
        <v>1.817691161269823E-4</v>
      </c>
      <c r="AE9" s="39">
        <f t="shared" si="3"/>
        <v>2.6507996101851643E-5</v>
      </c>
      <c r="AF9" s="39">
        <f t="shared" si="3"/>
        <v>3.4362217169066825E-6</v>
      </c>
      <c r="AG9" s="39">
        <f t="shared" si="3"/>
        <v>4.0089253363911327E-7</v>
      </c>
      <c r="AH9" s="39">
        <f t="shared" si="3"/>
        <v>4.2518905082936369E-8</v>
      </c>
      <c r="AI9" s="39">
        <f t="shared" si="3"/>
        <v>4.1337824386188022E-9</v>
      </c>
      <c r="AJ9" s="7"/>
      <c r="AK9" s="13"/>
    </row>
    <row r="10" spans="1:38" x14ac:dyDescent="0.35">
      <c r="B10" s="1" t="s">
        <v>25</v>
      </c>
      <c r="C10" s="1">
        <v>7</v>
      </c>
      <c r="D10" s="1" t="s">
        <v>36</v>
      </c>
      <c r="E10" s="50">
        <v>6</v>
      </c>
      <c r="F10" s="1">
        <v>3</v>
      </c>
      <c r="G10" s="1">
        <v>1</v>
      </c>
      <c r="H10" s="1">
        <v>2</v>
      </c>
      <c r="I10" s="1">
        <v>8</v>
      </c>
      <c r="J10" s="1">
        <v>4</v>
      </c>
      <c r="K10" s="1">
        <v>4</v>
      </c>
      <c r="L10" s="1">
        <v>10</v>
      </c>
      <c r="M10" s="1">
        <v>1.1000000000000001</v>
      </c>
      <c r="O10" s="2">
        <f t="shared" si="0"/>
        <v>1.3333333333333333</v>
      </c>
      <c r="P10" s="2">
        <f t="shared" si="1"/>
        <v>0.66666666666666663</v>
      </c>
      <c r="Q10" s="2">
        <f t="shared" si="2"/>
        <v>2</v>
      </c>
      <c r="T10" s="6"/>
      <c r="U10" s="6"/>
      <c r="V10" s="6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6"/>
    </row>
    <row r="11" spans="1:38" x14ac:dyDescent="0.35">
      <c r="B11" s="1" t="s">
        <v>25</v>
      </c>
      <c r="C11" s="1">
        <v>8</v>
      </c>
      <c r="D11" s="1" t="s">
        <v>37</v>
      </c>
      <c r="E11" s="50">
        <v>6</v>
      </c>
      <c r="F11" s="1">
        <v>3</v>
      </c>
      <c r="G11" s="1">
        <v>1</v>
      </c>
      <c r="H11" s="1">
        <v>2</v>
      </c>
      <c r="I11" s="1">
        <v>6</v>
      </c>
      <c r="J11" s="1">
        <v>7</v>
      </c>
      <c r="K11" s="1">
        <v>-1</v>
      </c>
      <c r="L11" s="1">
        <v>10</v>
      </c>
      <c r="M11" s="1">
        <v>0.95</v>
      </c>
      <c r="O11" s="2">
        <f t="shared" si="0"/>
        <v>1</v>
      </c>
      <c r="P11" s="2">
        <f t="shared" si="1"/>
        <v>1.1666666666666667</v>
      </c>
      <c r="Q11" s="2">
        <f t="shared" si="2"/>
        <v>2.166666666666667</v>
      </c>
      <c r="T11" s="15"/>
      <c r="U11" s="7"/>
      <c r="V11" s="7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7"/>
      <c r="AK11" s="12"/>
    </row>
    <row r="12" spans="1:38" x14ac:dyDescent="0.35">
      <c r="B12" s="1" t="s">
        <v>25</v>
      </c>
      <c r="C12" s="1">
        <v>9</v>
      </c>
      <c r="D12" s="1" t="s">
        <v>38</v>
      </c>
      <c r="E12" s="50">
        <v>6</v>
      </c>
      <c r="F12" s="1">
        <v>3</v>
      </c>
      <c r="G12" s="1">
        <v>0</v>
      </c>
      <c r="H12" s="1">
        <v>3</v>
      </c>
      <c r="I12" s="1">
        <v>8</v>
      </c>
      <c r="J12" s="1">
        <v>9</v>
      </c>
      <c r="K12" s="1">
        <v>-1</v>
      </c>
      <c r="L12" s="1">
        <v>9</v>
      </c>
      <c r="M12" s="1">
        <v>1.72</v>
      </c>
      <c r="O12" s="2">
        <f t="shared" si="0"/>
        <v>1.3333333333333333</v>
      </c>
      <c r="P12" s="2">
        <f t="shared" si="1"/>
        <v>1.5</v>
      </c>
      <c r="Q12" s="2">
        <f t="shared" si="2"/>
        <v>2.833333333333333</v>
      </c>
      <c r="T12" s="10"/>
      <c r="U12" s="10"/>
      <c r="V12" s="16" t="s">
        <v>13</v>
      </c>
      <c r="W12" s="17">
        <f>SUM(W14,X15,Y16,Z17,AA18,AB19,AC20,AD21,AE22,AF23,AG24,AH25)</f>
        <v>0.23047536492536427</v>
      </c>
      <c r="X12" s="17">
        <f>SUM(X14,Y15,Z16,AA17,AB18,AC19,AD20,AE21,AF22,AG23,AH24)</f>
        <v>0.15578106367779726</v>
      </c>
      <c r="Y12" s="17">
        <f>SUM(Y14,Z15,AA16,AB17,AC18,AD19,AE20,AF21,AG22,AH23)</f>
        <v>7.865979536894635E-2</v>
      </c>
      <c r="Z12" s="17">
        <f>SUM(Z14,AA15,AB16,AC17,AD18,AE19,AF20,AG21,AH22)</f>
        <v>3.1403550282082394E-2</v>
      </c>
      <c r="AA12" s="17">
        <f>SUM(AA14,AB15,AC16,AD17,AE18,AF19,AG20,AH21)</f>
        <v>1.0320377799022869E-2</v>
      </c>
      <c r="AB12" s="17">
        <f>SUM(AB14,AC15,AD16,AE17,AF18,AG19,AH20)</f>
        <v>2.8751348439820168E-3</v>
      </c>
      <c r="AC12" s="17">
        <f>SUM(AC14,AD15,AE16,AF17,AG18,AH19)</f>
        <v>6.9415884787915117E-4</v>
      </c>
      <c r="AD12" s="17">
        <f>SUM(AD14,AE15,AF16,AG17,AH18)</f>
        <v>1.4774868906939809E-4</v>
      </c>
      <c r="AE12" s="17">
        <f>SUM(AE14,AF15,AG16,AH17)</f>
        <v>2.8101885823737754E-5</v>
      </c>
      <c r="AF12" s="17">
        <f>SUM(AF14,AG15,AH16)</f>
        <v>4.8262654329247015E-6</v>
      </c>
      <c r="AG12" s="17">
        <f>SUM(AG14,AH15)</f>
        <v>7.4783879639842734E-7</v>
      </c>
      <c r="AH12" s="17">
        <f>SUM(AH14)</f>
        <v>9.3202461272207558E-8</v>
      </c>
      <c r="AI12" s="7"/>
      <c r="AJ12" s="7"/>
      <c r="AK12" s="7"/>
    </row>
    <row r="13" spans="1:38" x14ac:dyDescent="0.35">
      <c r="B13" s="1" t="s">
        <v>25</v>
      </c>
      <c r="C13" s="1">
        <v>10</v>
      </c>
      <c r="D13" s="1" t="s">
        <v>39</v>
      </c>
      <c r="E13" s="50">
        <v>6</v>
      </c>
      <c r="F13" s="1">
        <v>2</v>
      </c>
      <c r="G13" s="1">
        <v>2</v>
      </c>
      <c r="H13" s="1">
        <v>2</v>
      </c>
      <c r="I13" s="1">
        <v>10</v>
      </c>
      <c r="J13" s="1">
        <v>11</v>
      </c>
      <c r="K13" s="1">
        <v>-1</v>
      </c>
      <c r="L13" s="1">
        <v>8</v>
      </c>
      <c r="M13" s="1">
        <v>1.08</v>
      </c>
      <c r="O13" s="2">
        <f t="shared" si="0"/>
        <v>1.6666666666666667</v>
      </c>
      <c r="P13" s="2">
        <f t="shared" si="1"/>
        <v>1.8333333333333333</v>
      </c>
      <c r="Q13" s="2">
        <f t="shared" si="2"/>
        <v>3.5</v>
      </c>
      <c r="T13" s="10"/>
      <c r="U13" s="10"/>
      <c r="V13" s="40">
        <v>0</v>
      </c>
      <c r="W13" s="40">
        <v>1</v>
      </c>
      <c r="X13" s="40">
        <v>2</v>
      </c>
      <c r="Y13" s="40">
        <v>3</v>
      </c>
      <c r="Z13" s="40">
        <v>4</v>
      </c>
      <c r="AA13" s="40">
        <v>5</v>
      </c>
      <c r="AB13" s="40">
        <v>6</v>
      </c>
      <c r="AC13" s="40">
        <v>7</v>
      </c>
      <c r="AD13" s="40">
        <v>8</v>
      </c>
      <c r="AE13" s="40">
        <v>9</v>
      </c>
      <c r="AF13" s="40">
        <v>10</v>
      </c>
      <c r="AG13" s="40">
        <v>11</v>
      </c>
      <c r="AH13" s="40">
        <v>12</v>
      </c>
      <c r="AI13" s="7"/>
      <c r="AJ13" s="18"/>
      <c r="AK13" s="7"/>
    </row>
    <row r="14" spans="1:38" x14ac:dyDescent="0.35">
      <c r="B14" s="1" t="s">
        <v>25</v>
      </c>
      <c r="C14" s="1">
        <v>11</v>
      </c>
      <c r="D14" s="1" t="s">
        <v>40</v>
      </c>
      <c r="E14" s="50">
        <v>6</v>
      </c>
      <c r="F14" s="1">
        <v>2</v>
      </c>
      <c r="G14" s="1">
        <v>1</v>
      </c>
      <c r="H14" s="1">
        <v>3</v>
      </c>
      <c r="I14" s="1">
        <v>6</v>
      </c>
      <c r="J14" s="1">
        <v>6</v>
      </c>
      <c r="K14" s="1">
        <v>0</v>
      </c>
      <c r="L14" s="1">
        <v>7</v>
      </c>
      <c r="M14" s="1">
        <v>1.6</v>
      </c>
      <c r="O14" s="2">
        <f t="shared" si="0"/>
        <v>1</v>
      </c>
      <c r="P14" s="2">
        <f t="shared" si="1"/>
        <v>1</v>
      </c>
      <c r="Q14" s="2">
        <f t="shared" si="2"/>
        <v>2</v>
      </c>
      <c r="T14" s="19" t="s">
        <v>14</v>
      </c>
      <c r="U14" s="41">
        <v>0</v>
      </c>
      <c r="V14" s="42">
        <f t="shared" ref="V14:AH14" si="4">W8*$W$9</f>
        <v>5.4113766222821609E-2</v>
      </c>
      <c r="W14" s="43">
        <f t="shared" si="4"/>
        <v>9.469909088993779E-2</v>
      </c>
      <c r="X14" s="43">
        <f t="shared" si="4"/>
        <v>8.2861704528695582E-2</v>
      </c>
      <c r="Y14" s="43">
        <f t="shared" si="4"/>
        <v>4.8335994308405753E-2</v>
      </c>
      <c r="Z14" s="43">
        <f t="shared" si="4"/>
        <v>2.1146997509927518E-2</v>
      </c>
      <c r="AA14" s="43">
        <f t="shared" si="4"/>
        <v>7.4014491284746242E-3</v>
      </c>
      <c r="AB14" s="43">
        <f t="shared" si="4"/>
        <v>2.1587559958051008E-3</v>
      </c>
      <c r="AC14" s="43">
        <f t="shared" si="4"/>
        <v>5.3968899895127465E-4</v>
      </c>
      <c r="AD14" s="43">
        <f t="shared" si="4"/>
        <v>1.1805696852059141E-4</v>
      </c>
      <c r="AE14" s="43">
        <f t="shared" si="4"/>
        <v>2.2955521656781654E-5</v>
      </c>
      <c r="AF14" s="43">
        <f t="shared" si="4"/>
        <v>4.0172162899367892E-6</v>
      </c>
      <c r="AG14" s="43">
        <f t="shared" si="4"/>
        <v>6.3910259158085181E-7</v>
      </c>
      <c r="AH14" s="43">
        <f t="shared" si="4"/>
        <v>9.3202461272207558E-8</v>
      </c>
      <c r="AI14" s="46">
        <f>SUM(W14:AH14)</f>
        <v>0.25728944337171777</v>
      </c>
      <c r="AJ14" s="7"/>
      <c r="AK14" s="7"/>
    </row>
    <row r="15" spans="1:38" x14ac:dyDescent="0.35">
      <c r="B15" s="1" t="s">
        <v>25</v>
      </c>
      <c r="C15" s="1">
        <v>12</v>
      </c>
      <c r="D15" s="1" t="s">
        <v>41</v>
      </c>
      <c r="E15" s="50">
        <v>6</v>
      </c>
      <c r="F15" s="1">
        <v>2</v>
      </c>
      <c r="G15" s="1">
        <v>1</v>
      </c>
      <c r="H15" s="1">
        <v>3</v>
      </c>
      <c r="I15" s="1">
        <v>8</v>
      </c>
      <c r="J15" s="1">
        <v>9</v>
      </c>
      <c r="K15" s="1">
        <v>-1</v>
      </c>
      <c r="L15" s="1">
        <v>7</v>
      </c>
      <c r="M15" s="1">
        <v>1.42</v>
      </c>
      <c r="O15" s="2">
        <f t="shared" si="0"/>
        <v>1.3333333333333333</v>
      </c>
      <c r="P15" s="2">
        <f t="shared" si="1"/>
        <v>1.5</v>
      </c>
      <c r="Q15" s="2">
        <f t="shared" si="2"/>
        <v>2.833333333333333</v>
      </c>
      <c r="T15" s="20">
        <f>SUM(V15,W16,X17,Y18,Z19,AA20,AB21,AC22,AD23,AE24,AF25,AG26)</f>
        <v>0.15365024328357627</v>
      </c>
      <c r="U15" s="41">
        <v>1</v>
      </c>
      <c r="V15" s="44">
        <f t="shared" ref="V15:AH15" si="5">W8*$X$9</f>
        <v>6.313272725995854E-2</v>
      </c>
      <c r="W15" s="42">
        <f t="shared" si="5"/>
        <v>0.11048227270492743</v>
      </c>
      <c r="X15" s="43">
        <f t="shared" si="5"/>
        <v>9.6671988616811505E-2</v>
      </c>
      <c r="Y15" s="43">
        <f t="shared" si="5"/>
        <v>5.6391993359806707E-2</v>
      </c>
      <c r="Z15" s="43">
        <f t="shared" si="5"/>
        <v>2.4671497094915437E-2</v>
      </c>
      <c r="AA15" s="43">
        <f t="shared" si="5"/>
        <v>8.6350239832203943E-3</v>
      </c>
      <c r="AB15" s="43">
        <f t="shared" si="5"/>
        <v>2.5185486617726178E-3</v>
      </c>
      <c r="AC15" s="43">
        <f t="shared" si="5"/>
        <v>6.296371654431537E-4</v>
      </c>
      <c r="AD15" s="43">
        <f t="shared" si="5"/>
        <v>1.3773312994068998E-4</v>
      </c>
      <c r="AE15" s="43">
        <f t="shared" si="5"/>
        <v>2.678144193291193E-5</v>
      </c>
      <c r="AF15" s="43">
        <f t="shared" si="5"/>
        <v>4.6867523382595871E-6</v>
      </c>
      <c r="AG15" s="43">
        <f t="shared" si="5"/>
        <v>7.4561969017766036E-7</v>
      </c>
      <c r="AH15" s="43">
        <f t="shared" si="5"/>
        <v>1.0873620481757548E-7</v>
      </c>
      <c r="AI15" s="46">
        <f>SUM(X15:AH15)</f>
        <v>0.18968874456207666</v>
      </c>
      <c r="AJ15" s="7"/>
      <c r="AK15" s="7"/>
    </row>
    <row r="16" spans="1:38" x14ac:dyDescent="0.35">
      <c r="B16" s="1" t="s">
        <v>25</v>
      </c>
      <c r="C16" s="1">
        <v>13</v>
      </c>
      <c r="D16" s="1" t="s">
        <v>42</v>
      </c>
      <c r="E16" s="50">
        <v>6</v>
      </c>
      <c r="F16" s="1">
        <v>1</v>
      </c>
      <c r="G16" s="1">
        <v>3</v>
      </c>
      <c r="H16" s="1">
        <v>2</v>
      </c>
      <c r="I16" s="1">
        <v>4</v>
      </c>
      <c r="J16" s="1">
        <v>10</v>
      </c>
      <c r="K16" s="1">
        <v>-6</v>
      </c>
      <c r="L16" s="1">
        <v>6</v>
      </c>
      <c r="M16" s="1">
        <v>1.31</v>
      </c>
      <c r="O16" s="2">
        <f t="shared" si="0"/>
        <v>0.66666666666666663</v>
      </c>
      <c r="P16" s="2">
        <f t="shared" si="1"/>
        <v>1.6666666666666667</v>
      </c>
      <c r="Q16" s="2">
        <f t="shared" si="2"/>
        <v>2.3333333333333335</v>
      </c>
      <c r="T16" s="20">
        <f>SUM(V16,W17,X18,Y19,Z20,AA21,AB22,AC23,AD24,AE25,AF26)</f>
        <v>6.9236028301243258E-2</v>
      </c>
      <c r="U16" s="41">
        <v>2</v>
      </c>
      <c r="V16" s="44">
        <f t="shared" ref="V16:AH16" si="6">W8*$Y$9</f>
        <v>3.6827424234975828E-2</v>
      </c>
      <c r="W16" s="44">
        <f t="shared" si="6"/>
        <v>6.4447992411207689E-2</v>
      </c>
      <c r="X16" s="42">
        <f t="shared" si="6"/>
        <v>5.6391993359806727E-2</v>
      </c>
      <c r="Y16" s="43">
        <f t="shared" si="6"/>
        <v>3.2895329459887254E-2</v>
      </c>
      <c r="Z16" s="43">
        <f t="shared" si="6"/>
        <v>1.4391706638700676E-2</v>
      </c>
      <c r="AA16" s="43">
        <f t="shared" si="6"/>
        <v>5.0370973235452313E-3</v>
      </c>
      <c r="AB16" s="43">
        <f t="shared" si="6"/>
        <v>1.4691533860340274E-3</v>
      </c>
      <c r="AC16" s="43">
        <f t="shared" si="6"/>
        <v>3.6728834650850647E-4</v>
      </c>
      <c r="AD16" s="43">
        <f t="shared" si="6"/>
        <v>8.0344325798735851E-5</v>
      </c>
      <c r="AE16" s="43">
        <f t="shared" si="6"/>
        <v>1.5622507794198631E-5</v>
      </c>
      <c r="AF16" s="43">
        <f t="shared" si="6"/>
        <v>2.7339388639847599E-6</v>
      </c>
      <c r="AG16" s="43">
        <f t="shared" si="6"/>
        <v>4.3494481927030204E-7</v>
      </c>
      <c r="AH16" s="43">
        <f t="shared" si="6"/>
        <v>6.3429452810252385E-8</v>
      </c>
      <c r="AI16" s="46">
        <f>SUM(Y16:AH16)</f>
        <v>5.4259774301404697E-2</v>
      </c>
      <c r="AJ16" s="7"/>
      <c r="AK16" s="7"/>
    </row>
    <row r="17" spans="2:37" x14ac:dyDescent="0.35">
      <c r="B17" s="1" t="s">
        <v>25</v>
      </c>
      <c r="C17" s="1">
        <v>14</v>
      </c>
      <c r="D17" s="1" t="s">
        <v>43</v>
      </c>
      <c r="E17" s="50">
        <v>6</v>
      </c>
      <c r="F17" s="1">
        <v>1</v>
      </c>
      <c r="G17" s="1">
        <v>2</v>
      </c>
      <c r="H17" s="1">
        <v>3</v>
      </c>
      <c r="I17" s="1">
        <v>8</v>
      </c>
      <c r="J17" s="1">
        <v>10</v>
      </c>
      <c r="K17" s="1">
        <v>-2</v>
      </c>
      <c r="L17" s="1">
        <v>5</v>
      </c>
      <c r="M17" s="1">
        <v>1.67</v>
      </c>
      <c r="O17" s="2">
        <f t="shared" si="0"/>
        <v>1.3333333333333333</v>
      </c>
      <c r="P17" s="2">
        <f t="shared" si="1"/>
        <v>1.6666666666666667</v>
      </c>
      <c r="Q17" s="2">
        <f t="shared" si="2"/>
        <v>3</v>
      </c>
      <c r="T17" s="20">
        <f>SUM(V17,W18,X19,Y20,Z21,AA22,AB23,AC24,AD25,AE26)</f>
        <v>2.3306606035243364E-2</v>
      </c>
      <c r="U17" s="41">
        <v>3</v>
      </c>
      <c r="V17" s="44">
        <f t="shared" ref="V17:AH17" si="7">W8*$Z$9</f>
        <v>1.4321776091379487E-2</v>
      </c>
      <c r="W17" s="44">
        <f t="shared" si="7"/>
        <v>2.5063108159914096E-2</v>
      </c>
      <c r="X17" s="44">
        <f t="shared" si="7"/>
        <v>2.1930219639924836E-2</v>
      </c>
      <c r="Y17" s="42">
        <f t="shared" si="7"/>
        <v>1.2792628123289487E-2</v>
      </c>
      <c r="Z17" s="43">
        <f t="shared" si="7"/>
        <v>5.596774803939151E-3</v>
      </c>
      <c r="AA17" s="43">
        <f t="shared" si="7"/>
        <v>1.9588711813787007E-3</v>
      </c>
      <c r="AB17" s="43">
        <f t="shared" si="7"/>
        <v>5.7133742790212172E-4</v>
      </c>
      <c r="AC17" s="43">
        <f t="shared" si="7"/>
        <v>1.4283435697553027E-4</v>
      </c>
      <c r="AD17" s="43">
        <f t="shared" si="7"/>
        <v>3.1245015588397269E-5</v>
      </c>
      <c r="AE17" s="43">
        <f t="shared" si="7"/>
        <v>6.075419697743911E-6</v>
      </c>
      <c r="AF17" s="43">
        <f t="shared" si="7"/>
        <v>1.0631984471051844E-6</v>
      </c>
      <c r="AG17" s="43">
        <f t="shared" si="7"/>
        <v>1.6914520749400632E-7</v>
      </c>
      <c r="AH17" s="43">
        <f t="shared" si="7"/>
        <v>2.4667009426209259E-8</v>
      </c>
      <c r="AI17" s="46">
        <f>SUM(Z17:AH17)</f>
        <v>8.3083952161456705E-3</v>
      </c>
      <c r="AJ17" s="7"/>
    </row>
    <row r="18" spans="2:37" x14ac:dyDescent="0.35">
      <c r="B18" s="1" t="s">
        <v>25</v>
      </c>
      <c r="C18" s="1">
        <v>15</v>
      </c>
      <c r="D18" s="1" t="s">
        <v>44</v>
      </c>
      <c r="E18" s="50">
        <v>6</v>
      </c>
      <c r="F18" s="1">
        <v>1</v>
      </c>
      <c r="G18" s="1">
        <v>2</v>
      </c>
      <c r="H18" s="1">
        <v>3</v>
      </c>
      <c r="I18" s="1">
        <v>6</v>
      </c>
      <c r="J18" s="1">
        <v>9</v>
      </c>
      <c r="K18" s="1">
        <v>-3</v>
      </c>
      <c r="L18" s="1">
        <v>5</v>
      </c>
      <c r="M18" s="1">
        <v>1.1399999999999999</v>
      </c>
      <c r="O18" s="2">
        <f t="shared" si="0"/>
        <v>1</v>
      </c>
      <c r="P18" s="2">
        <f t="shared" si="1"/>
        <v>1.5</v>
      </c>
      <c r="Q18" s="2">
        <f t="shared" si="2"/>
        <v>2.5</v>
      </c>
      <c r="T18" s="20">
        <f>SUM(V18,W19,X20,Y21,Z22,AA23,AB24,AC25,AD26)</f>
        <v>6.2031704260903514E-3</v>
      </c>
      <c r="U18" s="41">
        <v>4</v>
      </c>
      <c r="V18" s="44">
        <f t="shared" ref="V18:AH18" si="8">W8*$AA$9</f>
        <v>4.1771846933190164E-3</v>
      </c>
      <c r="W18" s="44">
        <f t="shared" si="8"/>
        <v>7.3100732133082767E-3</v>
      </c>
      <c r="X18" s="44">
        <f t="shared" si="8"/>
        <v>6.3963140616447433E-3</v>
      </c>
      <c r="Y18" s="44">
        <f t="shared" si="8"/>
        <v>3.7311832026260998E-3</v>
      </c>
      <c r="Z18" s="42">
        <f t="shared" si="8"/>
        <v>1.6323926511489187E-3</v>
      </c>
      <c r="AA18" s="43">
        <f t="shared" si="8"/>
        <v>5.7133742790212107E-4</v>
      </c>
      <c r="AB18" s="43">
        <f t="shared" si="8"/>
        <v>1.666400831381188E-4</v>
      </c>
      <c r="AC18" s="43">
        <f t="shared" si="8"/>
        <v>4.1660020784529653E-5</v>
      </c>
      <c r="AD18" s="43">
        <f t="shared" si="8"/>
        <v>9.1131295466158686E-6</v>
      </c>
      <c r="AE18" s="43">
        <f t="shared" si="8"/>
        <v>1.7719974118419738E-6</v>
      </c>
      <c r="AF18" s="43">
        <f t="shared" si="8"/>
        <v>3.1009954707234535E-7</v>
      </c>
      <c r="AG18" s="43">
        <f t="shared" si="8"/>
        <v>4.9334018852418505E-8</v>
      </c>
      <c r="AH18" s="43">
        <f t="shared" si="8"/>
        <v>7.1945444159776995E-9</v>
      </c>
      <c r="AI18" s="46">
        <f>SUM(AA18:AH18)</f>
        <v>7.9088928689356806E-4</v>
      </c>
      <c r="AJ18" s="7"/>
      <c r="AK18" s="7"/>
    </row>
    <row r="19" spans="2:37" x14ac:dyDescent="0.35">
      <c r="B19" s="1" t="s">
        <v>25</v>
      </c>
      <c r="C19" s="1">
        <v>16</v>
      </c>
      <c r="D19" s="1" t="s">
        <v>45</v>
      </c>
      <c r="E19" s="50">
        <v>6</v>
      </c>
      <c r="F19" s="1">
        <v>1</v>
      </c>
      <c r="G19" s="1">
        <v>2</v>
      </c>
      <c r="H19" s="1">
        <v>3</v>
      </c>
      <c r="I19" s="1">
        <v>5</v>
      </c>
      <c r="J19" s="1">
        <v>10</v>
      </c>
      <c r="K19" s="1">
        <v>-5</v>
      </c>
      <c r="L19" s="1">
        <v>5</v>
      </c>
      <c r="M19" s="1">
        <v>1.38</v>
      </c>
      <c r="O19" s="2">
        <f t="shared" si="0"/>
        <v>0.83333333333333337</v>
      </c>
      <c r="P19" s="2">
        <f t="shared" si="1"/>
        <v>1.6666666666666667</v>
      </c>
      <c r="Q19" s="2">
        <f t="shared" si="2"/>
        <v>2.5</v>
      </c>
      <c r="T19" s="20">
        <f>SUM(V19,W20,X21,Y22,Z23,AA24,AB25,AC26)</f>
        <v>1.3590620969906664E-3</v>
      </c>
      <c r="U19" s="41">
        <v>5</v>
      </c>
      <c r="V19" s="44">
        <f t="shared" ref="V19:AH19" si="9">W8*$AB$9</f>
        <v>9.7467642844110329E-4</v>
      </c>
      <c r="W19" s="44">
        <f t="shared" si="9"/>
        <v>1.7056837497719302E-3</v>
      </c>
      <c r="X19" s="44">
        <f t="shared" si="9"/>
        <v>1.4924732810504392E-3</v>
      </c>
      <c r="Y19" s="44">
        <f t="shared" si="9"/>
        <v>8.7060941394608948E-4</v>
      </c>
      <c r="Z19" s="44">
        <f t="shared" si="9"/>
        <v>3.8089161860141413E-4</v>
      </c>
      <c r="AA19" s="42">
        <f t="shared" si="9"/>
        <v>1.3331206651049483E-4</v>
      </c>
      <c r="AB19" s="43">
        <f t="shared" si="9"/>
        <v>3.8882686065561036E-5</v>
      </c>
      <c r="AC19" s="43">
        <f t="shared" si="9"/>
        <v>9.7206715163902471E-6</v>
      </c>
      <c r="AD19" s="43">
        <f t="shared" si="9"/>
        <v>2.1263968942103683E-6</v>
      </c>
      <c r="AE19" s="43">
        <f t="shared" si="9"/>
        <v>4.1346606276312699E-7</v>
      </c>
      <c r="AF19" s="43">
        <f t="shared" si="9"/>
        <v>7.2356560983547218E-8</v>
      </c>
      <c r="AG19" s="43">
        <f t="shared" si="9"/>
        <v>1.1511271065564311E-8</v>
      </c>
      <c r="AH19" s="43">
        <f t="shared" si="9"/>
        <v>1.6787270303947956E-9</v>
      </c>
      <c r="AI19" s="46">
        <f>SUM(AB19:AH19)</f>
        <v>5.1228767098004283E-5</v>
      </c>
      <c r="AJ19" s="7"/>
      <c r="AK19" s="7"/>
    </row>
    <row r="20" spans="2:37" x14ac:dyDescent="0.35">
      <c r="B20" s="1" t="s">
        <v>25</v>
      </c>
      <c r="C20" s="1">
        <v>17</v>
      </c>
      <c r="D20" s="1" t="s">
        <v>28</v>
      </c>
      <c r="E20" s="50">
        <v>6</v>
      </c>
      <c r="F20" s="1">
        <v>1</v>
      </c>
      <c r="G20" s="1">
        <v>2</v>
      </c>
      <c r="H20" s="1">
        <v>3</v>
      </c>
      <c r="I20" s="1">
        <v>4</v>
      </c>
      <c r="J20" s="1">
        <v>9</v>
      </c>
      <c r="K20" s="1">
        <v>-5</v>
      </c>
      <c r="L20" s="1">
        <v>5</v>
      </c>
      <c r="M20" s="1">
        <v>1.03</v>
      </c>
      <c r="O20" s="2">
        <f t="shared" si="0"/>
        <v>0.66666666666666663</v>
      </c>
      <c r="P20" s="2">
        <f t="shared" si="1"/>
        <v>1.5</v>
      </c>
      <c r="Q20" s="2">
        <f t="shared" si="2"/>
        <v>2.1666666666666665</v>
      </c>
      <c r="T20" s="20">
        <f>SUM(V20,W21,X22,Y23,Z24,AA25,AB26)</f>
        <v>2.5241238685164477E-4</v>
      </c>
      <c r="U20" s="41">
        <v>6</v>
      </c>
      <c r="V20" s="44">
        <f t="shared" ref="V20:AH20" si="10">W8*$AC$9</f>
        <v>1.8952041664132559E-4</v>
      </c>
      <c r="W20" s="44">
        <f t="shared" si="10"/>
        <v>3.3166072912231971E-4</v>
      </c>
      <c r="X20" s="44">
        <f t="shared" si="10"/>
        <v>2.9020313798202977E-4</v>
      </c>
      <c r="Y20" s="44">
        <f t="shared" si="10"/>
        <v>1.6928516382285069E-4</v>
      </c>
      <c r="Z20" s="44">
        <f t="shared" si="10"/>
        <v>7.4062259172497181E-5</v>
      </c>
      <c r="AA20" s="44">
        <f t="shared" si="10"/>
        <v>2.5921790710373985E-5</v>
      </c>
      <c r="AB20" s="42">
        <f t="shared" si="10"/>
        <v>7.5605222905257542E-6</v>
      </c>
      <c r="AC20" s="43">
        <f t="shared" si="10"/>
        <v>1.8901305726314364E-6</v>
      </c>
      <c r="AD20" s="43">
        <f t="shared" si="10"/>
        <v>4.1346606276312705E-7</v>
      </c>
      <c r="AE20" s="43">
        <f t="shared" si="10"/>
        <v>8.0396178870608003E-8</v>
      </c>
      <c r="AF20" s="43">
        <f t="shared" si="10"/>
        <v>1.4069331302356398E-8</v>
      </c>
      <c r="AG20" s="43">
        <f t="shared" si="10"/>
        <v>2.2383027071930597E-9</v>
      </c>
      <c r="AH20" s="43">
        <f t="shared" si="10"/>
        <v>3.2641914479898794E-10</v>
      </c>
      <c r="AI20" s="46">
        <f>SUM(AC20:AH20)</f>
        <v>2.4006268674195198E-6</v>
      </c>
      <c r="AJ20" s="7"/>
      <c r="AK20" s="7"/>
    </row>
    <row r="21" spans="2:37" x14ac:dyDescent="0.35">
      <c r="B21" s="1" t="s">
        <v>25</v>
      </c>
      <c r="C21" s="1">
        <v>18</v>
      </c>
      <c r="D21" s="1" t="s">
        <v>46</v>
      </c>
      <c r="E21" s="50">
        <v>6</v>
      </c>
      <c r="F21" s="1">
        <v>1</v>
      </c>
      <c r="G21" s="1">
        <v>2</v>
      </c>
      <c r="H21" s="1">
        <v>3</v>
      </c>
      <c r="I21" s="1">
        <v>4</v>
      </c>
      <c r="J21" s="1">
        <v>9</v>
      </c>
      <c r="K21" s="1">
        <v>-5</v>
      </c>
      <c r="L21" s="1">
        <v>5</v>
      </c>
      <c r="M21" s="1">
        <v>1.62</v>
      </c>
      <c r="O21" s="2">
        <f t="shared" si="0"/>
        <v>0.66666666666666663</v>
      </c>
      <c r="P21" s="2">
        <f t="shared" si="1"/>
        <v>1.5</v>
      </c>
      <c r="Q21" s="2">
        <f t="shared" si="2"/>
        <v>2.1666666666666665</v>
      </c>
      <c r="T21" s="20">
        <f>SUM(V21,W22,X23,Y24,Z25,AA26)</f>
        <v>4.0627495440572231E-5</v>
      </c>
      <c r="U21" s="41">
        <v>7</v>
      </c>
      <c r="V21" s="44">
        <f t="shared" ref="V21:AH21" si="11">W8*$AD$9</f>
        <v>3.1586736106887622E-5</v>
      </c>
      <c r="W21" s="44">
        <f t="shared" si="11"/>
        <v>5.5276788187053328E-5</v>
      </c>
      <c r="X21" s="44">
        <f t="shared" si="11"/>
        <v>4.8367189663671663E-5</v>
      </c>
      <c r="Y21" s="44">
        <f t="shared" si="11"/>
        <v>2.8214193970475137E-5</v>
      </c>
      <c r="Z21" s="44">
        <f t="shared" si="11"/>
        <v>1.2343709862082872E-5</v>
      </c>
      <c r="AA21" s="44">
        <f t="shared" si="11"/>
        <v>4.320298451729001E-6</v>
      </c>
      <c r="AB21" s="44">
        <f t="shared" si="11"/>
        <v>1.26008704842096E-6</v>
      </c>
      <c r="AC21" s="42">
        <f t="shared" si="11"/>
        <v>3.1502176210523967E-7</v>
      </c>
      <c r="AD21" s="43">
        <f t="shared" si="11"/>
        <v>6.8911010460521223E-8</v>
      </c>
      <c r="AE21" s="43">
        <f t="shared" si="11"/>
        <v>1.3399363145101344E-8</v>
      </c>
      <c r="AF21" s="43">
        <f t="shared" si="11"/>
        <v>2.3448885503927347E-9</v>
      </c>
      <c r="AG21" s="43">
        <f t="shared" si="11"/>
        <v>3.7305045119884362E-10</v>
      </c>
      <c r="AH21" s="43">
        <f t="shared" si="11"/>
        <v>5.4403190799831366E-11</v>
      </c>
      <c r="AI21" s="46">
        <f>SUM(AD21:AH21)</f>
        <v>8.5082715798013979E-8</v>
      </c>
      <c r="AJ21" s="7"/>
      <c r="AK21" s="7"/>
    </row>
    <row r="22" spans="2:37" x14ac:dyDescent="0.35">
      <c r="B22" s="1" t="s">
        <v>25</v>
      </c>
      <c r="C22" s="1">
        <v>19</v>
      </c>
      <c r="D22" s="1" t="s">
        <v>47</v>
      </c>
      <c r="E22" s="50">
        <v>6</v>
      </c>
      <c r="F22" s="1">
        <v>1</v>
      </c>
      <c r="G22" s="1">
        <v>1</v>
      </c>
      <c r="H22" s="1">
        <v>4</v>
      </c>
      <c r="I22" s="1">
        <v>5</v>
      </c>
      <c r="J22" s="1">
        <v>9</v>
      </c>
      <c r="K22" s="1">
        <v>-4</v>
      </c>
      <c r="L22" s="1">
        <v>4</v>
      </c>
      <c r="M22" s="1">
        <v>1.44</v>
      </c>
      <c r="O22" s="2">
        <f t="shared" si="0"/>
        <v>0.83333333333333337</v>
      </c>
      <c r="P22" s="2">
        <f t="shared" si="1"/>
        <v>1.5</v>
      </c>
      <c r="Q22" s="2">
        <f t="shared" si="2"/>
        <v>2.3333333333333335</v>
      </c>
      <c r="T22" s="20">
        <f>SUM(V22,W23,X24,Y25,Z26)</f>
        <v>5.7649237009245513E-6</v>
      </c>
      <c r="U22" s="41">
        <v>8</v>
      </c>
      <c r="V22" s="44">
        <f t="shared" ref="V22:AH22" si="12">W8*$AE$9</f>
        <v>4.6063990155877883E-6</v>
      </c>
      <c r="W22" s="44">
        <f t="shared" si="12"/>
        <v>8.0611982772786268E-6</v>
      </c>
      <c r="X22" s="44">
        <f t="shared" si="12"/>
        <v>7.0535484926187995E-6</v>
      </c>
      <c r="Y22" s="44">
        <f t="shared" si="12"/>
        <v>4.1145699540276332E-6</v>
      </c>
      <c r="Z22" s="44">
        <f t="shared" si="12"/>
        <v>1.8001243548870895E-6</v>
      </c>
      <c r="AA22" s="44">
        <f t="shared" si="12"/>
        <v>6.3004352421048072E-7</v>
      </c>
      <c r="AB22" s="44">
        <f t="shared" si="12"/>
        <v>1.8376269456139041E-7</v>
      </c>
      <c r="AC22" s="44">
        <f t="shared" si="12"/>
        <v>4.594067364034755E-8</v>
      </c>
      <c r="AD22" s="42">
        <f t="shared" si="12"/>
        <v>1.0049522358826035E-8</v>
      </c>
      <c r="AE22" s="43">
        <f t="shared" si="12"/>
        <v>1.9540737919939501E-9</v>
      </c>
      <c r="AF22" s="43">
        <f t="shared" si="12"/>
        <v>3.4196291359894126E-10</v>
      </c>
      <c r="AG22" s="43">
        <f t="shared" si="12"/>
        <v>5.4403190799831476E-11</v>
      </c>
      <c r="AH22" s="43">
        <f t="shared" si="12"/>
        <v>7.9337986583087587E-12</v>
      </c>
      <c r="AI22" s="46">
        <f>SUM(AE22:AH22)</f>
        <v>2.3583736950510317E-9</v>
      </c>
      <c r="AJ22" s="7"/>
      <c r="AK22" s="7"/>
    </row>
    <row r="23" spans="2:37" x14ac:dyDescent="0.35">
      <c r="B23" s="1" t="s">
        <v>25</v>
      </c>
      <c r="C23" s="1">
        <v>20</v>
      </c>
      <c r="D23" s="1" t="s">
        <v>48</v>
      </c>
      <c r="E23" s="50">
        <v>6</v>
      </c>
      <c r="F23" s="1">
        <v>1</v>
      </c>
      <c r="G23" s="1">
        <v>1</v>
      </c>
      <c r="H23" s="1">
        <v>4</v>
      </c>
      <c r="I23" s="1">
        <v>3</v>
      </c>
      <c r="J23" s="1">
        <v>12</v>
      </c>
      <c r="K23" s="1">
        <v>-9</v>
      </c>
      <c r="L23" s="1">
        <v>4</v>
      </c>
      <c r="M23" s="1">
        <v>1.38</v>
      </c>
      <c r="O23" s="2">
        <f t="shared" si="0"/>
        <v>0.5</v>
      </c>
      <c r="P23" s="2">
        <f t="shared" si="1"/>
        <v>2</v>
      </c>
      <c r="Q23" s="2">
        <f t="shared" si="2"/>
        <v>2.5</v>
      </c>
      <c r="T23" s="20">
        <f>SUM(V23,W24,X25,Y26)</f>
        <v>7.3099454055549073E-7</v>
      </c>
      <c r="U23" s="41">
        <v>9</v>
      </c>
      <c r="V23" s="44">
        <f t="shared" ref="V23:AH23" si="13">W8*$AF$9</f>
        <v>5.9712579831693342E-7</v>
      </c>
      <c r="W23" s="44">
        <f t="shared" si="13"/>
        <v>1.0449701470546332E-6</v>
      </c>
      <c r="X23" s="44">
        <f t="shared" si="13"/>
        <v>9.1434887867280424E-7</v>
      </c>
      <c r="Y23" s="44">
        <f t="shared" si="13"/>
        <v>5.3337017922580245E-7</v>
      </c>
      <c r="Z23" s="44">
        <f t="shared" si="13"/>
        <v>2.3334945341128856E-7</v>
      </c>
      <c r="AA23" s="44">
        <f t="shared" si="13"/>
        <v>8.1672308693950917E-8</v>
      </c>
      <c r="AB23" s="44">
        <f t="shared" si="13"/>
        <v>2.3821090035735709E-8</v>
      </c>
      <c r="AC23" s="44">
        <f t="shared" si="13"/>
        <v>5.9552725089339206E-9</v>
      </c>
      <c r="AD23" s="44">
        <f t="shared" si="13"/>
        <v>1.3027158613292962E-9</v>
      </c>
      <c r="AE23" s="42">
        <f t="shared" si="13"/>
        <v>2.5330586192514081E-10</v>
      </c>
      <c r="AF23" s="43">
        <f t="shared" si="13"/>
        <v>4.4328525836899634E-11</v>
      </c>
      <c r="AG23" s="43">
        <f t="shared" si="13"/>
        <v>7.0522654740522037E-12</v>
      </c>
      <c r="AH23" s="43">
        <f t="shared" si="13"/>
        <v>1.0284553816326132E-12</v>
      </c>
      <c r="AI23" s="46">
        <f>SUM(AF23:AH23)</f>
        <v>5.2409246692584453E-11</v>
      </c>
      <c r="AJ23" s="7"/>
      <c r="AK23" s="7"/>
    </row>
    <row r="24" spans="2:37" x14ac:dyDescent="0.35">
      <c r="B24" s="1" t="s">
        <v>49</v>
      </c>
      <c r="O24" s="2" t="str">
        <f t="shared" si="0"/>
        <v/>
      </c>
      <c r="P24" s="2" t="str">
        <f>IFERROR(IF(J24="","",J24/E24),"")</f>
        <v/>
      </c>
      <c r="Q24" s="2"/>
      <c r="T24" s="20">
        <f>SUM(V24,W25,X26)</f>
        <v>8.3694826386812644E-8</v>
      </c>
      <c r="U24" s="41">
        <v>10</v>
      </c>
      <c r="V24" s="44">
        <f t="shared" ref="V24:AH24" si="14">W8*$AG$9</f>
        <v>6.9664676470308954E-8</v>
      </c>
      <c r="W24" s="44">
        <f t="shared" si="14"/>
        <v>1.2191318382304065E-7</v>
      </c>
      <c r="X24" s="44">
        <f t="shared" si="14"/>
        <v>1.0667403584516057E-7</v>
      </c>
      <c r="Y24" s="44">
        <f t="shared" si="14"/>
        <v>6.2226520909677E-8</v>
      </c>
      <c r="Z24" s="44">
        <f t="shared" si="14"/>
        <v>2.7224102897983685E-8</v>
      </c>
      <c r="AA24" s="44">
        <f t="shared" si="14"/>
        <v>9.5284360142942809E-9</v>
      </c>
      <c r="AB24" s="44">
        <f t="shared" si="14"/>
        <v>2.7791271708358351E-9</v>
      </c>
      <c r="AC24" s="44">
        <f t="shared" si="14"/>
        <v>6.9478179270895795E-10</v>
      </c>
      <c r="AD24" s="44">
        <f t="shared" si="14"/>
        <v>1.5198351715508466E-10</v>
      </c>
      <c r="AE24" s="44">
        <f t="shared" si="14"/>
        <v>2.955235055793312E-11</v>
      </c>
      <c r="AF24" s="42">
        <f t="shared" si="14"/>
        <v>5.1716613476382953E-12</v>
      </c>
      <c r="AG24" s="43">
        <f t="shared" si="14"/>
        <v>8.2276430530609108E-13</v>
      </c>
      <c r="AH24" s="43">
        <f t="shared" si="14"/>
        <v>1.1998646119047164E-13</v>
      </c>
      <c r="AI24" s="46">
        <f>SUM(AG24:AH24)</f>
        <v>9.4275076649656274E-13</v>
      </c>
      <c r="AJ24" s="7"/>
      <c r="AK24" s="7"/>
    </row>
    <row r="25" spans="2:37" x14ac:dyDescent="0.35">
      <c r="B25" s="1" t="s">
        <v>49</v>
      </c>
      <c r="O25" s="2" t="str">
        <f t="shared" si="0"/>
        <v/>
      </c>
      <c r="P25" s="2" t="str">
        <f t="shared" ref="P25:P30" si="15">IFERROR(IF(J25="","",J25/E25),"")</f>
        <v/>
      </c>
      <c r="Q25" s="2"/>
      <c r="T25" s="20">
        <f>SUM(V25,W26)</f>
        <v>8.6457792399757572E-9</v>
      </c>
      <c r="U25" s="41">
        <v>11</v>
      </c>
      <c r="V25" s="44">
        <f t="shared" ref="V25:AH25" si="16">W8*$AH$9</f>
        <v>7.3886778074570298E-9</v>
      </c>
      <c r="W25" s="44">
        <f t="shared" si="16"/>
        <v>1.2930186163049799E-8</v>
      </c>
      <c r="X25" s="44">
        <f t="shared" si="16"/>
        <v>1.1313912892668576E-8</v>
      </c>
      <c r="Y25" s="44">
        <f t="shared" si="16"/>
        <v>6.5997825207233349E-9</v>
      </c>
      <c r="Z25" s="44">
        <f t="shared" si="16"/>
        <v>2.8874048528164591E-9</v>
      </c>
      <c r="AA25" s="44">
        <f t="shared" si="16"/>
        <v>1.0105916984857597E-9</v>
      </c>
      <c r="AB25" s="44">
        <f t="shared" si="16"/>
        <v>2.9475591205834693E-10</v>
      </c>
      <c r="AC25" s="44">
        <f t="shared" si="16"/>
        <v>7.3688978014586643E-11</v>
      </c>
      <c r="AD25" s="44">
        <f t="shared" si="16"/>
        <v>1.6119463940690842E-11</v>
      </c>
      <c r="AE25" s="44">
        <f t="shared" si="16"/>
        <v>3.1343402106898847E-12</v>
      </c>
      <c r="AF25" s="44">
        <f t="shared" si="16"/>
        <v>5.4850953687072971E-13</v>
      </c>
      <c r="AG25" s="42">
        <f t="shared" si="16"/>
        <v>8.7262880865797775E-14</v>
      </c>
      <c r="AH25" s="43">
        <f t="shared" si="16"/>
        <v>1.2725836792928843E-14</v>
      </c>
      <c r="AI25" s="46">
        <f>SUM(AH25)</f>
        <v>1.2725836792928843E-14</v>
      </c>
      <c r="AJ25" s="7"/>
      <c r="AK25" s="7"/>
    </row>
    <row r="26" spans="2:37" x14ac:dyDescent="0.35">
      <c r="B26" s="1" t="s">
        <v>49</v>
      </c>
      <c r="O26" s="2" t="str">
        <f t="shared" si="0"/>
        <v/>
      </c>
      <c r="P26" s="2" t="str">
        <f t="shared" si="15"/>
        <v/>
      </c>
      <c r="Q26" s="2"/>
      <c r="T26" s="20">
        <f>SUM(V26)</f>
        <v>7.1834367572498706E-10</v>
      </c>
      <c r="U26" s="41">
        <v>12</v>
      </c>
      <c r="V26" s="44">
        <f t="shared" ref="V26:AH26" si="17">W8*$AI$9</f>
        <v>7.1834367572498706E-10</v>
      </c>
      <c r="W26" s="44">
        <f t="shared" si="17"/>
        <v>1.257101432518727E-9</v>
      </c>
      <c r="X26" s="44">
        <f t="shared" si="17"/>
        <v>1.0999637534538862E-9</v>
      </c>
      <c r="Y26" s="44">
        <f t="shared" si="17"/>
        <v>6.4164552284810026E-10</v>
      </c>
      <c r="Z26" s="44">
        <f t="shared" si="17"/>
        <v>2.8071991624604386E-10</v>
      </c>
      <c r="AA26" s="44">
        <f t="shared" si="17"/>
        <v>9.825197068611527E-11</v>
      </c>
      <c r="AB26" s="44">
        <f t="shared" si="17"/>
        <v>2.8656824783450317E-11</v>
      </c>
      <c r="AC26" s="44">
        <f t="shared" si="17"/>
        <v>7.1642061958625711E-12</v>
      </c>
      <c r="AD26" s="44">
        <f t="shared" si="17"/>
        <v>1.5671701053449385E-12</v>
      </c>
      <c r="AE26" s="44">
        <f t="shared" si="17"/>
        <v>3.0472752048373794E-13</v>
      </c>
      <c r="AF26" s="44">
        <f t="shared" si="17"/>
        <v>5.332731608465413E-14</v>
      </c>
      <c r="AG26" s="44">
        <f t="shared" si="17"/>
        <v>8.4838911952858718E-15</v>
      </c>
      <c r="AH26" s="42">
        <f t="shared" si="17"/>
        <v>1.2372341326458563E-15</v>
      </c>
      <c r="AI26" s="49">
        <f>SUM(AI14:AI25)</f>
        <v>0.51039096362665803</v>
      </c>
      <c r="AJ26" s="7"/>
      <c r="AK26" s="7"/>
    </row>
    <row r="27" spans="2:37" x14ac:dyDescent="0.35">
      <c r="B27" s="1" t="s">
        <v>49</v>
      </c>
      <c r="O27" s="2" t="str">
        <f t="shared" si="0"/>
        <v/>
      </c>
      <c r="P27" s="2" t="str">
        <f t="shared" si="15"/>
        <v/>
      </c>
      <c r="Q27" s="2"/>
      <c r="T27" s="10"/>
      <c r="U27" s="10"/>
      <c r="V27" s="45">
        <f>SUM(V15:V26)</f>
        <v>0.11966017715733406</v>
      </c>
      <c r="W27" s="45">
        <f>SUM(W16:W26)</f>
        <v>9.8923037320407095E-2</v>
      </c>
      <c r="X27" s="45">
        <f>SUM(X17:X26)</f>
        <v>3.0165664295549507E-2</v>
      </c>
      <c r="Y27" s="45">
        <f>SUM(Y18:Y26)</f>
        <v>4.8040093824477234E-3</v>
      </c>
      <c r="Z27" s="45">
        <f>SUM(Z19:Z26)</f>
        <v>4.6936145367195954E-4</v>
      </c>
      <c r="AA27" s="45">
        <f>SUM(AA20:AA26)</f>
        <v>3.0964442274690887E-5</v>
      </c>
      <c r="AB27" s="45">
        <f>SUM(AB21:AB26)</f>
        <v>1.4707733729257635E-6</v>
      </c>
      <c r="AC27" s="45">
        <f>SUM(AC22:AC26)</f>
        <v>5.267158112620088E-8</v>
      </c>
      <c r="AD27" s="45">
        <f>SUM(AD23:AD26)</f>
        <v>1.4723860125304168E-9</v>
      </c>
      <c r="AE27" s="45">
        <f>SUM(AE24:AE26)</f>
        <v>3.2991418289106744E-11</v>
      </c>
      <c r="AF27" s="45">
        <f>SUM(AF25:AF26)</f>
        <v>6.0183685295538384E-13</v>
      </c>
      <c r="AG27" s="45">
        <f>SUM(AG26)</f>
        <v>8.4838911952858718E-15</v>
      </c>
      <c r="AH27" s="47">
        <f>SUM(V27:AG27)</f>
        <v>0.25405473900262687</v>
      </c>
      <c r="AI27" s="48">
        <f>SUM(V14,W15,X16,Y17,Z18,AA19,AB20,AC21,AD22,AE23,AF24,AG25,AH26)</f>
        <v>0.23555425098064567</v>
      </c>
      <c r="AJ27" s="7"/>
      <c r="AK27" s="7"/>
    </row>
    <row r="28" spans="2:37" x14ac:dyDescent="0.35">
      <c r="B28" s="1" t="s">
        <v>49</v>
      </c>
      <c r="O28" s="2" t="str">
        <f t="shared" si="0"/>
        <v/>
      </c>
      <c r="P28" s="2" t="str">
        <f t="shared" si="15"/>
        <v/>
      </c>
      <c r="Q28" s="2"/>
      <c r="T28" s="7"/>
      <c r="U28" s="10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2:37" x14ac:dyDescent="0.35">
      <c r="B29" s="1" t="s">
        <v>49</v>
      </c>
      <c r="O29" s="2" t="str">
        <f t="shared" si="0"/>
        <v/>
      </c>
      <c r="P29" s="2" t="str">
        <f t="shared" si="15"/>
        <v/>
      </c>
      <c r="Q29" s="2"/>
      <c r="R29" s="1" t="s">
        <v>53</v>
      </c>
      <c r="T29" s="51" t="s">
        <v>54</v>
      </c>
      <c r="U29" s="9"/>
      <c r="V29" s="21"/>
      <c r="X29" s="9"/>
      <c r="Z29" s="22"/>
      <c r="AB29" s="9"/>
      <c r="AC29" s="9"/>
      <c r="AD29" s="9"/>
      <c r="AE29" s="7"/>
      <c r="AJ29" s="7"/>
      <c r="AK29" s="7"/>
    </row>
    <row r="30" spans="2:37" x14ac:dyDescent="0.35">
      <c r="B30" s="1" t="s">
        <v>49</v>
      </c>
      <c r="O30" s="2" t="str">
        <f t="shared" si="0"/>
        <v/>
      </c>
      <c r="P30" s="2" t="str">
        <f t="shared" si="15"/>
        <v/>
      </c>
      <c r="Q30" s="2"/>
      <c r="S30" s="52" t="s">
        <v>27</v>
      </c>
      <c r="T30" s="53">
        <f>(P20*((Q6+Q20)/2))/(P6+P20)+0.25</f>
        <v>1.7499999999999998</v>
      </c>
      <c r="U30" s="23"/>
      <c r="V30" s="24"/>
      <c r="W30" s="25"/>
      <c r="X30" s="9"/>
      <c r="Y30" s="11"/>
      <c r="Z30" s="26"/>
      <c r="AA30" s="27"/>
      <c r="AB30" s="9"/>
      <c r="AC30" s="17"/>
      <c r="AD30" s="9"/>
      <c r="AE30" s="20"/>
      <c r="AG30" s="28"/>
      <c r="AH30" s="29"/>
      <c r="AJ30" s="7"/>
      <c r="AK30" s="21"/>
    </row>
    <row r="31" spans="2:37" x14ac:dyDescent="0.35">
      <c r="B31" s="1" t="s">
        <v>49</v>
      </c>
      <c r="R31" s="1" t="s">
        <v>53</v>
      </c>
      <c r="S31" s="51"/>
      <c r="T31" s="51" t="s">
        <v>55</v>
      </c>
      <c r="U31" s="23"/>
      <c r="V31" s="24"/>
      <c r="W31" s="25"/>
      <c r="X31" s="9"/>
      <c r="Y31" s="11"/>
      <c r="Z31" s="26"/>
      <c r="AA31" s="27"/>
      <c r="AB31" s="9"/>
      <c r="AC31" s="17"/>
      <c r="AD31" s="9"/>
      <c r="AE31" s="20"/>
      <c r="AG31" s="7"/>
      <c r="AJ31" s="7"/>
      <c r="AK31" s="7"/>
    </row>
    <row r="32" spans="2:37" x14ac:dyDescent="0.35">
      <c r="B32" s="1" t="s">
        <v>49</v>
      </c>
      <c r="S32" s="52" t="s">
        <v>28</v>
      </c>
      <c r="T32" s="53">
        <f>P6*((Q20+Q6)/2)/(P6+P20)</f>
        <v>1.1666666666666667</v>
      </c>
      <c r="U32" s="23"/>
      <c r="V32" s="24"/>
      <c r="W32" s="25"/>
      <c r="X32" s="9"/>
      <c r="Y32" s="11"/>
      <c r="Z32" s="26"/>
      <c r="AA32" s="27"/>
      <c r="AB32" s="9"/>
      <c r="AC32" s="17"/>
      <c r="AD32" s="9"/>
      <c r="AE32" s="20"/>
      <c r="AG32" s="7"/>
      <c r="AH32" s="2"/>
      <c r="AJ32" s="7"/>
      <c r="AK32" s="7"/>
    </row>
    <row r="33" spans="2:37" x14ac:dyDescent="0.35">
      <c r="B33" s="1" t="s">
        <v>49</v>
      </c>
      <c r="T33" s="15"/>
      <c r="U33" s="23"/>
      <c r="V33" s="24"/>
      <c r="W33" s="25"/>
      <c r="X33" s="9"/>
      <c r="Y33" s="11"/>
      <c r="Z33" s="8"/>
      <c r="AA33" s="27"/>
      <c r="AB33" s="9"/>
      <c r="AC33" s="17"/>
      <c r="AD33" s="9"/>
      <c r="AE33" s="20"/>
      <c r="AG33" s="7"/>
      <c r="AJ33" s="7"/>
      <c r="AK33" s="7"/>
    </row>
    <row r="34" spans="2:37" x14ac:dyDescent="0.35">
      <c r="B34" s="1" t="s">
        <v>49</v>
      </c>
      <c r="T34" s="15"/>
      <c r="U34" s="23"/>
      <c r="V34" s="24"/>
      <c r="W34" s="25"/>
      <c r="X34" s="9"/>
      <c r="Y34" s="11"/>
      <c r="AB34" s="9"/>
      <c r="AC34" s="17"/>
      <c r="AD34" s="9"/>
      <c r="AE34" s="20"/>
      <c r="AG34" s="7"/>
      <c r="AJ34" s="7"/>
      <c r="AK34" s="7"/>
    </row>
    <row r="35" spans="2:37" x14ac:dyDescent="0.35">
      <c r="B35" s="1" t="s">
        <v>49</v>
      </c>
      <c r="T35" s="15"/>
      <c r="U35" s="23"/>
      <c r="V35" s="24"/>
      <c r="W35" s="25"/>
      <c r="X35" s="9"/>
      <c r="Y35" s="11"/>
      <c r="AB35" s="9"/>
      <c r="AC35" s="17"/>
      <c r="AD35" s="9"/>
      <c r="AE35" s="20"/>
      <c r="AG35" s="7"/>
      <c r="AJ35" s="7"/>
      <c r="AK35" s="7"/>
    </row>
    <row r="36" spans="2:37" x14ac:dyDescent="0.35">
      <c r="B36" s="1" t="s">
        <v>49</v>
      </c>
      <c r="U36" s="23"/>
      <c r="V36" s="24"/>
      <c r="W36" s="25"/>
      <c r="X36" s="9"/>
      <c r="Y36" s="11"/>
      <c r="AB36" s="9"/>
      <c r="AC36" s="17"/>
      <c r="AD36" s="9"/>
      <c r="AE36" s="20"/>
      <c r="AG36" s="21"/>
      <c r="AJ36" s="7"/>
      <c r="AK36" s="21"/>
    </row>
    <row r="37" spans="2:37" x14ac:dyDescent="0.35">
      <c r="B37" s="1" t="s">
        <v>49</v>
      </c>
      <c r="T37" s="7"/>
      <c r="U37" s="23"/>
      <c r="V37" s="24"/>
      <c r="W37" s="25"/>
      <c r="X37" s="9"/>
      <c r="Y37" s="11"/>
      <c r="AB37" s="9"/>
      <c r="AC37" s="17"/>
      <c r="AD37" s="9"/>
      <c r="AE37" s="20"/>
      <c r="AG37" s="7"/>
      <c r="AJ37" s="7"/>
      <c r="AK37" s="7"/>
    </row>
    <row r="38" spans="2:37" x14ac:dyDescent="0.35">
      <c r="B38" s="1" t="s">
        <v>49</v>
      </c>
      <c r="T38" s="7"/>
      <c r="U38" s="23"/>
      <c r="V38" s="24"/>
      <c r="W38" s="25"/>
      <c r="X38" s="9"/>
      <c r="Y38" s="11"/>
      <c r="AB38" s="9"/>
      <c r="AC38" s="17"/>
      <c r="AD38" s="9"/>
      <c r="AE38" s="20"/>
      <c r="AG38" s="22"/>
      <c r="AJ38" s="7"/>
    </row>
    <row r="39" spans="2:37" x14ac:dyDescent="0.35">
      <c r="B39" s="1" t="s">
        <v>49</v>
      </c>
      <c r="T39" s="30"/>
      <c r="U39" s="23"/>
      <c r="V39" s="24"/>
      <c r="W39" s="25"/>
      <c r="X39" s="9"/>
      <c r="Y39" s="11"/>
      <c r="Z39" s="29"/>
      <c r="AB39" s="9"/>
      <c r="AC39" s="17"/>
      <c r="AD39" s="9"/>
      <c r="AE39" s="20"/>
      <c r="AJ39" s="7"/>
    </row>
    <row r="40" spans="2:37" x14ac:dyDescent="0.35">
      <c r="B40" s="1" t="s">
        <v>49</v>
      </c>
      <c r="T40" s="31"/>
      <c r="U40" s="23"/>
      <c r="V40" s="24"/>
      <c r="W40" s="25"/>
      <c r="X40" s="9"/>
      <c r="Y40" s="11"/>
      <c r="AB40" s="9"/>
      <c r="AC40" s="17"/>
      <c r="AD40" s="9"/>
      <c r="AE40" s="20"/>
      <c r="AG40" s="24"/>
      <c r="AJ40" s="7"/>
      <c r="AK40" s="24"/>
    </row>
    <row r="41" spans="2:37" x14ac:dyDescent="0.35">
      <c r="B41" s="1" t="s">
        <v>49</v>
      </c>
      <c r="U41" s="23"/>
      <c r="V41" s="24"/>
      <c r="W41" s="25"/>
      <c r="X41" s="9"/>
      <c r="Y41" s="11"/>
      <c r="AB41" s="9"/>
      <c r="AC41" s="17"/>
      <c r="AD41" s="9"/>
      <c r="AE41" s="20"/>
    </row>
    <row r="42" spans="2:37" x14ac:dyDescent="0.35">
      <c r="B42" s="1" t="s">
        <v>49</v>
      </c>
      <c r="U42" s="23"/>
      <c r="V42" s="24"/>
      <c r="W42" s="25"/>
      <c r="X42" s="9"/>
      <c r="Y42" s="11"/>
    </row>
    <row r="43" spans="2:37" x14ac:dyDescent="0.35">
      <c r="B43" s="1" t="s">
        <v>49</v>
      </c>
      <c r="U43" s="23"/>
      <c r="V43" s="24"/>
      <c r="W43" s="25"/>
    </row>
    <row r="44" spans="2:37" x14ac:dyDescent="0.35">
      <c r="U44" s="23"/>
      <c r="V44" s="24"/>
      <c r="W44" s="25"/>
    </row>
    <row r="45" spans="2:37" x14ac:dyDescent="0.35">
      <c r="U45" s="23"/>
      <c r="V45" s="24"/>
      <c r="W45" s="25"/>
    </row>
    <row r="46" spans="2:37" x14ac:dyDescent="0.35">
      <c r="U46" s="23"/>
      <c r="V46" s="24"/>
      <c r="W46" s="25"/>
    </row>
    <row r="47" spans="2:37" x14ac:dyDescent="0.35">
      <c r="U47" s="23"/>
      <c r="V47" s="24"/>
      <c r="W47" s="25"/>
    </row>
    <row r="48" spans="2:37" x14ac:dyDescent="0.35">
      <c r="U48" s="23"/>
      <c r="V48" s="24"/>
      <c r="W48" s="25"/>
    </row>
    <row r="49" spans="21:23" x14ac:dyDescent="0.35">
      <c r="U49" s="23"/>
      <c r="V49" s="24"/>
      <c r="W49" s="25"/>
    </row>
    <row r="50" spans="21:23" x14ac:dyDescent="0.35">
      <c r="U50" s="23"/>
      <c r="V50" s="24"/>
      <c r="W50" s="25"/>
    </row>
    <row r="51" spans="21:23" x14ac:dyDescent="0.35">
      <c r="U51" s="23"/>
      <c r="V51" s="24"/>
      <c r="W51" s="25"/>
    </row>
    <row r="52" spans="21:23" x14ac:dyDescent="0.35">
      <c r="U52" s="23"/>
      <c r="V52" s="24"/>
      <c r="W52" s="25"/>
    </row>
    <row r="53" spans="21:23" x14ac:dyDescent="0.35">
      <c r="U53" s="23"/>
      <c r="V53" s="24"/>
      <c r="W53" s="25"/>
    </row>
    <row r="54" spans="21:23" x14ac:dyDescent="0.35">
      <c r="U54" s="23"/>
      <c r="V54" s="24"/>
      <c r="W54" s="25"/>
    </row>
    <row r="55" spans="21:23" x14ac:dyDescent="0.35">
      <c r="U55" s="23"/>
      <c r="V55" s="24"/>
      <c r="W55" s="22"/>
    </row>
    <row r="72" spans="22:22" x14ac:dyDescent="0.35">
      <c r="V72" s="32"/>
    </row>
    <row r="73" spans="22:22" x14ac:dyDescent="0.35">
      <c r="V73" s="32"/>
    </row>
    <row r="74" spans="22:22" x14ac:dyDescent="0.35">
      <c r="V74" s="32"/>
    </row>
    <row r="75" spans="22:22" x14ac:dyDescent="0.35">
      <c r="V75" s="32"/>
    </row>
    <row r="76" spans="22:22" x14ac:dyDescent="0.35">
      <c r="V76" s="32"/>
    </row>
    <row r="77" spans="22:22" x14ac:dyDescent="0.35">
      <c r="V77" s="32"/>
    </row>
    <row r="78" spans="22:22" x14ac:dyDescent="0.35">
      <c r="V78" s="32"/>
    </row>
    <row r="79" spans="22:22" x14ac:dyDescent="0.35">
      <c r="V79" s="32"/>
    </row>
    <row r="80" spans="22:22" x14ac:dyDescent="0.35">
      <c r="V80" s="32"/>
    </row>
    <row r="81" spans="22:22" x14ac:dyDescent="0.35">
      <c r="V81" s="32"/>
    </row>
    <row r="82" spans="22:22" x14ac:dyDescent="0.35">
      <c r="V82" s="32"/>
    </row>
    <row r="83" spans="22:22" x14ac:dyDescent="0.35">
      <c r="V83" s="32"/>
    </row>
    <row r="84" spans="22:22" x14ac:dyDescent="0.35">
      <c r="V84" s="32"/>
    </row>
    <row r="85" spans="22:22" x14ac:dyDescent="0.35">
      <c r="V85" s="32"/>
    </row>
    <row r="86" spans="22:22" x14ac:dyDescent="0.35">
      <c r="V86" s="32"/>
    </row>
    <row r="87" spans="22:22" x14ac:dyDescent="0.35">
      <c r="V87" s="32"/>
    </row>
    <row r="88" spans="22:22" x14ac:dyDescent="0.35">
      <c r="V88" s="32"/>
    </row>
    <row r="89" spans="22:22" x14ac:dyDescent="0.35">
      <c r="V89" s="32"/>
    </row>
    <row r="90" spans="22:22" x14ac:dyDescent="0.35">
      <c r="V90" s="32"/>
    </row>
    <row r="91" spans="22:22" x14ac:dyDescent="0.35">
      <c r="V91" s="32"/>
    </row>
    <row r="92" spans="22:22" x14ac:dyDescent="0.35">
      <c r="V92" s="32"/>
    </row>
    <row r="93" spans="22:22" x14ac:dyDescent="0.35">
      <c r="V93" s="32"/>
    </row>
    <row r="94" spans="22:22" x14ac:dyDescent="0.35">
      <c r="V94" s="32"/>
    </row>
    <row r="95" spans="22:22" x14ac:dyDescent="0.35">
      <c r="V95" s="32"/>
    </row>
    <row r="96" spans="22:22" x14ac:dyDescent="0.35">
      <c r="V96" s="32"/>
    </row>
    <row r="97" spans="22:22" x14ac:dyDescent="0.35">
      <c r="V97" s="32"/>
    </row>
    <row r="98" spans="22:22" x14ac:dyDescent="0.35">
      <c r="V98" s="32"/>
    </row>
    <row r="99" spans="22:22" x14ac:dyDescent="0.35">
      <c r="V99" s="32"/>
    </row>
    <row r="100" spans="22:22" x14ac:dyDescent="0.35">
      <c r="V100" s="32"/>
    </row>
    <row r="101" spans="22:22" x14ac:dyDescent="0.35">
      <c r="V101" s="32"/>
    </row>
    <row r="102" spans="22:22" x14ac:dyDescent="0.35">
      <c r="V102" s="32"/>
    </row>
    <row r="103" spans="22:22" x14ac:dyDescent="0.35">
      <c r="V103" s="32"/>
    </row>
    <row r="104" spans="22:22" x14ac:dyDescent="0.35">
      <c r="V104" s="32"/>
    </row>
    <row r="105" spans="22:22" x14ac:dyDescent="0.35">
      <c r="V105" s="32"/>
    </row>
    <row r="106" spans="22:22" x14ac:dyDescent="0.35">
      <c r="V106" s="32"/>
    </row>
    <row r="107" spans="22:22" x14ac:dyDescent="0.35">
      <c r="V107" s="32"/>
    </row>
    <row r="108" spans="22:22" x14ac:dyDescent="0.35">
      <c r="V108" s="32"/>
    </row>
    <row r="109" spans="22:22" x14ac:dyDescent="0.35">
      <c r="V109" s="3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2D0F-5B6F-40B6-90C2-39D5390D96E2}">
  <dimension ref="B2:M3"/>
  <sheetViews>
    <sheetView workbookViewId="0">
      <selection activeCell="C7" sqref="C7"/>
    </sheetView>
  </sheetViews>
  <sheetFormatPr defaultRowHeight="14.5" x14ac:dyDescent="0.35"/>
  <cols>
    <col min="1" max="1" width="8.7265625" style="33"/>
    <col min="2" max="2" width="7.08984375" style="33" bestFit="1" customWidth="1"/>
    <col min="3" max="3" width="11.7265625" style="33" bestFit="1" customWidth="1"/>
    <col min="4" max="6" width="4.26953125" style="33" bestFit="1" customWidth="1"/>
    <col min="7" max="7" width="13" style="33" bestFit="1" customWidth="1"/>
    <col min="8" max="8" width="11.453125" style="33" bestFit="1" customWidth="1"/>
    <col min="9" max="9" width="8.6328125" style="33" bestFit="1" customWidth="1"/>
    <col min="10" max="11" width="11.81640625" style="33" bestFit="1" customWidth="1"/>
    <col min="12" max="12" width="11.90625" style="33" customWidth="1"/>
    <col min="13" max="13" width="8.54296875" style="33" bestFit="1" customWidth="1"/>
    <col min="14" max="16384" width="8.7265625" style="33"/>
  </cols>
  <sheetData>
    <row r="2" spans="2:13" x14ac:dyDescent="0.35">
      <c r="B2" s="33" t="s">
        <v>13</v>
      </c>
      <c r="C2" s="33" t="s">
        <v>14</v>
      </c>
      <c r="D2" s="33">
        <v>1</v>
      </c>
      <c r="E2" s="33" t="s">
        <v>17</v>
      </c>
      <c r="F2" s="33">
        <v>2</v>
      </c>
      <c r="G2" s="33" t="s">
        <v>18</v>
      </c>
      <c r="H2" s="33" t="s">
        <v>19</v>
      </c>
      <c r="I2" s="33" t="s">
        <v>20</v>
      </c>
      <c r="J2" s="33" t="s">
        <v>21</v>
      </c>
      <c r="K2" s="33" t="s">
        <v>22</v>
      </c>
      <c r="L2" s="33" t="s">
        <v>23</v>
      </c>
      <c r="M2" s="33" t="s">
        <v>24</v>
      </c>
    </row>
    <row r="3" spans="2:13" x14ac:dyDescent="0.35">
      <c r="B3" s="33" t="s">
        <v>27</v>
      </c>
      <c r="C3" s="33" t="s">
        <v>28</v>
      </c>
      <c r="D3" s="35">
        <v>0.51039096362665803</v>
      </c>
      <c r="E3" s="35">
        <v>0.23555425098064567</v>
      </c>
      <c r="F3" s="35">
        <v>0.25405473900262687</v>
      </c>
      <c r="G3" s="33" t="s">
        <v>50</v>
      </c>
      <c r="H3" s="33" t="s">
        <v>51</v>
      </c>
      <c r="I3" s="33">
        <v>-0.5</v>
      </c>
      <c r="J3" s="34">
        <v>2.9166666666666665</v>
      </c>
      <c r="K3" s="35">
        <v>0.56893656685805671</v>
      </c>
      <c r="L3" s="35">
        <v>0.43106343314194329</v>
      </c>
      <c r="M3" s="3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 Football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 Laptop 3</dc:creator>
  <cp:lastModifiedBy>Surface Laptop 3</cp:lastModifiedBy>
  <dcterms:created xsi:type="dcterms:W3CDTF">2022-11-01T03:58:24Z</dcterms:created>
  <dcterms:modified xsi:type="dcterms:W3CDTF">2023-02-03T18:37:47Z</dcterms:modified>
</cp:coreProperties>
</file>