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16008" windowHeight="12240"/>
  </bookViews>
  <sheets>
    <sheet name="simulator" sheetId="4" r:id="rId1"/>
  </sheets>
  <calcPr calcId="171027"/>
</workbook>
</file>

<file path=xl/calcChain.xml><?xml version="1.0" encoding="utf-8"?>
<calcChain xmlns="http://schemas.openxmlformats.org/spreadsheetml/2006/main">
  <c r="D175" i="4"/>
  <c r="C175"/>
  <c r="B175"/>
  <c r="E174"/>
  <c r="A180" s="1"/>
  <c r="F165"/>
  <c r="E165"/>
  <c r="D165"/>
  <c r="C165"/>
  <c r="B165"/>
  <c r="E159"/>
  <c r="E158"/>
  <c r="E157"/>
  <c r="E156"/>
  <c r="E155"/>
  <c r="E154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E122"/>
  <c r="D122"/>
  <c r="C122"/>
  <c r="B122"/>
  <c r="E121"/>
  <c r="D121"/>
  <c r="C121"/>
  <c r="B121"/>
  <c r="E120"/>
  <c r="D120"/>
  <c r="C120"/>
  <c r="B120" a="1"/>
  <c r="B120" s="1"/>
  <c r="B136" s="1"/>
  <c r="E119"/>
  <c r="D119"/>
  <c r="C119"/>
  <c r="B119"/>
  <c r="G76"/>
  <c r="F166" s="1"/>
  <c r="F167" s="1"/>
  <c r="F76"/>
  <c r="E166" s="1"/>
  <c r="E76"/>
  <c r="D166" s="1"/>
  <c r="D76"/>
  <c r="C166" s="1"/>
  <c r="C76"/>
  <c r="B116" s="1"/>
  <c r="E173" s="1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G38"/>
  <c r="H38" s="1"/>
  <c r="I38" s="1"/>
  <c r="B138" l="1"/>
  <c r="D141"/>
  <c r="D156" s="1"/>
  <c r="B143"/>
  <c r="B158" s="1"/>
  <c r="F158" s="1"/>
  <c r="C144"/>
  <c r="C159" s="1"/>
  <c r="E175"/>
  <c r="F175" s="1"/>
  <c r="B186" s="1"/>
  <c r="C135"/>
  <c r="C150" s="1"/>
  <c r="F121"/>
  <c r="B139"/>
  <c r="C140"/>
  <c r="C155" s="1"/>
  <c r="E167"/>
  <c r="D129"/>
  <c r="C136"/>
  <c r="C151" s="1"/>
  <c r="C137"/>
  <c r="C152" s="1"/>
  <c r="C138"/>
  <c r="C153" s="1"/>
  <c r="C139"/>
  <c r="C154" s="1"/>
  <c r="D140"/>
  <c r="D155" s="1"/>
  <c r="B142"/>
  <c r="C143"/>
  <c r="C158" s="1"/>
  <c r="D144"/>
  <c r="D159" s="1"/>
  <c r="C167"/>
  <c r="B151"/>
  <c r="B153"/>
  <c r="B154"/>
  <c r="B157"/>
  <c r="E135"/>
  <c r="D136"/>
  <c r="D151" s="1"/>
  <c r="D137"/>
  <c r="D152" s="1"/>
  <c r="D138"/>
  <c r="D153" s="1"/>
  <c r="D139"/>
  <c r="D154" s="1"/>
  <c r="B141"/>
  <c r="C142"/>
  <c r="C157" s="1"/>
  <c r="D143"/>
  <c r="D158" s="1"/>
  <c r="D167"/>
  <c r="B135"/>
  <c r="E136"/>
  <c r="E151" s="1"/>
  <c r="E137"/>
  <c r="E152" s="1"/>
  <c r="E138"/>
  <c r="E153" s="1"/>
  <c r="B140"/>
  <c r="C141"/>
  <c r="C156" s="1"/>
  <c r="D142"/>
  <c r="D157" s="1"/>
  <c r="B144"/>
  <c r="F119"/>
  <c r="F122"/>
  <c r="F123"/>
  <c r="F124"/>
  <c r="F125"/>
  <c r="F126"/>
  <c r="F127"/>
  <c r="F128"/>
  <c r="E129"/>
  <c r="D135"/>
  <c r="B137"/>
  <c r="E180"/>
  <c r="B129"/>
  <c r="B166"/>
  <c r="B167" s="1"/>
  <c r="F120"/>
  <c r="C129"/>
  <c r="I171" l="1"/>
  <c r="H173"/>
  <c r="J171"/>
  <c r="D150"/>
  <c r="D160" s="1"/>
  <c r="D145"/>
  <c r="F142"/>
  <c r="F154"/>
  <c r="F151"/>
  <c r="F129"/>
  <c r="B155"/>
  <c r="F155" s="1"/>
  <c r="F140"/>
  <c r="B145"/>
  <c r="F135"/>
  <c r="B150"/>
  <c r="B156"/>
  <c r="F156" s="1"/>
  <c r="F141"/>
  <c r="F157"/>
  <c r="F139"/>
  <c r="F136"/>
  <c r="B159"/>
  <c r="F159" s="1"/>
  <c r="F144"/>
  <c r="E150"/>
  <c r="E160" s="1"/>
  <c r="E145"/>
  <c r="F138"/>
  <c r="C160"/>
  <c r="B152"/>
  <c r="F152" s="1"/>
  <c r="F137"/>
  <c r="F143"/>
  <c r="F153"/>
  <c r="C145"/>
  <c r="B160" l="1"/>
  <c r="F150"/>
  <c r="F160" s="1"/>
  <c r="F145"/>
  <c r="G145" s="1"/>
  <c r="G160" l="1"/>
  <c r="B185" s="1"/>
  <c r="C180"/>
  <c r="D180" s="1"/>
  <c r="F180" s="1"/>
  <c r="G180" s="1"/>
  <c r="H180" s="1"/>
  <c r="B187" s="1"/>
  <c r="B188" l="1"/>
</calcChain>
</file>

<file path=xl/sharedStrings.xml><?xml version="1.0" encoding="utf-8"?>
<sst xmlns="http://schemas.openxmlformats.org/spreadsheetml/2006/main" count="213" uniqueCount="121">
  <si>
    <t>● 범례</t>
  </si>
  <si>
    <t>정책에 따라 변경</t>
  </si>
  <si>
    <t>자동으로 계산되는 영역으로써, 변경 금지</t>
  </si>
  <si>
    <t>미확인 영역, 계산식 분석이 필요한 부분</t>
  </si>
  <si>
    <t>● 기초 자료</t>
  </si>
  <si>
    <t>* Wild는 Scatter를 제외한 모든 심볼을 대체할 수 있음</t>
  </si>
  <si>
    <t>* 5 x 3 머신 기준</t>
  </si>
  <si>
    <t>머신 판 수</t>
  </si>
  <si>
    <t>● Pay Table</t>
  </si>
  <si>
    <t>● 구간 Pay</t>
  </si>
  <si>
    <t>심볼</t>
  </si>
  <si>
    <t>구간 순번</t>
  </si>
  <si>
    <t>구간 Pay</t>
  </si>
  <si>
    <t>Wild</t>
  </si>
  <si>
    <t>A</t>
  </si>
  <si>
    <t>J</t>
  </si>
  <si>
    <t>Q</t>
  </si>
  <si>
    <t>K</t>
  </si>
  <si>
    <t>그림1</t>
  </si>
  <si>
    <t>그림2</t>
  </si>
  <si>
    <t>그림3</t>
  </si>
  <si>
    <t>그림4</t>
  </si>
  <si>
    <t>그림5</t>
  </si>
  <si>
    <t>*상기 표를 직접 수정하지 않으며, 우측 구간 Pay 값을 조정한다.</t>
  </si>
  <si>
    <t>*구간 순번을 늘리거나 줄일 경우, 하단의 Win 경우의 수 값을 재조정 해야 한다.</t>
  </si>
  <si>
    <t>*우측 구간 Pay는 순번이 클 수록 Pay는 낮아져야 한다.</t>
  </si>
  <si>
    <t>● 심볼 출현 빈도</t>
  </si>
  <si>
    <t>릴1</t>
  </si>
  <si>
    <t>릴2</t>
  </si>
  <si>
    <t>릴3</t>
  </si>
  <si>
    <t>릴4</t>
  </si>
  <si>
    <t>릴5</t>
  </si>
  <si>
    <t>Scatter</t>
  </si>
  <si>
    <t>합계</t>
  </si>
  <si>
    <t>● Win 경우의 수</t>
  </si>
  <si>
    <t>전체 경우의 수</t>
  </si>
  <si>
    <t>각 릴별 합계를 곱함</t>
  </si>
  <si>
    <t>5개 출현</t>
  </si>
  <si>
    <t>4개 출현</t>
  </si>
  <si>
    <t>3개 출현</t>
  </si>
  <si>
    <t>2개 출현</t>
  </si>
  <si>
    <t>-</t>
  </si>
  <si>
    <t>*Pay Table과 대조하여, 금액이 높은 경우를 제외</t>
  </si>
  <si>
    <t>● 확률</t>
  </si>
  <si>
    <t>Win 경우의 수를 전체 경우의 수로 나눔</t>
  </si>
  <si>
    <t>● Payout</t>
  </si>
  <si>
    <t>● Scatter Pay</t>
  </si>
  <si>
    <t>Scatter 수</t>
  </si>
  <si>
    <t>릴별 심볼 수</t>
  </si>
  <si>
    <t>확률</t>
  </si>
  <si>
    <t>* 3을 곱하는 이유는 세로 라인이 세 줄이므로</t>
  </si>
  <si>
    <t>● Scatter Pay Table / RETURN</t>
  </si>
  <si>
    <t>Scatter Pay</t>
  </si>
  <si>
    <t>조합</t>
  </si>
  <si>
    <t>가능성</t>
  </si>
  <si>
    <t>RETURN</t>
  </si>
  <si>
    <t>● Bonus</t>
  </si>
  <si>
    <t>가능성 합계</t>
  </si>
  <si>
    <t>Free Spen 횟수</t>
  </si>
  <si>
    <t>Line Pay 반환율</t>
  </si>
  <si>
    <t>보너스 예상 승리</t>
  </si>
  <si>
    <t>총 스핀 예상 수</t>
  </si>
  <si>
    <t>스핀 예상 승률</t>
  </si>
  <si>
    <t>스핀당 기대 수익률</t>
  </si>
  <si>
    <t>● Summary</t>
  </si>
  <si>
    <t>아이템</t>
  </si>
  <si>
    <t>Retern</t>
  </si>
  <si>
    <t>Line Pay</t>
  </si>
  <si>
    <t>Bonus</t>
  </si>
  <si>
    <t>Total</t>
  </si>
  <si>
    <t>스레드 개수</t>
    <phoneticPr fontId="4" type="noConversion"/>
  </si>
  <si>
    <t>스레드 pool 크기</t>
    <phoneticPr fontId="4" type="noConversion"/>
  </si>
  <si>
    <t>게임진행횟수</t>
    <phoneticPr fontId="4" type="noConversion"/>
  </si>
  <si>
    <t>릴 당 개수</t>
    <phoneticPr fontId="4" type="noConversion"/>
  </si>
  <si>
    <t>심볼 type</t>
    <phoneticPr fontId="4" type="noConversion"/>
  </si>
  <si>
    <t>설명</t>
    <phoneticPr fontId="4" type="noConversion"/>
  </si>
  <si>
    <r>
      <t>n</t>
    </r>
    <r>
      <rPr>
        <sz val="10"/>
        <color rgb="FF000000"/>
        <rFont val="Arial"/>
        <family val="2"/>
      </rPr>
      <t>ormal</t>
    </r>
    <phoneticPr fontId="4" type="noConversion"/>
  </si>
  <si>
    <r>
      <t>w</t>
    </r>
    <r>
      <rPr>
        <sz val="10"/>
        <color rgb="FF000000"/>
        <rFont val="Arial"/>
        <family val="2"/>
      </rPr>
      <t>ild</t>
    </r>
    <phoneticPr fontId="4" type="noConversion"/>
  </si>
  <si>
    <t>groupSize</t>
    <phoneticPr fontId="4" type="noConversion"/>
  </si>
  <si>
    <t>objectCode</t>
    <phoneticPr fontId="4" type="noConversion"/>
  </si>
  <si>
    <t>WW</t>
    <phoneticPr fontId="4" type="noConversion"/>
  </si>
  <si>
    <t>WW.1</t>
    <phoneticPr fontId="4" type="noConversion"/>
  </si>
  <si>
    <t>A.1</t>
    <phoneticPr fontId="4" type="noConversion"/>
  </si>
  <si>
    <t>J.1</t>
    <phoneticPr fontId="4" type="noConversion"/>
  </si>
  <si>
    <t>Q.1</t>
    <phoneticPr fontId="4" type="noConversion"/>
  </si>
  <si>
    <t>K.1</t>
    <phoneticPr fontId="4" type="noConversion"/>
  </si>
  <si>
    <t>G1</t>
    <phoneticPr fontId="4" type="noConversion"/>
  </si>
  <si>
    <t>G1.1</t>
    <phoneticPr fontId="4" type="noConversion"/>
  </si>
  <si>
    <t>G2</t>
    <phoneticPr fontId="4" type="noConversion"/>
  </si>
  <si>
    <t>G2.1</t>
    <phoneticPr fontId="4" type="noConversion"/>
  </si>
  <si>
    <t>G3</t>
    <phoneticPr fontId="4" type="noConversion"/>
  </si>
  <si>
    <t>G3.1</t>
    <phoneticPr fontId="4" type="noConversion"/>
  </si>
  <si>
    <t>G4</t>
    <phoneticPr fontId="4" type="noConversion"/>
  </si>
  <si>
    <t>G4.1</t>
    <phoneticPr fontId="4" type="noConversion"/>
  </si>
  <si>
    <t>G5</t>
    <phoneticPr fontId="4" type="noConversion"/>
  </si>
  <si>
    <t>G5.1</t>
    <phoneticPr fontId="4" type="noConversion"/>
  </si>
  <si>
    <t>Scatter</t>
    <phoneticPr fontId="4" type="noConversion"/>
  </si>
  <si>
    <t>SS</t>
    <phoneticPr fontId="4" type="noConversion"/>
  </si>
  <si>
    <t>SS.1</t>
    <phoneticPr fontId="4" type="noConversion"/>
  </si>
  <si>
    <r>
      <rPr>
        <b/>
        <sz val="10"/>
        <rFont val="돋움"/>
        <family val="3"/>
        <charset val="129"/>
      </rPr>
      <t>릴</t>
    </r>
    <r>
      <rPr>
        <b/>
        <sz val="10"/>
        <rFont val="Arial"/>
        <family val="2"/>
      </rPr>
      <t>5</t>
    </r>
    <phoneticPr fontId="4" type="noConversion"/>
  </si>
  <si>
    <r>
      <rPr>
        <b/>
        <sz val="12"/>
        <color rgb="FF0000FF"/>
        <rFont val="돋움"/>
        <family val="3"/>
        <charset val="129"/>
      </rPr>
      <t>●</t>
    </r>
    <r>
      <rPr>
        <b/>
        <sz val="12"/>
        <color rgb="FF0000FF"/>
        <rFont val="Arial"/>
        <family val="2"/>
      </rPr>
      <t xml:space="preserve"> line pattern(</t>
    </r>
    <r>
      <rPr>
        <b/>
        <sz val="12"/>
        <color rgb="FF0000FF"/>
        <rFont val="돋움"/>
        <family val="3"/>
        <charset val="129"/>
      </rPr>
      <t>콤마</t>
    </r>
    <r>
      <rPr>
        <b/>
        <sz val="12"/>
        <color rgb="FF0000FF"/>
        <rFont val="Arial"/>
        <family val="2"/>
      </rPr>
      <t>","</t>
    </r>
    <r>
      <rPr>
        <b/>
        <sz val="12"/>
        <color rgb="FF0000FF"/>
        <rFont val="돋움"/>
        <family val="3"/>
        <charset val="129"/>
      </rPr>
      <t>로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rgb="FF0000FF"/>
        <rFont val="돋움"/>
        <family val="3"/>
        <charset val="129"/>
      </rPr>
      <t>구분</t>
    </r>
    <r>
      <rPr>
        <b/>
        <sz val="12"/>
        <color rgb="FF0000FF"/>
        <rFont val="Arial"/>
        <family val="2"/>
      </rPr>
      <t>)</t>
    </r>
    <phoneticPr fontId="4" type="noConversion"/>
  </si>
  <si>
    <r>
      <rPr>
        <sz val="10"/>
        <rFont val="돋움"/>
        <family val="3"/>
        <charset val="129"/>
      </rPr>
      <t>라인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패턴</t>
    </r>
    <phoneticPr fontId="4" type="noConversion"/>
  </si>
  <si>
    <t>0,0,0,0,0</t>
    <phoneticPr fontId="4" type="noConversion"/>
  </si>
  <si>
    <t>2,2,2,2,2</t>
    <phoneticPr fontId="4" type="noConversion"/>
  </si>
  <si>
    <t>1,1,1,1,1</t>
    <phoneticPr fontId="4" type="noConversion"/>
  </si>
  <si>
    <t>{{firstPayoutSymbolCount}}</t>
    <phoneticPr fontId="4" type="noConversion"/>
  </si>
  <si>
    <r>
      <t>max</t>
    </r>
    <r>
      <rPr>
        <sz val="10"/>
        <rFont val="돋움"/>
        <family val="3"/>
        <charset val="129"/>
      </rPr>
      <t>매칭심블수</t>
    </r>
    <phoneticPr fontId="4" type="noConversion"/>
  </si>
  <si>
    <t>{{//firstPayoutSymbolCount}}</t>
    <phoneticPr fontId="4" type="noConversion"/>
  </si>
  <si>
    <r>
      <t>s</t>
    </r>
    <r>
      <rPr>
        <sz val="10"/>
        <color rgb="FF000000"/>
        <rFont val="Arial"/>
        <family val="2"/>
      </rPr>
      <t>catter bonus</t>
    </r>
    <phoneticPr fontId="4" type="noConversion"/>
  </si>
  <si>
    <r>
      <t>s</t>
    </r>
    <r>
      <rPr>
        <sz val="10"/>
        <color rgb="FF000000"/>
        <rFont val="Arial"/>
        <family val="2"/>
      </rPr>
      <t>catter freespin</t>
    </r>
    <phoneticPr fontId="4" type="noConversion"/>
  </si>
  <si>
    <r>
      <t>심볼</t>
    </r>
    <r>
      <rPr>
        <b/>
        <sz val="10"/>
        <rFont val="Arial"/>
        <family val="3"/>
        <charset val="129"/>
      </rPr>
      <t>Code</t>
    </r>
  </si>
  <si>
    <t>{{simulatorSetting}}</t>
    <phoneticPr fontId="4" type="noConversion"/>
  </si>
  <si>
    <t>{{//simulatorSetting}}</t>
    <phoneticPr fontId="4" type="noConversion"/>
  </si>
  <si>
    <t>{{groundScale}}</t>
    <phoneticPr fontId="4" type="noConversion"/>
  </si>
  <si>
    <t>{{//groundScale}}</t>
    <phoneticPr fontId="4" type="noConversion"/>
  </si>
  <si>
    <t>{{symbolDefineParamList}}</t>
    <phoneticPr fontId="4" type="noConversion"/>
  </si>
  <si>
    <t>{{//symbolDefineParamList}}</t>
    <phoneticPr fontId="4" type="noConversion"/>
  </si>
  <si>
    <t>{{reelPropertiesParamList}}</t>
    <phoneticPr fontId="4" type="noConversion"/>
  </si>
  <si>
    <t>{{//reelPropertiesParamList}}</t>
    <phoneticPr fontId="4" type="noConversion"/>
  </si>
  <si>
    <t>{{winLinePatternParamList}}</t>
    <phoneticPr fontId="4" type="noConversion"/>
  </si>
  <si>
    <t>{{//winLinePatternParamList}}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</si>
</sst>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#,###"/>
    <numFmt numFmtId="177" formatCode="0.00000000"/>
    <numFmt numFmtId="178" formatCode="0.000000"/>
  </numFmts>
  <fonts count="13">
    <font>
      <sz val="10"/>
      <color rgb="FF000000"/>
      <name val="Arial"/>
    </font>
    <font>
      <b/>
      <sz val="12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2"/>
      <color rgb="FF0000FF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3"/>
      <charset val="129"/>
    </font>
    <font>
      <b/>
      <sz val="12"/>
      <color rgb="FF0000FF"/>
      <name val="Arial"/>
      <family val="3"/>
      <charset val="129"/>
    </font>
    <font>
      <sz val="10"/>
      <name val="Arial"/>
      <family val="3"/>
      <charset val="129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4" borderId="1" xfId="0" applyFont="1" applyFill="1" applyBorder="1" applyAlignment="1"/>
    <xf numFmtId="0" fontId="2" fillId="0" borderId="1" xfId="0" applyFont="1" applyBorder="1" applyAlignment="1"/>
    <xf numFmtId="0" fontId="3" fillId="5" borderId="1" xfId="0" applyFont="1" applyFill="1" applyBorder="1" applyAlignment="1"/>
    <xf numFmtId="176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/>
    <xf numFmtId="176" fontId="2" fillId="0" borderId="1" xfId="0" applyNumberFormat="1" applyFont="1" applyBorder="1"/>
    <xf numFmtId="176" fontId="2" fillId="0" borderId="1" xfId="0" applyNumberFormat="1" applyFont="1" applyBorder="1" applyAlignment="1"/>
    <xf numFmtId="176" fontId="2" fillId="5" borderId="1" xfId="0" applyNumberFormat="1" applyFont="1" applyFill="1" applyBorder="1" applyAlignment="1"/>
    <xf numFmtId="176" fontId="3" fillId="5" borderId="1" xfId="0" applyNumberFormat="1" applyFont="1" applyFill="1" applyBorder="1" applyAlignment="1"/>
    <xf numFmtId="177" fontId="2" fillId="5" borderId="1" xfId="0" applyNumberFormat="1" applyFont="1" applyFill="1" applyBorder="1" applyAlignment="1"/>
    <xf numFmtId="0" fontId="2" fillId="0" borderId="0" xfId="0" applyFont="1" applyAlignment="1">
      <alignment horizontal="right"/>
    </xf>
    <xf numFmtId="177" fontId="3" fillId="5" borderId="1" xfId="0" applyNumberFormat="1" applyFont="1" applyFill="1" applyBorder="1" applyAlignment="1"/>
    <xf numFmtId="10" fontId="3" fillId="6" borderId="0" xfId="0" applyNumberFormat="1" applyFont="1" applyFill="1"/>
    <xf numFmtId="176" fontId="2" fillId="7" borderId="1" xfId="0" applyNumberFormat="1" applyFont="1" applyFill="1" applyBorder="1" applyAlignment="1"/>
    <xf numFmtId="178" fontId="2" fillId="0" borderId="0" xfId="0" applyNumberFormat="1" applyFont="1"/>
    <xf numFmtId="0" fontId="2" fillId="7" borderId="1" xfId="0" applyFont="1" applyFill="1" applyBorder="1" applyAlignment="1"/>
    <xf numFmtId="177" fontId="2" fillId="0" borderId="1" xfId="0" applyNumberFormat="1" applyFont="1" applyBorder="1" applyAlignment="1"/>
    <xf numFmtId="10" fontId="2" fillId="0" borderId="1" xfId="0" applyNumberFormat="1" applyFont="1" applyBorder="1" applyAlignment="1"/>
    <xf numFmtId="0" fontId="5" fillId="0" borderId="0" xfId="0" applyFont="1" applyAlignment="1"/>
    <xf numFmtId="0" fontId="3" fillId="5" borderId="3" xfId="0" applyFont="1" applyFill="1" applyBorder="1" applyAlignment="1"/>
    <xf numFmtId="0" fontId="2" fillId="0" borderId="0" xfId="0" applyFont="1" applyBorder="1" applyAlignment="1"/>
    <xf numFmtId="0" fontId="7" fillId="0" borderId="0" xfId="0" applyFont="1" applyBorder="1" applyAlignment="1"/>
    <xf numFmtId="176" fontId="2" fillId="0" borderId="0" xfId="0" applyNumberFormat="1" applyFont="1" applyBorder="1" applyAlignment="1"/>
    <xf numFmtId="0" fontId="8" fillId="5" borderId="1" xfId="0" applyFont="1" applyFill="1" applyBorder="1" applyAlignment="1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Alignment="1"/>
    <xf numFmtId="0" fontId="11" fillId="5" borderId="1" xfId="0" applyFont="1" applyFill="1" applyBorder="1" applyAlignment="1"/>
    <xf numFmtId="0" fontId="12" fillId="0" borderId="0" xfId="0" applyFont="1" applyAlignment="1"/>
    <xf numFmtId="0" fontId="7" fillId="8" borderId="2" xfId="0" applyFont="1" applyFill="1" applyBorder="1" applyAlignment="1"/>
    <xf numFmtId="0" fontId="2" fillId="8" borderId="1" xfId="0" applyFont="1" applyFill="1" applyBorder="1" applyAlignment="1"/>
    <xf numFmtId="176" fontId="2" fillId="8" borderId="1" xfId="0" applyNumberFormat="1" applyFont="1" applyFill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8"/>
  <sheetViews>
    <sheetView tabSelected="1" workbookViewId="0">
      <selection activeCell="D9" sqref="D9"/>
    </sheetView>
  </sheetViews>
  <sheetFormatPr defaultColWidth="14.44140625" defaultRowHeight="13.2"/>
  <cols>
    <col min="2" max="5" width="16.44140625" customWidth="1"/>
    <col min="6" max="6" width="15" customWidth="1"/>
    <col min="7" max="8" width="18.33203125" customWidth="1"/>
    <col min="9" max="13" width="10.88671875" customWidth="1"/>
  </cols>
  <sheetData>
    <row r="1" spans="1:3" ht="15.6">
      <c r="A1" s="1" t="s">
        <v>0</v>
      </c>
    </row>
    <row r="2" spans="1:3" ht="15.6">
      <c r="A2" s="2"/>
      <c r="B2" s="3" t="s">
        <v>1</v>
      </c>
    </row>
    <row r="3" spans="1:3" ht="15.6">
      <c r="A3" s="4"/>
      <c r="B3" s="3" t="s">
        <v>2</v>
      </c>
    </row>
    <row r="4" spans="1:3" ht="15.6">
      <c r="A4" s="5"/>
      <c r="B4" s="3" t="s">
        <v>3</v>
      </c>
    </row>
    <row r="5" spans="1:3" ht="15.6">
      <c r="A5" s="1"/>
    </row>
    <row r="6" spans="1:3" ht="15.6">
      <c r="A6" s="1"/>
    </row>
    <row r="7" spans="1:3" ht="15.6">
      <c r="A7" s="1" t="s">
        <v>4</v>
      </c>
    </row>
    <row r="8" spans="1:3">
      <c r="A8" s="3" t="s">
        <v>5</v>
      </c>
    </row>
    <row r="9" spans="1:3">
      <c r="A9" s="3" t="s">
        <v>6</v>
      </c>
    </row>
    <row r="10" spans="1:3">
      <c r="A10" s="6" t="s">
        <v>7</v>
      </c>
    </row>
    <row r="11" spans="1:3">
      <c r="A11" s="7">
        <v>15</v>
      </c>
    </row>
    <row r="12" spans="1:3">
      <c r="A12" s="26"/>
    </row>
    <row r="13" spans="1:3">
      <c r="A13" s="31" t="s">
        <v>111</v>
      </c>
    </row>
    <row r="14" spans="1:3" ht="13.8">
      <c r="A14" s="29" t="s">
        <v>70</v>
      </c>
      <c r="B14" s="29" t="s">
        <v>71</v>
      </c>
      <c r="C14" s="29" t="s">
        <v>72</v>
      </c>
    </row>
    <row r="15" spans="1:3" ht="13.8">
      <c r="A15" s="35">
        <v>1</v>
      </c>
      <c r="B15" s="35">
        <v>1</v>
      </c>
      <c r="C15" s="35">
        <v>1000000</v>
      </c>
    </row>
    <row r="16" spans="1:3">
      <c r="A16" s="31" t="s">
        <v>112</v>
      </c>
    </row>
    <row r="17" spans="1:3">
      <c r="A17" s="31"/>
    </row>
    <row r="18" spans="1:3" ht="13.8">
      <c r="A18" s="27"/>
    </row>
    <row r="19" spans="1:3">
      <c r="A19" s="26" t="s">
        <v>113</v>
      </c>
    </row>
    <row r="20" spans="1:3">
      <c r="A20" s="25" t="s">
        <v>73</v>
      </c>
    </row>
    <row r="21" spans="1:3" ht="13.8">
      <c r="A21" s="35">
        <v>3</v>
      </c>
    </row>
    <row r="22" spans="1:3" ht="13.8">
      <c r="A22" s="35">
        <v>3</v>
      </c>
    </row>
    <row r="23" spans="1:3" ht="13.8">
      <c r="A23" s="35">
        <v>3</v>
      </c>
    </row>
    <row r="24" spans="1:3" ht="13.8">
      <c r="A24" s="35">
        <v>3</v>
      </c>
    </row>
    <row r="25" spans="1:3" ht="13.8">
      <c r="A25" s="35">
        <v>3</v>
      </c>
    </row>
    <row r="26" spans="1:3">
      <c r="A26" s="26" t="s">
        <v>114</v>
      </c>
    </row>
    <row r="27" spans="1:3">
      <c r="C27" s="26"/>
    </row>
    <row r="28" spans="1:3">
      <c r="C28" s="26"/>
    </row>
    <row r="29" spans="1:3" ht="15.6">
      <c r="A29" s="1"/>
    </row>
    <row r="30" spans="1:3" ht="15.6">
      <c r="A30" s="1" t="s">
        <v>8</v>
      </c>
    </row>
    <row r="31" spans="1:3">
      <c r="A31" s="24"/>
      <c r="C31" s="26"/>
    </row>
    <row r="32" spans="1:3">
      <c r="A32" s="24" t="s">
        <v>105</v>
      </c>
      <c r="C32" s="26"/>
    </row>
    <row r="33" spans="1:9" ht="13.8">
      <c r="A33" s="8" t="s">
        <v>106</v>
      </c>
    </row>
    <row r="34" spans="1:9">
      <c r="A34" s="36">
        <v>5</v>
      </c>
    </row>
    <row r="35" spans="1:9">
      <c r="A35" s="24" t="s">
        <v>107</v>
      </c>
    </row>
    <row r="36" spans="1:9">
      <c r="C36" s="26"/>
    </row>
    <row r="37" spans="1:9" ht="15.6">
      <c r="A37" s="26"/>
      <c r="B37" s="24" t="s">
        <v>115</v>
      </c>
      <c r="G37" s="1"/>
    </row>
    <row r="38" spans="1:9" ht="13.8">
      <c r="A38" s="8" t="s">
        <v>10</v>
      </c>
      <c r="B38" s="29" t="s">
        <v>110</v>
      </c>
      <c r="C38" s="29" t="s">
        <v>78</v>
      </c>
      <c r="D38" s="29" t="s">
        <v>79</v>
      </c>
      <c r="E38" s="29" t="s">
        <v>74</v>
      </c>
      <c r="F38" s="29">
        <v>5</v>
      </c>
      <c r="G38" s="29">
        <f>F38-1</f>
        <v>4</v>
      </c>
      <c r="H38" s="29">
        <f t="shared" ref="H38:I38" si="0">G38-1</f>
        <v>3</v>
      </c>
      <c r="I38" s="29">
        <f t="shared" si="0"/>
        <v>2</v>
      </c>
    </row>
    <row r="39" spans="1:9">
      <c r="A39" s="7" t="s">
        <v>13</v>
      </c>
      <c r="B39" s="36" t="s">
        <v>80</v>
      </c>
      <c r="C39" s="36">
        <v>1</v>
      </c>
      <c r="D39" s="36" t="s">
        <v>81</v>
      </c>
      <c r="E39" s="36">
        <v>1</v>
      </c>
      <c r="F39" s="37">
        <f>B93</f>
        <v>5000</v>
      </c>
      <c r="G39" s="37">
        <f>B95</f>
        <v>500</v>
      </c>
      <c r="H39" s="37">
        <f>B101</f>
        <v>50</v>
      </c>
      <c r="I39" s="37">
        <f>B108</f>
        <v>5</v>
      </c>
    </row>
    <row r="40" spans="1:9">
      <c r="A40" s="7" t="s">
        <v>14</v>
      </c>
      <c r="B40" s="36" t="s">
        <v>14</v>
      </c>
      <c r="C40" s="36">
        <v>1</v>
      </c>
      <c r="D40" s="36" t="s">
        <v>82</v>
      </c>
      <c r="E40" s="36">
        <v>0</v>
      </c>
      <c r="F40" s="37">
        <f>B94</f>
        <v>1000</v>
      </c>
      <c r="G40" s="37">
        <f>B97</f>
        <v>200</v>
      </c>
      <c r="H40" s="37">
        <f>B102</f>
        <v>40</v>
      </c>
      <c r="I40" s="37">
        <f>B109</f>
        <v>3</v>
      </c>
    </row>
    <row r="41" spans="1:9">
      <c r="A41" s="7" t="s">
        <v>15</v>
      </c>
      <c r="B41" s="36" t="s">
        <v>15</v>
      </c>
      <c r="C41" s="36">
        <v>1</v>
      </c>
      <c r="D41" s="36" t="s">
        <v>83</v>
      </c>
      <c r="E41" s="36">
        <v>0</v>
      </c>
      <c r="F41" s="37">
        <f>B95</f>
        <v>500</v>
      </c>
      <c r="G41" s="37">
        <f>B98</f>
        <v>150</v>
      </c>
      <c r="H41" s="37">
        <f>B103</f>
        <v>30</v>
      </c>
      <c r="I41" s="37">
        <f>B110</f>
        <v>2</v>
      </c>
    </row>
    <row r="42" spans="1:9">
      <c r="A42" s="7" t="s">
        <v>16</v>
      </c>
      <c r="B42" s="36" t="s">
        <v>16</v>
      </c>
      <c r="C42" s="36">
        <v>1</v>
      </c>
      <c r="D42" s="36" t="s">
        <v>84</v>
      </c>
      <c r="E42" s="36">
        <v>0</v>
      </c>
      <c r="F42" s="37">
        <f>B96</f>
        <v>300</v>
      </c>
      <c r="G42" s="37">
        <f>B99</f>
        <v>100</v>
      </c>
      <c r="H42" s="37">
        <f>B104</f>
        <v>25</v>
      </c>
      <c r="I42" s="37">
        <f>B110</f>
        <v>2</v>
      </c>
    </row>
    <row r="43" spans="1:9">
      <c r="A43" s="7" t="s">
        <v>17</v>
      </c>
      <c r="B43" s="36" t="s">
        <v>17</v>
      </c>
      <c r="C43" s="36">
        <v>1</v>
      </c>
      <c r="D43" s="36" t="s">
        <v>85</v>
      </c>
      <c r="E43" s="36">
        <v>0</v>
      </c>
      <c r="F43" s="37">
        <f>B97</f>
        <v>200</v>
      </c>
      <c r="G43" s="37">
        <f>B100</f>
        <v>75</v>
      </c>
      <c r="H43" s="37">
        <f>B105</f>
        <v>20</v>
      </c>
      <c r="I43" s="36">
        <v>0</v>
      </c>
    </row>
    <row r="44" spans="1:9">
      <c r="A44" s="7" t="s">
        <v>18</v>
      </c>
      <c r="B44" s="36" t="s">
        <v>86</v>
      </c>
      <c r="C44" s="36">
        <v>1</v>
      </c>
      <c r="D44" s="36" t="s">
        <v>87</v>
      </c>
      <c r="E44" s="36">
        <v>0</v>
      </c>
      <c r="F44" s="37">
        <f>B97</f>
        <v>200</v>
      </c>
      <c r="G44" s="37">
        <f>B100</f>
        <v>75</v>
      </c>
      <c r="H44" s="37">
        <f>B105</f>
        <v>20</v>
      </c>
      <c r="I44" s="36">
        <v>0</v>
      </c>
    </row>
    <row r="45" spans="1:9">
      <c r="A45" s="7" t="s">
        <v>19</v>
      </c>
      <c r="B45" s="36" t="s">
        <v>88</v>
      </c>
      <c r="C45" s="36">
        <v>1</v>
      </c>
      <c r="D45" s="36" t="s">
        <v>89</v>
      </c>
      <c r="E45" s="36">
        <v>0</v>
      </c>
      <c r="F45" s="37">
        <f>B99</f>
        <v>100</v>
      </c>
      <c r="G45" s="37">
        <f>B101</f>
        <v>50</v>
      </c>
      <c r="H45" s="37">
        <f>B106</f>
        <v>15</v>
      </c>
      <c r="I45" s="36">
        <v>0</v>
      </c>
    </row>
    <row r="46" spans="1:9">
      <c r="A46" s="7" t="s">
        <v>20</v>
      </c>
      <c r="B46" s="36" t="s">
        <v>90</v>
      </c>
      <c r="C46" s="36">
        <v>1</v>
      </c>
      <c r="D46" s="36" t="s">
        <v>91</v>
      </c>
      <c r="E46" s="36">
        <v>0</v>
      </c>
      <c r="F46" s="37">
        <f>B99</f>
        <v>100</v>
      </c>
      <c r="G46" s="37">
        <f>B101</f>
        <v>50</v>
      </c>
      <c r="H46" s="37">
        <f>B106</f>
        <v>15</v>
      </c>
      <c r="I46" s="36">
        <v>0</v>
      </c>
    </row>
    <row r="47" spans="1:9">
      <c r="A47" s="7" t="s">
        <v>21</v>
      </c>
      <c r="B47" s="36" t="s">
        <v>92</v>
      </c>
      <c r="C47" s="36">
        <v>1</v>
      </c>
      <c r="D47" s="36" t="s">
        <v>93</v>
      </c>
      <c r="E47" s="36">
        <v>0</v>
      </c>
      <c r="F47" s="37">
        <f>B101</f>
        <v>50</v>
      </c>
      <c r="G47" s="37">
        <f>B104</f>
        <v>25</v>
      </c>
      <c r="H47" s="37">
        <f>B107</f>
        <v>10</v>
      </c>
      <c r="I47" s="36">
        <v>0</v>
      </c>
    </row>
    <row r="48" spans="1:9">
      <c r="A48" s="7" t="s">
        <v>22</v>
      </c>
      <c r="B48" s="36" t="s">
        <v>94</v>
      </c>
      <c r="C48" s="36">
        <v>1</v>
      </c>
      <c r="D48" s="36" t="s">
        <v>95</v>
      </c>
      <c r="E48" s="36">
        <v>0</v>
      </c>
      <c r="F48" s="37">
        <f>B101</f>
        <v>50</v>
      </c>
      <c r="G48" s="37">
        <f>B104</f>
        <v>25</v>
      </c>
      <c r="H48" s="37">
        <f>B107</f>
        <v>10</v>
      </c>
      <c r="I48" s="36">
        <v>0</v>
      </c>
    </row>
    <row r="49" spans="1:14" ht="15.75" customHeight="1">
      <c r="A49" s="7" t="s">
        <v>96</v>
      </c>
      <c r="B49" s="36" t="s">
        <v>97</v>
      </c>
      <c r="C49" s="36">
        <v>1</v>
      </c>
      <c r="D49" s="36" t="s">
        <v>98</v>
      </c>
      <c r="E49" s="36">
        <v>2</v>
      </c>
      <c r="F49" s="36">
        <v>100</v>
      </c>
      <c r="G49" s="36">
        <v>25</v>
      </c>
      <c r="H49" s="36">
        <v>5</v>
      </c>
      <c r="I49" s="36">
        <v>0</v>
      </c>
    </row>
    <row r="50" spans="1:14" ht="15.75" customHeight="1">
      <c r="A50" s="26"/>
      <c r="B50" s="28" t="s">
        <v>116</v>
      </c>
      <c r="C50" s="28"/>
      <c r="D50" s="28"/>
    </row>
    <row r="51" spans="1:14" ht="15.75" customHeight="1">
      <c r="A51" s="3" t="s">
        <v>23</v>
      </c>
    </row>
    <row r="52" spans="1:14" ht="15.75" customHeight="1">
      <c r="A52" s="3" t="s">
        <v>24</v>
      </c>
    </row>
    <row r="53" spans="1:14" ht="15.75" customHeight="1">
      <c r="A53" s="3" t="s">
        <v>25</v>
      </c>
    </row>
    <row r="54" spans="1:14" ht="15.75" customHeight="1">
      <c r="E54" s="34"/>
    </row>
    <row r="55" spans="1:14" ht="15.75" customHeight="1">
      <c r="A55" s="29" t="s">
        <v>74</v>
      </c>
      <c r="B55" s="29" t="s">
        <v>75</v>
      </c>
    </row>
    <row r="56" spans="1:14" ht="15.75" customHeight="1">
      <c r="A56" s="7">
        <v>0</v>
      </c>
      <c r="B56" s="7" t="s">
        <v>76</v>
      </c>
    </row>
    <row r="57" spans="1:14" ht="15.75" customHeight="1">
      <c r="A57" s="7">
        <v>1</v>
      </c>
      <c r="B57" s="7" t="s">
        <v>77</v>
      </c>
    </row>
    <row r="58" spans="1:14" ht="15.75" customHeight="1">
      <c r="A58" s="7">
        <v>2</v>
      </c>
      <c r="B58" s="7" t="s">
        <v>108</v>
      </c>
    </row>
    <row r="59" spans="1:14">
      <c r="A59" s="7">
        <v>3</v>
      </c>
      <c r="B59" s="7" t="s">
        <v>109</v>
      </c>
    </row>
    <row r="61" spans="1:14" ht="15.75" customHeight="1">
      <c r="A61" s="1" t="s">
        <v>26</v>
      </c>
      <c r="J61" s="3"/>
    </row>
    <row r="62" spans="1:14" ht="15.75" customHeight="1">
      <c r="A62" s="26"/>
      <c r="B62" s="24" t="s">
        <v>117</v>
      </c>
      <c r="I62" s="3"/>
      <c r="J62" s="3"/>
    </row>
    <row r="63" spans="1:14" ht="15.75" customHeight="1">
      <c r="A63" s="8" t="s">
        <v>10</v>
      </c>
      <c r="B63" s="29" t="s">
        <v>79</v>
      </c>
      <c r="C63" s="8" t="s">
        <v>27</v>
      </c>
      <c r="D63" s="8" t="s">
        <v>28</v>
      </c>
      <c r="E63" s="8" t="s">
        <v>29</v>
      </c>
      <c r="F63" s="8" t="s">
        <v>30</v>
      </c>
      <c r="G63" s="8" t="s">
        <v>99</v>
      </c>
      <c r="I63" s="3"/>
      <c r="J63" s="3"/>
      <c r="K63" s="3"/>
      <c r="L63" s="3"/>
      <c r="M63" s="3"/>
      <c r="N63" s="3"/>
    </row>
    <row r="64" spans="1:14" ht="15.75" customHeight="1">
      <c r="A64" s="7" t="s">
        <v>13</v>
      </c>
      <c r="B64" s="36" t="s">
        <v>81</v>
      </c>
      <c r="C64" s="10">
        <v>1</v>
      </c>
      <c r="D64" s="10">
        <v>1</v>
      </c>
      <c r="E64" s="10">
        <v>1</v>
      </c>
      <c r="F64" s="10">
        <v>1</v>
      </c>
      <c r="G64" s="10">
        <v>1</v>
      </c>
      <c r="I64" s="3"/>
      <c r="J64" s="3"/>
      <c r="K64" s="3"/>
      <c r="L64" s="3"/>
      <c r="M64" s="3"/>
      <c r="N64" s="3"/>
    </row>
    <row r="65" spans="1:14" ht="15.75" customHeight="1">
      <c r="A65" s="7" t="s">
        <v>14</v>
      </c>
      <c r="B65" s="36" t="s">
        <v>82</v>
      </c>
      <c r="C65" s="10">
        <v>2</v>
      </c>
      <c r="D65" s="10">
        <v>3</v>
      </c>
      <c r="E65" s="10">
        <v>2</v>
      </c>
      <c r="F65" s="10">
        <v>2</v>
      </c>
      <c r="G65" s="10">
        <v>3</v>
      </c>
      <c r="I65" s="3"/>
      <c r="J65" s="3"/>
      <c r="K65" s="3"/>
      <c r="L65" s="3"/>
      <c r="M65" s="3"/>
      <c r="N65" s="3"/>
    </row>
    <row r="66" spans="1:14" ht="15.75" customHeight="1">
      <c r="A66" s="7" t="s">
        <v>15</v>
      </c>
      <c r="B66" s="36" t="s">
        <v>83</v>
      </c>
      <c r="C66" s="10">
        <v>2</v>
      </c>
      <c r="D66" s="10">
        <v>3</v>
      </c>
      <c r="E66" s="10">
        <v>3</v>
      </c>
      <c r="F66" s="10">
        <v>3</v>
      </c>
      <c r="G66" s="10">
        <v>4</v>
      </c>
      <c r="I66" s="3"/>
      <c r="J66" s="3"/>
      <c r="K66" s="3"/>
      <c r="L66" s="3"/>
      <c r="M66" s="3"/>
      <c r="N66" s="3"/>
    </row>
    <row r="67" spans="1:14" ht="15.75" customHeight="1">
      <c r="A67" s="7" t="s">
        <v>16</v>
      </c>
      <c r="B67" s="36" t="s">
        <v>84</v>
      </c>
      <c r="C67" s="10">
        <v>3</v>
      </c>
      <c r="D67" s="10">
        <v>3</v>
      </c>
      <c r="E67" s="10">
        <v>3</v>
      </c>
      <c r="F67" s="10">
        <v>2</v>
      </c>
      <c r="G67" s="10">
        <v>3</v>
      </c>
      <c r="I67" s="3"/>
      <c r="J67" s="3"/>
      <c r="K67" s="3"/>
      <c r="L67" s="3"/>
      <c r="M67" s="3"/>
      <c r="N67" s="3"/>
    </row>
    <row r="68" spans="1:14" ht="15.75" customHeight="1">
      <c r="A68" s="7" t="s">
        <v>17</v>
      </c>
      <c r="B68" s="36" t="s">
        <v>85</v>
      </c>
      <c r="C68" s="10">
        <v>3</v>
      </c>
      <c r="D68" s="10">
        <v>3</v>
      </c>
      <c r="E68" s="10">
        <v>3</v>
      </c>
      <c r="F68" s="10">
        <v>4</v>
      </c>
      <c r="G68" s="10">
        <v>4</v>
      </c>
      <c r="H68" s="3"/>
      <c r="I68" s="3"/>
      <c r="J68" s="3"/>
      <c r="K68" s="3"/>
      <c r="L68" s="3"/>
      <c r="M68" s="3"/>
      <c r="N68" s="3"/>
    </row>
    <row r="69" spans="1:14" ht="15.75" customHeight="1">
      <c r="A69" s="7" t="s">
        <v>18</v>
      </c>
      <c r="B69" s="36" t="s">
        <v>87</v>
      </c>
      <c r="C69" s="10">
        <v>4</v>
      </c>
      <c r="D69" s="10">
        <v>2</v>
      </c>
      <c r="E69" s="10">
        <v>3</v>
      </c>
      <c r="F69" s="10">
        <v>3</v>
      </c>
      <c r="G69" s="10">
        <v>3</v>
      </c>
      <c r="H69" s="3"/>
      <c r="I69" s="3"/>
      <c r="J69" s="3"/>
      <c r="K69" s="3"/>
      <c r="L69" s="3"/>
      <c r="M69" s="3"/>
      <c r="N69" s="3"/>
    </row>
    <row r="70" spans="1:14" ht="15.75" customHeight="1">
      <c r="A70" s="7" t="s">
        <v>19</v>
      </c>
      <c r="B70" s="36" t="s">
        <v>89</v>
      </c>
      <c r="C70" s="10">
        <v>4</v>
      </c>
      <c r="D70" s="10">
        <v>3</v>
      </c>
      <c r="E70" s="10">
        <v>4</v>
      </c>
      <c r="F70" s="10">
        <v>3</v>
      </c>
      <c r="G70" s="10">
        <v>4</v>
      </c>
      <c r="H70" s="3"/>
      <c r="I70" s="3"/>
      <c r="J70" s="3"/>
      <c r="K70" s="3"/>
      <c r="L70" s="3"/>
      <c r="M70" s="3"/>
    </row>
    <row r="71" spans="1:14" ht="15.75" customHeight="1">
      <c r="A71" s="7" t="s">
        <v>20</v>
      </c>
      <c r="B71" s="36" t="s">
        <v>91</v>
      </c>
      <c r="C71" s="10">
        <v>3</v>
      </c>
      <c r="D71" s="10">
        <v>4</v>
      </c>
      <c r="E71" s="10">
        <v>4</v>
      </c>
      <c r="F71" s="10">
        <v>4</v>
      </c>
      <c r="G71" s="10">
        <v>3</v>
      </c>
      <c r="H71" s="3"/>
      <c r="I71" s="3"/>
      <c r="J71" s="3"/>
      <c r="K71" s="3"/>
      <c r="L71" s="3"/>
      <c r="M71" s="3"/>
    </row>
    <row r="72" spans="1:14" ht="15.75" customHeight="1">
      <c r="A72" s="7" t="s">
        <v>21</v>
      </c>
      <c r="B72" s="36" t="s">
        <v>93</v>
      </c>
      <c r="C72" s="10">
        <v>4</v>
      </c>
      <c r="D72" s="10">
        <v>4</v>
      </c>
      <c r="E72" s="10">
        <v>4</v>
      </c>
      <c r="F72" s="10">
        <v>5</v>
      </c>
      <c r="G72" s="10">
        <v>3</v>
      </c>
      <c r="H72" s="3"/>
      <c r="I72" s="3"/>
      <c r="J72" s="3"/>
      <c r="K72" s="3"/>
      <c r="L72" s="3"/>
      <c r="M72" s="3"/>
    </row>
    <row r="73" spans="1:14" ht="15.75" customHeight="1">
      <c r="A73" s="7" t="s">
        <v>22</v>
      </c>
      <c r="B73" s="36" t="s">
        <v>95</v>
      </c>
      <c r="C73" s="10">
        <v>4</v>
      </c>
      <c r="D73" s="10">
        <v>5</v>
      </c>
      <c r="E73" s="10">
        <v>4</v>
      </c>
      <c r="F73" s="10">
        <v>4</v>
      </c>
      <c r="G73" s="10">
        <v>3</v>
      </c>
      <c r="H73" s="3"/>
      <c r="I73" s="3"/>
      <c r="J73" s="3"/>
      <c r="K73" s="3"/>
      <c r="L73" s="3"/>
      <c r="M73" s="3"/>
    </row>
    <row r="74" spans="1:14" ht="15.75" customHeight="1">
      <c r="A74" s="7" t="s">
        <v>32</v>
      </c>
      <c r="B74" s="36" t="s">
        <v>98</v>
      </c>
      <c r="C74" s="10">
        <v>2</v>
      </c>
      <c r="D74" s="10">
        <v>1</v>
      </c>
      <c r="E74" s="10">
        <v>1</v>
      </c>
      <c r="F74" s="10">
        <v>1</v>
      </c>
      <c r="G74" s="10">
        <v>1</v>
      </c>
      <c r="I74" s="3"/>
      <c r="J74" s="3"/>
      <c r="K74" s="3"/>
      <c r="L74" s="3"/>
      <c r="M74" s="3"/>
    </row>
    <row r="75" spans="1:14" ht="15.75" customHeight="1">
      <c r="A75" s="26"/>
      <c r="B75" s="30" t="s">
        <v>118</v>
      </c>
      <c r="H75" s="3"/>
      <c r="I75" s="3"/>
      <c r="J75" s="3"/>
      <c r="K75" s="3"/>
      <c r="L75" s="3"/>
    </row>
    <row r="76" spans="1:14" ht="15.75" customHeight="1">
      <c r="A76" s="8" t="s">
        <v>33</v>
      </c>
      <c r="B76" s="8"/>
      <c r="C76" s="8">
        <f>SUM(C64:C74)</f>
        <v>32</v>
      </c>
      <c r="D76" s="8">
        <f>SUM(D64:D74)</f>
        <v>32</v>
      </c>
      <c r="E76" s="8">
        <f>SUM(E64:E74)</f>
        <v>32</v>
      </c>
      <c r="F76" s="8">
        <f>SUM(F64:F74)</f>
        <v>32</v>
      </c>
      <c r="G76" s="8">
        <f>SUM(G64:G74)</f>
        <v>32</v>
      </c>
      <c r="I76" s="3"/>
      <c r="J76" s="3"/>
      <c r="K76" s="3"/>
      <c r="L76" s="3"/>
      <c r="M76" s="3"/>
    </row>
    <row r="77" spans="1:14" ht="15.75" customHeight="1">
      <c r="A77" s="26"/>
      <c r="H77" s="3"/>
      <c r="I77" s="3"/>
      <c r="J77" s="3"/>
      <c r="K77" s="3"/>
      <c r="L77" s="3"/>
    </row>
    <row r="78" spans="1:14" ht="15.75" customHeight="1">
      <c r="A78" s="26"/>
      <c r="H78" s="3"/>
      <c r="I78" s="3"/>
      <c r="J78" s="3"/>
      <c r="K78" s="3"/>
      <c r="L78" s="3"/>
    </row>
    <row r="79" spans="1:14" ht="15.75" customHeight="1">
      <c r="A79" s="32" t="s">
        <v>100</v>
      </c>
      <c r="H79" s="3"/>
      <c r="I79" s="3"/>
      <c r="J79" s="3"/>
      <c r="K79" s="3"/>
      <c r="L79" s="3"/>
    </row>
    <row r="80" spans="1:14" ht="15.75" customHeight="1">
      <c r="A80" s="26" t="s">
        <v>119</v>
      </c>
      <c r="H80" s="3"/>
      <c r="I80" s="3"/>
      <c r="J80" s="3"/>
      <c r="K80" s="3"/>
      <c r="L80" s="3"/>
    </row>
    <row r="81" spans="1:12" ht="13.8">
      <c r="A81" s="33" t="s">
        <v>101</v>
      </c>
      <c r="B81" s="33" t="s">
        <v>101</v>
      </c>
      <c r="H81" s="3"/>
      <c r="I81" s="3"/>
      <c r="J81" s="3"/>
      <c r="K81" s="3"/>
      <c r="L81" s="3"/>
    </row>
    <row r="82" spans="1:12" ht="13.8">
      <c r="A82" s="35" t="s">
        <v>102</v>
      </c>
      <c r="B82" s="35" t="s">
        <v>103</v>
      </c>
      <c r="H82" s="3"/>
      <c r="I82" s="3"/>
      <c r="J82" s="3"/>
      <c r="K82" s="3"/>
      <c r="L82" s="3"/>
    </row>
    <row r="83" spans="1:12" ht="13.8">
      <c r="A83" s="35" t="s">
        <v>104</v>
      </c>
      <c r="H83" s="3"/>
      <c r="I83" s="3"/>
      <c r="J83" s="3"/>
      <c r="K83" s="3"/>
      <c r="L83" s="3"/>
    </row>
    <row r="84" spans="1:12">
      <c r="A84" s="26" t="s">
        <v>120</v>
      </c>
      <c r="H84" s="3"/>
      <c r="I84" s="3"/>
      <c r="J84" s="3"/>
      <c r="K84" s="3"/>
      <c r="L84" s="3"/>
    </row>
    <row r="85" spans="1:12">
      <c r="A85" s="26"/>
      <c r="H85" s="3"/>
      <c r="I85" s="3"/>
      <c r="J85" s="3"/>
      <c r="K85" s="3"/>
      <c r="L85" s="3"/>
    </row>
    <row r="86" spans="1:12">
      <c r="A86" s="26"/>
      <c r="H86" s="3"/>
      <c r="I86" s="3"/>
      <c r="J86" s="3"/>
      <c r="K86" s="3"/>
      <c r="L86" s="3"/>
    </row>
    <row r="87" spans="1:12">
      <c r="A87" s="26"/>
      <c r="H87" s="3"/>
      <c r="I87" s="3"/>
      <c r="J87" s="3"/>
      <c r="K87" s="3"/>
      <c r="L87" s="3"/>
    </row>
    <row r="88" spans="1:12">
      <c r="A88" s="26"/>
      <c r="H88" s="3"/>
      <c r="I88" s="3"/>
      <c r="J88" s="3"/>
      <c r="K88" s="3"/>
      <c r="L88" s="3"/>
    </row>
    <row r="89" spans="1:12">
      <c r="A89" s="26"/>
      <c r="H89" s="3"/>
      <c r="I89" s="3"/>
      <c r="J89" s="3"/>
      <c r="K89" s="3"/>
      <c r="L89" s="3"/>
    </row>
    <row r="90" spans="1:12" ht="15.6">
      <c r="A90" s="1" t="s">
        <v>9</v>
      </c>
      <c r="C90" s="26"/>
    </row>
    <row r="91" spans="1:12">
      <c r="C91" s="26"/>
    </row>
    <row r="92" spans="1:12">
      <c r="A92" s="8" t="s">
        <v>11</v>
      </c>
      <c r="B92" s="8" t="s">
        <v>12</v>
      </c>
      <c r="C92" s="26"/>
    </row>
    <row r="93" spans="1:12">
      <c r="A93" s="9">
        <v>1</v>
      </c>
      <c r="B93" s="9">
        <v>5000</v>
      </c>
      <c r="C93" s="26"/>
    </row>
    <row r="94" spans="1:12">
      <c r="A94" s="9">
        <v>2</v>
      </c>
      <c r="B94" s="9">
        <v>1000</v>
      </c>
      <c r="C94" s="26"/>
    </row>
    <row r="95" spans="1:12">
      <c r="A95" s="9">
        <v>3</v>
      </c>
      <c r="B95" s="9">
        <v>500</v>
      </c>
      <c r="C95" s="26"/>
    </row>
    <row r="96" spans="1:12">
      <c r="A96" s="9">
        <v>4</v>
      </c>
      <c r="B96" s="9">
        <v>300</v>
      </c>
      <c r="C96" s="26"/>
    </row>
    <row r="97" spans="1:12">
      <c r="A97" s="9">
        <v>5</v>
      </c>
      <c r="B97" s="9">
        <v>200</v>
      </c>
      <c r="C97" s="26"/>
    </row>
    <row r="98" spans="1:12">
      <c r="A98" s="9">
        <v>6</v>
      </c>
      <c r="B98" s="9">
        <v>150</v>
      </c>
      <c r="C98" s="26"/>
    </row>
    <row r="99" spans="1:12">
      <c r="A99" s="9">
        <v>7</v>
      </c>
      <c r="B99" s="9">
        <v>100</v>
      </c>
      <c r="C99" s="26"/>
    </row>
    <row r="100" spans="1:12">
      <c r="A100" s="9">
        <v>8</v>
      </c>
      <c r="B100" s="9">
        <v>75</v>
      </c>
      <c r="C100" s="26"/>
    </row>
    <row r="101" spans="1:12">
      <c r="A101" s="9">
        <v>9</v>
      </c>
      <c r="B101" s="9">
        <v>50</v>
      </c>
      <c r="C101" s="26"/>
    </row>
    <row r="102" spans="1:12">
      <c r="A102" s="9">
        <v>10</v>
      </c>
      <c r="B102" s="9">
        <v>40</v>
      </c>
      <c r="C102" s="26"/>
    </row>
    <row r="103" spans="1:12">
      <c r="A103" s="9">
        <v>11</v>
      </c>
      <c r="B103" s="9">
        <v>30</v>
      </c>
      <c r="C103" s="26"/>
    </row>
    <row r="104" spans="1:12">
      <c r="A104" s="9">
        <v>12</v>
      </c>
      <c r="B104" s="9">
        <v>25</v>
      </c>
      <c r="C104" s="26"/>
    </row>
    <row r="105" spans="1:12">
      <c r="A105" s="9">
        <v>13</v>
      </c>
      <c r="B105" s="9">
        <v>20</v>
      </c>
      <c r="C105" s="26"/>
    </row>
    <row r="106" spans="1:12">
      <c r="A106" s="9">
        <v>14</v>
      </c>
      <c r="B106" s="9">
        <v>15</v>
      </c>
      <c r="C106" s="26"/>
    </row>
    <row r="107" spans="1:12">
      <c r="A107" s="9">
        <v>15</v>
      </c>
      <c r="B107" s="9">
        <v>10</v>
      </c>
      <c r="C107" s="26"/>
    </row>
    <row r="108" spans="1:12">
      <c r="A108" s="9">
        <v>16</v>
      </c>
      <c r="B108" s="9">
        <v>5</v>
      </c>
      <c r="C108" s="26"/>
    </row>
    <row r="109" spans="1:12">
      <c r="A109" s="9">
        <v>17</v>
      </c>
      <c r="B109" s="9">
        <v>3</v>
      </c>
      <c r="C109" s="26"/>
    </row>
    <row r="110" spans="1:12">
      <c r="A110" s="9">
        <v>18</v>
      </c>
      <c r="B110" s="9">
        <v>2</v>
      </c>
      <c r="C110" s="26"/>
    </row>
    <row r="111" spans="1:12">
      <c r="A111" s="26"/>
      <c r="H111" s="3"/>
      <c r="I111" s="3"/>
      <c r="J111" s="3"/>
      <c r="K111" s="3"/>
      <c r="L111" s="3"/>
    </row>
    <row r="112" spans="1:12">
      <c r="A112" s="26"/>
      <c r="H112" s="3"/>
      <c r="I112" s="3"/>
      <c r="J112" s="3"/>
      <c r="K112" s="3"/>
      <c r="L112" s="3"/>
    </row>
    <row r="113" spans="1:12">
      <c r="A113" s="26"/>
      <c r="H113" s="3"/>
      <c r="I113" s="3"/>
      <c r="J113" s="3"/>
      <c r="K113" s="3"/>
      <c r="L113" s="3"/>
    </row>
    <row r="114" spans="1:12">
      <c r="H114" s="3"/>
      <c r="I114" s="3"/>
      <c r="J114" s="3"/>
      <c r="K114" s="3"/>
      <c r="L114" s="3"/>
    </row>
    <row r="115" spans="1:12" ht="15.6">
      <c r="A115" s="1" t="s">
        <v>34</v>
      </c>
      <c r="H115" s="3"/>
      <c r="K115" s="3"/>
      <c r="L115" s="3"/>
    </row>
    <row r="116" spans="1:12">
      <c r="A116" s="8" t="s">
        <v>35</v>
      </c>
      <c r="B116" s="12">
        <f>PRODUCT(C76:G76)</f>
        <v>33554432</v>
      </c>
      <c r="C116" s="3" t="s">
        <v>36</v>
      </c>
      <c r="H116" s="3"/>
      <c r="K116" s="3"/>
    </row>
    <row r="118" spans="1:12">
      <c r="A118" s="8" t="s">
        <v>10</v>
      </c>
      <c r="B118" s="8" t="s">
        <v>37</v>
      </c>
      <c r="C118" s="8" t="s">
        <v>38</v>
      </c>
      <c r="D118" s="8" t="s">
        <v>39</v>
      </c>
      <c r="E118" s="8" t="s">
        <v>40</v>
      </c>
      <c r="F118" s="8" t="s">
        <v>33</v>
      </c>
    </row>
    <row r="119" spans="1:12">
      <c r="A119" s="7" t="s">
        <v>13</v>
      </c>
      <c r="B119" s="11">
        <f>PRODUCT(C64:G64)</f>
        <v>1</v>
      </c>
      <c r="C119" s="12">
        <f>PRODUCT(C64:F64)*SUM(G65:G74)-(PRODUCT(C64:F64)*G65)</f>
        <v>28</v>
      </c>
      <c r="D119" s="12">
        <f>PRODUCT(C64:E64)*SUM(F70:F73)*SUM(G64:G74)+(PRODUCT(C64:E64)*F74*SUM(G64:G74))-(PRODUCT(C64:E64)*F70*SUM(G64,G70))-(PRODUCT(C64:E64)*F71*SUM(G64,G71))</f>
        <v>513</v>
      </c>
      <c r="E119" s="12">
        <f>PRODUCT(C64:D64)*E74*(SUM(F64:F74))*(SUM(G64:G74))</f>
        <v>1024</v>
      </c>
      <c r="F119" s="12">
        <f t="shared" ref="F119:F128" si="1">SUM(B119:E119)</f>
        <v>1566</v>
      </c>
      <c r="G119" s="3"/>
    </row>
    <row r="120" spans="1:12">
      <c r="A120" s="7" t="s">
        <v>14</v>
      </c>
      <c r="B120" s="11">
        <f t="array" ref="B120">(C65+C64)*(D65+D64)*(E65+E64)*(F65+F64)*(G65+G64)-PRODUCT(C64:G64)</f>
        <v>431</v>
      </c>
      <c r="C120" s="12">
        <f>(C65+C64)*(D65+D64)*(E65+E64)*(F65+F64)*SUM(G66:G74)-(PRODUCT(C64:F64)*SUM(G66:G74))</f>
        <v>2996</v>
      </c>
      <c r="D120" s="12">
        <f>PRODUCT(C65:E65)*SUM(F66:F74)*SUM(G64:G74)+C65*D65*E64*SUM(F66:F74)*SUM(G64:G74)+C65*D64*E64*SUM(F66:F74)*SUM(G64:G74)+C64*D65*E65*SUM(F66:F74)*SUM(G64:G74)+C64*D64*E65*SUM(F66:F74)*SUM(G64:G74)+C65*D64*E65*SUM(F66:F74)*SUM(G64:G74)+C64*D65*E64*SUM(F66:F74)*SUM(G64:G74)</f>
        <v>32480</v>
      </c>
      <c r="E120" s="12">
        <f>(C64*D65*SUM(E66:E74)*SUM(F64:F74)*SUM(G64:G74))+(C65*D64*SUM(E66:E74)*SUM(F64:F74)*SUM(G64:G74))+(C65*D65*SUM(E66:E74)*SUM(F64:F74)*SUM(G64:G74))</f>
        <v>326656</v>
      </c>
      <c r="F120" s="12">
        <f t="shared" si="1"/>
        <v>362563</v>
      </c>
    </row>
    <row r="121" spans="1:12">
      <c r="A121" s="7" t="s">
        <v>15</v>
      </c>
      <c r="B121" s="11">
        <f>(C66+C64)*(D66+D64)*(E66+E64)*(F66+F64)*(G66+G64)-PRODUCT(C64:G64)-(PRODUCT(C64:G64)*G66)</f>
        <v>955</v>
      </c>
      <c r="C121" s="12">
        <f>(C66+C64)*(D66+D64)*(E66+E64)*(F66+F64)*SUM(G65,G67:G74)-(PRODUCT(C64:F64))-(PRODUCT(C64:F64)*(SUM(G65,G67:G73)))</f>
        <v>5157</v>
      </c>
      <c r="D121" s="12">
        <f>PRODUCT(C66:E66)*SUM(F65,F67:F74)*SUM(G64:G74)+C66*D66*E64*SUM(F65,F67:F74)*SUM(G64:G74)+C66*D64*E64*SUM(F65,F67:F74)*SUM(G64:G74)+C64*D66*E66*SUM(F65,F67:F74)*SUM(G64:G74)+C64*D64*E66*SUM(F65,F67:F74)*SUM(G64:G74)+C66*D64*E66*SUM(F65,F67:F74)*SUM(G64:G74)+C64*D66*E64*SUM(F65,F67:F74)*SUM(G64:G74)</f>
        <v>42112</v>
      </c>
      <c r="E121" s="12">
        <f>(C64*D66*SUM(E65,E67:E74)*SUM(F64:F74)*SUM(G64:G74))+(C66*D64*SUM(E65,E67:E74)*SUM(F64:F74)*SUM(G64:G74))+(C66*D66*SUM(E65,E67:E74)*SUM(F64:F74)*SUM(G64:G74))</f>
        <v>315392</v>
      </c>
      <c r="F121" s="12">
        <f t="shared" si="1"/>
        <v>363616</v>
      </c>
    </row>
    <row r="122" spans="1:12">
      <c r="A122" s="7" t="s">
        <v>16</v>
      </c>
      <c r="B122" s="11">
        <f>(C67+C64)*(D67+D64)*(E67+E64)*(F67+F64)*(G67+G64)-PRODUCT(C64:G64)-(PRODUCT(C64:G64)*G67)</f>
        <v>764</v>
      </c>
      <c r="C122" s="12">
        <f>(C67+C64)*(D67+D64)*(E67+E64)*(F67+F64)*SUM(G65:G66,G68:G74)-PRODUCT(C64:F64)-(PRODUCT(C64:F64)*SUM(G65:G66,G68:G73))</f>
        <v>5348</v>
      </c>
      <c r="D122" s="12">
        <f>PRODUCT(C67:E67)*SUM(F65:F66,F68:F74)*SUM(G64:G74)+C67*D67*E64*SUM(F65:F66,F68:F74)*SUM(G64:G74)+C67*D64*E64*SUM(F65:F66,F68:F74)*SUM(G64:G74)+C64*D67*E67*SUM(F65:F66,F68:F74)*SUM(G64:G74)+C64*D64*E67*SUM(F65:F66,F68:F74)*SUM(G64:G74)+C67*D64*E67*SUM(F65:F66,F68:F74)*SUM(G64:G74)+C64*D67*E64*SUM(F65:F66,F68:F74)*SUM(G64:G74)</f>
        <v>58464</v>
      </c>
      <c r="E122" s="12">
        <f>(C64*D67*SUM(E65:E66,E68:E74)*SUM(F64:F74)*SUM(G64:G74))+(C67*D64*SUM(E65:E66,E68:E74)*SUM(F64:F74)*SUM(G64:G74))+(C67*D67*SUM(E65:E66,E68:E74)*SUM(F64:F74)*SUM(G64:G74))</f>
        <v>430080</v>
      </c>
      <c r="F122" s="12">
        <f t="shared" si="1"/>
        <v>494656</v>
      </c>
    </row>
    <row r="123" spans="1:12">
      <c r="A123" s="7" t="s">
        <v>17</v>
      </c>
      <c r="B123" s="11">
        <f>(C68+C64)*(D68+D64)*(E68+E64)*(F68+F64)*(G68+G64)-PRODUCT(C64:G64)-(PRODUCT(C64:G64)*G68)</f>
        <v>1595</v>
      </c>
      <c r="C123" s="12">
        <f>(C68+C64)*(D68+D64)*(E68+E64)*(F68+F64)*SUM(G65:G67,G69:G74)-(PRODUCT(C64:F64))-(PRODUCT(C64:F64)*(SUM(G65:G67,G69:G73)))</f>
        <v>8613</v>
      </c>
      <c r="D123" s="12">
        <f>PRODUCT(C68:E68)*SUM(F65:F67,F69:F74)*SUM(G64:G74)+C68*D68*E64*SUM(F65:F67,F69:F74)*SUM(G64:G74)+C68*D64*E64*SUM(F65:F67,F69:F74)*SUM(G64:G74)+C64*D68*E68*SUM(F65:F67,F69:F74)*SUM(G64:G74)+C64*D64*E68*SUM(F65:F67,F69:F74)*SUM(G64:G74)+C68*D64*E68*SUM(F65:F67,F69:F74)*SUM(G64:G74)+C64*D68*E64*SUM(F65:F67,F69:F74)*SUM(G64:G74)</f>
        <v>54432</v>
      </c>
      <c r="E123" s="13" t="s">
        <v>41</v>
      </c>
      <c r="F123" s="12">
        <f t="shared" si="1"/>
        <v>64640</v>
      </c>
    </row>
    <row r="124" spans="1:12">
      <c r="A124" s="7" t="s">
        <v>18</v>
      </c>
      <c r="B124" s="11">
        <f>(C69+C64)*(D69+D64)*(E69+E64)*(F69+F64)*(G69+G64)-PRODUCT(C64:G64)-(PRODUCT(C64:G64)*G69)</f>
        <v>956</v>
      </c>
      <c r="C124" s="12">
        <f>(C69+C64)*(D69+D64)*(E69+E64)*(F69+F64)*SUM(G65:G68,G70:G74)-(PRODUCT(C64:F64)*SUM(G65:G68,G70:G74))</f>
        <v>6692</v>
      </c>
      <c r="D124" s="12">
        <f>PRODUCT(C69:E69)*SUM(F65:F68,F70:F74)*SUM(G64:G74)+C69*D69*E64*SUM(F65:F68,F70:F74)*SUM(G64:G74)+C69*D64*E64*SUM(F65:F68,F70:F74)*SUM(G64:G74)+C64*D69*E69*SUM(F65:F68,F70:F74)*SUM(G64:G74)+C64*D64*E69*SUM(F65:F68,F70:F74)*SUM(G64:G74)+C69*D64*E69*SUM(F65:F68,F70:F74)*SUM(G64:G74)+C64*D69*E64*SUM(F65:F68,F70:F74)*SUM(G64:G74)</f>
        <v>52864</v>
      </c>
      <c r="E124" s="13" t="s">
        <v>41</v>
      </c>
      <c r="F124" s="12">
        <f t="shared" si="1"/>
        <v>60512</v>
      </c>
    </row>
    <row r="125" spans="1:12">
      <c r="A125" s="7" t="s">
        <v>19</v>
      </c>
      <c r="B125" s="11">
        <f>(C70+C64)*(D70+D64)*(E70+E64)*(F70+F64)*(G70+G64)-PRODUCT(C64:G64)-(PRODUCT(C64:G64)*G70)</f>
        <v>1995</v>
      </c>
      <c r="C125" s="12">
        <f>(C70+C64)*(D70+D64)*(E70+E64)*(F70+F64)*SUM(G65:G69,G71:G74)-(PRODUCT(C64:F64)*SUM(G65:G69,G71:G74))-(PRODUCT(C64:E64)*F70*SUM(G65:G69,G71:G74))</f>
        <v>10692</v>
      </c>
      <c r="D125" s="12">
        <f>PRODUCT(C70:E70)*SUM(F65:F69,F71:F74)*SUM(G64:G74)+C70*D70*E64*SUM(F65:F69,F71:F74)*SUM(G64:G74)+C70*D64*E64*SUM(F65:F69,F71:F74)*SUM(G64:G74)+C64*D70*E70*SUM(F65:F69,F71:F74)*SUM(G64:G74)+C64*D64*E70*SUM(F65:F69,F71:F74)*SUM(G64:G74)+C70*D64*E70*SUM(F65:F69,F71:F74)*SUM(G64:G74)+C64*D70*E64*SUM(F65:F69,F71:F74)*SUM(G64:G74)</f>
        <v>88704</v>
      </c>
      <c r="E125" s="13" t="s">
        <v>41</v>
      </c>
      <c r="F125" s="12">
        <f t="shared" si="1"/>
        <v>101391</v>
      </c>
    </row>
    <row r="126" spans="1:12">
      <c r="A126" s="7" t="s">
        <v>20</v>
      </c>
      <c r="B126" s="11">
        <f>(C71+C64)*(D71+D64)*(E71+E64)*(F71+F64)*(G71+G64)-PRODUCT(C64:G64)-(PRODUCT(C64:G64)*G71)</f>
        <v>1996</v>
      </c>
      <c r="C126" s="12">
        <f>(C71+C64)*(D71+D64)*(E71+E64)*(F71+F64)*SUM(G65:G70,G72:G74)-(PRODUCT(C64:F64)*SUM(G65:G70,G72:G74))-(PRODUCT(C64:E64)*F71*SUM(G65:G70,G72:G74))</f>
        <v>13860</v>
      </c>
      <c r="D126" s="12">
        <f>PRODUCT(C71:E71)*SUM(F65:F70,F72:F74)*SUM(G64:G74)+C71*D71*E64*SUM(F65:F70,F72:F74)*SUM(G64:G74)+C71*D64*E64*SUM(F65:F70,F72:F74)*SUM(G64:G74)+C64*D71*E71*SUM(F65:F70,F72:F74)*SUM(G64:G74)+C64*D64*E71*SUM(F65:F70,F72:F74)*SUM(G64:G74)+C71*D64*E71*SUM(F65:F70,F72:F74)*SUM(G64:G74)+C64*D71*E64*SUM(F65:F70,F72:F74)*SUM(G64:G74)</f>
        <v>85536</v>
      </c>
      <c r="E126" s="13" t="s">
        <v>41</v>
      </c>
      <c r="F126" s="12">
        <f t="shared" si="1"/>
        <v>101392</v>
      </c>
    </row>
    <row r="127" spans="1:12">
      <c r="A127" s="7" t="s">
        <v>21</v>
      </c>
      <c r="B127" s="11">
        <f>(C72+C64)*(D72+D64)*(E72+E64)*(F72+F64)*(G72+G64)-PRODUCT(C64:G64)-(PRODUCT(C64:F64)*G72)-(PRODUCT(C64:E64)*F72*SUM(G64,G72))</f>
        <v>2976</v>
      </c>
      <c r="C127" s="12">
        <f>(C72+C64)*(D72+D64)*(E72+E64)*(F72+F64)*SUM(G65:G71,G73:G74)-(PRODUCT(C64:F64)*SUM(G65:G71,G73:G74))-PRODUCT(C64:E64*F72*SUM(G65:G71,G73:G74))</f>
        <v>20832</v>
      </c>
      <c r="D127" s="12">
        <f>PRODUCT(C72:E72)*SUM(F65:F71,F73:F74)*SUM(G64:G74)+C72*D72*E64*SUM(F65:F71,F73:F74)*SUM(G64:G74)+C72*D64*E64*SUM(F65:F71,F73:F74)*SUM(G64:G74)+C64*D72*E72*SUM(F65:F71,F73:F74)*SUM(G64:G74)+C64*D64*E72*SUM(F65:F71,F73:F74)*SUM(G64:G74)+C72*D64*E72*SUM(F65:F71,F73:F74)*SUM(G64:G74)+C64*D72*E64*SUM(F65:F71,F73:F74)*SUM(G64:G74)</f>
        <v>103168</v>
      </c>
      <c r="E127" s="13" t="s">
        <v>41</v>
      </c>
      <c r="F127" s="12">
        <f t="shared" si="1"/>
        <v>126976</v>
      </c>
    </row>
    <row r="128" spans="1:12">
      <c r="A128" s="7" t="s">
        <v>22</v>
      </c>
      <c r="B128" s="11">
        <f>(C73+C64)*(D73+D64)*(E73+E64)*(F73+F64)*(G73+G64)-PRODUCT(C64:G64)-(PRODUCT(C64:F64)*G73)-(PRODUCT(C64:E64)*(F73*SUM(G64,G73)))</f>
        <v>2980</v>
      </c>
      <c r="C128" s="12">
        <f>(C73+C64)*(D73+D64)*(E73+E64)*(F73+F64)*SUM(G65:G72,G74)-(PRODUCT(C64:F64)*SUM(G65:G72,G74))-(PRODUCT(C64:E64)*F73*(SUM(G65:G72,G74)))</f>
        <v>20860</v>
      </c>
      <c r="D128" s="12">
        <f>PRODUCT(C73:E73)*SUM(F65:F72,F74)*SUM(G64:G74)+C73*D73*E64*SUM(F65:F72,F74)*SUM(G64:G74)+C73*D64*E64*SUM(F65:F72,F74)*SUM(G64:G74)+C64*D73*E73*SUM(F65:F72,F74)*SUM(G64:G74)+C64*D64*E73*SUM(F65:F72,F74)*SUM(G64:G74)+C73*D64*E73*SUM(F65:F72,F74)*SUM(G64:G74)+C64*D73*E64*SUM(F65:F72,F74)*SUM(G64:G74)</f>
        <v>128736</v>
      </c>
      <c r="E128" s="13" t="s">
        <v>41</v>
      </c>
      <c r="F128" s="12">
        <f t="shared" si="1"/>
        <v>152576</v>
      </c>
    </row>
    <row r="129" spans="1:11">
      <c r="A129" s="8" t="s">
        <v>33</v>
      </c>
      <c r="B129" s="14">
        <f t="shared" ref="B129:F129" si="2">SUM(B119:B128)</f>
        <v>14649</v>
      </c>
      <c r="C129" s="14">
        <f t="shared" si="2"/>
        <v>95078</v>
      </c>
      <c r="D129" s="14">
        <f t="shared" si="2"/>
        <v>647009</v>
      </c>
      <c r="E129" s="14">
        <f t="shared" si="2"/>
        <v>1073152</v>
      </c>
      <c r="F129" s="14">
        <f t="shared" si="2"/>
        <v>1829888</v>
      </c>
    </row>
    <row r="130" spans="1:11">
      <c r="A130" s="3" t="s">
        <v>42</v>
      </c>
    </row>
    <row r="131" spans="1:11" ht="15.6">
      <c r="A131" s="1"/>
    </row>
    <row r="132" spans="1:11" ht="15.6">
      <c r="A132" s="1"/>
    </row>
    <row r="133" spans="1:11" ht="15.6">
      <c r="A133" s="1" t="s">
        <v>43</v>
      </c>
      <c r="B133" s="3" t="s">
        <v>44</v>
      </c>
    </row>
    <row r="134" spans="1:11">
      <c r="A134" s="8" t="s">
        <v>10</v>
      </c>
      <c r="B134" s="8" t="s">
        <v>37</v>
      </c>
      <c r="C134" s="8" t="s">
        <v>38</v>
      </c>
      <c r="D134" s="8" t="s">
        <v>39</v>
      </c>
      <c r="E134" s="8" t="s">
        <v>40</v>
      </c>
      <c r="F134" s="8" t="s">
        <v>33</v>
      </c>
    </row>
    <row r="135" spans="1:11">
      <c r="A135" s="7" t="s">
        <v>13</v>
      </c>
      <c r="B135" s="22">
        <f>B119/B116</f>
        <v>2.9802322387695313E-8</v>
      </c>
      <c r="C135" s="22">
        <f>C119/B116</f>
        <v>8.3446502685546875E-7</v>
      </c>
      <c r="D135" s="22">
        <f>D119/B116</f>
        <v>1.5288591384887695E-5</v>
      </c>
      <c r="E135" s="22">
        <f>E119/B116</f>
        <v>3.0517578125E-5</v>
      </c>
      <c r="F135" s="22">
        <f t="shared" ref="F135:F144" si="3">SUM(B135:E135)</f>
        <v>4.6670436859130859E-5</v>
      </c>
      <c r="K135" s="3"/>
    </row>
    <row r="136" spans="1:11">
      <c r="A136" s="7" t="s">
        <v>14</v>
      </c>
      <c r="B136" s="22">
        <f>B120/B116</f>
        <v>1.284480094909668E-5</v>
      </c>
      <c r="C136" s="22">
        <f>C120/B116</f>
        <v>8.9287757873535156E-5</v>
      </c>
      <c r="D136" s="22">
        <f>D120/B116</f>
        <v>9.6797943115234375E-4</v>
      </c>
      <c r="E136" s="22">
        <f>E120/B116</f>
        <v>9.735107421875E-3</v>
      </c>
      <c r="F136" s="22">
        <f t="shared" si="3"/>
        <v>1.0805219411849976E-2</v>
      </c>
      <c r="K136" s="3"/>
    </row>
    <row r="137" spans="1:11">
      <c r="A137" s="7" t="s">
        <v>15</v>
      </c>
      <c r="B137" s="22">
        <f>B121/B116</f>
        <v>2.8461217880249023E-5</v>
      </c>
      <c r="C137" s="22">
        <f>C121/B116</f>
        <v>1.5369057655334473E-4</v>
      </c>
      <c r="D137" s="22">
        <f>D121/B116</f>
        <v>1.255035400390625E-3</v>
      </c>
      <c r="E137" s="22">
        <f>E121/B116</f>
        <v>9.3994140625E-3</v>
      </c>
      <c r="F137" s="22">
        <f t="shared" si="3"/>
        <v>1.0836601257324219E-2</v>
      </c>
      <c r="K137" s="3"/>
    </row>
    <row r="138" spans="1:11">
      <c r="A138" s="7" t="s">
        <v>16</v>
      </c>
      <c r="B138" s="22">
        <f>B122/B116</f>
        <v>2.2768974304199219E-5</v>
      </c>
      <c r="C138" s="22">
        <f>C122/B116</f>
        <v>1.5938282012939453E-4</v>
      </c>
      <c r="D138" s="22">
        <f>D122/B116</f>
        <v>1.7423629760742188E-3</v>
      </c>
      <c r="E138" s="22">
        <f>E122/B116</f>
        <v>1.28173828125E-2</v>
      </c>
      <c r="F138" s="22">
        <f t="shared" si="3"/>
        <v>1.4741897583007813E-2</v>
      </c>
    </row>
    <row r="139" spans="1:11">
      <c r="A139" s="7" t="s">
        <v>17</v>
      </c>
      <c r="B139" s="22">
        <f>B123/B116</f>
        <v>4.7534704208374023E-5</v>
      </c>
      <c r="C139" s="22">
        <f>C123/B116</f>
        <v>2.5668740272521973E-4</v>
      </c>
      <c r="D139" s="22">
        <f>D123/B116</f>
        <v>1.6222000122070313E-3</v>
      </c>
      <c r="E139" s="15">
        <v>0</v>
      </c>
      <c r="F139" s="22">
        <f t="shared" si="3"/>
        <v>1.926422119140625E-3</v>
      </c>
    </row>
    <row r="140" spans="1:11">
      <c r="A140" s="7" t="s">
        <v>18</v>
      </c>
      <c r="B140" s="22">
        <f>B124/B116</f>
        <v>2.8491020202636719E-5</v>
      </c>
      <c r="C140" s="22">
        <f>C124/B116</f>
        <v>1.9943714141845703E-4</v>
      </c>
      <c r="D140" s="22">
        <f>D124/B116</f>
        <v>1.575469970703125E-3</v>
      </c>
      <c r="E140" s="15">
        <v>0</v>
      </c>
      <c r="F140" s="22">
        <f t="shared" si="3"/>
        <v>1.8033981323242188E-3</v>
      </c>
    </row>
    <row r="141" spans="1:11">
      <c r="A141" s="7" t="s">
        <v>19</v>
      </c>
      <c r="B141" s="22">
        <f>B125/B116</f>
        <v>5.9455633163452148E-5</v>
      </c>
      <c r="C141" s="22">
        <f>C125/B116</f>
        <v>3.1864643096923828E-4</v>
      </c>
      <c r="D141" s="22">
        <f>D125/B116</f>
        <v>2.643585205078125E-3</v>
      </c>
      <c r="E141" s="15">
        <v>0</v>
      </c>
      <c r="F141" s="22">
        <f t="shared" si="3"/>
        <v>3.0216872692108154E-3</v>
      </c>
    </row>
    <row r="142" spans="1:11">
      <c r="A142" s="7" t="s">
        <v>20</v>
      </c>
      <c r="B142" s="22">
        <f>B126/B116</f>
        <v>5.9485435485839844E-5</v>
      </c>
      <c r="C142" s="22">
        <f>C126/B116</f>
        <v>4.1306018829345703E-4</v>
      </c>
      <c r="D142" s="22">
        <f>D126/B116</f>
        <v>2.5491714477539063E-3</v>
      </c>
      <c r="E142" s="15">
        <v>0</v>
      </c>
      <c r="F142" s="22">
        <f t="shared" si="3"/>
        <v>3.0217170715332031E-3</v>
      </c>
    </row>
    <row r="143" spans="1:11">
      <c r="A143" s="7" t="s">
        <v>21</v>
      </c>
      <c r="B143" s="22">
        <f>B127/B116</f>
        <v>8.869171142578125E-5</v>
      </c>
      <c r="C143" s="22">
        <f>C127/B116</f>
        <v>6.2084197998046875E-4</v>
      </c>
      <c r="D143" s="22">
        <f>D127/B116</f>
        <v>3.07464599609375E-3</v>
      </c>
      <c r="E143" s="15">
        <v>0</v>
      </c>
      <c r="F143" s="22">
        <f t="shared" si="3"/>
        <v>3.7841796875E-3</v>
      </c>
    </row>
    <row r="144" spans="1:11">
      <c r="A144" s="7" t="s">
        <v>22</v>
      </c>
      <c r="B144" s="22">
        <f>B128/B116</f>
        <v>8.8810920715332031E-5</v>
      </c>
      <c r="C144" s="22">
        <f>C128/B116</f>
        <v>6.2167644500732422E-4</v>
      </c>
      <c r="D144" s="22">
        <f>D128/B116</f>
        <v>3.8366317749023438E-3</v>
      </c>
      <c r="E144" s="15">
        <v>0</v>
      </c>
      <c r="F144" s="22">
        <f t="shared" si="3"/>
        <v>4.547119140625E-3</v>
      </c>
      <c r="G144" s="16"/>
    </row>
    <row r="145" spans="1:7">
      <c r="A145" s="8" t="s">
        <v>33</v>
      </c>
      <c r="B145" s="17">
        <f t="shared" ref="B145:F145" si="4">SUM(B135:B144)</f>
        <v>4.3657422065734863E-4</v>
      </c>
      <c r="C145" s="17">
        <f t="shared" si="4"/>
        <v>2.8335452079772949E-3</v>
      </c>
      <c r="D145" s="17">
        <f t="shared" si="4"/>
        <v>1.9282370805740356E-2</v>
      </c>
      <c r="E145" s="17">
        <f t="shared" si="4"/>
        <v>3.1982421875E-2</v>
      </c>
      <c r="F145" s="17">
        <f t="shared" si="4"/>
        <v>5.4534912109375E-2</v>
      </c>
      <c r="G145" s="18">
        <f>F145</f>
        <v>5.4534912109375E-2</v>
      </c>
    </row>
    <row r="148" spans="1:7" ht="15.6">
      <c r="A148" s="1" t="s">
        <v>45</v>
      </c>
    </row>
    <row r="149" spans="1:7">
      <c r="A149" s="8" t="s">
        <v>10</v>
      </c>
      <c r="B149" s="8" t="s">
        <v>37</v>
      </c>
      <c r="C149" s="8" t="s">
        <v>38</v>
      </c>
      <c r="D149" s="8" t="s">
        <v>39</v>
      </c>
      <c r="E149" s="8" t="s">
        <v>40</v>
      </c>
      <c r="F149" s="8" t="s">
        <v>33</v>
      </c>
    </row>
    <row r="150" spans="1:7">
      <c r="A150" s="7" t="s">
        <v>13</v>
      </c>
      <c r="B150" s="22">
        <f t="shared" ref="B150:E159" si="5">B135*F39</f>
        <v>1.4901161193847656E-4</v>
      </c>
      <c r="C150" s="22">
        <f t="shared" si="5"/>
        <v>4.1723251342773438E-4</v>
      </c>
      <c r="D150" s="22">
        <f t="shared" si="5"/>
        <v>7.6442956924438477E-4</v>
      </c>
      <c r="E150" s="22">
        <f t="shared" si="5"/>
        <v>1.52587890625E-4</v>
      </c>
      <c r="F150" s="22">
        <f t="shared" ref="F150:F159" si="6">SUM(B150:E150)</f>
        <v>1.4832615852355957E-3</v>
      </c>
    </row>
    <row r="151" spans="1:7">
      <c r="A151" s="7" t="s">
        <v>14</v>
      </c>
      <c r="B151" s="22">
        <f t="shared" si="5"/>
        <v>1.284480094909668E-2</v>
      </c>
      <c r="C151" s="22">
        <f t="shared" si="5"/>
        <v>1.7857551574707031E-2</v>
      </c>
      <c r="D151" s="22">
        <f t="shared" si="5"/>
        <v>3.871917724609375E-2</v>
      </c>
      <c r="E151" s="22">
        <f t="shared" si="5"/>
        <v>2.9205322265625E-2</v>
      </c>
      <c r="F151" s="22">
        <f t="shared" si="6"/>
        <v>9.8626852035522461E-2</v>
      </c>
    </row>
    <row r="152" spans="1:7">
      <c r="A152" s="7" t="s">
        <v>15</v>
      </c>
      <c r="B152" s="22">
        <f t="shared" si="5"/>
        <v>1.4230608940124512E-2</v>
      </c>
      <c r="C152" s="22">
        <f t="shared" si="5"/>
        <v>2.3053586483001709E-2</v>
      </c>
      <c r="D152" s="22">
        <f t="shared" si="5"/>
        <v>3.765106201171875E-2</v>
      </c>
      <c r="E152" s="22">
        <f t="shared" si="5"/>
        <v>1.8798828125E-2</v>
      </c>
      <c r="F152" s="22">
        <f t="shared" si="6"/>
        <v>9.3734085559844971E-2</v>
      </c>
    </row>
    <row r="153" spans="1:7">
      <c r="A153" s="7" t="s">
        <v>16</v>
      </c>
      <c r="B153" s="22">
        <f t="shared" si="5"/>
        <v>6.8306922912597656E-3</v>
      </c>
      <c r="C153" s="22">
        <f t="shared" si="5"/>
        <v>1.5938282012939453E-2</v>
      </c>
      <c r="D153" s="22">
        <f t="shared" si="5"/>
        <v>4.3559074401855469E-2</v>
      </c>
      <c r="E153" s="22">
        <f t="shared" si="5"/>
        <v>2.5634765625E-2</v>
      </c>
      <c r="F153" s="22">
        <f t="shared" si="6"/>
        <v>9.1962814331054688E-2</v>
      </c>
    </row>
    <row r="154" spans="1:7">
      <c r="A154" s="7" t="s">
        <v>17</v>
      </c>
      <c r="B154" s="22">
        <f t="shared" si="5"/>
        <v>9.5069408416748047E-3</v>
      </c>
      <c r="C154" s="22">
        <f t="shared" si="5"/>
        <v>1.9251555204391479E-2</v>
      </c>
      <c r="D154" s="22">
        <f t="shared" si="5"/>
        <v>3.2444000244140625E-2</v>
      </c>
      <c r="E154" s="15">
        <f t="shared" si="5"/>
        <v>0</v>
      </c>
      <c r="F154" s="22">
        <f t="shared" si="6"/>
        <v>6.1202496290206909E-2</v>
      </c>
    </row>
    <row r="155" spans="1:7">
      <c r="A155" s="7" t="s">
        <v>18</v>
      </c>
      <c r="B155" s="22">
        <f t="shared" si="5"/>
        <v>5.6982040405273438E-3</v>
      </c>
      <c r="C155" s="22">
        <f t="shared" si="5"/>
        <v>1.4957785606384277E-2</v>
      </c>
      <c r="D155" s="22">
        <f t="shared" si="5"/>
        <v>3.15093994140625E-2</v>
      </c>
      <c r="E155" s="15">
        <f t="shared" si="5"/>
        <v>0</v>
      </c>
      <c r="F155" s="22">
        <f t="shared" si="6"/>
        <v>5.2165389060974121E-2</v>
      </c>
    </row>
    <row r="156" spans="1:7">
      <c r="A156" s="7" t="s">
        <v>19</v>
      </c>
      <c r="B156" s="22">
        <f t="shared" si="5"/>
        <v>5.9455633163452148E-3</v>
      </c>
      <c r="C156" s="22">
        <f t="shared" si="5"/>
        <v>1.5932321548461914E-2</v>
      </c>
      <c r="D156" s="22">
        <f t="shared" si="5"/>
        <v>3.9653778076171875E-2</v>
      </c>
      <c r="E156" s="15">
        <f t="shared" si="5"/>
        <v>0</v>
      </c>
      <c r="F156" s="22">
        <f t="shared" si="6"/>
        <v>6.1531662940979004E-2</v>
      </c>
    </row>
    <row r="157" spans="1:7">
      <c r="A157" s="7" t="s">
        <v>20</v>
      </c>
      <c r="B157" s="22">
        <f t="shared" si="5"/>
        <v>5.9485435485839844E-3</v>
      </c>
      <c r="C157" s="22">
        <f t="shared" si="5"/>
        <v>2.0653009414672852E-2</v>
      </c>
      <c r="D157" s="22">
        <f t="shared" si="5"/>
        <v>3.8237571716308594E-2</v>
      </c>
      <c r="E157" s="15">
        <f t="shared" si="5"/>
        <v>0</v>
      </c>
      <c r="F157" s="22">
        <f t="shared" si="6"/>
        <v>6.483912467956543E-2</v>
      </c>
    </row>
    <row r="158" spans="1:7">
      <c r="A158" s="7" t="s">
        <v>21</v>
      </c>
      <c r="B158" s="22">
        <f t="shared" si="5"/>
        <v>4.4345855712890625E-3</v>
      </c>
      <c r="C158" s="22">
        <f t="shared" si="5"/>
        <v>1.5521049499511719E-2</v>
      </c>
      <c r="D158" s="22">
        <f t="shared" si="5"/>
        <v>3.07464599609375E-2</v>
      </c>
      <c r="E158" s="15">
        <f t="shared" si="5"/>
        <v>0</v>
      </c>
      <c r="F158" s="22">
        <f t="shared" si="6"/>
        <v>5.0702095031738281E-2</v>
      </c>
    </row>
    <row r="159" spans="1:7">
      <c r="A159" s="7" t="s">
        <v>22</v>
      </c>
      <c r="B159" s="22">
        <f t="shared" si="5"/>
        <v>4.4405460357666016E-3</v>
      </c>
      <c r="C159" s="22">
        <f t="shared" si="5"/>
        <v>1.5541911125183105E-2</v>
      </c>
      <c r="D159" s="22">
        <f t="shared" si="5"/>
        <v>3.8366317749023438E-2</v>
      </c>
      <c r="E159" s="15">
        <f t="shared" si="5"/>
        <v>0</v>
      </c>
      <c r="F159" s="22">
        <f t="shared" si="6"/>
        <v>5.8348774909973145E-2</v>
      </c>
    </row>
    <row r="160" spans="1:7">
      <c r="A160" s="8" t="s">
        <v>33</v>
      </c>
      <c r="B160" s="17">
        <f t="shared" ref="B160:F160" si="7">SUM(B150:B159)</f>
        <v>7.0029497146606445E-2</v>
      </c>
      <c r="C160" s="17">
        <f t="shared" si="7"/>
        <v>0.15912428498268127</v>
      </c>
      <c r="D160" s="17">
        <f t="shared" si="7"/>
        <v>0.33165127038955688</v>
      </c>
      <c r="E160" s="17">
        <f t="shared" si="7"/>
        <v>7.379150390625E-2</v>
      </c>
      <c r="F160" s="17">
        <f t="shared" si="7"/>
        <v>0.6345965564250946</v>
      </c>
      <c r="G160" s="18">
        <f>F160</f>
        <v>0.6345965564250946</v>
      </c>
    </row>
    <row r="163" spans="1:10" ht="15.6">
      <c r="A163" s="1" t="s">
        <v>46</v>
      </c>
    </row>
    <row r="164" spans="1:10">
      <c r="A164" s="8" t="s">
        <v>10</v>
      </c>
      <c r="B164" s="8" t="s">
        <v>27</v>
      </c>
      <c r="C164" s="8" t="s">
        <v>28</v>
      </c>
      <c r="D164" s="8" t="s">
        <v>29</v>
      </c>
      <c r="E164" s="8" t="s">
        <v>30</v>
      </c>
      <c r="F164" s="8" t="s">
        <v>31</v>
      </c>
    </row>
    <row r="165" spans="1:10">
      <c r="A165" s="7" t="s">
        <v>47</v>
      </c>
      <c r="B165" s="7">
        <f>C74</f>
        <v>2</v>
      </c>
      <c r="C165" s="7">
        <f>D74</f>
        <v>1</v>
      </c>
      <c r="D165" s="7">
        <f>E74</f>
        <v>1</v>
      </c>
      <c r="E165" s="7">
        <f>F74</f>
        <v>1</v>
      </c>
      <c r="F165" s="7">
        <f>G74</f>
        <v>1</v>
      </c>
    </row>
    <row r="166" spans="1:10">
      <c r="A166" s="7" t="s">
        <v>48</v>
      </c>
      <c r="B166" s="7">
        <f>C76</f>
        <v>32</v>
      </c>
      <c r="C166" s="7">
        <f>D76</f>
        <v>32</v>
      </c>
      <c r="D166" s="7">
        <f>E76</f>
        <v>32</v>
      </c>
      <c r="E166" s="7">
        <f>F76</f>
        <v>32</v>
      </c>
      <c r="F166" s="7">
        <f>G76</f>
        <v>32</v>
      </c>
    </row>
    <row r="167" spans="1:10">
      <c r="A167" s="7" t="s">
        <v>49</v>
      </c>
      <c r="B167" s="7">
        <f t="shared" ref="B167:F167" si="8">3*B165/B166</f>
        <v>0.1875</v>
      </c>
      <c r="C167" s="7">
        <f t="shared" si="8"/>
        <v>9.375E-2</v>
      </c>
      <c r="D167" s="7">
        <f t="shared" si="8"/>
        <v>9.375E-2</v>
      </c>
      <c r="E167" s="7">
        <f t="shared" si="8"/>
        <v>9.375E-2</v>
      </c>
      <c r="F167" s="7">
        <f t="shared" si="8"/>
        <v>9.375E-2</v>
      </c>
      <c r="G167" s="3" t="s">
        <v>50</v>
      </c>
    </row>
    <row r="169" spans="1:10" ht="15.6">
      <c r="A169" s="1"/>
    </row>
    <row r="170" spans="1:10" ht="15.6">
      <c r="A170" s="1" t="s">
        <v>51</v>
      </c>
    </row>
    <row r="171" spans="1:10">
      <c r="A171" s="8" t="s">
        <v>10</v>
      </c>
      <c r="B171" s="8" t="s">
        <v>37</v>
      </c>
      <c r="C171" s="8" t="s">
        <v>38</v>
      </c>
      <c r="D171" s="8" t="s">
        <v>39</v>
      </c>
      <c r="E171" s="8" t="s">
        <v>33</v>
      </c>
      <c r="I171" s="20">
        <f>PRODUCT(B167:E167)</f>
        <v>1.544952392578125E-4</v>
      </c>
      <c r="J171" s="20">
        <f>PRODUCT(B167:D167)</f>
        <v>1.64794921875E-3</v>
      </c>
    </row>
    <row r="172" spans="1:10">
      <c r="A172" s="7" t="s">
        <v>52</v>
      </c>
      <c r="B172" s="19">
        <v>100</v>
      </c>
      <c r="C172" s="19">
        <v>25</v>
      </c>
      <c r="D172" s="19">
        <v>5</v>
      </c>
      <c r="E172" s="12"/>
    </row>
    <row r="173" spans="1:10">
      <c r="A173" s="7" t="s">
        <v>53</v>
      </c>
      <c r="B173" s="19">
        <v>486</v>
      </c>
      <c r="C173" s="19">
        <v>20898</v>
      </c>
      <c r="D173" s="19">
        <v>353916</v>
      </c>
      <c r="E173" s="12">
        <f>B116</f>
        <v>33554432</v>
      </c>
      <c r="H173" s="20">
        <f>PRODUCT(B167:F167)</f>
        <v>1.4483928680419922E-5</v>
      </c>
    </row>
    <row r="174" spans="1:10">
      <c r="A174" s="7" t="s">
        <v>54</v>
      </c>
      <c r="B174" s="21">
        <v>1.4E-5</v>
      </c>
      <c r="C174" s="21">
        <v>6.2299999999999996E-4</v>
      </c>
      <c r="D174" s="21">
        <v>1.0548E-2</v>
      </c>
      <c r="E174" s="22">
        <f t="shared" ref="E174:E175" si="9">SUM(B174:D174)</f>
        <v>1.1185E-2</v>
      </c>
    </row>
    <row r="175" spans="1:10">
      <c r="A175" s="7" t="s">
        <v>55</v>
      </c>
      <c r="B175" s="7">
        <f t="shared" ref="B175:D175" si="10">B172*B174</f>
        <v>1.4E-3</v>
      </c>
      <c r="C175" s="7">
        <f t="shared" si="10"/>
        <v>1.5574999999999999E-2</v>
      </c>
      <c r="D175" s="7">
        <f t="shared" si="10"/>
        <v>5.2740000000000002E-2</v>
      </c>
      <c r="E175" s="22">
        <f t="shared" si="9"/>
        <v>6.9714999999999999E-2</v>
      </c>
      <c r="F175" s="18">
        <f>E175</f>
        <v>6.9714999999999999E-2</v>
      </c>
    </row>
    <row r="178" spans="1:8" ht="15.6">
      <c r="A178" s="1" t="s">
        <v>56</v>
      </c>
    </row>
    <row r="179" spans="1:8">
      <c r="A179" s="8" t="s">
        <v>57</v>
      </c>
      <c r="B179" s="8" t="s">
        <v>58</v>
      </c>
      <c r="C179" s="8" t="s">
        <v>59</v>
      </c>
      <c r="D179" s="8" t="s">
        <v>60</v>
      </c>
      <c r="E179" s="8" t="s">
        <v>61</v>
      </c>
      <c r="F179" s="8" t="s">
        <v>62</v>
      </c>
      <c r="G179" s="8" t="s">
        <v>63</v>
      </c>
    </row>
    <row r="180" spans="1:8">
      <c r="A180" s="22">
        <f>E174</f>
        <v>1.1185E-2</v>
      </c>
      <c r="B180" s="19">
        <v>10</v>
      </c>
      <c r="C180" s="22">
        <f>F160</f>
        <v>0.6345965564250946</v>
      </c>
      <c r="D180" s="7">
        <f>3*(C180+E175)</f>
        <v>2.1129346692752837</v>
      </c>
      <c r="E180" s="7">
        <f>B180/(1-B180*A180)</f>
        <v>11.259359342453415</v>
      </c>
      <c r="F180" s="7">
        <f>E180*D180</f>
        <v>23.790290708498382</v>
      </c>
      <c r="G180" s="7">
        <f>A180*F180</f>
        <v>0.26609440157455444</v>
      </c>
      <c r="H180" s="18">
        <f>G180</f>
        <v>0.26609440157455444</v>
      </c>
    </row>
    <row r="181" spans="1:8" ht="15.6">
      <c r="A181" s="1"/>
    </row>
    <row r="182" spans="1:8" ht="15.6">
      <c r="A182" s="1"/>
    </row>
    <row r="183" spans="1:8" ht="15.6">
      <c r="A183" s="1" t="s">
        <v>64</v>
      </c>
    </row>
    <row r="184" spans="1:8">
      <c r="A184" s="8" t="s">
        <v>65</v>
      </c>
      <c r="B184" s="8" t="s">
        <v>66</v>
      </c>
    </row>
    <row r="185" spans="1:8">
      <c r="A185" s="7" t="s">
        <v>67</v>
      </c>
      <c r="B185" s="23">
        <f>G160</f>
        <v>0.6345965564250946</v>
      </c>
    </row>
    <row r="186" spans="1:8">
      <c r="A186" s="7" t="s">
        <v>32</v>
      </c>
      <c r="B186" s="23">
        <f>F175</f>
        <v>6.9714999999999999E-2</v>
      </c>
    </row>
    <row r="187" spans="1:8">
      <c r="A187" s="7" t="s">
        <v>68</v>
      </c>
      <c r="B187" s="23">
        <f>H180</f>
        <v>0.26609440157455444</v>
      </c>
    </row>
    <row r="188" spans="1:8">
      <c r="A188" s="7" t="s">
        <v>69</v>
      </c>
      <c r="B188" s="23">
        <f>SUM(B185:B187)</f>
        <v>0.97040595799964902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simulator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windfall</cp:lastModifiedBy>
  <dcterms:modified xsi:type="dcterms:W3CDTF">2017-12-07T05:35:58Z</dcterms:modified>
</cp:coreProperties>
</file>