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" yWindow="-12" windowWidth="13380" windowHeight="12240" activeTab="2"/>
  </bookViews>
  <sheets>
    <sheet name="simulator" sheetId="2" r:id="rId1"/>
    <sheet name="bonus" sheetId="3" r:id="rId2"/>
    <sheet name="freespin" sheetId="4" r:id="rId3"/>
  </sheets>
  <calcPr calcId="171027"/>
</workbook>
</file>

<file path=xl/calcChain.xml><?xml version="1.0" encoding="utf-8"?>
<calcChain xmlns="http://schemas.openxmlformats.org/spreadsheetml/2006/main">
  <c r="D178" i="4"/>
  <c r="C178"/>
  <c r="B178"/>
  <c r="E178" s="1"/>
  <c r="F178" s="1"/>
  <c r="B189" s="1"/>
  <c r="E177"/>
  <c r="A183" s="1"/>
  <c r="F168"/>
  <c r="E168"/>
  <c r="D168"/>
  <c r="C168"/>
  <c r="B168"/>
  <c r="E162"/>
  <c r="E161"/>
  <c r="E160"/>
  <c r="E159"/>
  <c r="E158"/>
  <c r="E157"/>
  <c r="D131"/>
  <c r="C131"/>
  <c r="B131"/>
  <c r="D130"/>
  <c r="C130"/>
  <c r="B130"/>
  <c r="D129"/>
  <c r="C129"/>
  <c r="B129"/>
  <c r="F129" s="1"/>
  <c r="D128"/>
  <c r="C128"/>
  <c r="B128"/>
  <c r="D127"/>
  <c r="C127"/>
  <c r="B127"/>
  <c r="D126"/>
  <c r="C126"/>
  <c r="B126"/>
  <c r="E125"/>
  <c r="D125"/>
  <c r="C125"/>
  <c r="B125"/>
  <c r="E124"/>
  <c r="D124"/>
  <c r="C124"/>
  <c r="B124"/>
  <c r="E123"/>
  <c r="D123"/>
  <c r="C123"/>
  <c r="B123" a="1"/>
  <c r="B123" s="1"/>
  <c r="E122"/>
  <c r="E132" s="1"/>
  <c r="D122"/>
  <c r="C122"/>
  <c r="B122"/>
  <c r="G79"/>
  <c r="F169" s="1"/>
  <c r="F79"/>
  <c r="E169" s="1"/>
  <c r="E79"/>
  <c r="D169" s="1"/>
  <c r="D170" s="1"/>
  <c r="D79"/>
  <c r="C79"/>
  <c r="B169" s="1"/>
  <c r="H50"/>
  <c r="H49"/>
  <c r="G49"/>
  <c r="F49"/>
  <c r="H48"/>
  <c r="G48"/>
  <c r="F48"/>
  <c r="H47"/>
  <c r="G47"/>
  <c r="F47"/>
  <c r="H46"/>
  <c r="G46"/>
  <c r="F46"/>
  <c r="H45"/>
  <c r="G45"/>
  <c r="F45"/>
  <c r="I44"/>
  <c r="H44"/>
  <c r="G44"/>
  <c r="F44"/>
  <c r="I43"/>
  <c r="H43"/>
  <c r="G43"/>
  <c r="F43"/>
  <c r="I42"/>
  <c r="H42"/>
  <c r="G42"/>
  <c r="F42"/>
  <c r="I41"/>
  <c r="H41"/>
  <c r="G41"/>
  <c r="F41"/>
  <c r="G40"/>
  <c r="H40" s="1"/>
  <c r="I40" s="1"/>
  <c r="F128" l="1"/>
  <c r="D132"/>
  <c r="F127"/>
  <c r="F131"/>
  <c r="F126"/>
  <c r="F130"/>
  <c r="E170"/>
  <c r="C144"/>
  <c r="C159" s="1"/>
  <c r="B119"/>
  <c r="C141" s="1"/>
  <c r="C156" s="1"/>
  <c r="F124"/>
  <c r="F125"/>
  <c r="C146"/>
  <c r="C161" s="1"/>
  <c r="C147"/>
  <c r="C162" s="1"/>
  <c r="E183"/>
  <c r="D141"/>
  <c r="D156" s="1"/>
  <c r="E139"/>
  <c r="E154" s="1"/>
  <c r="B170"/>
  <c r="F170"/>
  <c r="D146"/>
  <c r="D161" s="1"/>
  <c r="D144"/>
  <c r="D159" s="1"/>
  <c r="D138"/>
  <c r="E176"/>
  <c r="D147"/>
  <c r="D162" s="1"/>
  <c r="D143"/>
  <c r="D158" s="1"/>
  <c r="E141"/>
  <c r="E156" s="1"/>
  <c r="B140"/>
  <c r="B138"/>
  <c r="B139"/>
  <c r="F123"/>
  <c r="B143"/>
  <c r="B144"/>
  <c r="B145"/>
  <c r="B146"/>
  <c r="B147"/>
  <c r="F122"/>
  <c r="F132" s="1"/>
  <c r="B132"/>
  <c r="B141"/>
  <c r="C132"/>
  <c r="C169"/>
  <c r="C170" s="1"/>
  <c r="D197" i="2"/>
  <c r="C197"/>
  <c r="B197"/>
  <c r="E196"/>
  <c r="A202" s="1"/>
  <c r="F187"/>
  <c r="E187"/>
  <c r="D187"/>
  <c r="C187"/>
  <c r="B187"/>
  <c r="E181"/>
  <c r="E180"/>
  <c r="E179"/>
  <c r="E178"/>
  <c r="E177"/>
  <c r="E176"/>
  <c r="D150"/>
  <c r="C150"/>
  <c r="B150"/>
  <c r="D149"/>
  <c r="C149"/>
  <c r="B149"/>
  <c r="D148"/>
  <c r="C148"/>
  <c r="B148"/>
  <c r="D147"/>
  <c r="C147"/>
  <c r="B147"/>
  <c r="D146"/>
  <c r="C146"/>
  <c r="B146"/>
  <c r="D145"/>
  <c r="C145"/>
  <c r="B145"/>
  <c r="E144"/>
  <c r="D144"/>
  <c r="C144"/>
  <c r="B144"/>
  <c r="E143"/>
  <c r="D143"/>
  <c r="C143"/>
  <c r="B143"/>
  <c r="E142"/>
  <c r="D142"/>
  <c r="C142"/>
  <c r="B142" a="1"/>
  <c r="B142" s="1"/>
  <c r="E141"/>
  <c r="D141"/>
  <c r="D151" s="1"/>
  <c r="C141"/>
  <c r="B141"/>
  <c r="G79"/>
  <c r="F188" s="1"/>
  <c r="F189" s="1"/>
  <c r="F79"/>
  <c r="E188" s="1"/>
  <c r="E189" s="1"/>
  <c r="E79"/>
  <c r="D188" s="1"/>
  <c r="D79"/>
  <c r="C188" s="1"/>
  <c r="C79"/>
  <c r="B188" s="1"/>
  <c r="B189" s="1"/>
  <c r="H50"/>
  <c r="H49"/>
  <c r="G49"/>
  <c r="F49"/>
  <c r="H48"/>
  <c r="G48"/>
  <c r="F48"/>
  <c r="H47"/>
  <c r="G47"/>
  <c r="F47"/>
  <c r="H46"/>
  <c r="G46"/>
  <c r="F46"/>
  <c r="H45"/>
  <c r="G45"/>
  <c r="F45"/>
  <c r="I44"/>
  <c r="H44"/>
  <c r="G44"/>
  <c r="F44"/>
  <c r="I43"/>
  <c r="H43"/>
  <c r="G43"/>
  <c r="F43"/>
  <c r="I42"/>
  <c r="H42"/>
  <c r="G42"/>
  <c r="F42"/>
  <c r="I41"/>
  <c r="H41"/>
  <c r="G41"/>
  <c r="F41"/>
  <c r="G40"/>
  <c r="H40" s="1"/>
  <c r="I40" s="1"/>
  <c r="B142" i="4" l="1"/>
  <c r="C139"/>
  <c r="C154" s="1"/>
  <c r="D145"/>
  <c r="D160" s="1"/>
  <c r="D142"/>
  <c r="D157" s="1"/>
  <c r="D140"/>
  <c r="D155" s="1"/>
  <c r="E140"/>
  <c r="E155" s="1"/>
  <c r="E138"/>
  <c r="D139"/>
  <c r="D154" s="1"/>
  <c r="C142"/>
  <c r="C157" s="1"/>
  <c r="C145"/>
  <c r="C160" s="1"/>
  <c r="C140"/>
  <c r="C155" s="1"/>
  <c r="C143"/>
  <c r="C158" s="1"/>
  <c r="C138"/>
  <c r="C153" s="1"/>
  <c r="B160"/>
  <c r="F160" s="1"/>
  <c r="B155"/>
  <c r="F155" s="1"/>
  <c r="F140"/>
  <c r="B159"/>
  <c r="F159" s="1"/>
  <c r="F144"/>
  <c r="F139"/>
  <c r="B154"/>
  <c r="B162"/>
  <c r="F162" s="1"/>
  <c r="F147"/>
  <c r="B158"/>
  <c r="B148"/>
  <c r="F138"/>
  <c r="B153"/>
  <c r="D153"/>
  <c r="E153"/>
  <c r="E163" s="1"/>
  <c r="E148"/>
  <c r="B156"/>
  <c r="F156" s="1"/>
  <c r="F141"/>
  <c r="B161"/>
  <c r="F161" s="1"/>
  <c r="F146"/>
  <c r="B157"/>
  <c r="I174"/>
  <c r="H176"/>
  <c r="J174"/>
  <c r="F144" i="2"/>
  <c r="E197"/>
  <c r="F197" s="1"/>
  <c r="B208" s="1"/>
  <c r="F141"/>
  <c r="F142"/>
  <c r="B151"/>
  <c r="C189"/>
  <c r="D189"/>
  <c r="J193" s="1"/>
  <c r="B138"/>
  <c r="F143"/>
  <c r="F145"/>
  <c r="F146"/>
  <c r="F147"/>
  <c r="F148"/>
  <c r="F149"/>
  <c r="F150"/>
  <c r="E151"/>
  <c r="E202"/>
  <c r="C151"/>
  <c r="F158" i="4" l="1"/>
  <c r="F157"/>
  <c r="C163"/>
  <c r="D148"/>
  <c r="F142"/>
  <c r="D163"/>
  <c r="F143"/>
  <c r="F154"/>
  <c r="C148"/>
  <c r="F145"/>
  <c r="F148" s="1"/>
  <c r="G148" s="1"/>
  <c r="B163"/>
  <c r="F153"/>
  <c r="I193" i="2"/>
  <c r="F151"/>
  <c r="B157"/>
  <c r="E195"/>
  <c r="B160"/>
  <c r="C159"/>
  <c r="C174" s="1"/>
  <c r="D158"/>
  <c r="D173" s="1"/>
  <c r="B163"/>
  <c r="B164"/>
  <c r="C158"/>
  <c r="C173" s="1"/>
  <c r="D163"/>
  <c r="D178" s="1"/>
  <c r="B166"/>
  <c r="E160"/>
  <c r="E175" s="1"/>
  <c r="D161"/>
  <c r="D176" s="1"/>
  <c r="D162"/>
  <c r="D177" s="1"/>
  <c r="C157"/>
  <c r="C162"/>
  <c r="C177" s="1"/>
  <c r="D164"/>
  <c r="D179" s="1"/>
  <c r="E159"/>
  <c r="E174" s="1"/>
  <c r="H195"/>
  <c r="D165"/>
  <c r="D180" s="1"/>
  <c r="D160"/>
  <c r="D175" s="1"/>
  <c r="D166"/>
  <c r="D181" s="1"/>
  <c r="C161"/>
  <c r="C176" s="1"/>
  <c r="C166"/>
  <c r="C181" s="1"/>
  <c r="B161"/>
  <c r="B158"/>
  <c r="C163"/>
  <c r="C178" s="1"/>
  <c r="E158"/>
  <c r="E173" s="1"/>
  <c r="D157"/>
  <c r="C164"/>
  <c r="C179" s="1"/>
  <c r="D159"/>
  <c r="D174" s="1"/>
  <c r="C165"/>
  <c r="C180" s="1"/>
  <c r="C160"/>
  <c r="C175" s="1"/>
  <c r="B165"/>
  <c r="B159"/>
  <c r="B162"/>
  <c r="E157"/>
  <c r="F163" i="4" l="1"/>
  <c r="C183" s="1"/>
  <c r="D183" s="1"/>
  <c r="F183" s="1"/>
  <c r="G183" s="1"/>
  <c r="H183" s="1"/>
  <c r="B190" s="1"/>
  <c r="G163"/>
  <c r="B188" s="1"/>
  <c r="B174" i="2"/>
  <c r="F174" s="1"/>
  <c r="F159"/>
  <c r="B179"/>
  <c r="F179" s="1"/>
  <c r="F164"/>
  <c r="B175"/>
  <c r="F175" s="1"/>
  <c r="F160"/>
  <c r="F165"/>
  <c r="B180"/>
  <c r="F180" s="1"/>
  <c r="F158"/>
  <c r="B173"/>
  <c r="F173" s="1"/>
  <c r="C167"/>
  <c r="C172"/>
  <c r="C182" s="1"/>
  <c r="B181"/>
  <c r="F181" s="1"/>
  <c r="F166"/>
  <c r="B178"/>
  <c r="F178" s="1"/>
  <c r="F163"/>
  <c r="E172"/>
  <c r="E182" s="1"/>
  <c r="E167"/>
  <c r="D172"/>
  <c r="D182" s="1"/>
  <c r="D167"/>
  <c r="F161"/>
  <c r="B176"/>
  <c r="F176" s="1"/>
  <c r="B167"/>
  <c r="F157"/>
  <c r="B172"/>
  <c r="B177"/>
  <c r="F177" s="1"/>
  <c r="F162"/>
  <c r="B191" i="4" l="1"/>
  <c r="B182" i="2"/>
  <c r="F172"/>
  <c r="F182" s="1"/>
  <c r="F167"/>
  <c r="G167" s="1"/>
  <c r="G182" l="1"/>
  <c r="B207" s="1"/>
  <c r="C202"/>
  <c r="D202" s="1"/>
  <c r="F202" s="1"/>
  <c r="G202" s="1"/>
  <c r="H202" s="1"/>
  <c r="B209" s="1"/>
  <c r="B210" l="1"/>
</calcChain>
</file>

<file path=xl/sharedStrings.xml><?xml version="1.0" encoding="utf-8"?>
<sst xmlns="http://schemas.openxmlformats.org/spreadsheetml/2006/main" count="464" uniqueCount="165">
  <si>
    <t>● 범례</t>
  </si>
  <si>
    <t>정책에 따라 변경</t>
  </si>
  <si>
    <t>자동으로 계산되는 영역으로써, 변경 금지</t>
  </si>
  <si>
    <t>미확인 영역, 계산식 분석이 필요한 부분</t>
  </si>
  <si>
    <t>● 기초 자료</t>
  </si>
  <si>
    <t>* Wild는 Scatter를 제외한 모든 심볼을 대체할 수 있음</t>
  </si>
  <si>
    <t>* 5 x 3 머신 기준</t>
  </si>
  <si>
    <t>머신 판 수</t>
  </si>
  <si>
    <t>● Pay Table</t>
  </si>
  <si>
    <t>● 구간 Pay</t>
  </si>
  <si>
    <t>심볼</t>
  </si>
  <si>
    <t>구간 순번</t>
  </si>
  <si>
    <t>구간 Pay</t>
  </si>
  <si>
    <t>Wild</t>
  </si>
  <si>
    <t>A</t>
  </si>
  <si>
    <t>J</t>
  </si>
  <si>
    <t>Q</t>
  </si>
  <si>
    <t>K</t>
  </si>
  <si>
    <t>그림1</t>
  </si>
  <si>
    <t>그림2</t>
  </si>
  <si>
    <t>그림3</t>
  </si>
  <si>
    <t>그림4</t>
  </si>
  <si>
    <t>그림5</t>
  </si>
  <si>
    <t>*상기 표를 직접 수정하지 않으며, 우측 구간 Pay 값을 조정한다.</t>
  </si>
  <si>
    <t>*구간 순번을 늘리거나 줄일 경우, 하단의 Win 경우의 수 값을 재조정 해야 한다.</t>
  </si>
  <si>
    <t>*우측 구간 Pay는 순번이 클 수록 Pay는 낮아져야 한다.</t>
  </si>
  <si>
    <t>● 심볼 출현 빈도</t>
  </si>
  <si>
    <t>릴1</t>
  </si>
  <si>
    <t>릴2</t>
  </si>
  <si>
    <t>릴3</t>
  </si>
  <si>
    <t>릴4</t>
  </si>
  <si>
    <t>릴5</t>
  </si>
  <si>
    <t>Scatter</t>
  </si>
  <si>
    <t>합계</t>
  </si>
  <si>
    <t>● Win 경우의 수</t>
  </si>
  <si>
    <t>전체 경우의 수</t>
  </si>
  <si>
    <t>각 릴별 합계를 곱함</t>
  </si>
  <si>
    <t>5개 출현</t>
  </si>
  <si>
    <t>4개 출현</t>
  </si>
  <si>
    <t>3개 출현</t>
  </si>
  <si>
    <t>2개 출현</t>
  </si>
  <si>
    <t>-</t>
  </si>
  <si>
    <t>*Pay Table과 대조하여, 금액이 높은 경우를 제외</t>
  </si>
  <si>
    <t>● 확률</t>
  </si>
  <si>
    <t>Win 경우의 수를 전체 경우의 수로 나눔</t>
  </si>
  <si>
    <t>● Payout</t>
  </si>
  <si>
    <t>● Scatter Pay</t>
  </si>
  <si>
    <t>Scatter 수</t>
  </si>
  <si>
    <t>릴별 심볼 수</t>
  </si>
  <si>
    <t>확률</t>
  </si>
  <si>
    <t>* 3을 곱하는 이유는 세로 라인이 세 줄이므로</t>
  </si>
  <si>
    <t>● Scatter Pay Table / RETURN</t>
  </si>
  <si>
    <t>Scatter Pay</t>
  </si>
  <si>
    <t>조합</t>
  </si>
  <si>
    <t>가능성</t>
  </si>
  <si>
    <t>RETURN</t>
  </si>
  <si>
    <t>● Bonus</t>
  </si>
  <si>
    <t>가능성 합계</t>
  </si>
  <si>
    <t>Free Spen 횟수</t>
  </si>
  <si>
    <t>Line Pay 반환율</t>
  </si>
  <si>
    <t>보너스 예상 승리</t>
  </si>
  <si>
    <t>총 스핀 예상 수</t>
  </si>
  <si>
    <t>스핀 예상 승률</t>
  </si>
  <si>
    <t>스핀당 기대 수익률</t>
  </si>
  <si>
    <t>● Summary</t>
  </si>
  <si>
    <t>아이템</t>
  </si>
  <si>
    <t>Retern</t>
  </si>
  <si>
    <t>Line Pay</t>
  </si>
  <si>
    <t>Bonus</t>
  </si>
  <si>
    <t>Total</t>
  </si>
  <si>
    <t>스레드 개수</t>
    <phoneticPr fontId="4" type="noConversion"/>
  </si>
  <si>
    <t>스레드 pool 크기</t>
    <phoneticPr fontId="4" type="noConversion"/>
  </si>
  <si>
    <t>게임진행횟수</t>
    <phoneticPr fontId="4" type="noConversion"/>
  </si>
  <si>
    <t>{{wheelPieceList}}</t>
    <phoneticPr fontId="4" type="noConversion"/>
  </si>
  <si>
    <t>배수</t>
    <phoneticPr fontId="4" type="noConversion"/>
  </si>
  <si>
    <t>출현빈도</t>
    <phoneticPr fontId="4" type="noConversion"/>
  </si>
  <si>
    <t>색상</t>
    <phoneticPr fontId="4" type="noConversion"/>
  </si>
  <si>
    <t>RED</t>
    <phoneticPr fontId="4" type="noConversion"/>
  </si>
  <si>
    <t>BLACK</t>
    <phoneticPr fontId="4" type="noConversion"/>
  </si>
  <si>
    <t>{{//wheelPieceList}}</t>
    <phoneticPr fontId="4" type="noConversion"/>
  </si>
  <si>
    <t>스레드 개수</t>
    <phoneticPr fontId="4" type="noConversion"/>
  </si>
  <si>
    <t>스레드 pool 크기</t>
    <phoneticPr fontId="4" type="noConversion"/>
  </si>
  <si>
    <t>게임진행횟수</t>
    <phoneticPr fontId="4" type="noConversion"/>
  </si>
  <si>
    <t>릴 당 개수</t>
    <phoneticPr fontId="4" type="noConversion"/>
  </si>
  <si>
    <t>{{firstPayoutSymbolCount}}</t>
    <phoneticPr fontId="4" type="noConversion"/>
  </si>
  <si>
    <r>
      <t>max</t>
    </r>
    <r>
      <rPr>
        <sz val="10"/>
        <rFont val="돋움"/>
        <family val="3"/>
        <charset val="129"/>
      </rPr>
      <t>매칭심블수</t>
    </r>
    <phoneticPr fontId="4" type="noConversion"/>
  </si>
  <si>
    <t>{{//firstPayoutSymbolCount}}</t>
    <phoneticPr fontId="4" type="noConversion"/>
  </si>
  <si>
    <t>groupSize</t>
    <phoneticPr fontId="4" type="noConversion"/>
  </si>
  <si>
    <t>objectCode</t>
    <phoneticPr fontId="4" type="noConversion"/>
  </si>
  <si>
    <t>심볼 type</t>
    <phoneticPr fontId="4" type="noConversion"/>
  </si>
  <si>
    <t>WW</t>
    <phoneticPr fontId="4" type="noConversion"/>
  </si>
  <si>
    <t>WW.3</t>
    <phoneticPr fontId="4" type="noConversion"/>
  </si>
  <si>
    <t>H1</t>
    <phoneticPr fontId="4" type="noConversion"/>
  </si>
  <si>
    <t>H1.1</t>
    <phoneticPr fontId="4" type="noConversion"/>
  </si>
  <si>
    <t>H2</t>
    <phoneticPr fontId="4" type="noConversion"/>
  </si>
  <si>
    <t>H2.1</t>
    <phoneticPr fontId="4" type="noConversion"/>
  </si>
  <si>
    <t>M1</t>
    <phoneticPr fontId="4" type="noConversion"/>
  </si>
  <si>
    <t>M1.1</t>
    <phoneticPr fontId="4" type="noConversion"/>
  </si>
  <si>
    <t>M2</t>
    <phoneticPr fontId="4" type="noConversion"/>
  </si>
  <si>
    <t>M2.1</t>
    <phoneticPr fontId="4" type="noConversion"/>
  </si>
  <si>
    <t>L1</t>
    <phoneticPr fontId="4" type="noConversion"/>
  </si>
  <si>
    <t>L1.1</t>
    <phoneticPr fontId="4" type="noConversion"/>
  </si>
  <si>
    <t>L2</t>
    <phoneticPr fontId="4" type="noConversion"/>
  </si>
  <si>
    <t>L2.1</t>
    <phoneticPr fontId="4" type="noConversion"/>
  </si>
  <si>
    <t>L3</t>
    <phoneticPr fontId="4" type="noConversion"/>
  </si>
  <si>
    <t>L3.1</t>
    <phoneticPr fontId="4" type="noConversion"/>
  </si>
  <si>
    <t>L4</t>
    <phoneticPr fontId="4" type="noConversion"/>
  </si>
  <si>
    <t>L4.1</t>
    <phoneticPr fontId="4" type="noConversion"/>
  </si>
  <si>
    <t>Scatter</t>
    <phoneticPr fontId="4" type="noConversion"/>
  </si>
  <si>
    <t>SB</t>
    <phoneticPr fontId="4" type="noConversion"/>
  </si>
  <si>
    <t>SB.1</t>
    <phoneticPr fontId="4" type="noConversion"/>
  </si>
  <si>
    <t>SF</t>
    <phoneticPr fontId="4" type="noConversion"/>
  </si>
  <si>
    <t>SF.1</t>
    <phoneticPr fontId="4" type="noConversion"/>
  </si>
  <si>
    <t>설명</t>
    <phoneticPr fontId="4" type="noConversion"/>
  </si>
  <si>
    <r>
      <t>n</t>
    </r>
    <r>
      <rPr>
        <sz val="10"/>
        <color rgb="FF000000"/>
        <rFont val="Arial"/>
        <family val="2"/>
      </rPr>
      <t>ormal</t>
    </r>
    <phoneticPr fontId="4" type="noConversion"/>
  </si>
  <si>
    <r>
      <t>w</t>
    </r>
    <r>
      <rPr>
        <sz val="10"/>
        <color rgb="FF000000"/>
        <rFont val="Arial"/>
        <family val="2"/>
      </rPr>
      <t>ild</t>
    </r>
    <phoneticPr fontId="4" type="noConversion"/>
  </si>
  <si>
    <t>objectCode</t>
    <phoneticPr fontId="4" type="noConversion"/>
  </si>
  <si>
    <r>
      <rPr>
        <b/>
        <sz val="10"/>
        <rFont val="돋움"/>
        <family val="3"/>
        <charset val="129"/>
      </rPr>
      <t>릴</t>
    </r>
    <r>
      <rPr>
        <b/>
        <sz val="10"/>
        <rFont val="Arial"/>
        <family val="2"/>
      </rPr>
      <t>5</t>
    </r>
    <phoneticPr fontId="4" type="noConversion"/>
  </si>
  <si>
    <t>WW.3</t>
    <phoneticPr fontId="4" type="noConversion"/>
  </si>
  <si>
    <t>H1.1</t>
    <phoneticPr fontId="4" type="noConversion"/>
  </si>
  <si>
    <t>H2.1</t>
    <phoneticPr fontId="4" type="noConversion"/>
  </si>
  <si>
    <t>M1.1</t>
    <phoneticPr fontId="4" type="noConversion"/>
  </si>
  <si>
    <t>M2.1</t>
    <phoneticPr fontId="4" type="noConversion"/>
  </si>
  <si>
    <t>L1.1</t>
    <phoneticPr fontId="4" type="noConversion"/>
  </si>
  <si>
    <t>L2.1</t>
    <phoneticPr fontId="4" type="noConversion"/>
  </si>
  <si>
    <t>L3.1</t>
    <phoneticPr fontId="4" type="noConversion"/>
  </si>
  <si>
    <t>L4.1</t>
    <phoneticPr fontId="4" type="noConversion"/>
  </si>
  <si>
    <t>SB.1</t>
    <phoneticPr fontId="4" type="noConversion"/>
  </si>
  <si>
    <t>SF.1</t>
    <phoneticPr fontId="4" type="noConversion"/>
  </si>
  <si>
    <r>
      <rPr>
        <b/>
        <sz val="12"/>
        <color rgb="FF0000FF"/>
        <rFont val="돋움"/>
        <family val="3"/>
        <charset val="129"/>
      </rPr>
      <t>●</t>
    </r>
    <r>
      <rPr>
        <b/>
        <sz val="12"/>
        <color rgb="FF0000FF"/>
        <rFont val="Arial"/>
        <family val="2"/>
      </rPr>
      <t xml:space="preserve"> line pattern(</t>
    </r>
    <r>
      <rPr>
        <b/>
        <sz val="12"/>
        <color rgb="FF0000FF"/>
        <rFont val="돋움"/>
        <family val="3"/>
        <charset val="129"/>
      </rPr>
      <t>콤마</t>
    </r>
    <r>
      <rPr>
        <b/>
        <sz val="12"/>
        <color rgb="FF0000FF"/>
        <rFont val="Arial"/>
        <family val="2"/>
      </rPr>
      <t>","</t>
    </r>
    <r>
      <rPr>
        <b/>
        <sz val="12"/>
        <color rgb="FF0000FF"/>
        <rFont val="돋움"/>
        <family val="3"/>
        <charset val="129"/>
      </rPr>
      <t>로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rgb="FF0000FF"/>
        <rFont val="돋움"/>
        <family val="3"/>
        <charset val="129"/>
      </rPr>
      <t>구분</t>
    </r>
    <r>
      <rPr>
        <b/>
        <sz val="12"/>
        <color rgb="FF0000FF"/>
        <rFont val="Arial"/>
        <family val="2"/>
      </rPr>
      <t>)</t>
    </r>
    <phoneticPr fontId="4" type="noConversion"/>
  </si>
  <si>
    <r>
      <rPr>
        <sz val="10"/>
        <rFont val="돋움"/>
        <family val="3"/>
        <charset val="129"/>
      </rPr>
      <t>라인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패턴</t>
    </r>
    <phoneticPr fontId="4" type="noConversion"/>
  </si>
  <si>
    <t>0,0,0,0,0</t>
    <phoneticPr fontId="4" type="noConversion"/>
  </si>
  <si>
    <t>2,2,2,2,2</t>
    <phoneticPr fontId="4" type="noConversion"/>
  </si>
  <si>
    <t>1,1,1,1,1</t>
    <phoneticPr fontId="4" type="noConversion"/>
  </si>
  <si>
    <r>
      <rPr>
        <b/>
        <sz val="12"/>
        <color rgb="FF0000FF"/>
        <rFont val="돋움"/>
        <family val="3"/>
        <charset val="129"/>
      </rPr>
      <t>●</t>
    </r>
    <r>
      <rPr>
        <b/>
        <sz val="12"/>
        <color rgb="FF0000FF"/>
        <rFont val="Arial"/>
        <family val="2"/>
      </rPr>
      <t xml:space="preserve"> left box</t>
    </r>
    <phoneticPr fontId="4" type="noConversion"/>
  </si>
  <si>
    <t>{{leftBoxProperty}}</t>
    <phoneticPr fontId="4" type="noConversion"/>
  </si>
  <si>
    <r>
      <rPr>
        <b/>
        <sz val="10"/>
        <rFont val="돋움"/>
        <family val="3"/>
        <charset val="129"/>
      </rPr>
      <t>심블</t>
    </r>
    <r>
      <rPr>
        <b/>
        <sz val="10"/>
        <rFont val="Arial"/>
        <family val="2"/>
      </rPr>
      <t>Code</t>
    </r>
    <phoneticPr fontId="4" type="noConversion"/>
  </si>
  <si>
    <t>출현빈도</t>
    <phoneticPr fontId="4" type="noConversion"/>
  </si>
  <si>
    <t>H1</t>
    <phoneticPr fontId="4" type="noConversion"/>
  </si>
  <si>
    <t>H2</t>
    <phoneticPr fontId="4" type="noConversion"/>
  </si>
  <si>
    <t>M1</t>
    <phoneticPr fontId="4" type="noConversion"/>
  </si>
  <si>
    <t>M2</t>
    <phoneticPr fontId="4" type="noConversion"/>
  </si>
  <si>
    <t>M3</t>
    <phoneticPr fontId="4" type="noConversion"/>
  </si>
  <si>
    <t>{{//leftBoxProperty}}</t>
    <phoneticPr fontId="4" type="noConversion"/>
  </si>
  <si>
    <r>
      <rPr>
        <b/>
        <sz val="12"/>
        <color rgb="FF0000FF"/>
        <rFont val="돋움"/>
        <family val="3"/>
        <charset val="129"/>
      </rPr>
      <t>● right</t>
    </r>
    <r>
      <rPr>
        <b/>
        <sz val="12"/>
        <color rgb="FF0000FF"/>
        <rFont val="Arial"/>
        <family val="2"/>
      </rPr>
      <t xml:space="preserve"> box</t>
    </r>
    <phoneticPr fontId="4" type="noConversion"/>
  </si>
  <si>
    <t>{{rightBoxProperty}}</t>
    <phoneticPr fontId="4" type="noConversion"/>
  </si>
  <si>
    <t>배수</t>
    <phoneticPr fontId="4" type="noConversion"/>
  </si>
  <si>
    <t>{{//rightBoxProperty}}</t>
    <phoneticPr fontId="4" type="noConversion"/>
  </si>
  <si>
    <r>
      <t>s</t>
    </r>
    <r>
      <rPr>
        <sz val="10"/>
        <color rgb="FF000000"/>
        <rFont val="Arial"/>
        <family val="2"/>
      </rPr>
      <t>catter freespin</t>
    </r>
    <phoneticPr fontId="4" type="noConversion"/>
  </si>
  <si>
    <r>
      <t>s</t>
    </r>
    <r>
      <rPr>
        <sz val="10"/>
        <color rgb="FF000000"/>
        <rFont val="Arial"/>
        <family val="2"/>
      </rPr>
      <t>catter bonus</t>
    </r>
    <phoneticPr fontId="4" type="noConversion"/>
  </si>
  <si>
    <r>
      <t>심볼</t>
    </r>
    <r>
      <rPr>
        <b/>
        <sz val="10"/>
        <rFont val="Arial"/>
        <family val="3"/>
        <charset val="129"/>
      </rPr>
      <t>Code</t>
    </r>
  </si>
  <si>
    <t>Bonus</t>
    <phoneticPr fontId="4" type="noConversion"/>
  </si>
  <si>
    <t>Freespin</t>
    <phoneticPr fontId="4" type="noConversion"/>
  </si>
  <si>
    <t>{{simulatorSetting}}</t>
    <phoneticPr fontId="4" type="noConversion"/>
  </si>
  <si>
    <t>{{//simulatorSetting}}</t>
    <phoneticPr fontId="4" type="noConversion"/>
  </si>
  <si>
    <t>{{groundScale}}</t>
    <phoneticPr fontId="4" type="noConversion"/>
  </si>
  <si>
    <t>{{//groundScale}}</t>
    <phoneticPr fontId="4" type="noConversion"/>
  </si>
  <si>
    <t>{{symbolDefineParamList}}</t>
    <phoneticPr fontId="4" type="noConversion"/>
  </si>
  <si>
    <t>{{//symbolDefineParamList}}</t>
    <phoneticPr fontId="4" type="noConversion"/>
  </si>
  <si>
    <t>{{//symbolDefineParamList}}</t>
    <phoneticPr fontId="4" type="noConversion"/>
  </si>
  <si>
    <t>{{reelPropertiesParamList}}</t>
    <phoneticPr fontId="4" type="noConversion"/>
  </si>
  <si>
    <t>{{//reelPropertiesParamList}}</t>
    <phoneticPr fontId="4" type="noConversion"/>
  </si>
  <si>
    <t>{{winLinePatternParamList}}</t>
    <phoneticPr fontId="4" type="noConversion"/>
  </si>
  <si>
    <t>{{winLinePatternParamList}}</t>
    <phoneticPr fontId="4" type="noConversion"/>
  </si>
  <si>
    <t>{{//winLinePatternParamList}}</t>
    <phoneticPr fontId="4" type="noConversion"/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</si>
</sst>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#,###"/>
    <numFmt numFmtId="177" formatCode="0.00000000"/>
    <numFmt numFmtId="178" formatCode="0.000000"/>
  </numFmts>
  <fonts count="14">
    <font>
      <sz val="10"/>
      <color rgb="FF000000"/>
      <name val="Arial"/>
    </font>
    <font>
      <b/>
      <sz val="12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b/>
      <sz val="12"/>
      <color rgb="FF0000FF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Arial"/>
      <family val="3"/>
      <charset val="129"/>
    </font>
    <font>
      <b/>
      <sz val="12"/>
      <color rgb="FF0000FF"/>
      <name val="Arial"/>
      <family val="3"/>
      <charset val="129"/>
    </font>
    <font>
      <sz val="10"/>
      <name val="Arial"/>
      <family val="3"/>
      <charset val="129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1" fontId="13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3" borderId="1" xfId="0" applyFont="1" applyFill="1" applyBorder="1" applyAlignment="1"/>
    <xf numFmtId="0" fontId="3" fillId="4" borderId="1" xfId="0" applyFont="1" applyFill="1" applyBorder="1" applyAlignment="1"/>
    <xf numFmtId="0" fontId="2" fillId="0" borderId="1" xfId="0" applyFont="1" applyBorder="1" applyAlignment="1"/>
    <xf numFmtId="0" fontId="3" fillId="5" borderId="1" xfId="0" applyFont="1" applyFill="1" applyBorder="1" applyAlignment="1"/>
    <xf numFmtId="176" fontId="2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/>
    <xf numFmtId="176" fontId="2" fillId="0" borderId="1" xfId="0" applyNumberFormat="1" applyFont="1" applyBorder="1"/>
    <xf numFmtId="176" fontId="2" fillId="0" borderId="1" xfId="0" applyNumberFormat="1" applyFont="1" applyBorder="1" applyAlignment="1"/>
    <xf numFmtId="176" fontId="2" fillId="5" borderId="1" xfId="0" applyNumberFormat="1" applyFont="1" applyFill="1" applyBorder="1" applyAlignment="1"/>
    <xf numFmtId="176" fontId="3" fillId="5" borderId="1" xfId="0" applyNumberFormat="1" applyFont="1" applyFill="1" applyBorder="1" applyAlignment="1"/>
    <xf numFmtId="177" fontId="2" fillId="5" borderId="1" xfId="0" applyNumberFormat="1" applyFont="1" applyFill="1" applyBorder="1" applyAlignment="1"/>
    <xf numFmtId="0" fontId="2" fillId="0" borderId="0" xfId="0" applyFont="1" applyAlignment="1">
      <alignment horizontal="right"/>
    </xf>
    <xf numFmtId="177" fontId="3" fillId="5" borderId="1" xfId="0" applyNumberFormat="1" applyFont="1" applyFill="1" applyBorder="1" applyAlignment="1"/>
    <xf numFmtId="10" fontId="3" fillId="6" borderId="0" xfId="0" applyNumberFormat="1" applyFont="1" applyFill="1"/>
    <xf numFmtId="176" fontId="2" fillId="7" borderId="1" xfId="0" applyNumberFormat="1" applyFont="1" applyFill="1" applyBorder="1" applyAlignment="1"/>
    <xf numFmtId="178" fontId="2" fillId="0" borderId="0" xfId="0" applyNumberFormat="1" applyFont="1"/>
    <xf numFmtId="0" fontId="2" fillId="7" borderId="1" xfId="0" applyFont="1" applyFill="1" applyBorder="1" applyAlignment="1"/>
    <xf numFmtId="177" fontId="2" fillId="0" borderId="1" xfId="0" applyNumberFormat="1" applyFont="1" applyBorder="1" applyAlignment="1"/>
    <xf numFmtId="10" fontId="2" fillId="0" borderId="1" xfId="0" applyNumberFormat="1" applyFont="1" applyBorder="1" applyAlignment="1"/>
    <xf numFmtId="0" fontId="5" fillId="0" borderId="0" xfId="0" applyFont="1" applyAlignment="1"/>
    <xf numFmtId="0" fontId="3" fillId="5" borderId="3" xfId="0" applyFont="1" applyFill="1" applyBorder="1" applyAlignment="1"/>
    <xf numFmtId="0" fontId="2" fillId="0" borderId="0" xfId="0" applyFont="1" applyBorder="1" applyAlignment="1"/>
    <xf numFmtId="0" fontId="7" fillId="0" borderId="0" xfId="0" applyFont="1" applyBorder="1" applyAlignment="1"/>
    <xf numFmtId="176" fontId="2" fillId="0" borderId="0" xfId="0" applyNumberFormat="1" applyFont="1" applyBorder="1" applyAlignment="1"/>
    <xf numFmtId="0" fontId="8" fillId="5" borderId="1" xfId="0" applyFont="1" applyFill="1" applyBorder="1" applyAlignment="1"/>
    <xf numFmtId="0" fontId="2" fillId="0" borderId="4" xfId="0" applyFont="1" applyFill="1" applyBorder="1" applyAlignment="1"/>
    <xf numFmtId="0" fontId="2" fillId="0" borderId="0" xfId="0" applyFont="1" applyFill="1" applyBorder="1" applyAlignment="1"/>
    <xf numFmtId="0" fontId="10" fillId="0" borderId="0" xfId="0" applyFont="1" applyAlignment="1"/>
    <xf numFmtId="0" fontId="11" fillId="5" borderId="1" xfId="0" applyFont="1" applyFill="1" applyBorder="1" applyAlignment="1"/>
    <xf numFmtId="0" fontId="12" fillId="0" borderId="0" xfId="0" applyFont="1" applyAlignment="1"/>
    <xf numFmtId="0" fontId="7" fillId="8" borderId="2" xfId="0" applyFont="1" applyFill="1" applyBorder="1" applyAlignment="1"/>
    <xf numFmtId="0" fontId="2" fillId="8" borderId="1" xfId="0" applyFont="1" applyFill="1" applyBorder="1" applyAlignment="1"/>
    <xf numFmtId="176" fontId="2" fillId="8" borderId="1" xfId="0" applyNumberFormat="1" applyFont="1" applyFill="1" applyBorder="1" applyAlignment="1"/>
    <xf numFmtId="41" fontId="7" fillId="8" borderId="2" xfId="1" applyFont="1" applyFill="1" applyBorder="1" applyAlignment="1"/>
    <xf numFmtId="0" fontId="8" fillId="5" borderId="3" xfId="0" applyFont="1" applyFill="1" applyBorder="1" applyAlignment="1"/>
    <xf numFmtId="176" fontId="2" fillId="0" borderId="1" xfId="0" applyNumberFormat="1" applyFont="1" applyFill="1" applyBorder="1" applyAlignment="1"/>
    <xf numFmtId="0" fontId="2" fillId="0" borderId="1" xfId="0" applyFont="1" applyFill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0"/>
  <sheetViews>
    <sheetView workbookViewId="0">
      <selection activeCell="C88" sqref="C88"/>
    </sheetView>
  </sheetViews>
  <sheetFormatPr defaultColWidth="14.44140625" defaultRowHeight="13.2"/>
  <cols>
    <col min="2" max="5" width="16.44140625" customWidth="1"/>
    <col min="6" max="6" width="15" customWidth="1"/>
    <col min="7" max="8" width="18.33203125" customWidth="1"/>
    <col min="9" max="13" width="10.88671875" customWidth="1"/>
  </cols>
  <sheetData>
    <row r="1" spans="1:3" ht="15.6">
      <c r="A1" s="1" t="s">
        <v>0</v>
      </c>
    </row>
    <row r="2" spans="1:3" ht="15.6">
      <c r="A2" s="2"/>
      <c r="B2" s="3" t="s">
        <v>1</v>
      </c>
    </row>
    <row r="3" spans="1:3" ht="15.6">
      <c r="A3" s="4"/>
      <c r="B3" s="3" t="s">
        <v>2</v>
      </c>
    </row>
    <row r="4" spans="1:3" ht="15.6">
      <c r="A4" s="5"/>
      <c r="B4" s="3" t="s">
        <v>3</v>
      </c>
    </row>
    <row r="5" spans="1:3" ht="15.6">
      <c r="A5" s="1"/>
    </row>
    <row r="6" spans="1:3" ht="15.6">
      <c r="A6" s="1"/>
    </row>
    <row r="7" spans="1:3" ht="15.6">
      <c r="A7" s="1" t="s">
        <v>4</v>
      </c>
    </row>
    <row r="8" spans="1:3">
      <c r="A8" s="3" t="s">
        <v>5</v>
      </c>
    </row>
    <row r="9" spans="1:3">
      <c r="A9" s="3" t="s">
        <v>6</v>
      </c>
    </row>
    <row r="10" spans="1:3">
      <c r="A10" s="6" t="s">
        <v>7</v>
      </c>
    </row>
    <row r="11" spans="1:3">
      <c r="A11" s="7">
        <v>15</v>
      </c>
    </row>
    <row r="12" spans="1:3">
      <c r="A12" s="26"/>
    </row>
    <row r="13" spans="1:3">
      <c r="A13" s="31" t="s">
        <v>153</v>
      </c>
    </row>
    <row r="14" spans="1:3" ht="13.8">
      <c r="A14" s="29" t="s">
        <v>80</v>
      </c>
      <c r="B14" s="29" t="s">
        <v>81</v>
      </c>
      <c r="C14" s="29" t="s">
        <v>82</v>
      </c>
    </row>
    <row r="15" spans="1:3" ht="13.8">
      <c r="A15" s="35">
        <v>1</v>
      </c>
      <c r="B15" s="35">
        <v>1</v>
      </c>
      <c r="C15" s="38">
        <v>1000000</v>
      </c>
    </row>
    <row r="16" spans="1:3">
      <c r="A16" s="31" t="s">
        <v>154</v>
      </c>
    </row>
    <row r="17" spans="1:3">
      <c r="A17" s="31"/>
    </row>
    <row r="18" spans="1:3" ht="13.8">
      <c r="A18" s="27"/>
    </row>
    <row r="19" spans="1:3">
      <c r="A19" s="26" t="s">
        <v>155</v>
      </c>
    </row>
    <row r="20" spans="1:3">
      <c r="A20" s="25" t="s">
        <v>83</v>
      </c>
    </row>
    <row r="21" spans="1:3">
      <c r="A21" s="36">
        <v>3</v>
      </c>
    </row>
    <row r="22" spans="1:3">
      <c r="A22" s="36">
        <v>3</v>
      </c>
    </row>
    <row r="23" spans="1:3">
      <c r="A23" s="36">
        <v>3</v>
      </c>
    </row>
    <row r="24" spans="1:3">
      <c r="A24" s="36">
        <v>3</v>
      </c>
    </row>
    <row r="25" spans="1:3">
      <c r="A25" s="36">
        <v>3</v>
      </c>
    </row>
    <row r="26" spans="1:3">
      <c r="A26" s="26" t="s">
        <v>156</v>
      </c>
    </row>
    <row r="27" spans="1:3">
      <c r="C27" s="26"/>
    </row>
    <row r="28" spans="1:3">
      <c r="C28" s="26"/>
    </row>
    <row r="29" spans="1:3" ht="15.6">
      <c r="A29" s="1"/>
    </row>
    <row r="30" spans="1:3" ht="15.6">
      <c r="A30" s="1" t="s">
        <v>8</v>
      </c>
    </row>
    <row r="31" spans="1:3">
      <c r="C31" s="26"/>
    </row>
    <row r="32" spans="1:3" ht="15.6">
      <c r="A32" s="1"/>
    </row>
    <row r="33" spans="1:9">
      <c r="A33" s="24" t="s">
        <v>84</v>
      </c>
      <c r="C33" s="26"/>
    </row>
    <row r="34" spans="1:9" ht="13.8">
      <c r="A34" s="8" t="s">
        <v>85</v>
      </c>
    </row>
    <row r="35" spans="1:9">
      <c r="A35" s="36">
        <v>5</v>
      </c>
    </row>
    <row r="36" spans="1:9">
      <c r="A36" s="24" t="s">
        <v>86</v>
      </c>
    </row>
    <row r="37" spans="1:9">
      <c r="C37" s="26"/>
    </row>
    <row r="38" spans="1:9">
      <c r="C38" s="26"/>
    </row>
    <row r="39" spans="1:9" ht="15.6">
      <c r="A39" s="26"/>
      <c r="B39" s="24" t="s">
        <v>157</v>
      </c>
      <c r="G39" s="1"/>
    </row>
    <row r="40" spans="1:9" ht="13.8">
      <c r="A40" s="8" t="s">
        <v>10</v>
      </c>
      <c r="B40" s="29" t="s">
        <v>150</v>
      </c>
      <c r="C40" s="29" t="s">
        <v>87</v>
      </c>
      <c r="D40" s="29" t="s">
        <v>88</v>
      </c>
      <c r="E40" s="29" t="s">
        <v>89</v>
      </c>
      <c r="F40" s="8">
        <v>5</v>
      </c>
      <c r="G40" s="8">
        <f>F40-1</f>
        <v>4</v>
      </c>
      <c r="H40" s="8">
        <f>G40-1</f>
        <v>3</v>
      </c>
      <c r="I40" s="8">
        <f>H40-1</f>
        <v>2</v>
      </c>
    </row>
    <row r="41" spans="1:9">
      <c r="A41" s="7" t="s">
        <v>13</v>
      </c>
      <c r="B41" s="36" t="s">
        <v>90</v>
      </c>
      <c r="C41" s="36">
        <v>3</v>
      </c>
      <c r="D41" s="36" t="s">
        <v>91</v>
      </c>
      <c r="E41" s="36">
        <v>1</v>
      </c>
      <c r="F41" s="37">
        <f>B114</f>
        <v>5000</v>
      </c>
      <c r="G41" s="37">
        <f>B116</f>
        <v>500</v>
      </c>
      <c r="H41" s="37">
        <f>B122</f>
        <v>50</v>
      </c>
      <c r="I41" s="37">
        <f>B129</f>
        <v>5</v>
      </c>
    </row>
    <row r="42" spans="1:9">
      <c r="A42" s="7" t="s">
        <v>14</v>
      </c>
      <c r="B42" s="36" t="s">
        <v>92</v>
      </c>
      <c r="C42" s="36">
        <v>1</v>
      </c>
      <c r="D42" s="36" t="s">
        <v>93</v>
      </c>
      <c r="E42" s="36">
        <v>0</v>
      </c>
      <c r="F42" s="37">
        <f>B115</f>
        <v>1000</v>
      </c>
      <c r="G42" s="37">
        <f>B118</f>
        <v>200</v>
      </c>
      <c r="H42" s="37">
        <f>B123</f>
        <v>40</v>
      </c>
      <c r="I42" s="37">
        <f>B130</f>
        <v>3</v>
      </c>
    </row>
    <row r="43" spans="1:9">
      <c r="A43" s="7" t="s">
        <v>15</v>
      </c>
      <c r="B43" s="36" t="s">
        <v>94</v>
      </c>
      <c r="C43" s="36">
        <v>1</v>
      </c>
      <c r="D43" s="36" t="s">
        <v>95</v>
      </c>
      <c r="E43" s="36">
        <v>0</v>
      </c>
      <c r="F43" s="37">
        <f>B116</f>
        <v>500</v>
      </c>
      <c r="G43" s="37">
        <f>B119</f>
        <v>150</v>
      </c>
      <c r="H43" s="37">
        <f>B124</f>
        <v>30</v>
      </c>
      <c r="I43" s="37">
        <f>B131</f>
        <v>2</v>
      </c>
    </row>
    <row r="44" spans="1:9">
      <c r="A44" s="7" t="s">
        <v>16</v>
      </c>
      <c r="B44" s="36" t="s">
        <v>96</v>
      </c>
      <c r="C44" s="36">
        <v>1</v>
      </c>
      <c r="D44" s="36" t="s">
        <v>97</v>
      </c>
      <c r="E44" s="36">
        <v>0</v>
      </c>
      <c r="F44" s="37">
        <f>B117</f>
        <v>300</v>
      </c>
      <c r="G44" s="37">
        <f>B120</f>
        <v>100</v>
      </c>
      <c r="H44" s="37">
        <f>B125</f>
        <v>25</v>
      </c>
      <c r="I44" s="37">
        <f>B131</f>
        <v>2</v>
      </c>
    </row>
    <row r="45" spans="1:9">
      <c r="A45" s="7" t="s">
        <v>17</v>
      </c>
      <c r="B45" s="36" t="s">
        <v>98</v>
      </c>
      <c r="C45" s="36">
        <v>1</v>
      </c>
      <c r="D45" s="36" t="s">
        <v>99</v>
      </c>
      <c r="E45" s="36">
        <v>0</v>
      </c>
      <c r="F45" s="37">
        <f>B118</f>
        <v>200</v>
      </c>
      <c r="G45" s="37">
        <f>B121</f>
        <v>75</v>
      </c>
      <c r="H45" s="37">
        <f>B126</f>
        <v>20</v>
      </c>
      <c r="I45" s="36">
        <v>0</v>
      </c>
    </row>
    <row r="46" spans="1:9">
      <c r="A46" s="7" t="s">
        <v>18</v>
      </c>
      <c r="B46" s="36" t="s">
        <v>100</v>
      </c>
      <c r="C46" s="36">
        <v>1</v>
      </c>
      <c r="D46" s="36" t="s">
        <v>101</v>
      </c>
      <c r="E46" s="36">
        <v>0</v>
      </c>
      <c r="F46" s="37">
        <f>B118</f>
        <v>200</v>
      </c>
      <c r="G46" s="37">
        <f>B121</f>
        <v>75</v>
      </c>
      <c r="H46" s="37">
        <f>B126</f>
        <v>20</v>
      </c>
      <c r="I46" s="36">
        <v>0</v>
      </c>
    </row>
    <row r="47" spans="1:9">
      <c r="A47" s="7" t="s">
        <v>19</v>
      </c>
      <c r="B47" s="36" t="s">
        <v>102</v>
      </c>
      <c r="C47" s="36">
        <v>1</v>
      </c>
      <c r="D47" s="36" t="s">
        <v>103</v>
      </c>
      <c r="E47" s="36">
        <v>0</v>
      </c>
      <c r="F47" s="37">
        <f>B120</f>
        <v>100</v>
      </c>
      <c r="G47" s="37">
        <f>B122</f>
        <v>50</v>
      </c>
      <c r="H47" s="37">
        <f>B127</f>
        <v>15</v>
      </c>
      <c r="I47" s="36">
        <v>0</v>
      </c>
    </row>
    <row r="48" spans="1:9">
      <c r="A48" s="7" t="s">
        <v>20</v>
      </c>
      <c r="B48" s="36" t="s">
        <v>104</v>
      </c>
      <c r="C48" s="36">
        <v>1</v>
      </c>
      <c r="D48" s="36" t="s">
        <v>105</v>
      </c>
      <c r="E48" s="36">
        <v>0</v>
      </c>
      <c r="F48" s="37">
        <f>B120</f>
        <v>100</v>
      </c>
      <c r="G48" s="37">
        <f>B122</f>
        <v>50</v>
      </c>
      <c r="H48" s="37">
        <f>B127</f>
        <v>15</v>
      </c>
      <c r="I48" s="36">
        <v>0</v>
      </c>
    </row>
    <row r="49" spans="1:10">
      <c r="A49" s="7" t="s">
        <v>21</v>
      </c>
      <c r="B49" s="36" t="s">
        <v>106</v>
      </c>
      <c r="C49" s="36">
        <v>1</v>
      </c>
      <c r="D49" s="36" t="s">
        <v>107</v>
      </c>
      <c r="E49" s="36">
        <v>0</v>
      </c>
      <c r="F49" s="37">
        <f>B122</f>
        <v>50</v>
      </c>
      <c r="G49" s="37">
        <f>B125</f>
        <v>25</v>
      </c>
      <c r="H49" s="37">
        <f>B128</f>
        <v>10</v>
      </c>
      <c r="I49" s="36">
        <v>0</v>
      </c>
    </row>
    <row r="50" spans="1:10">
      <c r="A50" s="7" t="s">
        <v>108</v>
      </c>
      <c r="B50" s="36" t="s">
        <v>109</v>
      </c>
      <c r="C50" s="36">
        <v>1</v>
      </c>
      <c r="D50" s="36" t="s">
        <v>110</v>
      </c>
      <c r="E50" s="36">
        <v>2</v>
      </c>
      <c r="F50" s="37">
        <v>10</v>
      </c>
      <c r="G50" s="37">
        <v>10</v>
      </c>
      <c r="H50" s="37">
        <f>B128</f>
        <v>10</v>
      </c>
      <c r="I50" s="36">
        <v>0</v>
      </c>
    </row>
    <row r="51" spans="1:10">
      <c r="A51" s="7" t="s">
        <v>108</v>
      </c>
      <c r="B51" s="36" t="s">
        <v>111</v>
      </c>
      <c r="C51" s="36">
        <v>1</v>
      </c>
      <c r="D51" s="36" t="s">
        <v>112</v>
      </c>
      <c r="E51" s="36">
        <v>3</v>
      </c>
      <c r="F51" s="36">
        <v>310</v>
      </c>
      <c r="G51" s="36">
        <v>248</v>
      </c>
      <c r="H51" s="36">
        <v>186</v>
      </c>
      <c r="I51" s="36">
        <v>0</v>
      </c>
    </row>
    <row r="52" spans="1:10">
      <c r="A52" s="26"/>
      <c r="B52" s="28" t="s">
        <v>158</v>
      </c>
      <c r="C52" s="28"/>
      <c r="D52" s="28"/>
    </row>
    <row r="53" spans="1:10">
      <c r="A53" s="3" t="s">
        <v>23</v>
      </c>
    </row>
    <row r="54" spans="1:10">
      <c r="A54" s="3" t="s">
        <v>24</v>
      </c>
    </row>
    <row r="55" spans="1:10">
      <c r="A55" s="3" t="s">
        <v>25</v>
      </c>
    </row>
    <row r="56" spans="1:10">
      <c r="A56" s="3"/>
    </row>
    <row r="57" spans="1:10" ht="13.8">
      <c r="A57" s="29" t="s">
        <v>89</v>
      </c>
      <c r="B57" s="29" t="s">
        <v>113</v>
      </c>
    </row>
    <row r="58" spans="1:10">
      <c r="A58" s="7">
        <v>0</v>
      </c>
      <c r="B58" s="7" t="s">
        <v>114</v>
      </c>
    </row>
    <row r="59" spans="1:10">
      <c r="A59" s="7">
        <v>1</v>
      </c>
      <c r="B59" s="7" t="s">
        <v>115</v>
      </c>
    </row>
    <row r="60" spans="1:10">
      <c r="A60" s="7">
        <v>2</v>
      </c>
      <c r="B60" s="7" t="s">
        <v>149</v>
      </c>
    </row>
    <row r="61" spans="1:10">
      <c r="A61" s="7">
        <v>3</v>
      </c>
      <c r="B61" s="7" t="s">
        <v>148</v>
      </c>
      <c r="E61" s="34"/>
    </row>
    <row r="64" spans="1:10" ht="15.6">
      <c r="A64" s="1" t="s">
        <v>26</v>
      </c>
      <c r="J64" s="3"/>
    </row>
    <row r="65" spans="1:14" ht="15.75" customHeight="1">
      <c r="A65" s="26"/>
      <c r="B65" s="24" t="s">
        <v>160</v>
      </c>
      <c r="I65" s="3"/>
      <c r="J65" s="3"/>
    </row>
    <row r="66" spans="1:14" ht="15.75" customHeight="1">
      <c r="A66" s="8" t="s">
        <v>10</v>
      </c>
      <c r="B66" s="29" t="s">
        <v>116</v>
      </c>
      <c r="C66" s="8" t="s">
        <v>27</v>
      </c>
      <c r="D66" s="8" t="s">
        <v>28</v>
      </c>
      <c r="E66" s="8" t="s">
        <v>29</v>
      </c>
      <c r="F66" s="8" t="s">
        <v>30</v>
      </c>
      <c r="G66" s="8" t="s">
        <v>117</v>
      </c>
      <c r="I66" s="3"/>
      <c r="J66" s="3"/>
      <c r="K66" s="3"/>
      <c r="L66" s="3"/>
      <c r="M66" s="3"/>
      <c r="N66" s="3"/>
    </row>
    <row r="67" spans="1:14" ht="15.75" customHeight="1">
      <c r="A67" s="7" t="s">
        <v>13</v>
      </c>
      <c r="B67" s="36" t="s">
        <v>118</v>
      </c>
      <c r="C67" s="10">
        <v>1</v>
      </c>
      <c r="D67" s="10">
        <v>1</v>
      </c>
      <c r="E67" s="10">
        <v>1</v>
      </c>
      <c r="F67" s="10">
        <v>1</v>
      </c>
      <c r="G67" s="10">
        <v>1</v>
      </c>
      <c r="I67" s="3"/>
      <c r="J67" s="3"/>
      <c r="K67" s="3"/>
      <c r="L67" s="3"/>
      <c r="M67" s="3"/>
      <c r="N67" s="3"/>
    </row>
    <row r="68" spans="1:14" ht="15.75" customHeight="1">
      <c r="A68" s="7" t="s">
        <v>14</v>
      </c>
      <c r="B68" s="36" t="s">
        <v>119</v>
      </c>
      <c r="C68" s="10">
        <v>2</v>
      </c>
      <c r="D68" s="10">
        <v>3</v>
      </c>
      <c r="E68" s="10">
        <v>2</v>
      </c>
      <c r="F68" s="10">
        <v>2</v>
      </c>
      <c r="G68" s="10">
        <v>3</v>
      </c>
      <c r="I68" s="3"/>
      <c r="J68" s="3"/>
      <c r="K68" s="3"/>
      <c r="L68" s="3"/>
      <c r="M68" s="3"/>
      <c r="N68" s="3"/>
    </row>
    <row r="69" spans="1:14" ht="15.75" customHeight="1">
      <c r="A69" s="7" t="s">
        <v>15</v>
      </c>
      <c r="B69" s="36" t="s">
        <v>120</v>
      </c>
      <c r="C69" s="10">
        <v>2</v>
      </c>
      <c r="D69" s="10">
        <v>3</v>
      </c>
      <c r="E69" s="10">
        <v>3</v>
      </c>
      <c r="F69" s="10">
        <v>3</v>
      </c>
      <c r="G69" s="10">
        <v>4</v>
      </c>
      <c r="I69" s="3"/>
      <c r="J69" s="3"/>
      <c r="K69" s="3"/>
      <c r="L69" s="3"/>
      <c r="M69" s="3"/>
      <c r="N69" s="3"/>
    </row>
    <row r="70" spans="1:14" ht="15.75" customHeight="1">
      <c r="A70" s="7" t="s">
        <v>16</v>
      </c>
      <c r="B70" s="36" t="s">
        <v>121</v>
      </c>
      <c r="C70" s="10">
        <v>3</v>
      </c>
      <c r="D70" s="10">
        <v>3</v>
      </c>
      <c r="E70" s="10">
        <v>3</v>
      </c>
      <c r="F70" s="10">
        <v>2</v>
      </c>
      <c r="G70" s="10">
        <v>3</v>
      </c>
      <c r="I70" s="3"/>
      <c r="J70" s="3"/>
      <c r="K70" s="3"/>
      <c r="L70" s="3"/>
      <c r="M70" s="3"/>
      <c r="N70" s="3"/>
    </row>
    <row r="71" spans="1:14" ht="15.75" customHeight="1">
      <c r="A71" s="7" t="s">
        <v>17</v>
      </c>
      <c r="B71" s="36" t="s">
        <v>122</v>
      </c>
      <c r="C71" s="10">
        <v>3</v>
      </c>
      <c r="D71" s="10">
        <v>3</v>
      </c>
      <c r="E71" s="10">
        <v>3</v>
      </c>
      <c r="F71" s="10">
        <v>4</v>
      </c>
      <c r="G71" s="10">
        <v>4</v>
      </c>
      <c r="H71" s="3"/>
      <c r="I71" s="3"/>
      <c r="J71" s="3"/>
      <c r="K71" s="3"/>
      <c r="L71" s="3"/>
      <c r="M71" s="3"/>
      <c r="N71" s="3"/>
    </row>
    <row r="72" spans="1:14" ht="15.75" customHeight="1">
      <c r="A72" s="7" t="s">
        <v>18</v>
      </c>
      <c r="B72" s="36" t="s">
        <v>123</v>
      </c>
      <c r="C72" s="10">
        <v>4</v>
      </c>
      <c r="D72" s="10">
        <v>2</v>
      </c>
      <c r="E72" s="10">
        <v>3</v>
      </c>
      <c r="F72" s="10">
        <v>3</v>
      </c>
      <c r="G72" s="10">
        <v>3</v>
      </c>
      <c r="H72" s="3"/>
      <c r="I72" s="3"/>
      <c r="J72" s="3"/>
      <c r="K72" s="3"/>
      <c r="L72" s="3"/>
      <c r="M72" s="3"/>
      <c r="N72" s="3"/>
    </row>
    <row r="73" spans="1:14" ht="15.75" customHeight="1">
      <c r="A73" s="7" t="s">
        <v>19</v>
      </c>
      <c r="B73" s="36" t="s">
        <v>124</v>
      </c>
      <c r="C73" s="10">
        <v>4</v>
      </c>
      <c r="D73" s="10">
        <v>3</v>
      </c>
      <c r="E73" s="10">
        <v>4</v>
      </c>
      <c r="F73" s="10">
        <v>3</v>
      </c>
      <c r="G73" s="10">
        <v>4</v>
      </c>
      <c r="H73" s="3"/>
      <c r="I73" s="3"/>
      <c r="J73" s="3"/>
      <c r="K73" s="3"/>
      <c r="L73" s="3"/>
      <c r="M73" s="3"/>
    </row>
    <row r="74" spans="1:14" ht="15.75" customHeight="1">
      <c r="A74" s="7" t="s">
        <v>20</v>
      </c>
      <c r="B74" s="36" t="s">
        <v>125</v>
      </c>
      <c r="C74" s="10">
        <v>3</v>
      </c>
      <c r="D74" s="10">
        <v>4</v>
      </c>
      <c r="E74" s="10">
        <v>4</v>
      </c>
      <c r="F74" s="10">
        <v>4</v>
      </c>
      <c r="G74" s="10">
        <v>3</v>
      </c>
      <c r="H74" s="3"/>
      <c r="I74" s="3"/>
      <c r="J74" s="3"/>
      <c r="K74" s="3"/>
      <c r="L74" s="3"/>
      <c r="M74" s="3"/>
    </row>
    <row r="75" spans="1:14" ht="15.75" customHeight="1">
      <c r="A75" s="7" t="s">
        <v>21</v>
      </c>
      <c r="B75" s="36" t="s">
        <v>126</v>
      </c>
      <c r="C75" s="10">
        <v>4</v>
      </c>
      <c r="D75" s="10">
        <v>4</v>
      </c>
      <c r="E75" s="10">
        <v>4</v>
      </c>
      <c r="F75" s="10">
        <v>5</v>
      </c>
      <c r="G75" s="10">
        <v>3</v>
      </c>
      <c r="H75" s="3"/>
      <c r="I75" s="3"/>
      <c r="J75" s="3"/>
      <c r="K75" s="3"/>
      <c r="L75" s="3"/>
      <c r="M75" s="3"/>
    </row>
    <row r="76" spans="1:14" ht="15.75" customHeight="1">
      <c r="A76" s="7" t="s">
        <v>22</v>
      </c>
      <c r="B76" s="36" t="s">
        <v>127</v>
      </c>
      <c r="C76" s="10">
        <v>4</v>
      </c>
      <c r="D76" s="10">
        <v>5</v>
      </c>
      <c r="E76" s="10">
        <v>4</v>
      </c>
      <c r="F76" s="10">
        <v>4</v>
      </c>
      <c r="G76" s="10">
        <v>3</v>
      </c>
      <c r="H76" s="3"/>
      <c r="I76" s="3"/>
      <c r="J76" s="3"/>
      <c r="K76" s="3"/>
      <c r="L76" s="3"/>
      <c r="M76" s="3"/>
    </row>
    <row r="77" spans="1:14" ht="15.75" customHeight="1">
      <c r="A77" s="7" t="s">
        <v>32</v>
      </c>
      <c r="B77" s="36" t="s">
        <v>128</v>
      </c>
      <c r="C77" s="10">
        <v>2</v>
      </c>
      <c r="D77" s="10">
        <v>1</v>
      </c>
      <c r="E77" s="10">
        <v>1</v>
      </c>
      <c r="F77" s="10">
        <v>1</v>
      </c>
      <c r="G77" s="10">
        <v>1</v>
      </c>
      <c r="I77" s="3"/>
      <c r="J77" s="3"/>
      <c r="K77" s="3"/>
      <c r="L77" s="3"/>
      <c r="M77" s="3"/>
    </row>
    <row r="78" spans="1:14" ht="15.75" customHeight="1">
      <c r="A78" s="26"/>
      <c r="B78" s="30" t="s">
        <v>161</v>
      </c>
      <c r="H78" s="3"/>
      <c r="I78" s="3"/>
      <c r="J78" s="3"/>
      <c r="K78" s="3"/>
      <c r="L78" s="3"/>
    </row>
    <row r="79" spans="1:14" ht="15.75" customHeight="1">
      <c r="A79" s="8" t="s">
        <v>33</v>
      </c>
      <c r="B79" s="8"/>
      <c r="C79" s="8">
        <f>SUM(C67:C77)</f>
        <v>32</v>
      </c>
      <c r="D79" s="8">
        <f>SUM(D67:D77)</f>
        <v>32</v>
      </c>
      <c r="E79" s="8">
        <f>SUM(E67:E77)</f>
        <v>32</v>
      </c>
      <c r="F79" s="8">
        <f>SUM(F67:F77)</f>
        <v>32</v>
      </c>
      <c r="G79" s="8">
        <f>SUM(G67:G77)</f>
        <v>32</v>
      </c>
      <c r="I79" s="3"/>
      <c r="J79" s="3"/>
      <c r="K79" s="3"/>
      <c r="L79" s="3"/>
      <c r="M79" s="3"/>
    </row>
    <row r="80" spans="1:14" ht="15.75" customHeight="1">
      <c r="A80" s="26"/>
      <c r="H80" s="3"/>
      <c r="I80" s="3"/>
      <c r="J80" s="3"/>
      <c r="K80" s="3"/>
      <c r="L80" s="3"/>
    </row>
    <row r="81" spans="1:12" ht="16.2">
      <c r="A81" s="32" t="s">
        <v>129</v>
      </c>
      <c r="H81" s="3"/>
      <c r="I81" s="3"/>
      <c r="J81" s="3"/>
      <c r="K81" s="3"/>
      <c r="L81" s="3"/>
    </row>
    <row r="82" spans="1:12">
      <c r="A82" s="26" t="s">
        <v>162</v>
      </c>
      <c r="H82" s="3"/>
      <c r="I82" s="3"/>
      <c r="J82" s="3"/>
      <c r="K82" s="3"/>
      <c r="L82" s="3"/>
    </row>
    <row r="83" spans="1:12" ht="13.8">
      <c r="A83" s="33" t="s">
        <v>130</v>
      </c>
      <c r="B83" s="33" t="s">
        <v>130</v>
      </c>
      <c r="H83" s="3"/>
      <c r="I83" s="3"/>
      <c r="J83" s="3"/>
      <c r="K83" s="3"/>
      <c r="L83" s="3"/>
    </row>
    <row r="84" spans="1:12" ht="13.8">
      <c r="A84" s="35" t="s">
        <v>131</v>
      </c>
      <c r="B84" s="35" t="s">
        <v>132</v>
      </c>
      <c r="H84" s="3"/>
      <c r="I84" s="3"/>
      <c r="J84" s="3"/>
      <c r="K84" s="3"/>
      <c r="L84" s="3"/>
    </row>
    <row r="85" spans="1:12" ht="13.8">
      <c r="A85" s="35" t="s">
        <v>133</v>
      </c>
      <c r="H85" s="3"/>
      <c r="I85" s="3"/>
      <c r="J85" s="3"/>
      <c r="K85" s="3"/>
      <c r="L85" s="3"/>
    </row>
    <row r="86" spans="1:12">
      <c r="A86" s="26" t="s">
        <v>164</v>
      </c>
      <c r="H86" s="3"/>
      <c r="I86" s="3"/>
      <c r="J86" s="3"/>
      <c r="K86" s="3"/>
      <c r="L86" s="3"/>
    </row>
    <row r="87" spans="1:12">
      <c r="A87" s="26"/>
      <c r="H87" s="3"/>
      <c r="I87" s="3"/>
      <c r="J87" s="3"/>
      <c r="K87" s="3"/>
      <c r="L87" s="3"/>
    </row>
    <row r="88" spans="1:12">
      <c r="A88" s="26"/>
      <c r="H88" s="3"/>
      <c r="I88" s="3"/>
      <c r="J88" s="3"/>
      <c r="K88" s="3"/>
      <c r="L88" s="3"/>
    </row>
    <row r="89" spans="1:12" ht="16.2">
      <c r="A89" s="32" t="s">
        <v>134</v>
      </c>
      <c r="H89" s="3"/>
      <c r="I89" s="3"/>
      <c r="J89" s="3"/>
      <c r="K89" s="3"/>
      <c r="L89" s="3"/>
    </row>
    <row r="90" spans="1:12">
      <c r="A90" s="26" t="s">
        <v>135</v>
      </c>
      <c r="H90" s="3"/>
      <c r="I90" s="3"/>
      <c r="J90" s="3"/>
      <c r="K90" s="3"/>
      <c r="L90" s="3"/>
    </row>
    <row r="91" spans="1:12" ht="13.8">
      <c r="A91" s="8" t="s">
        <v>136</v>
      </c>
      <c r="B91" s="8" t="s">
        <v>137</v>
      </c>
      <c r="H91" s="3"/>
      <c r="I91" s="3"/>
      <c r="J91" s="3"/>
      <c r="K91" s="3"/>
      <c r="L91" s="3"/>
    </row>
    <row r="92" spans="1:12">
      <c r="A92" s="36" t="s">
        <v>138</v>
      </c>
      <c r="B92" s="36">
        <v>1</v>
      </c>
      <c r="H92" s="3"/>
      <c r="I92" s="3"/>
      <c r="J92" s="3"/>
      <c r="K92" s="3"/>
      <c r="L92" s="3"/>
    </row>
    <row r="93" spans="1:12">
      <c r="A93" s="36" t="s">
        <v>139</v>
      </c>
      <c r="B93" s="36">
        <v>2</v>
      </c>
      <c r="H93" s="3"/>
      <c r="I93" s="3"/>
      <c r="J93" s="3"/>
      <c r="K93" s="3"/>
      <c r="L93" s="3"/>
    </row>
    <row r="94" spans="1:12">
      <c r="A94" s="36" t="s">
        <v>140</v>
      </c>
      <c r="B94" s="36">
        <v>5</v>
      </c>
      <c r="H94" s="3"/>
      <c r="I94" s="3"/>
      <c r="J94" s="3"/>
      <c r="K94" s="3"/>
      <c r="L94" s="3"/>
    </row>
    <row r="95" spans="1:12">
      <c r="A95" s="36" t="s">
        <v>141</v>
      </c>
      <c r="B95" s="36">
        <v>6</v>
      </c>
      <c r="H95" s="3"/>
      <c r="I95" s="3"/>
      <c r="J95" s="3"/>
      <c r="K95" s="3"/>
      <c r="L95" s="3"/>
    </row>
    <row r="96" spans="1:12">
      <c r="A96" s="36" t="s">
        <v>142</v>
      </c>
      <c r="B96" s="36">
        <v>7</v>
      </c>
      <c r="H96" s="3"/>
      <c r="I96" s="3"/>
      <c r="J96" s="3"/>
      <c r="K96" s="3"/>
      <c r="L96" s="3"/>
    </row>
    <row r="97" spans="1:12">
      <c r="A97" s="26" t="s">
        <v>143</v>
      </c>
      <c r="H97" s="3"/>
      <c r="I97" s="3"/>
      <c r="J97" s="3"/>
      <c r="K97" s="3"/>
      <c r="L97" s="3"/>
    </row>
    <row r="98" spans="1:12">
      <c r="A98" s="26"/>
      <c r="H98" s="3"/>
      <c r="I98" s="3"/>
      <c r="J98" s="3"/>
      <c r="K98" s="3"/>
      <c r="L98" s="3"/>
    </row>
    <row r="99" spans="1:12">
      <c r="A99" s="26"/>
      <c r="H99" s="3"/>
      <c r="I99" s="3"/>
      <c r="J99" s="3"/>
      <c r="K99" s="3"/>
      <c r="L99" s="3"/>
    </row>
    <row r="100" spans="1:12" ht="16.2">
      <c r="A100" s="32" t="s">
        <v>144</v>
      </c>
      <c r="H100" s="3"/>
      <c r="I100" s="3"/>
      <c r="J100" s="3"/>
      <c r="K100" s="3"/>
      <c r="L100" s="3"/>
    </row>
    <row r="101" spans="1:12">
      <c r="A101" s="26" t="s">
        <v>145</v>
      </c>
      <c r="H101" s="3"/>
      <c r="I101" s="3"/>
      <c r="J101" s="3"/>
      <c r="K101" s="3"/>
      <c r="L101" s="3"/>
    </row>
    <row r="102" spans="1:12" ht="13.8">
      <c r="A102" s="29" t="s">
        <v>146</v>
      </c>
      <c r="B102" s="8" t="s">
        <v>137</v>
      </c>
      <c r="H102" s="3"/>
      <c r="I102" s="3"/>
      <c r="J102" s="3"/>
      <c r="K102" s="3"/>
      <c r="L102" s="3"/>
    </row>
    <row r="103" spans="1:12">
      <c r="A103" s="36">
        <v>2</v>
      </c>
      <c r="B103" s="36">
        <v>10</v>
      </c>
      <c r="H103" s="3"/>
      <c r="I103" s="3"/>
      <c r="J103" s="3"/>
      <c r="K103" s="3"/>
      <c r="L103" s="3"/>
    </row>
    <row r="104" spans="1:12">
      <c r="A104" s="36">
        <v>3</v>
      </c>
      <c r="B104" s="36">
        <v>5</v>
      </c>
      <c r="H104" s="3"/>
      <c r="I104" s="3"/>
      <c r="J104" s="3"/>
      <c r="K104" s="3"/>
      <c r="L104" s="3"/>
    </row>
    <row r="105" spans="1:12">
      <c r="A105" s="36">
        <v>4</v>
      </c>
      <c r="B105" s="36">
        <v>3</v>
      </c>
      <c r="H105" s="3"/>
      <c r="I105" s="3"/>
      <c r="J105" s="3"/>
      <c r="K105" s="3"/>
      <c r="L105" s="3"/>
    </row>
    <row r="106" spans="1:12">
      <c r="A106" s="26" t="s">
        <v>147</v>
      </c>
      <c r="H106" s="3"/>
      <c r="I106" s="3"/>
      <c r="J106" s="3"/>
      <c r="K106" s="3"/>
      <c r="L106" s="3"/>
    </row>
    <row r="107" spans="1:12">
      <c r="A107" s="26"/>
      <c r="H107" s="3"/>
      <c r="I107" s="3"/>
      <c r="J107" s="3"/>
      <c r="K107" s="3"/>
      <c r="L107" s="3"/>
    </row>
    <row r="108" spans="1:12">
      <c r="A108" s="26"/>
      <c r="H108" s="3"/>
      <c r="I108" s="3"/>
      <c r="J108" s="3"/>
      <c r="K108" s="3"/>
      <c r="L108" s="3"/>
    </row>
    <row r="109" spans="1:12">
      <c r="A109" s="26"/>
      <c r="H109" s="3"/>
      <c r="I109" s="3"/>
      <c r="J109" s="3"/>
      <c r="K109" s="3"/>
      <c r="L109" s="3"/>
    </row>
    <row r="110" spans="1:12">
      <c r="A110" s="26"/>
      <c r="H110" s="3"/>
      <c r="I110" s="3"/>
      <c r="J110" s="3"/>
      <c r="K110" s="3"/>
      <c r="L110" s="3"/>
    </row>
    <row r="111" spans="1:12" ht="15.6">
      <c r="A111" s="1" t="s">
        <v>9</v>
      </c>
      <c r="C111" s="26"/>
    </row>
    <row r="112" spans="1:12">
      <c r="C112" s="26"/>
    </row>
    <row r="113" spans="1:3">
      <c r="A113" s="8" t="s">
        <v>11</v>
      </c>
      <c r="B113" s="8" t="s">
        <v>12</v>
      </c>
      <c r="C113" s="26"/>
    </row>
    <row r="114" spans="1:3">
      <c r="A114" s="9">
        <v>1</v>
      </c>
      <c r="B114" s="40">
        <v>5000</v>
      </c>
      <c r="C114" s="26"/>
    </row>
    <row r="115" spans="1:3">
      <c r="A115" s="9">
        <v>2</v>
      </c>
      <c r="B115" s="40">
        <v>1000</v>
      </c>
      <c r="C115" s="26"/>
    </row>
    <row r="116" spans="1:3">
      <c r="A116" s="9">
        <v>3</v>
      </c>
      <c r="B116" s="40">
        <v>500</v>
      </c>
      <c r="C116" s="26"/>
    </row>
    <row r="117" spans="1:3">
      <c r="A117" s="9">
        <v>4</v>
      </c>
      <c r="B117" s="40">
        <v>300</v>
      </c>
      <c r="C117" s="26"/>
    </row>
    <row r="118" spans="1:3">
      <c r="A118" s="9">
        <v>5</v>
      </c>
      <c r="B118" s="40">
        <v>200</v>
      </c>
      <c r="C118" s="26"/>
    </row>
    <row r="119" spans="1:3">
      <c r="A119" s="9">
        <v>6</v>
      </c>
      <c r="B119" s="40">
        <v>150</v>
      </c>
      <c r="C119" s="26"/>
    </row>
    <row r="120" spans="1:3">
      <c r="A120" s="9">
        <v>7</v>
      </c>
      <c r="B120" s="40">
        <v>100</v>
      </c>
      <c r="C120" s="26"/>
    </row>
    <row r="121" spans="1:3">
      <c r="A121" s="9">
        <v>8</v>
      </c>
      <c r="B121" s="40">
        <v>75</v>
      </c>
      <c r="C121" s="26"/>
    </row>
    <row r="122" spans="1:3">
      <c r="A122" s="9">
        <v>9</v>
      </c>
      <c r="B122" s="40">
        <v>50</v>
      </c>
      <c r="C122" s="26"/>
    </row>
    <row r="123" spans="1:3">
      <c r="A123" s="9">
        <v>10</v>
      </c>
      <c r="B123" s="40">
        <v>40</v>
      </c>
      <c r="C123" s="26"/>
    </row>
    <row r="124" spans="1:3">
      <c r="A124" s="9">
        <v>11</v>
      </c>
      <c r="B124" s="40">
        <v>30</v>
      </c>
      <c r="C124" s="26"/>
    </row>
    <row r="125" spans="1:3">
      <c r="A125" s="9">
        <v>12</v>
      </c>
      <c r="B125" s="40">
        <v>25</v>
      </c>
      <c r="C125" s="26"/>
    </row>
    <row r="126" spans="1:3">
      <c r="A126" s="9">
        <v>13</v>
      </c>
      <c r="B126" s="40">
        <v>20</v>
      </c>
      <c r="C126" s="26"/>
    </row>
    <row r="127" spans="1:3">
      <c r="A127" s="9">
        <v>14</v>
      </c>
      <c r="B127" s="40">
        <v>15</v>
      </c>
      <c r="C127" s="26"/>
    </row>
    <row r="128" spans="1:3">
      <c r="A128" s="9">
        <v>15</v>
      </c>
      <c r="B128" s="40">
        <v>10</v>
      </c>
      <c r="C128" s="26"/>
    </row>
    <row r="129" spans="1:12">
      <c r="A129" s="9">
        <v>16</v>
      </c>
      <c r="B129" s="40">
        <v>5</v>
      </c>
      <c r="C129" s="26"/>
    </row>
    <row r="130" spans="1:12">
      <c r="A130" s="9">
        <v>17</v>
      </c>
      <c r="B130" s="40">
        <v>3</v>
      </c>
      <c r="C130" s="26"/>
    </row>
    <row r="131" spans="1:12">
      <c r="A131" s="9">
        <v>18</v>
      </c>
      <c r="B131" s="40">
        <v>2</v>
      </c>
      <c r="C131" s="26"/>
    </row>
    <row r="132" spans="1:12">
      <c r="A132" s="26"/>
      <c r="H132" s="3"/>
      <c r="I132" s="3"/>
      <c r="J132" s="3"/>
      <c r="K132" s="3"/>
      <c r="L132" s="3"/>
    </row>
    <row r="133" spans="1:12">
      <c r="A133" s="26"/>
      <c r="H133" s="3"/>
      <c r="I133" s="3"/>
      <c r="J133" s="3"/>
      <c r="K133" s="3"/>
      <c r="L133" s="3"/>
    </row>
    <row r="134" spans="1:12">
      <c r="A134" s="26"/>
      <c r="H134" s="3"/>
      <c r="I134" s="3"/>
      <c r="J134" s="3"/>
      <c r="K134" s="3"/>
      <c r="L134" s="3"/>
    </row>
    <row r="135" spans="1:12">
      <c r="A135" s="26"/>
      <c r="H135" s="3"/>
      <c r="I135" s="3"/>
      <c r="J135" s="3"/>
      <c r="K135" s="3"/>
      <c r="L135" s="3"/>
    </row>
    <row r="136" spans="1:12">
      <c r="H136" s="3"/>
      <c r="I136" s="3"/>
      <c r="J136" s="3"/>
      <c r="K136" s="3"/>
      <c r="L136" s="3"/>
    </row>
    <row r="137" spans="1:12" ht="15.6">
      <c r="A137" s="1" t="s">
        <v>34</v>
      </c>
      <c r="H137" s="3"/>
      <c r="K137" s="3"/>
      <c r="L137" s="3"/>
    </row>
    <row r="138" spans="1:12">
      <c r="A138" s="8" t="s">
        <v>35</v>
      </c>
      <c r="B138" s="12">
        <f>PRODUCT(C79:G79)</f>
        <v>33554432</v>
      </c>
      <c r="C138" s="3" t="s">
        <v>36</v>
      </c>
      <c r="H138" s="3"/>
      <c r="K138" s="3"/>
    </row>
    <row r="140" spans="1:12">
      <c r="A140" s="8" t="s">
        <v>10</v>
      </c>
      <c r="B140" s="8" t="s">
        <v>37</v>
      </c>
      <c r="C140" s="8" t="s">
        <v>38</v>
      </c>
      <c r="D140" s="8" t="s">
        <v>39</v>
      </c>
      <c r="E140" s="8" t="s">
        <v>40</v>
      </c>
      <c r="F140" s="8" t="s">
        <v>33</v>
      </c>
    </row>
    <row r="141" spans="1:12">
      <c r="A141" s="7" t="s">
        <v>13</v>
      </c>
      <c r="B141" s="11">
        <f>PRODUCT(C67:G67)</f>
        <v>1</v>
      </c>
      <c r="C141" s="12">
        <f>PRODUCT(C67:F67)*SUM(G68:G77)-(PRODUCT(C67:F67)*G68)</f>
        <v>28</v>
      </c>
      <c r="D141" s="12">
        <f>PRODUCT(C67:E67)*SUM(F73:F76)*SUM(G67:G77)+(PRODUCT(C67:E67)*F77*SUM(G67:G77))-(PRODUCT(C67:E67)*F73*SUM(G67,G73))-(PRODUCT(C67:E67)*F74*SUM(G67,G74))</f>
        <v>513</v>
      </c>
      <c r="E141" s="12">
        <f>PRODUCT(C67:D67)*E77*(SUM(F67:F77))*(SUM(G67:G77))</f>
        <v>1024</v>
      </c>
      <c r="F141" s="12">
        <f t="shared" ref="F141:F150" si="0">SUM(B141:E141)</f>
        <v>1566</v>
      </c>
      <c r="G141" s="3"/>
    </row>
    <row r="142" spans="1:12">
      <c r="A142" s="7" t="s">
        <v>14</v>
      </c>
      <c r="B142" s="11">
        <f t="array" ref="B142">(C68+C67)*(D68+D67)*(E68+E67)*(F68+F67)*(G68+G67)-PRODUCT(C67:G67)</f>
        <v>431</v>
      </c>
      <c r="C142" s="12">
        <f>(C68+C67)*(D68+D67)*(E68+E67)*(F68+F67)*SUM(G69:G77)-(PRODUCT(C67:F67)*SUM(G69:G77))</f>
        <v>2996</v>
      </c>
      <c r="D142" s="12">
        <f>PRODUCT(C68:E68)*SUM(F69:F77)*SUM(G67:G77)+C68*D68*E67*SUM(F69:F77)*SUM(G67:G77)+C68*D67*E67*SUM(F69:F77)*SUM(G67:G77)+C67*D68*E68*SUM(F69:F77)*SUM(G67:G77)+C67*D67*E68*SUM(F69:F77)*SUM(G67:G77)+C68*D67*E68*SUM(F69:F77)*SUM(G67:G77)+C67*D68*E67*SUM(F69:F77)*SUM(G67:G77)</f>
        <v>32480</v>
      </c>
      <c r="E142" s="12">
        <f>(C67*D68*SUM(E69:E77)*SUM(F67:F77)*SUM(G67:G77))+(C68*D67*SUM(E69:E77)*SUM(F67:F77)*SUM(G67:G77))+(C68*D68*SUM(E69:E77)*SUM(F67:F77)*SUM(G67:G77))</f>
        <v>326656</v>
      </c>
      <c r="F142" s="12">
        <f t="shared" si="0"/>
        <v>362563</v>
      </c>
    </row>
    <row r="143" spans="1:12">
      <c r="A143" s="7" t="s">
        <v>15</v>
      </c>
      <c r="B143" s="11">
        <f>(C69+C67)*(D69+D67)*(E69+E67)*(F69+F67)*(G69+G67)-PRODUCT(C67:G67)-(PRODUCT(C67:G67)*G69)</f>
        <v>955</v>
      </c>
      <c r="C143" s="12">
        <f>(C69+C67)*(D69+D67)*(E69+E67)*(F69+F67)*SUM(G68,G70:G77)-(PRODUCT(C67:F67))-(PRODUCT(C67:F67)*(SUM(G68,G70:G76)))</f>
        <v>5157</v>
      </c>
      <c r="D143" s="12">
        <f>PRODUCT(C69:E69)*SUM(F68,F70:F77)*SUM(G67:G77)+C69*D69*E67*SUM(F68,F70:F77)*SUM(G67:G77)+C69*D67*E67*SUM(F68,F70:F77)*SUM(G67:G77)+C67*D69*E69*SUM(F68,F70:F77)*SUM(G67:G77)+C67*D67*E69*SUM(F68,F70:F77)*SUM(G67:G77)+C69*D67*E69*SUM(F68,F70:F77)*SUM(G67:G77)+C67*D69*E67*SUM(F68,F70:F77)*SUM(G67:G77)</f>
        <v>42112</v>
      </c>
      <c r="E143" s="12">
        <f>(C67*D69*SUM(E68,E70:E77)*SUM(F67:F77)*SUM(G67:G77))+(C69*D67*SUM(E68,E70:E77)*SUM(F67:F77)*SUM(G67:G77))+(C69*D69*SUM(E68,E70:E77)*SUM(F67:F77)*SUM(G67:G77))</f>
        <v>315392</v>
      </c>
      <c r="F143" s="12">
        <f t="shared" si="0"/>
        <v>363616</v>
      </c>
    </row>
    <row r="144" spans="1:12">
      <c r="A144" s="7" t="s">
        <v>16</v>
      </c>
      <c r="B144" s="11">
        <f>(C70+C67)*(D70+D67)*(E70+E67)*(F70+F67)*(G70+G67)-PRODUCT(C67:G67)-(PRODUCT(C67:G67)*G70)</f>
        <v>764</v>
      </c>
      <c r="C144" s="12">
        <f>(C70+C67)*(D70+D67)*(E70+E67)*(F70+F67)*SUM(G68:G69,G71:G77)-PRODUCT(C67:F67)-(PRODUCT(C67:F67)*SUM(G68:G69,G71:G76))</f>
        <v>5348</v>
      </c>
      <c r="D144" s="12">
        <f>PRODUCT(C70:E70)*SUM(F68:F69,F71:F77)*SUM(G67:G77)+C70*D70*E67*SUM(F68:F69,F71:F77)*SUM(G67:G77)+C70*D67*E67*SUM(F68:F69,F71:F77)*SUM(G67:G77)+C67*D70*E70*SUM(F68:F69,F71:F77)*SUM(G67:G77)+C67*D67*E70*SUM(F68:F69,F71:F77)*SUM(G67:G77)+C70*D67*E70*SUM(F68:F69,F71:F77)*SUM(G67:G77)+C67*D70*E67*SUM(F68:F69,F71:F77)*SUM(G67:G77)</f>
        <v>58464</v>
      </c>
      <c r="E144" s="12">
        <f>(C67*D70*SUM(E68:E69,E71:E77)*SUM(F67:F77)*SUM(G67:G77))+(C70*D67*SUM(E68:E69,E71:E77)*SUM(F67:F77)*SUM(G67:G77))+(C70*D70*SUM(E68:E69,E71:E77)*SUM(F67:F77)*SUM(G67:G77))</f>
        <v>430080</v>
      </c>
      <c r="F144" s="12">
        <f t="shared" si="0"/>
        <v>494656</v>
      </c>
    </row>
    <row r="145" spans="1:11">
      <c r="A145" s="7" t="s">
        <v>17</v>
      </c>
      <c r="B145" s="11">
        <f>(C71+C67)*(D71+D67)*(E71+E67)*(F71+F67)*(G71+G67)-PRODUCT(C67:G67)-(PRODUCT(C67:G67)*G71)</f>
        <v>1595</v>
      </c>
      <c r="C145" s="12">
        <f>(C71+C67)*(D71+D67)*(E71+E67)*(F71+F67)*SUM(G68:G70,G72:G77)-(PRODUCT(C67:F67))-(PRODUCT(C67:F67)*(SUM(G68:G70,G72:G76)))</f>
        <v>8613</v>
      </c>
      <c r="D145" s="12">
        <f>PRODUCT(C71:E71)*SUM(F68:F70,F72:F77)*SUM(G67:G77)+C71*D71*E67*SUM(F68:F70,F72:F77)*SUM(G67:G77)+C71*D67*E67*SUM(F68:F70,F72:F77)*SUM(G67:G77)+C67*D71*E71*SUM(F68:F70,F72:F77)*SUM(G67:G77)+C67*D67*E71*SUM(F68:F70,F72:F77)*SUM(G67:G77)+C71*D67*E71*SUM(F68:F70,F72:F77)*SUM(G67:G77)+C67*D71*E67*SUM(F68:F70,F72:F77)*SUM(G67:G77)</f>
        <v>54432</v>
      </c>
      <c r="E145" s="13" t="s">
        <v>41</v>
      </c>
      <c r="F145" s="12">
        <f t="shared" si="0"/>
        <v>64640</v>
      </c>
    </row>
    <row r="146" spans="1:11">
      <c r="A146" s="7" t="s">
        <v>18</v>
      </c>
      <c r="B146" s="11">
        <f>(C72+C67)*(D72+D67)*(E72+E67)*(F72+F67)*(G72+G67)-PRODUCT(C67:G67)-(PRODUCT(C67:G67)*G72)</f>
        <v>956</v>
      </c>
      <c r="C146" s="12">
        <f>(C72+C67)*(D72+D67)*(E72+E67)*(F72+F67)*SUM(G68:G71,G73:G77)-(PRODUCT(C67:F67)*SUM(G68:G71,G73:G77))</f>
        <v>6692</v>
      </c>
      <c r="D146" s="12">
        <f>PRODUCT(C72:E72)*SUM(F68:F71,F73:F77)*SUM(G67:G77)+C72*D72*E67*SUM(F68:F71,F73:F77)*SUM(G67:G77)+C72*D67*E67*SUM(F68:F71,F73:F77)*SUM(G67:G77)+C67*D72*E72*SUM(F68:F71,F73:F77)*SUM(G67:G77)+C67*D67*E72*SUM(F68:F71,F73:F77)*SUM(G67:G77)+C72*D67*E72*SUM(F68:F71,F73:F77)*SUM(G67:G77)+C67*D72*E67*SUM(F68:F71,F73:F77)*SUM(G67:G77)</f>
        <v>52864</v>
      </c>
      <c r="E146" s="13" t="s">
        <v>41</v>
      </c>
      <c r="F146" s="12">
        <f t="shared" si="0"/>
        <v>60512</v>
      </c>
    </row>
    <row r="147" spans="1:11">
      <c r="A147" s="7" t="s">
        <v>19</v>
      </c>
      <c r="B147" s="11">
        <f>(C73+C67)*(D73+D67)*(E73+E67)*(F73+F67)*(G73+G67)-PRODUCT(C67:G67)-(PRODUCT(C67:G67)*G73)</f>
        <v>1995</v>
      </c>
      <c r="C147" s="12">
        <f>(C73+C67)*(D73+D67)*(E73+E67)*(F73+F67)*SUM(G68:G72,G74:G77)-(PRODUCT(C67:F67)*SUM(G68:G72,G74:G77))-(PRODUCT(C67:E67)*F73*SUM(G68:G72,G74:G77))</f>
        <v>10692</v>
      </c>
      <c r="D147" s="12">
        <f>PRODUCT(C73:E73)*SUM(F68:F72,F74:F77)*SUM(G67:G77)+C73*D73*E67*SUM(F68:F72,F74:F77)*SUM(G67:G77)+C73*D67*E67*SUM(F68:F72,F74:F77)*SUM(G67:G77)+C67*D73*E73*SUM(F68:F72,F74:F77)*SUM(G67:G77)+C67*D67*E73*SUM(F68:F72,F74:F77)*SUM(G67:G77)+C73*D67*E73*SUM(F68:F72,F74:F77)*SUM(G67:G77)+C67*D73*E67*SUM(F68:F72,F74:F77)*SUM(G67:G77)</f>
        <v>88704</v>
      </c>
      <c r="E147" s="13" t="s">
        <v>41</v>
      </c>
      <c r="F147" s="12">
        <f t="shared" si="0"/>
        <v>101391</v>
      </c>
    </row>
    <row r="148" spans="1:11">
      <c r="A148" s="7" t="s">
        <v>20</v>
      </c>
      <c r="B148" s="11">
        <f>(C74+C67)*(D74+D67)*(E74+E67)*(F74+F67)*(G74+G67)-PRODUCT(C67:G67)-(PRODUCT(C67:G67)*G74)</f>
        <v>1996</v>
      </c>
      <c r="C148" s="12">
        <f>(C74+C67)*(D74+D67)*(E74+E67)*(F74+F67)*SUM(G68:G73,G75:G77)-(PRODUCT(C67:F67)*SUM(G68:G73,G75:G77))-(PRODUCT(C67:E67)*F74*SUM(G68:G73,G75:G77))</f>
        <v>13860</v>
      </c>
      <c r="D148" s="12">
        <f>PRODUCT(C74:E74)*SUM(F68:F73,F75:F77)*SUM(G67:G77)+C74*D74*E67*SUM(F68:F73,F75:F77)*SUM(G67:G77)+C74*D67*E67*SUM(F68:F73,F75:F77)*SUM(G67:G77)+C67*D74*E74*SUM(F68:F73,F75:F77)*SUM(G67:G77)+C67*D67*E74*SUM(F68:F73,F75:F77)*SUM(G67:G77)+C74*D67*E74*SUM(F68:F73,F75:F77)*SUM(G67:G77)+C67*D74*E67*SUM(F68:F73,F75:F77)*SUM(G67:G77)</f>
        <v>85536</v>
      </c>
      <c r="E148" s="13" t="s">
        <v>41</v>
      </c>
      <c r="F148" s="12">
        <f t="shared" si="0"/>
        <v>101392</v>
      </c>
    </row>
    <row r="149" spans="1:11">
      <c r="A149" s="7" t="s">
        <v>21</v>
      </c>
      <c r="B149" s="11">
        <f>(C75+C67)*(D75+D67)*(E75+E67)*(F75+F67)*(G75+G67)-PRODUCT(C67:G67)-(PRODUCT(C67:F67)*G75)-(PRODUCT(C67:E67)*F75*SUM(G67,G75))</f>
        <v>2976</v>
      </c>
      <c r="C149" s="12">
        <f>(C75+C67)*(D75+D67)*(E75+E67)*(F75+F67)*SUM(G68:G74,G76:G77)-(PRODUCT(C67:F67)*SUM(G68:G74,G76:G77))-PRODUCT(C67:E67*F75*SUM(G68:G74,G76:G77))</f>
        <v>20832</v>
      </c>
      <c r="D149" s="12">
        <f>PRODUCT(C75:E75)*SUM(F68:F74,F76:F77)*SUM(G67:G77)+C75*D75*E67*SUM(F68:F74,F76:F77)*SUM(G67:G77)+C75*D67*E67*SUM(F68:F74,F76:F77)*SUM(G67:G77)+C67*D75*E75*SUM(F68:F74,F76:F77)*SUM(G67:G77)+C67*D67*E75*SUM(F68:F74,F76:F77)*SUM(G67:G77)+C75*D67*E75*SUM(F68:F74,F76:F77)*SUM(G67:G77)+C67*D75*E67*SUM(F68:F74,F76:F77)*SUM(G67:G77)</f>
        <v>103168</v>
      </c>
      <c r="E149" s="13" t="s">
        <v>41</v>
      </c>
      <c r="F149" s="12">
        <f t="shared" si="0"/>
        <v>126976</v>
      </c>
    </row>
    <row r="150" spans="1:11">
      <c r="A150" s="7" t="s">
        <v>22</v>
      </c>
      <c r="B150" s="11">
        <f>(C76+C67)*(D76+D67)*(E76+E67)*(F76+F67)*(G76+G67)-PRODUCT(C67:G67)-(PRODUCT(C67:F67)*G76)-(PRODUCT(C67:E67)*(F76*SUM(G67,G76)))</f>
        <v>2980</v>
      </c>
      <c r="C150" s="12">
        <f>(C76+C67)*(D76+D67)*(E76+E67)*(F76+F67)*SUM(G68:G75,G77)-(PRODUCT(C67:F67)*SUM(G68:G75,G77))-(PRODUCT(C67:E67)*F76*(SUM(G68:G75,G77)))</f>
        <v>20860</v>
      </c>
      <c r="D150" s="12">
        <f>PRODUCT(C76:E76)*SUM(F68:F75,F77)*SUM(G67:G77)+C76*D76*E67*SUM(F68:F75,F77)*SUM(G67:G77)+C76*D67*E67*SUM(F68:F75,F77)*SUM(G67:G77)+C67*D76*E76*SUM(F68:F75,F77)*SUM(G67:G77)+C67*D67*E76*SUM(F68:F75,F77)*SUM(G67:G77)+C76*D67*E76*SUM(F68:F75,F77)*SUM(G67:G77)+C67*D76*E67*SUM(F68:F75,F77)*SUM(G67:G77)</f>
        <v>128736</v>
      </c>
      <c r="E150" s="13" t="s">
        <v>41</v>
      </c>
      <c r="F150" s="12">
        <f t="shared" si="0"/>
        <v>152576</v>
      </c>
    </row>
    <row r="151" spans="1:11">
      <c r="A151" s="8" t="s">
        <v>33</v>
      </c>
      <c r="B151" s="14">
        <f t="shared" ref="B151:F151" si="1">SUM(B141:B150)</f>
        <v>14649</v>
      </c>
      <c r="C151" s="14">
        <f t="shared" si="1"/>
        <v>95078</v>
      </c>
      <c r="D151" s="14">
        <f t="shared" si="1"/>
        <v>647009</v>
      </c>
      <c r="E151" s="14">
        <f t="shared" si="1"/>
        <v>1073152</v>
      </c>
      <c r="F151" s="14">
        <f t="shared" si="1"/>
        <v>1829888</v>
      </c>
    </row>
    <row r="152" spans="1:11">
      <c r="A152" s="3" t="s">
        <v>42</v>
      </c>
    </row>
    <row r="153" spans="1:11" ht="15.6">
      <c r="A153" s="1"/>
    </row>
    <row r="154" spans="1:11" ht="15.6">
      <c r="A154" s="1"/>
    </row>
    <row r="155" spans="1:11" ht="15.6">
      <c r="A155" s="1" t="s">
        <v>43</v>
      </c>
      <c r="B155" s="3" t="s">
        <v>44</v>
      </c>
    </row>
    <row r="156" spans="1:11">
      <c r="A156" s="8" t="s">
        <v>10</v>
      </c>
      <c r="B156" s="8" t="s">
        <v>37</v>
      </c>
      <c r="C156" s="8" t="s">
        <v>38</v>
      </c>
      <c r="D156" s="8" t="s">
        <v>39</v>
      </c>
      <c r="E156" s="8" t="s">
        <v>40</v>
      </c>
      <c r="F156" s="8" t="s">
        <v>33</v>
      </c>
    </row>
    <row r="157" spans="1:11">
      <c r="A157" s="7" t="s">
        <v>13</v>
      </c>
      <c r="B157" s="22">
        <f>B141/B138</f>
        <v>2.9802322387695313E-8</v>
      </c>
      <c r="C157" s="22">
        <f>C141/B138</f>
        <v>8.3446502685546875E-7</v>
      </c>
      <c r="D157" s="22">
        <f>D141/B138</f>
        <v>1.5288591384887695E-5</v>
      </c>
      <c r="E157" s="22">
        <f>E141/B138</f>
        <v>3.0517578125E-5</v>
      </c>
      <c r="F157" s="22">
        <f t="shared" ref="F157:F166" si="2">SUM(B157:E157)</f>
        <v>4.6670436859130859E-5</v>
      </c>
      <c r="K157" s="3"/>
    </row>
    <row r="158" spans="1:11">
      <c r="A158" s="7" t="s">
        <v>14</v>
      </c>
      <c r="B158" s="22">
        <f>B142/B138</f>
        <v>1.284480094909668E-5</v>
      </c>
      <c r="C158" s="22">
        <f>C142/B138</f>
        <v>8.9287757873535156E-5</v>
      </c>
      <c r="D158" s="22">
        <f>D142/B138</f>
        <v>9.6797943115234375E-4</v>
      </c>
      <c r="E158" s="22">
        <f>E142/B138</f>
        <v>9.735107421875E-3</v>
      </c>
      <c r="F158" s="22">
        <f t="shared" si="2"/>
        <v>1.0805219411849976E-2</v>
      </c>
      <c r="K158" s="3"/>
    </row>
    <row r="159" spans="1:11">
      <c r="A159" s="7" t="s">
        <v>15</v>
      </c>
      <c r="B159" s="22">
        <f>B143/B138</f>
        <v>2.8461217880249023E-5</v>
      </c>
      <c r="C159" s="22">
        <f>C143/B138</f>
        <v>1.5369057655334473E-4</v>
      </c>
      <c r="D159" s="22">
        <f>D143/B138</f>
        <v>1.255035400390625E-3</v>
      </c>
      <c r="E159" s="22">
        <f>E143/B138</f>
        <v>9.3994140625E-3</v>
      </c>
      <c r="F159" s="22">
        <f t="shared" si="2"/>
        <v>1.0836601257324219E-2</v>
      </c>
      <c r="K159" s="3"/>
    </row>
    <row r="160" spans="1:11">
      <c r="A160" s="7" t="s">
        <v>16</v>
      </c>
      <c r="B160" s="22">
        <f>B144/B138</f>
        <v>2.2768974304199219E-5</v>
      </c>
      <c r="C160" s="22">
        <f>C144/B138</f>
        <v>1.5938282012939453E-4</v>
      </c>
      <c r="D160" s="22">
        <f>D144/B138</f>
        <v>1.7423629760742188E-3</v>
      </c>
      <c r="E160" s="22">
        <f>E144/B138</f>
        <v>1.28173828125E-2</v>
      </c>
      <c r="F160" s="22">
        <f t="shared" si="2"/>
        <v>1.4741897583007813E-2</v>
      </c>
    </row>
    <row r="161" spans="1:7">
      <c r="A161" s="7" t="s">
        <v>17</v>
      </c>
      <c r="B161" s="22">
        <f>B145/B138</f>
        <v>4.7534704208374023E-5</v>
      </c>
      <c r="C161" s="22">
        <f>C145/B138</f>
        <v>2.5668740272521973E-4</v>
      </c>
      <c r="D161" s="22">
        <f>D145/B138</f>
        <v>1.6222000122070313E-3</v>
      </c>
      <c r="E161" s="15">
        <v>0</v>
      </c>
      <c r="F161" s="22">
        <f t="shared" si="2"/>
        <v>1.926422119140625E-3</v>
      </c>
    </row>
    <row r="162" spans="1:7">
      <c r="A162" s="7" t="s">
        <v>18</v>
      </c>
      <c r="B162" s="22">
        <f>B146/B138</f>
        <v>2.8491020202636719E-5</v>
      </c>
      <c r="C162" s="22">
        <f>C146/B138</f>
        <v>1.9943714141845703E-4</v>
      </c>
      <c r="D162" s="22">
        <f>D146/B138</f>
        <v>1.575469970703125E-3</v>
      </c>
      <c r="E162" s="15">
        <v>0</v>
      </c>
      <c r="F162" s="22">
        <f t="shared" si="2"/>
        <v>1.8033981323242188E-3</v>
      </c>
    </row>
    <row r="163" spans="1:7">
      <c r="A163" s="7" t="s">
        <v>19</v>
      </c>
      <c r="B163" s="22">
        <f>B147/B138</f>
        <v>5.9455633163452148E-5</v>
      </c>
      <c r="C163" s="22">
        <f>C147/B138</f>
        <v>3.1864643096923828E-4</v>
      </c>
      <c r="D163" s="22">
        <f>D147/B138</f>
        <v>2.643585205078125E-3</v>
      </c>
      <c r="E163" s="15">
        <v>0</v>
      </c>
      <c r="F163" s="22">
        <f t="shared" si="2"/>
        <v>3.0216872692108154E-3</v>
      </c>
    </row>
    <row r="164" spans="1:7">
      <c r="A164" s="7" t="s">
        <v>20</v>
      </c>
      <c r="B164" s="22">
        <f>B148/B138</f>
        <v>5.9485435485839844E-5</v>
      </c>
      <c r="C164" s="22">
        <f>C148/B138</f>
        <v>4.1306018829345703E-4</v>
      </c>
      <c r="D164" s="22">
        <f>D148/B138</f>
        <v>2.5491714477539063E-3</v>
      </c>
      <c r="E164" s="15">
        <v>0</v>
      </c>
      <c r="F164" s="22">
        <f t="shared" si="2"/>
        <v>3.0217170715332031E-3</v>
      </c>
    </row>
    <row r="165" spans="1:7">
      <c r="A165" s="7" t="s">
        <v>21</v>
      </c>
      <c r="B165" s="22">
        <f>B149/B138</f>
        <v>8.869171142578125E-5</v>
      </c>
      <c r="C165" s="22">
        <f>C149/B138</f>
        <v>6.2084197998046875E-4</v>
      </c>
      <c r="D165" s="22">
        <f>D149/B138</f>
        <v>3.07464599609375E-3</v>
      </c>
      <c r="E165" s="15">
        <v>0</v>
      </c>
      <c r="F165" s="22">
        <f t="shared" si="2"/>
        <v>3.7841796875E-3</v>
      </c>
    </row>
    <row r="166" spans="1:7">
      <c r="A166" s="7" t="s">
        <v>22</v>
      </c>
      <c r="B166" s="22">
        <f>B150/B138</f>
        <v>8.8810920715332031E-5</v>
      </c>
      <c r="C166" s="22">
        <f>C150/B138</f>
        <v>6.2167644500732422E-4</v>
      </c>
      <c r="D166" s="22">
        <f>D150/B138</f>
        <v>3.8366317749023438E-3</v>
      </c>
      <c r="E166" s="15">
        <v>0</v>
      </c>
      <c r="F166" s="22">
        <f t="shared" si="2"/>
        <v>4.547119140625E-3</v>
      </c>
      <c r="G166" s="16"/>
    </row>
    <row r="167" spans="1:7">
      <c r="A167" s="8" t="s">
        <v>33</v>
      </c>
      <c r="B167" s="17">
        <f t="shared" ref="B167:F167" si="3">SUM(B157:B166)</f>
        <v>4.3657422065734863E-4</v>
      </c>
      <c r="C167" s="17">
        <f t="shared" si="3"/>
        <v>2.8335452079772949E-3</v>
      </c>
      <c r="D167" s="17">
        <f t="shared" si="3"/>
        <v>1.9282370805740356E-2</v>
      </c>
      <c r="E167" s="17">
        <f t="shared" si="3"/>
        <v>3.1982421875E-2</v>
      </c>
      <c r="F167" s="17">
        <f t="shared" si="3"/>
        <v>5.4534912109375E-2</v>
      </c>
      <c r="G167" s="18">
        <f>F167</f>
        <v>5.4534912109375E-2</v>
      </c>
    </row>
    <row r="170" spans="1:7" ht="15.6">
      <c r="A170" s="1" t="s">
        <v>45</v>
      </c>
    </row>
    <row r="171" spans="1:7">
      <c r="A171" s="8" t="s">
        <v>10</v>
      </c>
      <c r="B171" s="8" t="s">
        <v>37</v>
      </c>
      <c r="C171" s="8" t="s">
        <v>38</v>
      </c>
      <c r="D171" s="8" t="s">
        <v>39</v>
      </c>
      <c r="E171" s="8" t="s">
        <v>40</v>
      </c>
      <c r="F171" s="8" t="s">
        <v>33</v>
      </c>
    </row>
    <row r="172" spans="1:7">
      <c r="A172" s="7" t="s">
        <v>13</v>
      </c>
      <c r="B172" s="22">
        <f t="shared" ref="B172:E181" si="4">B157*F41</f>
        <v>1.4901161193847656E-4</v>
      </c>
      <c r="C172" s="22">
        <f t="shared" si="4"/>
        <v>4.1723251342773438E-4</v>
      </c>
      <c r="D172" s="22">
        <f t="shared" si="4"/>
        <v>7.6442956924438477E-4</v>
      </c>
      <c r="E172" s="22">
        <f t="shared" si="4"/>
        <v>1.52587890625E-4</v>
      </c>
      <c r="F172" s="22">
        <f t="shared" ref="F172:F181" si="5">SUM(B172:E172)</f>
        <v>1.4832615852355957E-3</v>
      </c>
    </row>
    <row r="173" spans="1:7">
      <c r="A173" s="7" t="s">
        <v>14</v>
      </c>
      <c r="B173" s="22">
        <f t="shared" si="4"/>
        <v>1.284480094909668E-2</v>
      </c>
      <c r="C173" s="22">
        <f t="shared" si="4"/>
        <v>1.7857551574707031E-2</v>
      </c>
      <c r="D173" s="22">
        <f t="shared" si="4"/>
        <v>3.871917724609375E-2</v>
      </c>
      <c r="E173" s="22">
        <f t="shared" si="4"/>
        <v>2.9205322265625E-2</v>
      </c>
      <c r="F173" s="22">
        <f t="shared" si="5"/>
        <v>9.8626852035522461E-2</v>
      </c>
    </row>
    <row r="174" spans="1:7">
      <c r="A174" s="7" t="s">
        <v>15</v>
      </c>
      <c r="B174" s="22">
        <f t="shared" si="4"/>
        <v>1.4230608940124512E-2</v>
      </c>
      <c r="C174" s="22">
        <f t="shared" si="4"/>
        <v>2.3053586483001709E-2</v>
      </c>
      <c r="D174" s="22">
        <f t="shared" si="4"/>
        <v>3.765106201171875E-2</v>
      </c>
      <c r="E174" s="22">
        <f t="shared" si="4"/>
        <v>1.8798828125E-2</v>
      </c>
      <c r="F174" s="22">
        <f t="shared" si="5"/>
        <v>9.3734085559844971E-2</v>
      </c>
    </row>
    <row r="175" spans="1:7">
      <c r="A175" s="7" t="s">
        <v>16</v>
      </c>
      <c r="B175" s="22">
        <f t="shared" si="4"/>
        <v>6.8306922912597656E-3</v>
      </c>
      <c r="C175" s="22">
        <f t="shared" si="4"/>
        <v>1.5938282012939453E-2</v>
      </c>
      <c r="D175" s="22">
        <f t="shared" si="4"/>
        <v>4.3559074401855469E-2</v>
      </c>
      <c r="E175" s="22">
        <f t="shared" si="4"/>
        <v>2.5634765625E-2</v>
      </c>
      <c r="F175" s="22">
        <f t="shared" si="5"/>
        <v>9.1962814331054688E-2</v>
      </c>
    </row>
    <row r="176" spans="1:7">
      <c r="A176" s="7" t="s">
        <v>17</v>
      </c>
      <c r="B176" s="22">
        <f t="shared" si="4"/>
        <v>9.5069408416748047E-3</v>
      </c>
      <c r="C176" s="22">
        <f t="shared" si="4"/>
        <v>1.9251555204391479E-2</v>
      </c>
      <c r="D176" s="22">
        <f t="shared" si="4"/>
        <v>3.2444000244140625E-2</v>
      </c>
      <c r="E176" s="15">
        <f t="shared" si="4"/>
        <v>0</v>
      </c>
      <c r="F176" s="22">
        <f t="shared" si="5"/>
        <v>6.1202496290206909E-2</v>
      </c>
    </row>
    <row r="177" spans="1:7">
      <c r="A177" s="7" t="s">
        <v>18</v>
      </c>
      <c r="B177" s="22">
        <f t="shared" si="4"/>
        <v>5.6982040405273438E-3</v>
      </c>
      <c r="C177" s="22">
        <f t="shared" si="4"/>
        <v>1.4957785606384277E-2</v>
      </c>
      <c r="D177" s="22">
        <f t="shared" si="4"/>
        <v>3.15093994140625E-2</v>
      </c>
      <c r="E177" s="15">
        <f t="shared" si="4"/>
        <v>0</v>
      </c>
      <c r="F177" s="22">
        <f t="shared" si="5"/>
        <v>5.2165389060974121E-2</v>
      </c>
    </row>
    <row r="178" spans="1:7">
      <c r="A178" s="7" t="s">
        <v>19</v>
      </c>
      <c r="B178" s="22">
        <f t="shared" si="4"/>
        <v>5.9455633163452148E-3</v>
      </c>
      <c r="C178" s="22">
        <f t="shared" si="4"/>
        <v>1.5932321548461914E-2</v>
      </c>
      <c r="D178" s="22">
        <f t="shared" si="4"/>
        <v>3.9653778076171875E-2</v>
      </c>
      <c r="E178" s="15">
        <f t="shared" si="4"/>
        <v>0</v>
      </c>
      <c r="F178" s="22">
        <f t="shared" si="5"/>
        <v>6.1531662940979004E-2</v>
      </c>
    </row>
    <row r="179" spans="1:7">
      <c r="A179" s="7" t="s">
        <v>20</v>
      </c>
      <c r="B179" s="22">
        <f t="shared" si="4"/>
        <v>5.9485435485839844E-3</v>
      </c>
      <c r="C179" s="22">
        <f t="shared" si="4"/>
        <v>2.0653009414672852E-2</v>
      </c>
      <c r="D179" s="22">
        <f t="shared" si="4"/>
        <v>3.8237571716308594E-2</v>
      </c>
      <c r="E179" s="15">
        <f t="shared" si="4"/>
        <v>0</v>
      </c>
      <c r="F179" s="22">
        <f t="shared" si="5"/>
        <v>6.483912467956543E-2</v>
      </c>
    </row>
    <row r="180" spans="1:7">
      <c r="A180" s="7" t="s">
        <v>21</v>
      </c>
      <c r="B180" s="22">
        <f t="shared" si="4"/>
        <v>4.4345855712890625E-3</v>
      </c>
      <c r="C180" s="22">
        <f t="shared" si="4"/>
        <v>1.5521049499511719E-2</v>
      </c>
      <c r="D180" s="22">
        <f t="shared" si="4"/>
        <v>3.07464599609375E-2</v>
      </c>
      <c r="E180" s="15">
        <f t="shared" si="4"/>
        <v>0</v>
      </c>
      <c r="F180" s="22">
        <f t="shared" si="5"/>
        <v>5.0702095031738281E-2</v>
      </c>
    </row>
    <row r="181" spans="1:7">
      <c r="A181" s="7" t="s">
        <v>22</v>
      </c>
      <c r="B181" s="22">
        <f t="shared" si="4"/>
        <v>8.8810920715332031E-4</v>
      </c>
      <c r="C181" s="22">
        <f t="shared" si="4"/>
        <v>6.2167644500732422E-3</v>
      </c>
      <c r="D181" s="22">
        <f t="shared" si="4"/>
        <v>3.8366317749023438E-2</v>
      </c>
      <c r="E181" s="15">
        <f t="shared" si="4"/>
        <v>0</v>
      </c>
      <c r="F181" s="22">
        <f t="shared" si="5"/>
        <v>4.547119140625E-2</v>
      </c>
    </row>
    <row r="182" spans="1:7">
      <c r="A182" s="8" t="s">
        <v>33</v>
      </c>
      <c r="B182" s="17">
        <f t="shared" ref="B182:F182" si="6">SUM(B172:B181)</f>
        <v>6.6477060317993164E-2</v>
      </c>
      <c r="C182" s="17">
        <f t="shared" si="6"/>
        <v>0.14979913830757141</v>
      </c>
      <c r="D182" s="17">
        <f t="shared" si="6"/>
        <v>0.33165127038955688</v>
      </c>
      <c r="E182" s="17">
        <f t="shared" si="6"/>
        <v>7.379150390625E-2</v>
      </c>
      <c r="F182" s="17">
        <f t="shared" si="6"/>
        <v>0.62171897292137146</v>
      </c>
      <c r="G182" s="18">
        <f>F182</f>
        <v>0.62171897292137146</v>
      </c>
    </row>
    <row r="185" spans="1:7" ht="15.6">
      <c r="A185" s="1" t="s">
        <v>46</v>
      </c>
    </row>
    <row r="186" spans="1:7">
      <c r="A186" s="8" t="s">
        <v>10</v>
      </c>
      <c r="B186" s="8" t="s">
        <v>27</v>
      </c>
      <c r="C186" s="8" t="s">
        <v>28</v>
      </c>
      <c r="D186" s="8" t="s">
        <v>29</v>
      </c>
      <c r="E186" s="8" t="s">
        <v>30</v>
      </c>
      <c r="F186" s="8" t="s">
        <v>31</v>
      </c>
    </row>
    <row r="187" spans="1:7">
      <c r="A187" s="7" t="s">
        <v>47</v>
      </c>
      <c r="B187" s="7">
        <f>C77</f>
        <v>2</v>
      </c>
      <c r="C187" s="7">
        <f>D77</f>
        <v>1</v>
      </c>
      <c r="D187" s="7">
        <f>E77</f>
        <v>1</v>
      </c>
      <c r="E187" s="7">
        <f>F77</f>
        <v>1</v>
      </c>
      <c r="F187" s="7">
        <f>G77</f>
        <v>1</v>
      </c>
    </row>
    <row r="188" spans="1:7">
      <c r="A188" s="7" t="s">
        <v>48</v>
      </c>
      <c r="B188" s="7">
        <f>C79</f>
        <v>32</v>
      </c>
      <c r="C188" s="7">
        <f>D79</f>
        <v>32</v>
      </c>
      <c r="D188" s="7">
        <f>E79</f>
        <v>32</v>
      </c>
      <c r="E188" s="7">
        <f>F79</f>
        <v>32</v>
      </c>
      <c r="F188" s="7">
        <f>G79</f>
        <v>32</v>
      </c>
    </row>
    <row r="189" spans="1:7">
      <c r="A189" s="7" t="s">
        <v>49</v>
      </c>
      <c r="B189" s="7">
        <f t="shared" ref="B189:F189" si="7">3*B187/B188</f>
        <v>0.1875</v>
      </c>
      <c r="C189" s="7">
        <f t="shared" si="7"/>
        <v>9.375E-2</v>
      </c>
      <c r="D189" s="7">
        <f t="shared" si="7"/>
        <v>9.375E-2</v>
      </c>
      <c r="E189" s="7">
        <f t="shared" si="7"/>
        <v>9.375E-2</v>
      </c>
      <c r="F189" s="7">
        <f t="shared" si="7"/>
        <v>9.375E-2</v>
      </c>
      <c r="G189" s="3" t="s">
        <v>50</v>
      </c>
    </row>
    <row r="191" spans="1:7" ht="15.6">
      <c r="A191" s="1"/>
    </row>
    <row r="192" spans="1:7" ht="15.6">
      <c r="A192" s="1" t="s">
        <v>51</v>
      </c>
    </row>
    <row r="193" spans="1:10">
      <c r="A193" s="8" t="s">
        <v>10</v>
      </c>
      <c r="B193" s="8" t="s">
        <v>37</v>
      </c>
      <c r="C193" s="8" t="s">
        <v>38</v>
      </c>
      <c r="D193" s="8" t="s">
        <v>39</v>
      </c>
      <c r="E193" s="8" t="s">
        <v>33</v>
      </c>
      <c r="I193" s="20">
        <f>PRODUCT(B189:E189)</f>
        <v>1.544952392578125E-4</v>
      </c>
      <c r="J193" s="20">
        <f>PRODUCT(B189:D189)</f>
        <v>1.64794921875E-3</v>
      </c>
    </row>
    <row r="194" spans="1:10">
      <c r="A194" s="7" t="s">
        <v>52</v>
      </c>
      <c r="B194" s="19">
        <v>100</v>
      </c>
      <c r="C194" s="19">
        <v>25</v>
      </c>
      <c r="D194" s="19">
        <v>5</v>
      </c>
      <c r="E194" s="12"/>
    </row>
    <row r="195" spans="1:10">
      <c r="A195" s="7" t="s">
        <v>53</v>
      </c>
      <c r="B195" s="19">
        <v>486</v>
      </c>
      <c r="C195" s="19">
        <v>20898</v>
      </c>
      <c r="D195" s="19">
        <v>353916</v>
      </c>
      <c r="E195" s="12">
        <f>B138</f>
        <v>33554432</v>
      </c>
      <c r="H195" s="20">
        <f>PRODUCT(B189:F189)</f>
        <v>1.4483928680419922E-5</v>
      </c>
    </row>
    <row r="196" spans="1:10">
      <c r="A196" s="7" t="s">
        <v>54</v>
      </c>
      <c r="B196" s="21">
        <v>1.4E-5</v>
      </c>
      <c r="C196" s="21">
        <v>6.2299999999999996E-4</v>
      </c>
      <c r="D196" s="21">
        <v>1.0548E-2</v>
      </c>
      <c r="E196" s="22">
        <f t="shared" ref="E196:E197" si="8">SUM(B196:D196)</f>
        <v>1.1185E-2</v>
      </c>
    </row>
    <row r="197" spans="1:10">
      <c r="A197" s="7" t="s">
        <v>55</v>
      </c>
      <c r="B197" s="7">
        <f t="shared" ref="B197:D197" si="9">B194*B196</f>
        <v>1.4E-3</v>
      </c>
      <c r="C197" s="7">
        <f t="shared" si="9"/>
        <v>1.5574999999999999E-2</v>
      </c>
      <c r="D197" s="7">
        <f t="shared" si="9"/>
        <v>5.2740000000000002E-2</v>
      </c>
      <c r="E197" s="22">
        <f t="shared" si="8"/>
        <v>6.9714999999999999E-2</v>
      </c>
      <c r="F197" s="18">
        <f>E197</f>
        <v>6.9714999999999999E-2</v>
      </c>
    </row>
    <row r="200" spans="1:10" ht="15.6">
      <c r="A200" s="1" t="s">
        <v>56</v>
      </c>
    </row>
    <row r="201" spans="1:10">
      <c r="A201" s="8" t="s">
        <v>57</v>
      </c>
      <c r="B201" s="8" t="s">
        <v>58</v>
      </c>
      <c r="C201" s="8" t="s">
        <v>59</v>
      </c>
      <c r="D201" s="8" t="s">
        <v>60</v>
      </c>
      <c r="E201" s="8" t="s">
        <v>61</v>
      </c>
      <c r="F201" s="8" t="s">
        <v>62</v>
      </c>
      <c r="G201" s="8" t="s">
        <v>63</v>
      </c>
    </row>
    <row r="202" spans="1:10">
      <c r="A202" s="22">
        <f>E196</f>
        <v>1.1185E-2</v>
      </c>
      <c r="B202" s="19">
        <v>10</v>
      </c>
      <c r="C202" s="22">
        <f>F182</f>
        <v>0.62171897292137146</v>
      </c>
      <c r="D202" s="7">
        <f>3*(C202+E197)</f>
        <v>2.0743019187641143</v>
      </c>
      <c r="E202" s="7">
        <f>B202/(1-B202*A202)</f>
        <v>11.259359342453415</v>
      </c>
      <c r="F202" s="7">
        <f>E202*D202</f>
        <v>23.355310688105774</v>
      </c>
      <c r="G202" s="7">
        <f>A202*F202</f>
        <v>0.26122915004646308</v>
      </c>
      <c r="H202" s="18">
        <f>G202</f>
        <v>0.26122915004646308</v>
      </c>
    </row>
    <row r="203" spans="1:10" ht="15.6">
      <c r="A203" s="1"/>
    </row>
    <row r="204" spans="1:10" ht="15.6">
      <c r="A204" s="1"/>
    </row>
    <row r="205" spans="1:10" ht="15.6">
      <c r="A205" s="1" t="s">
        <v>64</v>
      </c>
    </row>
    <row r="206" spans="1:10">
      <c r="A206" s="8" t="s">
        <v>65</v>
      </c>
      <c r="B206" s="8" t="s">
        <v>66</v>
      </c>
    </row>
    <row r="207" spans="1:10">
      <c r="A207" s="7" t="s">
        <v>67</v>
      </c>
      <c r="B207" s="23">
        <f>G182</f>
        <v>0.62171897292137146</v>
      </c>
    </row>
    <row r="208" spans="1:10">
      <c r="A208" s="7" t="s">
        <v>32</v>
      </c>
      <c r="B208" s="23">
        <f>F197</f>
        <v>6.9714999999999999E-2</v>
      </c>
    </row>
    <row r="209" spans="1:2">
      <c r="A209" s="7" t="s">
        <v>68</v>
      </c>
      <c r="B209" s="23">
        <f>H202</f>
        <v>0.26122915004646308</v>
      </c>
    </row>
    <row r="210" spans="1:2">
      <c r="A210" s="7" t="s">
        <v>69</v>
      </c>
      <c r="B210" s="23">
        <f>SUM(B207:B209)</f>
        <v>0.95266312296783451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"/>
  <sheetViews>
    <sheetView workbookViewId="0">
      <selection activeCell="G17" sqref="G17"/>
    </sheetView>
  </sheetViews>
  <sheetFormatPr defaultRowHeight="13.2"/>
  <cols>
    <col min="1" max="1" width="12.33203125" customWidth="1"/>
    <col min="2" max="2" width="10.33203125" customWidth="1"/>
    <col min="3" max="3" width="11.44140625" customWidth="1"/>
  </cols>
  <sheetData>
    <row r="1" spans="1:3" ht="15.6">
      <c r="A1" s="1" t="s">
        <v>0</v>
      </c>
    </row>
    <row r="2" spans="1:3" ht="15.6">
      <c r="A2" s="2"/>
      <c r="B2" s="3" t="s">
        <v>1</v>
      </c>
    </row>
    <row r="3" spans="1:3" ht="15.6">
      <c r="A3" s="4"/>
      <c r="B3" s="3" t="s">
        <v>2</v>
      </c>
    </row>
    <row r="4" spans="1:3" ht="15.6">
      <c r="A4" s="5"/>
      <c r="B4" s="3" t="s">
        <v>3</v>
      </c>
    </row>
    <row r="5" spans="1:3" ht="15.6">
      <c r="A5" s="1"/>
    </row>
    <row r="6" spans="1:3" ht="15.6">
      <c r="A6" s="1"/>
    </row>
    <row r="7" spans="1:3" ht="15.6">
      <c r="A7" s="1" t="s">
        <v>4</v>
      </c>
    </row>
    <row r="8" spans="1:3" ht="15.6">
      <c r="A8" s="1"/>
    </row>
    <row r="9" spans="1:3">
      <c r="A9" s="31" t="s">
        <v>153</v>
      </c>
    </row>
    <row r="10" spans="1:3" ht="13.8">
      <c r="A10" s="29" t="s">
        <v>70</v>
      </c>
      <c r="B10" s="29" t="s">
        <v>71</v>
      </c>
      <c r="C10" s="29" t="s">
        <v>72</v>
      </c>
    </row>
    <row r="11" spans="1:3" ht="13.8">
      <c r="A11" s="35">
        <v>1</v>
      </c>
      <c r="B11" s="35">
        <v>1</v>
      </c>
      <c r="C11" s="38">
        <v>1000000</v>
      </c>
    </row>
    <row r="12" spans="1:3">
      <c r="A12" s="31" t="s">
        <v>154</v>
      </c>
    </row>
    <row r="13" spans="1:3">
      <c r="A13" s="26"/>
    </row>
    <row r="14" spans="1:3">
      <c r="A14" s="31"/>
    </row>
    <row r="15" spans="1:3" ht="13.8">
      <c r="A15" s="27"/>
    </row>
    <row r="16" spans="1:3">
      <c r="A16" s="26" t="s">
        <v>73</v>
      </c>
    </row>
    <row r="17" spans="1:3" ht="13.8">
      <c r="A17" s="39" t="s">
        <v>74</v>
      </c>
      <c r="B17" s="39" t="s">
        <v>75</v>
      </c>
      <c r="C17" s="39" t="s">
        <v>76</v>
      </c>
    </row>
    <row r="18" spans="1:3">
      <c r="A18" s="36">
        <v>2</v>
      </c>
      <c r="B18" s="36">
        <v>10</v>
      </c>
      <c r="C18" s="36" t="s">
        <v>77</v>
      </c>
    </row>
    <row r="19" spans="1:3">
      <c r="A19" s="36">
        <v>2</v>
      </c>
      <c r="B19" s="36">
        <v>10</v>
      </c>
      <c r="C19" s="36" t="s">
        <v>78</v>
      </c>
    </row>
    <row r="20" spans="1:3">
      <c r="A20" s="36">
        <v>4</v>
      </c>
      <c r="B20" s="36">
        <v>10</v>
      </c>
      <c r="C20" s="36" t="s">
        <v>77</v>
      </c>
    </row>
    <row r="21" spans="1:3">
      <c r="A21" s="36">
        <v>4</v>
      </c>
      <c r="B21" s="36">
        <v>10</v>
      </c>
      <c r="C21" s="36" t="s">
        <v>78</v>
      </c>
    </row>
    <row r="22" spans="1:3">
      <c r="A22" s="36">
        <v>8</v>
      </c>
      <c r="B22" s="36">
        <v>5</v>
      </c>
      <c r="C22" s="36" t="s">
        <v>77</v>
      </c>
    </row>
    <row r="23" spans="1:3">
      <c r="A23" s="36">
        <v>8</v>
      </c>
      <c r="B23" s="36">
        <v>5</v>
      </c>
      <c r="C23" s="36" t="s">
        <v>78</v>
      </c>
    </row>
    <row r="24" spans="1:3">
      <c r="A24" s="36">
        <v>20</v>
      </c>
      <c r="B24" s="36">
        <v>2</v>
      </c>
      <c r="C24" s="36" t="s">
        <v>77</v>
      </c>
    </row>
    <row r="25" spans="1:3">
      <c r="A25" s="36">
        <v>20</v>
      </c>
      <c r="B25" s="36">
        <v>2</v>
      </c>
      <c r="C25" s="36" t="s">
        <v>78</v>
      </c>
    </row>
    <row r="26" spans="1:3">
      <c r="A26" s="26" t="s">
        <v>79</v>
      </c>
    </row>
    <row r="27" spans="1:3">
      <c r="C27" s="26"/>
    </row>
    <row r="28" spans="1:3">
      <c r="C28" s="26"/>
    </row>
    <row r="29" spans="1:3" ht="15.6">
      <c r="A29" s="1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91"/>
  <sheetViews>
    <sheetView tabSelected="1" workbookViewId="0">
      <selection activeCell="C91" sqref="C91"/>
    </sheetView>
  </sheetViews>
  <sheetFormatPr defaultColWidth="14.44140625" defaultRowHeight="13.2"/>
  <cols>
    <col min="2" max="5" width="16.44140625" customWidth="1"/>
    <col min="6" max="6" width="15" customWidth="1"/>
    <col min="7" max="8" width="18.33203125" customWidth="1"/>
    <col min="9" max="13" width="10.88671875" customWidth="1"/>
  </cols>
  <sheetData>
    <row r="1" spans="1:3" ht="15.6">
      <c r="A1" s="1" t="s">
        <v>0</v>
      </c>
    </row>
    <row r="2" spans="1:3" ht="15.6">
      <c r="A2" s="2"/>
      <c r="B2" s="3" t="s">
        <v>1</v>
      </c>
    </row>
    <row r="3" spans="1:3" ht="15.6">
      <c r="A3" s="4"/>
      <c r="B3" s="3" t="s">
        <v>2</v>
      </c>
    </row>
    <row r="4" spans="1:3" ht="15.6">
      <c r="A4" s="5"/>
      <c r="B4" s="3" t="s">
        <v>3</v>
      </c>
    </row>
    <row r="5" spans="1:3" ht="15.6">
      <c r="A5" s="1"/>
    </row>
    <row r="6" spans="1:3" ht="15.6">
      <c r="A6" s="1"/>
    </row>
    <row r="7" spans="1:3" ht="15.6">
      <c r="A7" s="1" t="s">
        <v>4</v>
      </c>
    </row>
    <row r="8" spans="1:3">
      <c r="A8" s="3" t="s">
        <v>5</v>
      </c>
    </row>
    <row r="9" spans="1:3">
      <c r="A9" s="3" t="s">
        <v>6</v>
      </c>
    </row>
    <row r="10" spans="1:3">
      <c r="A10" s="6" t="s">
        <v>7</v>
      </c>
    </row>
    <row r="11" spans="1:3">
      <c r="A11" s="7">
        <v>15</v>
      </c>
    </row>
    <row r="12" spans="1:3">
      <c r="A12" s="26"/>
    </row>
    <row r="13" spans="1:3">
      <c r="A13" s="31" t="s">
        <v>153</v>
      </c>
    </row>
    <row r="14" spans="1:3" ht="13.8">
      <c r="A14" s="29" t="s">
        <v>70</v>
      </c>
      <c r="B14" s="29" t="s">
        <v>71</v>
      </c>
      <c r="C14" s="29" t="s">
        <v>72</v>
      </c>
    </row>
    <row r="15" spans="1:3" ht="13.8">
      <c r="A15" s="35">
        <v>1</v>
      </c>
      <c r="B15" s="35">
        <v>1</v>
      </c>
      <c r="C15" s="38">
        <v>1000000</v>
      </c>
    </row>
    <row r="16" spans="1:3">
      <c r="A16" s="31" t="s">
        <v>154</v>
      </c>
    </row>
    <row r="17" spans="1:3">
      <c r="A17" s="31"/>
    </row>
    <row r="18" spans="1:3" ht="13.8">
      <c r="A18" s="27"/>
    </row>
    <row r="19" spans="1:3">
      <c r="A19" s="26" t="s">
        <v>155</v>
      </c>
    </row>
    <row r="20" spans="1:3">
      <c r="A20" s="25" t="s">
        <v>83</v>
      </c>
    </row>
    <row r="21" spans="1:3">
      <c r="A21" s="36">
        <v>3</v>
      </c>
    </row>
    <row r="22" spans="1:3">
      <c r="A22" s="36">
        <v>3</v>
      </c>
    </row>
    <row r="23" spans="1:3">
      <c r="A23" s="36">
        <v>3</v>
      </c>
    </row>
    <row r="24" spans="1:3">
      <c r="A24" s="36">
        <v>3</v>
      </c>
    </row>
    <row r="25" spans="1:3">
      <c r="A25" s="36">
        <v>3</v>
      </c>
    </row>
    <row r="26" spans="1:3">
      <c r="A26" s="26" t="s">
        <v>156</v>
      </c>
    </row>
    <row r="27" spans="1:3">
      <c r="C27" s="26"/>
    </row>
    <row r="28" spans="1:3">
      <c r="C28" s="26"/>
    </row>
    <row r="29" spans="1:3" ht="15.6">
      <c r="A29" s="1"/>
    </row>
    <row r="30" spans="1:3" ht="15.6">
      <c r="A30" s="1" t="s">
        <v>8</v>
      </c>
    </row>
    <row r="31" spans="1:3">
      <c r="C31" s="26"/>
    </row>
    <row r="32" spans="1:3" ht="15.6">
      <c r="A32" s="1"/>
    </row>
    <row r="33" spans="1:9">
      <c r="A33" s="24" t="s">
        <v>84</v>
      </c>
      <c r="C33" s="26"/>
    </row>
    <row r="34" spans="1:9" ht="13.8">
      <c r="A34" s="8" t="s">
        <v>85</v>
      </c>
    </row>
    <row r="35" spans="1:9">
      <c r="A35" s="36">
        <v>5</v>
      </c>
    </row>
    <row r="36" spans="1:9">
      <c r="A36" s="24" t="s">
        <v>86</v>
      </c>
    </row>
    <row r="37" spans="1:9">
      <c r="C37" s="26"/>
    </row>
    <row r="38" spans="1:9">
      <c r="C38" s="26"/>
    </row>
    <row r="39" spans="1:9" ht="15.6">
      <c r="A39" s="26"/>
      <c r="B39" s="24" t="s">
        <v>157</v>
      </c>
      <c r="G39" s="1"/>
    </row>
    <row r="40" spans="1:9" ht="13.8">
      <c r="A40" s="8" t="s">
        <v>10</v>
      </c>
      <c r="B40" s="29" t="s">
        <v>150</v>
      </c>
      <c r="C40" s="29" t="s">
        <v>87</v>
      </c>
      <c r="D40" s="29" t="s">
        <v>88</v>
      </c>
      <c r="E40" s="29" t="s">
        <v>89</v>
      </c>
      <c r="F40" s="8">
        <v>5</v>
      </c>
      <c r="G40" s="8">
        <f>F40-1</f>
        <v>4</v>
      </c>
      <c r="H40" s="8">
        <f>G40-1</f>
        <v>3</v>
      </c>
      <c r="I40" s="8">
        <f>H40-1</f>
        <v>2</v>
      </c>
    </row>
    <row r="41" spans="1:9">
      <c r="A41" s="7" t="s">
        <v>13</v>
      </c>
      <c r="B41" s="36" t="s">
        <v>90</v>
      </c>
      <c r="C41" s="36">
        <v>3</v>
      </c>
      <c r="D41" s="36" t="s">
        <v>91</v>
      </c>
      <c r="E41" s="36">
        <v>1</v>
      </c>
      <c r="F41" s="37">
        <f>B95</f>
        <v>5000</v>
      </c>
      <c r="G41" s="37">
        <f>B97</f>
        <v>500</v>
      </c>
      <c r="H41" s="37">
        <f>B103</f>
        <v>50</v>
      </c>
      <c r="I41" s="37">
        <f>B110</f>
        <v>5</v>
      </c>
    </row>
    <row r="42" spans="1:9">
      <c r="A42" s="7" t="s">
        <v>14</v>
      </c>
      <c r="B42" s="36" t="s">
        <v>92</v>
      </c>
      <c r="C42" s="36">
        <v>1</v>
      </c>
      <c r="D42" s="36" t="s">
        <v>93</v>
      </c>
      <c r="E42" s="36">
        <v>0</v>
      </c>
      <c r="F42" s="37">
        <f>B96</f>
        <v>1000</v>
      </c>
      <c r="G42" s="37">
        <f>B99</f>
        <v>200</v>
      </c>
      <c r="H42" s="37">
        <f>B104</f>
        <v>40</v>
      </c>
      <c r="I42" s="37">
        <f>B111</f>
        <v>3</v>
      </c>
    </row>
    <row r="43" spans="1:9">
      <c r="A43" s="7" t="s">
        <v>15</v>
      </c>
      <c r="B43" s="36" t="s">
        <v>94</v>
      </c>
      <c r="C43" s="36">
        <v>1</v>
      </c>
      <c r="D43" s="36" t="s">
        <v>95</v>
      </c>
      <c r="E43" s="36">
        <v>0</v>
      </c>
      <c r="F43" s="37">
        <f>B97</f>
        <v>500</v>
      </c>
      <c r="G43" s="37">
        <f>B100</f>
        <v>150</v>
      </c>
      <c r="H43" s="37">
        <f>B105</f>
        <v>30</v>
      </c>
      <c r="I43" s="37">
        <f>B112</f>
        <v>2</v>
      </c>
    </row>
    <row r="44" spans="1:9">
      <c r="A44" s="7" t="s">
        <v>16</v>
      </c>
      <c r="B44" s="36" t="s">
        <v>96</v>
      </c>
      <c r="C44" s="36">
        <v>1</v>
      </c>
      <c r="D44" s="36" t="s">
        <v>97</v>
      </c>
      <c r="E44" s="36">
        <v>0</v>
      </c>
      <c r="F44" s="37">
        <f>B98</f>
        <v>300</v>
      </c>
      <c r="G44" s="37">
        <f>B101</f>
        <v>100</v>
      </c>
      <c r="H44" s="37">
        <f>B106</f>
        <v>25</v>
      </c>
      <c r="I44" s="37">
        <f>B112</f>
        <v>2</v>
      </c>
    </row>
    <row r="45" spans="1:9">
      <c r="A45" s="7" t="s">
        <v>17</v>
      </c>
      <c r="B45" s="36" t="s">
        <v>98</v>
      </c>
      <c r="C45" s="36">
        <v>1</v>
      </c>
      <c r="D45" s="36" t="s">
        <v>99</v>
      </c>
      <c r="E45" s="36">
        <v>0</v>
      </c>
      <c r="F45" s="37">
        <f>B99</f>
        <v>200</v>
      </c>
      <c r="G45" s="37">
        <f>B102</f>
        <v>75</v>
      </c>
      <c r="H45" s="37">
        <f>B107</f>
        <v>20</v>
      </c>
      <c r="I45" s="36">
        <v>0</v>
      </c>
    </row>
    <row r="46" spans="1:9">
      <c r="A46" s="7" t="s">
        <v>18</v>
      </c>
      <c r="B46" s="36" t="s">
        <v>100</v>
      </c>
      <c r="C46" s="36">
        <v>1</v>
      </c>
      <c r="D46" s="36" t="s">
        <v>101</v>
      </c>
      <c r="E46" s="36">
        <v>0</v>
      </c>
      <c r="F46" s="37">
        <f>B99</f>
        <v>200</v>
      </c>
      <c r="G46" s="37">
        <f>B102</f>
        <v>75</v>
      </c>
      <c r="H46" s="37">
        <f>B107</f>
        <v>20</v>
      </c>
      <c r="I46" s="36">
        <v>0</v>
      </c>
    </row>
    <row r="47" spans="1:9">
      <c r="A47" s="7" t="s">
        <v>19</v>
      </c>
      <c r="B47" s="36" t="s">
        <v>102</v>
      </c>
      <c r="C47" s="36">
        <v>1</v>
      </c>
      <c r="D47" s="36" t="s">
        <v>103</v>
      </c>
      <c r="E47" s="36">
        <v>0</v>
      </c>
      <c r="F47" s="37">
        <f>B101</f>
        <v>100</v>
      </c>
      <c r="G47" s="37">
        <f>B103</f>
        <v>50</v>
      </c>
      <c r="H47" s="37">
        <f>B108</f>
        <v>15</v>
      </c>
      <c r="I47" s="36">
        <v>0</v>
      </c>
    </row>
    <row r="48" spans="1:9">
      <c r="A48" s="7" t="s">
        <v>20</v>
      </c>
      <c r="B48" s="36" t="s">
        <v>104</v>
      </c>
      <c r="C48" s="36">
        <v>1</v>
      </c>
      <c r="D48" s="36" t="s">
        <v>105</v>
      </c>
      <c r="E48" s="36">
        <v>0</v>
      </c>
      <c r="F48" s="37">
        <f>B101</f>
        <v>100</v>
      </c>
      <c r="G48" s="37">
        <f>B103</f>
        <v>50</v>
      </c>
      <c r="H48" s="37">
        <f>B108</f>
        <v>15</v>
      </c>
      <c r="I48" s="36">
        <v>0</v>
      </c>
    </row>
    <row r="49" spans="1:10">
      <c r="A49" s="7" t="s">
        <v>21</v>
      </c>
      <c r="B49" s="36" t="s">
        <v>106</v>
      </c>
      <c r="C49" s="36">
        <v>1</v>
      </c>
      <c r="D49" s="36" t="s">
        <v>107</v>
      </c>
      <c r="E49" s="36">
        <v>0</v>
      </c>
      <c r="F49" s="37">
        <f>B103</f>
        <v>50</v>
      </c>
      <c r="G49" s="37">
        <f>B106</f>
        <v>25</v>
      </c>
      <c r="H49" s="37">
        <f>B109</f>
        <v>10</v>
      </c>
      <c r="I49" s="36">
        <v>0</v>
      </c>
    </row>
    <row r="50" spans="1:10">
      <c r="A50" s="7" t="s">
        <v>151</v>
      </c>
      <c r="B50" s="36" t="s">
        <v>109</v>
      </c>
      <c r="C50" s="36">
        <v>1</v>
      </c>
      <c r="D50" s="36" t="s">
        <v>110</v>
      </c>
      <c r="E50" s="36">
        <v>2</v>
      </c>
      <c r="F50" s="37">
        <v>10</v>
      </c>
      <c r="G50" s="37">
        <v>10</v>
      </c>
      <c r="H50" s="37">
        <f>B109</f>
        <v>10</v>
      </c>
      <c r="I50" s="36">
        <v>0</v>
      </c>
    </row>
    <row r="51" spans="1:10">
      <c r="A51" s="7" t="s">
        <v>152</v>
      </c>
      <c r="B51" s="41" t="s">
        <v>111</v>
      </c>
      <c r="C51" s="41">
        <v>1</v>
      </c>
      <c r="D51" s="41" t="s">
        <v>112</v>
      </c>
      <c r="E51" s="41">
        <v>3</v>
      </c>
      <c r="F51" s="41">
        <v>0</v>
      </c>
      <c r="G51" s="41">
        <v>0</v>
      </c>
      <c r="H51" s="41">
        <v>0</v>
      </c>
      <c r="I51" s="41">
        <v>0</v>
      </c>
    </row>
    <row r="52" spans="1:10">
      <c r="A52" s="26"/>
      <c r="B52" s="28" t="s">
        <v>159</v>
      </c>
      <c r="C52" s="28"/>
      <c r="D52" s="28"/>
    </row>
    <row r="53" spans="1:10">
      <c r="A53" s="3" t="s">
        <v>23</v>
      </c>
    </row>
    <row r="54" spans="1:10">
      <c r="A54" s="3" t="s">
        <v>24</v>
      </c>
    </row>
    <row r="55" spans="1:10">
      <c r="A55" s="3" t="s">
        <v>25</v>
      </c>
    </row>
    <row r="56" spans="1:10">
      <c r="A56" s="3"/>
    </row>
    <row r="57" spans="1:10" ht="13.8">
      <c r="A57" s="29" t="s">
        <v>89</v>
      </c>
      <c r="B57" s="29" t="s">
        <v>113</v>
      </c>
    </row>
    <row r="58" spans="1:10">
      <c r="A58" s="7">
        <v>0</v>
      </c>
      <c r="B58" s="7" t="s">
        <v>114</v>
      </c>
    </row>
    <row r="59" spans="1:10">
      <c r="A59" s="7">
        <v>1</v>
      </c>
      <c r="B59" s="7" t="s">
        <v>115</v>
      </c>
    </row>
    <row r="60" spans="1:10">
      <c r="A60" s="7">
        <v>2</v>
      </c>
      <c r="B60" s="7" t="s">
        <v>149</v>
      </c>
    </row>
    <row r="61" spans="1:10">
      <c r="A61" s="7">
        <v>3</v>
      </c>
      <c r="B61" s="7" t="s">
        <v>148</v>
      </c>
      <c r="E61" s="34"/>
    </row>
    <row r="64" spans="1:10" ht="15.6">
      <c r="A64" s="1" t="s">
        <v>26</v>
      </c>
      <c r="J64" s="3"/>
    </row>
    <row r="65" spans="1:14" ht="15.75" customHeight="1">
      <c r="A65" s="26"/>
      <c r="B65" s="24" t="s">
        <v>160</v>
      </c>
      <c r="I65" s="3"/>
      <c r="J65" s="3"/>
    </row>
    <row r="66" spans="1:14" ht="15.75" customHeight="1">
      <c r="A66" s="8" t="s">
        <v>10</v>
      </c>
      <c r="B66" s="29" t="s">
        <v>88</v>
      </c>
      <c r="C66" s="8" t="s">
        <v>27</v>
      </c>
      <c r="D66" s="8" t="s">
        <v>28</v>
      </c>
      <c r="E66" s="8" t="s">
        <v>29</v>
      </c>
      <c r="F66" s="8" t="s">
        <v>30</v>
      </c>
      <c r="G66" s="8" t="s">
        <v>117</v>
      </c>
      <c r="I66" s="3"/>
      <c r="J66" s="3"/>
      <c r="K66" s="3"/>
      <c r="L66" s="3"/>
      <c r="M66" s="3"/>
      <c r="N66" s="3"/>
    </row>
    <row r="67" spans="1:14" ht="15.75" customHeight="1">
      <c r="A67" s="7" t="s">
        <v>13</v>
      </c>
      <c r="B67" s="36" t="s">
        <v>91</v>
      </c>
      <c r="C67" s="10">
        <v>1</v>
      </c>
      <c r="D67" s="10">
        <v>1</v>
      </c>
      <c r="E67" s="10">
        <v>1</v>
      </c>
      <c r="F67" s="10">
        <v>1</v>
      </c>
      <c r="G67" s="10">
        <v>1</v>
      </c>
      <c r="I67" s="3"/>
      <c r="J67" s="3"/>
      <c r="K67" s="3"/>
      <c r="L67" s="3"/>
      <c r="M67" s="3"/>
      <c r="N67" s="3"/>
    </row>
    <row r="68" spans="1:14" ht="15.75" customHeight="1">
      <c r="A68" s="7" t="s">
        <v>14</v>
      </c>
      <c r="B68" s="36" t="s">
        <v>93</v>
      </c>
      <c r="C68" s="10">
        <v>2</v>
      </c>
      <c r="D68" s="10">
        <v>3</v>
      </c>
      <c r="E68" s="10">
        <v>2</v>
      </c>
      <c r="F68" s="10">
        <v>2</v>
      </c>
      <c r="G68" s="10">
        <v>3</v>
      </c>
      <c r="I68" s="3"/>
      <c r="J68" s="3"/>
      <c r="K68" s="3"/>
      <c r="L68" s="3"/>
      <c r="M68" s="3"/>
      <c r="N68" s="3"/>
    </row>
    <row r="69" spans="1:14" ht="15.75" customHeight="1">
      <c r="A69" s="7" t="s">
        <v>15</v>
      </c>
      <c r="B69" s="36" t="s">
        <v>95</v>
      </c>
      <c r="C69" s="10">
        <v>2</v>
      </c>
      <c r="D69" s="10">
        <v>3</v>
      </c>
      <c r="E69" s="10">
        <v>3</v>
      </c>
      <c r="F69" s="10">
        <v>3</v>
      </c>
      <c r="G69" s="10">
        <v>4</v>
      </c>
      <c r="I69" s="3"/>
      <c r="J69" s="3"/>
      <c r="K69" s="3"/>
      <c r="L69" s="3"/>
      <c r="M69" s="3"/>
      <c r="N69" s="3"/>
    </row>
    <row r="70" spans="1:14" ht="15.75" customHeight="1">
      <c r="A70" s="7" t="s">
        <v>16</v>
      </c>
      <c r="B70" s="36" t="s">
        <v>97</v>
      </c>
      <c r="C70" s="10">
        <v>3</v>
      </c>
      <c r="D70" s="10">
        <v>3</v>
      </c>
      <c r="E70" s="10">
        <v>3</v>
      </c>
      <c r="F70" s="10">
        <v>2</v>
      </c>
      <c r="G70" s="10">
        <v>3</v>
      </c>
      <c r="I70" s="3"/>
      <c r="J70" s="3"/>
      <c r="K70" s="3"/>
      <c r="L70" s="3"/>
      <c r="M70" s="3"/>
      <c r="N70" s="3"/>
    </row>
    <row r="71" spans="1:14" ht="15.75" customHeight="1">
      <c r="A71" s="7" t="s">
        <v>17</v>
      </c>
      <c r="B71" s="36" t="s">
        <v>99</v>
      </c>
      <c r="C71" s="10">
        <v>3</v>
      </c>
      <c r="D71" s="10">
        <v>3</v>
      </c>
      <c r="E71" s="10">
        <v>3</v>
      </c>
      <c r="F71" s="10">
        <v>4</v>
      </c>
      <c r="G71" s="10">
        <v>4</v>
      </c>
      <c r="H71" s="3"/>
      <c r="I71" s="3"/>
      <c r="J71" s="3"/>
      <c r="K71" s="3"/>
      <c r="L71" s="3"/>
      <c r="M71" s="3"/>
      <c r="N71" s="3"/>
    </row>
    <row r="72" spans="1:14" ht="15.75" customHeight="1">
      <c r="A72" s="7" t="s">
        <v>18</v>
      </c>
      <c r="B72" s="36" t="s">
        <v>101</v>
      </c>
      <c r="C72" s="10">
        <v>4</v>
      </c>
      <c r="D72" s="10">
        <v>2</v>
      </c>
      <c r="E72" s="10">
        <v>3</v>
      </c>
      <c r="F72" s="10">
        <v>3</v>
      </c>
      <c r="G72" s="10">
        <v>3</v>
      </c>
      <c r="H72" s="3"/>
      <c r="I72" s="3"/>
      <c r="J72" s="3"/>
      <c r="K72" s="3"/>
      <c r="L72" s="3"/>
      <c r="M72" s="3"/>
      <c r="N72" s="3"/>
    </row>
    <row r="73" spans="1:14" ht="15.75" customHeight="1">
      <c r="A73" s="7" t="s">
        <v>19</v>
      </c>
      <c r="B73" s="36" t="s">
        <v>103</v>
      </c>
      <c r="C73" s="10">
        <v>4</v>
      </c>
      <c r="D73" s="10">
        <v>3</v>
      </c>
      <c r="E73" s="10">
        <v>4</v>
      </c>
      <c r="F73" s="10">
        <v>3</v>
      </c>
      <c r="G73" s="10">
        <v>4</v>
      </c>
      <c r="H73" s="3"/>
      <c r="I73" s="3"/>
      <c r="J73" s="3"/>
      <c r="K73" s="3"/>
      <c r="L73" s="3"/>
      <c r="M73" s="3"/>
    </row>
    <row r="74" spans="1:14" ht="15.75" customHeight="1">
      <c r="A74" s="7" t="s">
        <v>20</v>
      </c>
      <c r="B74" s="36" t="s">
        <v>105</v>
      </c>
      <c r="C74" s="10">
        <v>3</v>
      </c>
      <c r="D74" s="10">
        <v>4</v>
      </c>
      <c r="E74" s="10">
        <v>4</v>
      </c>
      <c r="F74" s="10">
        <v>4</v>
      </c>
      <c r="G74" s="10">
        <v>3</v>
      </c>
      <c r="H74" s="3"/>
      <c r="I74" s="3"/>
      <c r="J74" s="3"/>
      <c r="K74" s="3"/>
      <c r="L74" s="3"/>
      <c r="M74" s="3"/>
    </row>
    <row r="75" spans="1:14" ht="15.75" customHeight="1">
      <c r="A75" s="7" t="s">
        <v>21</v>
      </c>
      <c r="B75" s="36" t="s">
        <v>107</v>
      </c>
      <c r="C75" s="10">
        <v>4</v>
      </c>
      <c r="D75" s="10">
        <v>4</v>
      </c>
      <c r="E75" s="10">
        <v>4</v>
      </c>
      <c r="F75" s="10">
        <v>5</v>
      </c>
      <c r="G75" s="10">
        <v>3</v>
      </c>
      <c r="H75" s="3"/>
      <c r="I75" s="3"/>
      <c r="J75" s="3"/>
      <c r="K75" s="3"/>
      <c r="L75" s="3"/>
      <c r="M75" s="3"/>
    </row>
    <row r="76" spans="1:14" ht="15.75" customHeight="1">
      <c r="A76" s="7" t="s">
        <v>22</v>
      </c>
      <c r="B76" s="36" t="s">
        <v>110</v>
      </c>
      <c r="C76" s="10">
        <v>4</v>
      </c>
      <c r="D76" s="10">
        <v>5</v>
      </c>
      <c r="E76" s="10">
        <v>4</v>
      </c>
      <c r="F76" s="10">
        <v>4</v>
      </c>
      <c r="G76" s="10">
        <v>3</v>
      </c>
      <c r="H76" s="3"/>
      <c r="I76" s="3"/>
      <c r="J76" s="3"/>
      <c r="K76" s="3"/>
      <c r="L76" s="3"/>
      <c r="M76" s="3"/>
    </row>
    <row r="77" spans="1:14" ht="15.75" customHeight="1">
      <c r="A77" s="7" t="s">
        <v>32</v>
      </c>
      <c r="B77" s="36" t="s">
        <v>112</v>
      </c>
      <c r="C77" s="10">
        <v>2</v>
      </c>
      <c r="D77" s="10">
        <v>1</v>
      </c>
      <c r="E77" s="10">
        <v>1</v>
      </c>
      <c r="F77" s="10">
        <v>1</v>
      </c>
      <c r="G77" s="10">
        <v>1</v>
      </c>
      <c r="I77" s="3"/>
      <c r="J77" s="3"/>
      <c r="K77" s="3"/>
      <c r="L77" s="3"/>
      <c r="M77" s="3"/>
    </row>
    <row r="78" spans="1:14" ht="15.75" customHeight="1">
      <c r="A78" s="26"/>
      <c r="B78" s="30" t="s">
        <v>161</v>
      </c>
      <c r="H78" s="3"/>
      <c r="I78" s="3"/>
      <c r="J78" s="3"/>
      <c r="K78" s="3"/>
      <c r="L78" s="3"/>
    </row>
    <row r="79" spans="1:14" ht="15.75" customHeight="1">
      <c r="A79" s="8" t="s">
        <v>33</v>
      </c>
      <c r="B79" s="8"/>
      <c r="C79" s="8">
        <f>SUM(C67:C77)</f>
        <v>32</v>
      </c>
      <c r="D79" s="8">
        <f>SUM(D67:D77)</f>
        <v>32</v>
      </c>
      <c r="E79" s="8">
        <f>SUM(E67:E77)</f>
        <v>32</v>
      </c>
      <c r="F79" s="8">
        <f>SUM(F67:F77)</f>
        <v>32</v>
      </c>
      <c r="G79" s="8">
        <f>SUM(G67:G77)</f>
        <v>32</v>
      </c>
      <c r="I79" s="3"/>
      <c r="J79" s="3"/>
      <c r="K79" s="3"/>
      <c r="L79" s="3"/>
      <c r="M79" s="3"/>
    </row>
    <row r="80" spans="1:14" ht="15.75" customHeight="1">
      <c r="A80" s="26"/>
      <c r="H80" s="3"/>
      <c r="I80" s="3"/>
      <c r="J80" s="3"/>
      <c r="K80" s="3"/>
      <c r="L80" s="3"/>
    </row>
    <row r="81" spans="1:12" ht="16.2">
      <c r="A81" s="32" t="s">
        <v>129</v>
      </c>
      <c r="H81" s="3"/>
      <c r="I81" s="3"/>
      <c r="J81" s="3"/>
      <c r="K81" s="3"/>
      <c r="L81" s="3"/>
    </row>
    <row r="82" spans="1:12">
      <c r="A82" s="26" t="s">
        <v>163</v>
      </c>
      <c r="H82" s="3"/>
      <c r="I82" s="3"/>
      <c r="J82" s="3"/>
      <c r="K82" s="3"/>
      <c r="L82" s="3"/>
    </row>
    <row r="83" spans="1:12" ht="13.8">
      <c r="A83" s="33" t="s">
        <v>130</v>
      </c>
      <c r="B83" s="33" t="s">
        <v>130</v>
      </c>
      <c r="H83" s="3"/>
      <c r="I83" s="3"/>
      <c r="J83" s="3"/>
      <c r="K83" s="3"/>
      <c r="L83" s="3"/>
    </row>
    <row r="84" spans="1:12" ht="13.8">
      <c r="A84" s="35" t="s">
        <v>131</v>
      </c>
      <c r="B84" s="35" t="s">
        <v>132</v>
      </c>
      <c r="H84" s="3"/>
      <c r="I84" s="3"/>
      <c r="J84" s="3"/>
      <c r="K84" s="3"/>
      <c r="L84" s="3"/>
    </row>
    <row r="85" spans="1:12" ht="13.8">
      <c r="A85" s="35" t="s">
        <v>133</v>
      </c>
      <c r="H85" s="3"/>
      <c r="I85" s="3"/>
      <c r="J85" s="3"/>
      <c r="K85" s="3"/>
      <c r="L85" s="3"/>
    </row>
    <row r="86" spans="1:12">
      <c r="A86" s="26" t="s">
        <v>164</v>
      </c>
      <c r="H86" s="3"/>
      <c r="I86" s="3"/>
      <c r="J86" s="3"/>
      <c r="K86" s="3"/>
      <c r="L86" s="3"/>
    </row>
    <row r="87" spans="1:12">
      <c r="A87" s="26"/>
      <c r="H87" s="3"/>
      <c r="I87" s="3"/>
      <c r="J87" s="3"/>
      <c r="K87" s="3"/>
      <c r="L87" s="3"/>
    </row>
    <row r="88" spans="1:12">
      <c r="A88" s="26"/>
      <c r="H88" s="3"/>
      <c r="I88" s="3"/>
      <c r="J88" s="3"/>
      <c r="K88" s="3"/>
      <c r="L88" s="3"/>
    </row>
    <row r="89" spans="1:12">
      <c r="A89" s="26"/>
      <c r="H89" s="3"/>
      <c r="I89" s="3"/>
      <c r="J89" s="3"/>
      <c r="K89" s="3"/>
      <c r="L89" s="3"/>
    </row>
    <row r="90" spans="1:12">
      <c r="A90" s="26"/>
      <c r="H90" s="3"/>
      <c r="I90" s="3"/>
      <c r="J90" s="3"/>
      <c r="K90" s="3"/>
      <c r="L90" s="3"/>
    </row>
    <row r="91" spans="1:12">
      <c r="A91" s="26"/>
      <c r="H91" s="3"/>
      <c r="I91" s="3"/>
      <c r="J91" s="3"/>
      <c r="K91" s="3"/>
      <c r="L91" s="3"/>
    </row>
    <row r="92" spans="1:12" ht="15.6">
      <c r="A92" s="1" t="s">
        <v>9</v>
      </c>
      <c r="C92" s="26"/>
    </row>
    <row r="93" spans="1:12">
      <c r="C93" s="26"/>
    </row>
    <row r="94" spans="1:12">
      <c r="A94" s="8" t="s">
        <v>11</v>
      </c>
      <c r="B94" s="8" t="s">
        <v>12</v>
      </c>
      <c r="C94" s="26"/>
    </row>
    <row r="95" spans="1:12">
      <c r="A95" s="9">
        <v>1</v>
      </c>
      <c r="B95" s="40">
        <v>5000</v>
      </c>
      <c r="C95" s="26"/>
    </row>
    <row r="96" spans="1:12">
      <c r="A96" s="9">
        <v>2</v>
      </c>
      <c r="B96" s="40">
        <v>1000</v>
      </c>
      <c r="C96" s="26"/>
    </row>
    <row r="97" spans="1:3">
      <c r="A97" s="9">
        <v>3</v>
      </c>
      <c r="B97" s="40">
        <v>500</v>
      </c>
      <c r="C97" s="26"/>
    </row>
    <row r="98" spans="1:3">
      <c r="A98" s="9">
        <v>4</v>
      </c>
      <c r="B98" s="40">
        <v>300</v>
      </c>
      <c r="C98" s="26"/>
    </row>
    <row r="99" spans="1:3">
      <c r="A99" s="9">
        <v>5</v>
      </c>
      <c r="B99" s="40">
        <v>200</v>
      </c>
      <c r="C99" s="26"/>
    </row>
    <row r="100" spans="1:3">
      <c r="A100" s="9">
        <v>6</v>
      </c>
      <c r="B100" s="40">
        <v>150</v>
      </c>
      <c r="C100" s="26"/>
    </row>
    <row r="101" spans="1:3">
      <c r="A101" s="9">
        <v>7</v>
      </c>
      <c r="B101" s="40">
        <v>100</v>
      </c>
      <c r="C101" s="26"/>
    </row>
    <row r="102" spans="1:3">
      <c r="A102" s="9">
        <v>8</v>
      </c>
      <c r="B102" s="40">
        <v>75</v>
      </c>
      <c r="C102" s="26"/>
    </row>
    <row r="103" spans="1:3">
      <c r="A103" s="9">
        <v>9</v>
      </c>
      <c r="B103" s="40">
        <v>50</v>
      </c>
      <c r="C103" s="26"/>
    </row>
    <row r="104" spans="1:3">
      <c r="A104" s="9">
        <v>10</v>
      </c>
      <c r="B104" s="40">
        <v>40</v>
      </c>
      <c r="C104" s="26"/>
    </row>
    <row r="105" spans="1:3">
      <c r="A105" s="9">
        <v>11</v>
      </c>
      <c r="B105" s="40">
        <v>30</v>
      </c>
      <c r="C105" s="26"/>
    </row>
    <row r="106" spans="1:3">
      <c r="A106" s="9">
        <v>12</v>
      </c>
      <c r="B106" s="40">
        <v>25</v>
      </c>
      <c r="C106" s="26"/>
    </row>
    <row r="107" spans="1:3">
      <c r="A107" s="9">
        <v>13</v>
      </c>
      <c r="B107" s="40">
        <v>20</v>
      </c>
      <c r="C107" s="26"/>
    </row>
    <row r="108" spans="1:3">
      <c r="A108" s="9">
        <v>14</v>
      </c>
      <c r="B108" s="40">
        <v>15</v>
      </c>
      <c r="C108" s="26"/>
    </row>
    <row r="109" spans="1:3">
      <c r="A109" s="9">
        <v>15</v>
      </c>
      <c r="B109" s="40">
        <v>10</v>
      </c>
      <c r="C109" s="26"/>
    </row>
    <row r="110" spans="1:3">
      <c r="A110" s="9">
        <v>16</v>
      </c>
      <c r="B110" s="40">
        <v>5</v>
      </c>
      <c r="C110" s="26"/>
    </row>
    <row r="111" spans="1:3">
      <c r="A111" s="9">
        <v>17</v>
      </c>
      <c r="B111" s="40">
        <v>3</v>
      </c>
      <c r="C111" s="26"/>
    </row>
    <row r="112" spans="1:3">
      <c r="A112" s="9">
        <v>18</v>
      </c>
      <c r="B112" s="40">
        <v>2</v>
      </c>
      <c r="C112" s="26"/>
    </row>
    <row r="113" spans="1:12">
      <c r="A113" s="26"/>
      <c r="H113" s="3"/>
      <c r="I113" s="3"/>
      <c r="J113" s="3"/>
      <c r="K113" s="3"/>
      <c r="L113" s="3"/>
    </row>
    <row r="114" spans="1:12">
      <c r="A114" s="26"/>
      <c r="H114" s="3"/>
      <c r="I114" s="3"/>
      <c r="J114" s="3"/>
      <c r="K114" s="3"/>
      <c r="L114" s="3"/>
    </row>
    <row r="115" spans="1:12">
      <c r="A115" s="26"/>
      <c r="H115" s="3"/>
      <c r="I115" s="3"/>
      <c r="J115" s="3"/>
      <c r="K115" s="3"/>
      <c r="L115" s="3"/>
    </row>
    <row r="116" spans="1:12">
      <c r="A116" s="26"/>
      <c r="H116" s="3"/>
      <c r="I116" s="3"/>
      <c r="J116" s="3"/>
      <c r="K116" s="3"/>
      <c r="L116" s="3"/>
    </row>
    <row r="117" spans="1:12">
      <c r="H117" s="3"/>
      <c r="I117" s="3"/>
      <c r="J117" s="3"/>
      <c r="K117" s="3"/>
      <c r="L117" s="3"/>
    </row>
    <row r="118" spans="1:12" ht="15.6">
      <c r="A118" s="1" t="s">
        <v>34</v>
      </c>
      <c r="H118" s="3"/>
      <c r="K118" s="3"/>
      <c r="L118" s="3"/>
    </row>
    <row r="119" spans="1:12">
      <c r="A119" s="8" t="s">
        <v>35</v>
      </c>
      <c r="B119" s="12">
        <f>PRODUCT(C79:G79)</f>
        <v>33554432</v>
      </c>
      <c r="C119" s="3" t="s">
        <v>36</v>
      </c>
      <c r="H119" s="3"/>
      <c r="K119" s="3"/>
    </row>
    <row r="121" spans="1:12">
      <c r="A121" s="8" t="s">
        <v>10</v>
      </c>
      <c r="B121" s="8" t="s">
        <v>37</v>
      </c>
      <c r="C121" s="8" t="s">
        <v>38</v>
      </c>
      <c r="D121" s="8" t="s">
        <v>39</v>
      </c>
      <c r="E121" s="8" t="s">
        <v>40</v>
      </c>
      <c r="F121" s="8" t="s">
        <v>33</v>
      </c>
    </row>
    <row r="122" spans="1:12">
      <c r="A122" s="7" t="s">
        <v>13</v>
      </c>
      <c r="B122" s="11">
        <f>PRODUCT(C67:G67)</f>
        <v>1</v>
      </c>
      <c r="C122" s="12">
        <f>PRODUCT(C67:F67)*SUM(G68:G77)-(PRODUCT(C67:F67)*G68)</f>
        <v>28</v>
      </c>
      <c r="D122" s="12">
        <f>PRODUCT(C67:E67)*SUM(F73:F76)*SUM(G67:G77)+(PRODUCT(C67:E67)*F77*SUM(G67:G77))-(PRODUCT(C67:E67)*F73*SUM(G67,G73))-(PRODUCT(C67:E67)*F74*SUM(G67,G74))</f>
        <v>513</v>
      </c>
      <c r="E122" s="12">
        <f>PRODUCT(C67:D67)*E77*(SUM(F67:F77))*(SUM(G67:G77))</f>
        <v>1024</v>
      </c>
      <c r="F122" s="12">
        <f t="shared" ref="F122:F131" si="0">SUM(B122:E122)</f>
        <v>1566</v>
      </c>
      <c r="G122" s="3"/>
    </row>
    <row r="123" spans="1:12">
      <c r="A123" s="7" t="s">
        <v>14</v>
      </c>
      <c r="B123" s="11">
        <f t="array" ref="B123">(C68+C67)*(D68+D67)*(E68+E67)*(F68+F67)*(G68+G67)-PRODUCT(C67:G67)</f>
        <v>431</v>
      </c>
      <c r="C123" s="12">
        <f>(C68+C67)*(D68+D67)*(E68+E67)*(F68+F67)*SUM(G69:G77)-(PRODUCT(C67:F67)*SUM(G69:G77))</f>
        <v>2996</v>
      </c>
      <c r="D123" s="12">
        <f>PRODUCT(C68:E68)*SUM(F69:F77)*SUM(G67:G77)+C68*D68*E67*SUM(F69:F77)*SUM(G67:G77)+C68*D67*E67*SUM(F69:F77)*SUM(G67:G77)+C67*D68*E68*SUM(F69:F77)*SUM(G67:G77)+C67*D67*E68*SUM(F69:F77)*SUM(G67:G77)+C68*D67*E68*SUM(F69:F77)*SUM(G67:G77)+C67*D68*E67*SUM(F69:F77)*SUM(G67:G77)</f>
        <v>32480</v>
      </c>
      <c r="E123" s="12">
        <f>(C67*D68*SUM(E69:E77)*SUM(F67:F77)*SUM(G67:G77))+(C68*D67*SUM(E69:E77)*SUM(F67:F77)*SUM(G67:G77))+(C68*D68*SUM(E69:E77)*SUM(F67:F77)*SUM(G67:G77))</f>
        <v>326656</v>
      </c>
      <c r="F123" s="12">
        <f t="shared" si="0"/>
        <v>362563</v>
      </c>
    </row>
    <row r="124" spans="1:12">
      <c r="A124" s="7" t="s">
        <v>15</v>
      </c>
      <c r="B124" s="11">
        <f>(C69+C67)*(D69+D67)*(E69+E67)*(F69+F67)*(G69+G67)-PRODUCT(C67:G67)-(PRODUCT(C67:G67)*G69)</f>
        <v>955</v>
      </c>
      <c r="C124" s="12">
        <f>(C69+C67)*(D69+D67)*(E69+E67)*(F69+F67)*SUM(G68,G70:G77)-(PRODUCT(C67:F67))-(PRODUCT(C67:F67)*(SUM(G68,G70:G76)))</f>
        <v>5157</v>
      </c>
      <c r="D124" s="12">
        <f>PRODUCT(C69:E69)*SUM(F68,F70:F77)*SUM(G67:G77)+C69*D69*E67*SUM(F68,F70:F77)*SUM(G67:G77)+C69*D67*E67*SUM(F68,F70:F77)*SUM(G67:G77)+C67*D69*E69*SUM(F68,F70:F77)*SUM(G67:G77)+C67*D67*E69*SUM(F68,F70:F77)*SUM(G67:G77)+C69*D67*E69*SUM(F68,F70:F77)*SUM(G67:G77)+C67*D69*E67*SUM(F68,F70:F77)*SUM(G67:G77)</f>
        <v>42112</v>
      </c>
      <c r="E124" s="12">
        <f>(C67*D69*SUM(E68,E70:E77)*SUM(F67:F77)*SUM(G67:G77))+(C69*D67*SUM(E68,E70:E77)*SUM(F67:F77)*SUM(G67:G77))+(C69*D69*SUM(E68,E70:E77)*SUM(F67:F77)*SUM(G67:G77))</f>
        <v>315392</v>
      </c>
      <c r="F124" s="12">
        <f t="shared" si="0"/>
        <v>363616</v>
      </c>
    </row>
    <row r="125" spans="1:12">
      <c r="A125" s="7" t="s">
        <v>16</v>
      </c>
      <c r="B125" s="11">
        <f>(C70+C67)*(D70+D67)*(E70+E67)*(F70+F67)*(G70+G67)-PRODUCT(C67:G67)-(PRODUCT(C67:G67)*G70)</f>
        <v>764</v>
      </c>
      <c r="C125" s="12">
        <f>(C70+C67)*(D70+D67)*(E70+E67)*(F70+F67)*SUM(G68:G69,G71:G77)-PRODUCT(C67:F67)-(PRODUCT(C67:F67)*SUM(G68:G69,G71:G76))</f>
        <v>5348</v>
      </c>
      <c r="D125" s="12">
        <f>PRODUCT(C70:E70)*SUM(F68:F69,F71:F77)*SUM(G67:G77)+C70*D70*E67*SUM(F68:F69,F71:F77)*SUM(G67:G77)+C70*D67*E67*SUM(F68:F69,F71:F77)*SUM(G67:G77)+C67*D70*E70*SUM(F68:F69,F71:F77)*SUM(G67:G77)+C67*D67*E70*SUM(F68:F69,F71:F77)*SUM(G67:G77)+C70*D67*E70*SUM(F68:F69,F71:F77)*SUM(G67:G77)+C67*D70*E67*SUM(F68:F69,F71:F77)*SUM(G67:G77)</f>
        <v>58464</v>
      </c>
      <c r="E125" s="12">
        <f>(C67*D70*SUM(E68:E69,E71:E77)*SUM(F67:F77)*SUM(G67:G77))+(C70*D67*SUM(E68:E69,E71:E77)*SUM(F67:F77)*SUM(G67:G77))+(C70*D70*SUM(E68:E69,E71:E77)*SUM(F67:F77)*SUM(G67:G77))</f>
        <v>430080</v>
      </c>
      <c r="F125" s="12">
        <f t="shared" si="0"/>
        <v>494656</v>
      </c>
    </row>
    <row r="126" spans="1:12">
      <c r="A126" s="7" t="s">
        <v>17</v>
      </c>
      <c r="B126" s="11">
        <f>(C71+C67)*(D71+D67)*(E71+E67)*(F71+F67)*(G71+G67)-PRODUCT(C67:G67)-(PRODUCT(C67:G67)*G71)</f>
        <v>1595</v>
      </c>
      <c r="C126" s="12">
        <f>(C71+C67)*(D71+D67)*(E71+E67)*(F71+F67)*SUM(G68:G70,G72:G77)-(PRODUCT(C67:F67))-(PRODUCT(C67:F67)*(SUM(G68:G70,G72:G76)))</f>
        <v>8613</v>
      </c>
      <c r="D126" s="12">
        <f>PRODUCT(C71:E71)*SUM(F68:F70,F72:F77)*SUM(G67:G77)+C71*D71*E67*SUM(F68:F70,F72:F77)*SUM(G67:G77)+C71*D67*E67*SUM(F68:F70,F72:F77)*SUM(G67:G77)+C67*D71*E71*SUM(F68:F70,F72:F77)*SUM(G67:G77)+C67*D67*E71*SUM(F68:F70,F72:F77)*SUM(G67:G77)+C71*D67*E71*SUM(F68:F70,F72:F77)*SUM(G67:G77)+C67*D71*E67*SUM(F68:F70,F72:F77)*SUM(G67:G77)</f>
        <v>54432</v>
      </c>
      <c r="E126" s="13" t="s">
        <v>41</v>
      </c>
      <c r="F126" s="12">
        <f t="shared" si="0"/>
        <v>64640</v>
      </c>
    </row>
    <row r="127" spans="1:12">
      <c r="A127" s="7" t="s">
        <v>18</v>
      </c>
      <c r="B127" s="11">
        <f>(C72+C67)*(D72+D67)*(E72+E67)*(F72+F67)*(G72+G67)-PRODUCT(C67:G67)-(PRODUCT(C67:G67)*G72)</f>
        <v>956</v>
      </c>
      <c r="C127" s="12">
        <f>(C72+C67)*(D72+D67)*(E72+E67)*(F72+F67)*SUM(G68:G71,G73:G77)-(PRODUCT(C67:F67)*SUM(G68:G71,G73:G77))</f>
        <v>6692</v>
      </c>
      <c r="D127" s="12">
        <f>PRODUCT(C72:E72)*SUM(F68:F71,F73:F77)*SUM(G67:G77)+C72*D72*E67*SUM(F68:F71,F73:F77)*SUM(G67:G77)+C72*D67*E67*SUM(F68:F71,F73:F77)*SUM(G67:G77)+C67*D72*E72*SUM(F68:F71,F73:F77)*SUM(G67:G77)+C67*D67*E72*SUM(F68:F71,F73:F77)*SUM(G67:G77)+C72*D67*E72*SUM(F68:F71,F73:F77)*SUM(G67:G77)+C67*D72*E67*SUM(F68:F71,F73:F77)*SUM(G67:G77)</f>
        <v>52864</v>
      </c>
      <c r="E127" s="13" t="s">
        <v>41</v>
      </c>
      <c r="F127" s="12">
        <f t="shared" si="0"/>
        <v>60512</v>
      </c>
    </row>
    <row r="128" spans="1:12">
      <c r="A128" s="7" t="s">
        <v>19</v>
      </c>
      <c r="B128" s="11">
        <f>(C73+C67)*(D73+D67)*(E73+E67)*(F73+F67)*(G73+G67)-PRODUCT(C67:G67)-(PRODUCT(C67:G67)*G73)</f>
        <v>1995</v>
      </c>
      <c r="C128" s="12">
        <f>(C73+C67)*(D73+D67)*(E73+E67)*(F73+F67)*SUM(G68:G72,G74:G77)-(PRODUCT(C67:F67)*SUM(G68:G72,G74:G77))-(PRODUCT(C67:E67)*F73*SUM(G68:G72,G74:G77))</f>
        <v>10692</v>
      </c>
      <c r="D128" s="12">
        <f>PRODUCT(C73:E73)*SUM(F68:F72,F74:F77)*SUM(G67:G77)+C73*D73*E67*SUM(F68:F72,F74:F77)*SUM(G67:G77)+C73*D67*E67*SUM(F68:F72,F74:F77)*SUM(G67:G77)+C67*D73*E73*SUM(F68:F72,F74:F77)*SUM(G67:G77)+C67*D67*E73*SUM(F68:F72,F74:F77)*SUM(G67:G77)+C73*D67*E73*SUM(F68:F72,F74:F77)*SUM(G67:G77)+C67*D73*E67*SUM(F68:F72,F74:F77)*SUM(G67:G77)</f>
        <v>88704</v>
      </c>
      <c r="E128" s="13" t="s">
        <v>41</v>
      </c>
      <c r="F128" s="12">
        <f t="shared" si="0"/>
        <v>101391</v>
      </c>
    </row>
    <row r="129" spans="1:11">
      <c r="A129" s="7" t="s">
        <v>20</v>
      </c>
      <c r="B129" s="11">
        <f>(C74+C67)*(D74+D67)*(E74+E67)*(F74+F67)*(G74+G67)-PRODUCT(C67:G67)-(PRODUCT(C67:G67)*G74)</f>
        <v>1996</v>
      </c>
      <c r="C129" s="12">
        <f>(C74+C67)*(D74+D67)*(E74+E67)*(F74+F67)*SUM(G68:G73,G75:G77)-(PRODUCT(C67:F67)*SUM(G68:G73,G75:G77))-(PRODUCT(C67:E67)*F74*SUM(G68:G73,G75:G77))</f>
        <v>13860</v>
      </c>
      <c r="D129" s="12">
        <f>PRODUCT(C74:E74)*SUM(F68:F73,F75:F77)*SUM(G67:G77)+C74*D74*E67*SUM(F68:F73,F75:F77)*SUM(G67:G77)+C74*D67*E67*SUM(F68:F73,F75:F77)*SUM(G67:G77)+C67*D74*E74*SUM(F68:F73,F75:F77)*SUM(G67:G77)+C67*D67*E74*SUM(F68:F73,F75:F77)*SUM(G67:G77)+C74*D67*E74*SUM(F68:F73,F75:F77)*SUM(G67:G77)+C67*D74*E67*SUM(F68:F73,F75:F77)*SUM(G67:G77)</f>
        <v>85536</v>
      </c>
      <c r="E129" s="13" t="s">
        <v>41</v>
      </c>
      <c r="F129" s="12">
        <f t="shared" si="0"/>
        <v>101392</v>
      </c>
    </row>
    <row r="130" spans="1:11">
      <c r="A130" s="7" t="s">
        <v>21</v>
      </c>
      <c r="B130" s="11">
        <f>(C75+C67)*(D75+D67)*(E75+E67)*(F75+F67)*(G75+G67)-PRODUCT(C67:G67)-(PRODUCT(C67:F67)*G75)-(PRODUCT(C67:E67)*F75*SUM(G67,G75))</f>
        <v>2976</v>
      </c>
      <c r="C130" s="12">
        <f>(C75+C67)*(D75+D67)*(E75+E67)*(F75+F67)*SUM(G68:G74,G76:G77)-(PRODUCT(C67:F67)*SUM(G68:G74,G76:G77))-PRODUCT(C67:E67*F75*SUM(G68:G74,G76:G77))</f>
        <v>20832</v>
      </c>
      <c r="D130" s="12">
        <f>PRODUCT(C75:E75)*SUM(F68:F74,F76:F77)*SUM(G67:G77)+C75*D75*E67*SUM(F68:F74,F76:F77)*SUM(G67:G77)+C75*D67*E67*SUM(F68:F74,F76:F77)*SUM(G67:G77)+C67*D75*E75*SUM(F68:F74,F76:F77)*SUM(G67:G77)+C67*D67*E75*SUM(F68:F74,F76:F77)*SUM(G67:G77)+C75*D67*E75*SUM(F68:F74,F76:F77)*SUM(G67:G77)+C67*D75*E67*SUM(F68:F74,F76:F77)*SUM(G67:G77)</f>
        <v>103168</v>
      </c>
      <c r="E130" s="13" t="s">
        <v>41</v>
      </c>
      <c r="F130" s="12">
        <f t="shared" si="0"/>
        <v>126976</v>
      </c>
    </row>
    <row r="131" spans="1:11">
      <c r="A131" s="7" t="s">
        <v>22</v>
      </c>
      <c r="B131" s="11">
        <f>(C76+C67)*(D76+D67)*(E76+E67)*(F76+F67)*(G76+G67)-PRODUCT(C67:G67)-(PRODUCT(C67:F67)*G76)-(PRODUCT(C67:E67)*(F76*SUM(G67,G76)))</f>
        <v>2980</v>
      </c>
      <c r="C131" s="12">
        <f>(C76+C67)*(D76+D67)*(E76+E67)*(F76+F67)*SUM(G68:G75,G77)-(PRODUCT(C67:F67)*SUM(G68:G75,G77))-(PRODUCT(C67:E67)*F76*(SUM(G68:G75,G77)))</f>
        <v>20860</v>
      </c>
      <c r="D131" s="12">
        <f>PRODUCT(C76:E76)*SUM(F68:F75,F77)*SUM(G67:G77)+C76*D76*E67*SUM(F68:F75,F77)*SUM(G67:G77)+C76*D67*E67*SUM(F68:F75,F77)*SUM(G67:G77)+C67*D76*E76*SUM(F68:F75,F77)*SUM(G67:G77)+C67*D67*E76*SUM(F68:F75,F77)*SUM(G67:G77)+C76*D67*E76*SUM(F68:F75,F77)*SUM(G67:G77)+C67*D76*E67*SUM(F68:F75,F77)*SUM(G67:G77)</f>
        <v>128736</v>
      </c>
      <c r="E131" s="13" t="s">
        <v>41</v>
      </c>
      <c r="F131" s="12">
        <f t="shared" si="0"/>
        <v>152576</v>
      </c>
    </row>
    <row r="132" spans="1:11">
      <c r="A132" s="8" t="s">
        <v>33</v>
      </c>
      <c r="B132" s="14">
        <f t="shared" ref="B132:F132" si="1">SUM(B122:B131)</f>
        <v>14649</v>
      </c>
      <c r="C132" s="14">
        <f t="shared" si="1"/>
        <v>95078</v>
      </c>
      <c r="D132" s="14">
        <f t="shared" si="1"/>
        <v>647009</v>
      </c>
      <c r="E132" s="14">
        <f t="shared" si="1"/>
        <v>1073152</v>
      </c>
      <c r="F132" s="14">
        <f t="shared" si="1"/>
        <v>1829888</v>
      </c>
    </row>
    <row r="133" spans="1:11">
      <c r="A133" s="3" t="s">
        <v>42</v>
      </c>
    </row>
    <row r="134" spans="1:11" ht="15.6">
      <c r="A134" s="1"/>
    </row>
    <row r="135" spans="1:11" ht="15.6">
      <c r="A135" s="1"/>
    </row>
    <row r="136" spans="1:11" ht="15.6">
      <c r="A136" s="1" t="s">
        <v>43</v>
      </c>
      <c r="B136" s="3" t="s">
        <v>44</v>
      </c>
    </row>
    <row r="137" spans="1:11">
      <c r="A137" s="8" t="s">
        <v>10</v>
      </c>
      <c r="B137" s="8" t="s">
        <v>37</v>
      </c>
      <c r="C137" s="8" t="s">
        <v>38</v>
      </c>
      <c r="D137" s="8" t="s">
        <v>39</v>
      </c>
      <c r="E137" s="8" t="s">
        <v>40</v>
      </c>
      <c r="F137" s="8" t="s">
        <v>33</v>
      </c>
    </row>
    <row r="138" spans="1:11">
      <c r="A138" s="7" t="s">
        <v>13</v>
      </c>
      <c r="B138" s="22">
        <f>B122/B119</f>
        <v>2.9802322387695313E-8</v>
      </c>
      <c r="C138" s="22">
        <f>C122/B119</f>
        <v>8.3446502685546875E-7</v>
      </c>
      <c r="D138" s="22">
        <f>D122/B119</f>
        <v>1.5288591384887695E-5</v>
      </c>
      <c r="E138" s="22">
        <f>E122/B119</f>
        <v>3.0517578125E-5</v>
      </c>
      <c r="F138" s="22">
        <f t="shared" ref="F138:F147" si="2">SUM(B138:E138)</f>
        <v>4.6670436859130859E-5</v>
      </c>
      <c r="K138" s="3"/>
    </row>
    <row r="139" spans="1:11">
      <c r="A139" s="7" t="s">
        <v>14</v>
      </c>
      <c r="B139" s="22">
        <f>B123/B119</f>
        <v>1.284480094909668E-5</v>
      </c>
      <c r="C139" s="22">
        <f>C123/B119</f>
        <v>8.9287757873535156E-5</v>
      </c>
      <c r="D139" s="22">
        <f>D123/B119</f>
        <v>9.6797943115234375E-4</v>
      </c>
      <c r="E139" s="22">
        <f>E123/B119</f>
        <v>9.735107421875E-3</v>
      </c>
      <c r="F139" s="22">
        <f t="shared" si="2"/>
        <v>1.0805219411849976E-2</v>
      </c>
      <c r="K139" s="3"/>
    </row>
    <row r="140" spans="1:11">
      <c r="A140" s="7" t="s">
        <v>15</v>
      </c>
      <c r="B140" s="22">
        <f>B124/B119</f>
        <v>2.8461217880249023E-5</v>
      </c>
      <c r="C140" s="22">
        <f>C124/B119</f>
        <v>1.5369057655334473E-4</v>
      </c>
      <c r="D140" s="22">
        <f>D124/B119</f>
        <v>1.255035400390625E-3</v>
      </c>
      <c r="E140" s="22">
        <f>E124/B119</f>
        <v>9.3994140625E-3</v>
      </c>
      <c r="F140" s="22">
        <f t="shared" si="2"/>
        <v>1.0836601257324219E-2</v>
      </c>
      <c r="K140" s="3"/>
    </row>
    <row r="141" spans="1:11">
      <c r="A141" s="7" t="s">
        <v>16</v>
      </c>
      <c r="B141" s="22">
        <f>B125/B119</f>
        <v>2.2768974304199219E-5</v>
      </c>
      <c r="C141" s="22">
        <f>C125/B119</f>
        <v>1.5938282012939453E-4</v>
      </c>
      <c r="D141" s="22">
        <f>D125/B119</f>
        <v>1.7423629760742188E-3</v>
      </c>
      <c r="E141" s="22">
        <f>E125/B119</f>
        <v>1.28173828125E-2</v>
      </c>
      <c r="F141" s="22">
        <f t="shared" si="2"/>
        <v>1.4741897583007813E-2</v>
      </c>
    </row>
    <row r="142" spans="1:11">
      <c r="A142" s="7" t="s">
        <v>17</v>
      </c>
      <c r="B142" s="22">
        <f>B126/B119</f>
        <v>4.7534704208374023E-5</v>
      </c>
      <c r="C142" s="22">
        <f>C126/B119</f>
        <v>2.5668740272521973E-4</v>
      </c>
      <c r="D142" s="22">
        <f>D126/B119</f>
        <v>1.6222000122070313E-3</v>
      </c>
      <c r="E142" s="15">
        <v>0</v>
      </c>
      <c r="F142" s="22">
        <f t="shared" si="2"/>
        <v>1.926422119140625E-3</v>
      </c>
    </row>
    <row r="143" spans="1:11">
      <c r="A143" s="7" t="s">
        <v>18</v>
      </c>
      <c r="B143" s="22">
        <f>B127/B119</f>
        <v>2.8491020202636719E-5</v>
      </c>
      <c r="C143" s="22">
        <f>C127/B119</f>
        <v>1.9943714141845703E-4</v>
      </c>
      <c r="D143" s="22">
        <f>D127/B119</f>
        <v>1.575469970703125E-3</v>
      </c>
      <c r="E143" s="15">
        <v>0</v>
      </c>
      <c r="F143" s="22">
        <f t="shared" si="2"/>
        <v>1.8033981323242188E-3</v>
      </c>
    </row>
    <row r="144" spans="1:11">
      <c r="A144" s="7" t="s">
        <v>19</v>
      </c>
      <c r="B144" s="22">
        <f>B128/B119</f>
        <v>5.9455633163452148E-5</v>
      </c>
      <c r="C144" s="22">
        <f>C128/B119</f>
        <v>3.1864643096923828E-4</v>
      </c>
      <c r="D144" s="22">
        <f>D128/B119</f>
        <v>2.643585205078125E-3</v>
      </c>
      <c r="E144" s="15">
        <v>0</v>
      </c>
      <c r="F144" s="22">
        <f t="shared" si="2"/>
        <v>3.0216872692108154E-3</v>
      </c>
    </row>
    <row r="145" spans="1:7">
      <c r="A145" s="7" t="s">
        <v>20</v>
      </c>
      <c r="B145" s="22">
        <f>B129/B119</f>
        <v>5.9485435485839844E-5</v>
      </c>
      <c r="C145" s="22">
        <f>C129/B119</f>
        <v>4.1306018829345703E-4</v>
      </c>
      <c r="D145" s="22">
        <f>D129/B119</f>
        <v>2.5491714477539063E-3</v>
      </c>
      <c r="E145" s="15">
        <v>0</v>
      </c>
      <c r="F145" s="22">
        <f t="shared" si="2"/>
        <v>3.0217170715332031E-3</v>
      </c>
    </row>
    <row r="146" spans="1:7">
      <c r="A146" s="7" t="s">
        <v>21</v>
      </c>
      <c r="B146" s="22">
        <f>B130/B119</f>
        <v>8.869171142578125E-5</v>
      </c>
      <c r="C146" s="22">
        <f>C130/B119</f>
        <v>6.2084197998046875E-4</v>
      </c>
      <c r="D146" s="22">
        <f>D130/B119</f>
        <v>3.07464599609375E-3</v>
      </c>
      <c r="E146" s="15">
        <v>0</v>
      </c>
      <c r="F146" s="22">
        <f t="shared" si="2"/>
        <v>3.7841796875E-3</v>
      </c>
    </row>
    <row r="147" spans="1:7">
      <c r="A147" s="7" t="s">
        <v>22</v>
      </c>
      <c r="B147" s="22">
        <f>B131/B119</f>
        <v>8.8810920715332031E-5</v>
      </c>
      <c r="C147" s="22">
        <f>C131/B119</f>
        <v>6.2167644500732422E-4</v>
      </c>
      <c r="D147" s="22">
        <f>D131/B119</f>
        <v>3.8366317749023438E-3</v>
      </c>
      <c r="E147" s="15">
        <v>0</v>
      </c>
      <c r="F147" s="22">
        <f t="shared" si="2"/>
        <v>4.547119140625E-3</v>
      </c>
      <c r="G147" s="16"/>
    </row>
    <row r="148" spans="1:7">
      <c r="A148" s="8" t="s">
        <v>33</v>
      </c>
      <c r="B148" s="17">
        <f t="shared" ref="B148:F148" si="3">SUM(B138:B147)</f>
        <v>4.3657422065734863E-4</v>
      </c>
      <c r="C148" s="17">
        <f t="shared" si="3"/>
        <v>2.8335452079772949E-3</v>
      </c>
      <c r="D148" s="17">
        <f t="shared" si="3"/>
        <v>1.9282370805740356E-2</v>
      </c>
      <c r="E148" s="17">
        <f t="shared" si="3"/>
        <v>3.1982421875E-2</v>
      </c>
      <c r="F148" s="17">
        <f t="shared" si="3"/>
        <v>5.4534912109375E-2</v>
      </c>
      <c r="G148" s="18">
        <f>F148</f>
        <v>5.4534912109375E-2</v>
      </c>
    </row>
    <row r="151" spans="1:7" ht="15.6">
      <c r="A151" s="1" t="s">
        <v>45</v>
      </c>
    </row>
    <row r="152" spans="1:7">
      <c r="A152" s="8" t="s">
        <v>10</v>
      </c>
      <c r="B152" s="8" t="s">
        <v>37</v>
      </c>
      <c r="C152" s="8" t="s">
        <v>38</v>
      </c>
      <c r="D152" s="8" t="s">
        <v>39</v>
      </c>
      <c r="E152" s="8" t="s">
        <v>40</v>
      </c>
      <c r="F152" s="8" t="s">
        <v>33</v>
      </c>
    </row>
    <row r="153" spans="1:7">
      <c r="A153" s="7" t="s">
        <v>13</v>
      </c>
      <c r="B153" s="22">
        <f t="shared" ref="B153:B162" si="4">B138*F41</f>
        <v>1.4901161193847656E-4</v>
      </c>
      <c r="C153" s="22">
        <f t="shared" ref="C153:C162" si="5">C138*G41</f>
        <v>4.1723251342773438E-4</v>
      </c>
      <c r="D153" s="22">
        <f t="shared" ref="D153:D162" si="6">D138*H41</f>
        <v>7.6442956924438477E-4</v>
      </c>
      <c r="E153" s="22">
        <f t="shared" ref="E153:E162" si="7">E138*I41</f>
        <v>1.52587890625E-4</v>
      </c>
      <c r="F153" s="22">
        <f t="shared" ref="F153:F162" si="8">SUM(B153:E153)</f>
        <v>1.4832615852355957E-3</v>
      </c>
    </row>
    <row r="154" spans="1:7">
      <c r="A154" s="7" t="s">
        <v>14</v>
      </c>
      <c r="B154" s="22">
        <f t="shared" si="4"/>
        <v>1.284480094909668E-2</v>
      </c>
      <c r="C154" s="22">
        <f t="shared" si="5"/>
        <v>1.7857551574707031E-2</v>
      </c>
      <c r="D154" s="22">
        <f t="shared" si="6"/>
        <v>3.871917724609375E-2</v>
      </c>
      <c r="E154" s="22">
        <f t="shared" si="7"/>
        <v>2.9205322265625E-2</v>
      </c>
      <c r="F154" s="22">
        <f t="shared" si="8"/>
        <v>9.8626852035522461E-2</v>
      </c>
    </row>
    <row r="155" spans="1:7">
      <c r="A155" s="7" t="s">
        <v>15</v>
      </c>
      <c r="B155" s="22">
        <f t="shared" si="4"/>
        <v>1.4230608940124512E-2</v>
      </c>
      <c r="C155" s="22">
        <f t="shared" si="5"/>
        <v>2.3053586483001709E-2</v>
      </c>
      <c r="D155" s="22">
        <f t="shared" si="6"/>
        <v>3.765106201171875E-2</v>
      </c>
      <c r="E155" s="22">
        <f t="shared" si="7"/>
        <v>1.8798828125E-2</v>
      </c>
      <c r="F155" s="22">
        <f t="shared" si="8"/>
        <v>9.3734085559844971E-2</v>
      </c>
    </row>
    <row r="156" spans="1:7">
      <c r="A156" s="7" t="s">
        <v>16</v>
      </c>
      <c r="B156" s="22">
        <f t="shared" si="4"/>
        <v>6.8306922912597656E-3</v>
      </c>
      <c r="C156" s="22">
        <f t="shared" si="5"/>
        <v>1.5938282012939453E-2</v>
      </c>
      <c r="D156" s="22">
        <f t="shared" si="6"/>
        <v>4.3559074401855469E-2</v>
      </c>
      <c r="E156" s="22">
        <f t="shared" si="7"/>
        <v>2.5634765625E-2</v>
      </c>
      <c r="F156" s="22">
        <f t="shared" si="8"/>
        <v>9.1962814331054688E-2</v>
      </c>
    </row>
    <row r="157" spans="1:7">
      <c r="A157" s="7" t="s">
        <v>17</v>
      </c>
      <c r="B157" s="22">
        <f t="shared" si="4"/>
        <v>9.5069408416748047E-3</v>
      </c>
      <c r="C157" s="22">
        <f t="shared" si="5"/>
        <v>1.9251555204391479E-2</v>
      </c>
      <c r="D157" s="22">
        <f t="shared" si="6"/>
        <v>3.2444000244140625E-2</v>
      </c>
      <c r="E157" s="15">
        <f t="shared" si="7"/>
        <v>0</v>
      </c>
      <c r="F157" s="22">
        <f t="shared" si="8"/>
        <v>6.1202496290206909E-2</v>
      </c>
    </row>
    <row r="158" spans="1:7">
      <c r="A158" s="7" t="s">
        <v>18</v>
      </c>
      <c r="B158" s="22">
        <f t="shared" si="4"/>
        <v>5.6982040405273438E-3</v>
      </c>
      <c r="C158" s="22">
        <f t="shared" si="5"/>
        <v>1.4957785606384277E-2</v>
      </c>
      <c r="D158" s="22">
        <f t="shared" si="6"/>
        <v>3.15093994140625E-2</v>
      </c>
      <c r="E158" s="15">
        <f t="shared" si="7"/>
        <v>0</v>
      </c>
      <c r="F158" s="22">
        <f t="shared" si="8"/>
        <v>5.2165389060974121E-2</v>
      </c>
    </row>
    <row r="159" spans="1:7">
      <c r="A159" s="7" t="s">
        <v>19</v>
      </c>
      <c r="B159" s="22">
        <f t="shared" si="4"/>
        <v>5.9455633163452148E-3</v>
      </c>
      <c r="C159" s="22">
        <f t="shared" si="5"/>
        <v>1.5932321548461914E-2</v>
      </c>
      <c r="D159" s="22">
        <f t="shared" si="6"/>
        <v>3.9653778076171875E-2</v>
      </c>
      <c r="E159" s="15">
        <f t="shared" si="7"/>
        <v>0</v>
      </c>
      <c r="F159" s="22">
        <f t="shared" si="8"/>
        <v>6.1531662940979004E-2</v>
      </c>
    </row>
    <row r="160" spans="1:7">
      <c r="A160" s="7" t="s">
        <v>20</v>
      </c>
      <c r="B160" s="22">
        <f t="shared" si="4"/>
        <v>5.9485435485839844E-3</v>
      </c>
      <c r="C160" s="22">
        <f t="shared" si="5"/>
        <v>2.0653009414672852E-2</v>
      </c>
      <c r="D160" s="22">
        <f t="shared" si="6"/>
        <v>3.8237571716308594E-2</v>
      </c>
      <c r="E160" s="15">
        <f t="shared" si="7"/>
        <v>0</v>
      </c>
      <c r="F160" s="22">
        <f t="shared" si="8"/>
        <v>6.483912467956543E-2</v>
      </c>
    </row>
    <row r="161" spans="1:10">
      <c r="A161" s="7" t="s">
        <v>21</v>
      </c>
      <c r="B161" s="22">
        <f t="shared" si="4"/>
        <v>4.4345855712890625E-3</v>
      </c>
      <c r="C161" s="22">
        <f t="shared" si="5"/>
        <v>1.5521049499511719E-2</v>
      </c>
      <c r="D161" s="22">
        <f t="shared" si="6"/>
        <v>3.07464599609375E-2</v>
      </c>
      <c r="E161" s="15">
        <f t="shared" si="7"/>
        <v>0</v>
      </c>
      <c r="F161" s="22">
        <f t="shared" si="8"/>
        <v>5.0702095031738281E-2</v>
      </c>
    </row>
    <row r="162" spans="1:10">
      <c r="A162" s="7" t="s">
        <v>22</v>
      </c>
      <c r="B162" s="22">
        <f t="shared" si="4"/>
        <v>8.8810920715332031E-4</v>
      </c>
      <c r="C162" s="22">
        <f t="shared" si="5"/>
        <v>6.2167644500732422E-3</v>
      </c>
      <c r="D162" s="22">
        <f t="shared" si="6"/>
        <v>3.8366317749023438E-2</v>
      </c>
      <c r="E162" s="15">
        <f t="shared" si="7"/>
        <v>0</v>
      </c>
      <c r="F162" s="22">
        <f t="shared" si="8"/>
        <v>4.547119140625E-2</v>
      </c>
    </row>
    <row r="163" spans="1:10">
      <c r="A163" s="8" t="s">
        <v>33</v>
      </c>
      <c r="B163" s="17">
        <f t="shared" ref="B163:F163" si="9">SUM(B153:B162)</f>
        <v>6.6477060317993164E-2</v>
      </c>
      <c r="C163" s="17">
        <f t="shared" si="9"/>
        <v>0.14979913830757141</v>
      </c>
      <c r="D163" s="17">
        <f t="shared" si="9"/>
        <v>0.33165127038955688</v>
      </c>
      <c r="E163" s="17">
        <f t="shared" si="9"/>
        <v>7.379150390625E-2</v>
      </c>
      <c r="F163" s="17">
        <f t="shared" si="9"/>
        <v>0.62171897292137146</v>
      </c>
      <c r="G163" s="18">
        <f>F163</f>
        <v>0.62171897292137146</v>
      </c>
    </row>
    <row r="166" spans="1:10" ht="15.6">
      <c r="A166" s="1" t="s">
        <v>46</v>
      </c>
    </row>
    <row r="167" spans="1:10">
      <c r="A167" s="8" t="s">
        <v>10</v>
      </c>
      <c r="B167" s="8" t="s">
        <v>27</v>
      </c>
      <c r="C167" s="8" t="s">
        <v>28</v>
      </c>
      <c r="D167" s="8" t="s">
        <v>29</v>
      </c>
      <c r="E167" s="8" t="s">
        <v>30</v>
      </c>
      <c r="F167" s="8" t="s">
        <v>31</v>
      </c>
    </row>
    <row r="168" spans="1:10">
      <c r="A168" s="7" t="s">
        <v>47</v>
      </c>
      <c r="B168" s="7">
        <f>C77</f>
        <v>2</v>
      </c>
      <c r="C168" s="7">
        <f>D77</f>
        <v>1</v>
      </c>
      <c r="D168" s="7">
        <f>E77</f>
        <v>1</v>
      </c>
      <c r="E168" s="7">
        <f>F77</f>
        <v>1</v>
      </c>
      <c r="F168" s="7">
        <f>G77</f>
        <v>1</v>
      </c>
    </row>
    <row r="169" spans="1:10">
      <c r="A169" s="7" t="s">
        <v>48</v>
      </c>
      <c r="B169" s="7">
        <f>C79</f>
        <v>32</v>
      </c>
      <c r="C169" s="7">
        <f>D79</f>
        <v>32</v>
      </c>
      <c r="D169" s="7">
        <f>E79</f>
        <v>32</v>
      </c>
      <c r="E169" s="7">
        <f>F79</f>
        <v>32</v>
      </c>
      <c r="F169" s="7">
        <f>G79</f>
        <v>32</v>
      </c>
    </row>
    <row r="170" spans="1:10">
      <c r="A170" s="7" t="s">
        <v>49</v>
      </c>
      <c r="B170" s="7">
        <f t="shared" ref="B170:F170" si="10">3*B168/B169</f>
        <v>0.1875</v>
      </c>
      <c r="C170" s="7">
        <f t="shared" si="10"/>
        <v>9.375E-2</v>
      </c>
      <c r="D170" s="7">
        <f t="shared" si="10"/>
        <v>9.375E-2</v>
      </c>
      <c r="E170" s="7">
        <f t="shared" si="10"/>
        <v>9.375E-2</v>
      </c>
      <c r="F170" s="7">
        <f t="shared" si="10"/>
        <v>9.375E-2</v>
      </c>
      <c r="G170" s="3" t="s">
        <v>50</v>
      </c>
    </row>
    <row r="172" spans="1:10" ht="15.6">
      <c r="A172" s="1"/>
    </row>
    <row r="173" spans="1:10" ht="15.6">
      <c r="A173" s="1" t="s">
        <v>51</v>
      </c>
    </row>
    <row r="174" spans="1:10">
      <c r="A174" s="8" t="s">
        <v>10</v>
      </c>
      <c r="B174" s="8" t="s">
        <v>37</v>
      </c>
      <c r="C174" s="8" t="s">
        <v>38</v>
      </c>
      <c r="D174" s="8" t="s">
        <v>39</v>
      </c>
      <c r="E174" s="8" t="s">
        <v>33</v>
      </c>
      <c r="I174" s="20">
        <f>PRODUCT(B170:E170)</f>
        <v>1.544952392578125E-4</v>
      </c>
      <c r="J174" s="20">
        <f>PRODUCT(B170:D170)</f>
        <v>1.64794921875E-3</v>
      </c>
    </row>
    <row r="175" spans="1:10">
      <c r="A175" s="7" t="s">
        <v>52</v>
      </c>
      <c r="B175" s="19">
        <v>100</v>
      </c>
      <c r="C175" s="19">
        <v>25</v>
      </c>
      <c r="D175" s="19">
        <v>5</v>
      </c>
      <c r="E175" s="12"/>
    </row>
    <row r="176" spans="1:10">
      <c r="A176" s="7" t="s">
        <v>53</v>
      </c>
      <c r="B176" s="19">
        <v>486</v>
      </c>
      <c r="C176" s="19">
        <v>20898</v>
      </c>
      <c r="D176" s="19">
        <v>353916</v>
      </c>
      <c r="E176" s="12">
        <f>B119</f>
        <v>33554432</v>
      </c>
      <c r="H176" s="20">
        <f>PRODUCT(B170:F170)</f>
        <v>1.4483928680419922E-5</v>
      </c>
    </row>
    <row r="177" spans="1:8">
      <c r="A177" s="7" t="s">
        <v>54</v>
      </c>
      <c r="B177" s="21">
        <v>1.4E-5</v>
      </c>
      <c r="C177" s="21">
        <v>6.2299999999999996E-4</v>
      </c>
      <c r="D177" s="21">
        <v>1.0548E-2</v>
      </c>
      <c r="E177" s="22">
        <f t="shared" ref="E177:E178" si="11">SUM(B177:D177)</f>
        <v>1.1185E-2</v>
      </c>
    </row>
    <row r="178" spans="1:8">
      <c r="A178" s="7" t="s">
        <v>55</v>
      </c>
      <c r="B178" s="7">
        <f t="shared" ref="B178:D178" si="12">B175*B177</f>
        <v>1.4E-3</v>
      </c>
      <c r="C178" s="7">
        <f t="shared" si="12"/>
        <v>1.5574999999999999E-2</v>
      </c>
      <c r="D178" s="7">
        <f t="shared" si="12"/>
        <v>5.2740000000000002E-2</v>
      </c>
      <c r="E178" s="22">
        <f t="shared" si="11"/>
        <v>6.9714999999999999E-2</v>
      </c>
      <c r="F178" s="18">
        <f>E178</f>
        <v>6.9714999999999999E-2</v>
      </c>
    </row>
    <row r="181" spans="1:8" ht="15.6">
      <c r="A181" s="1" t="s">
        <v>56</v>
      </c>
    </row>
    <row r="182" spans="1:8">
      <c r="A182" s="8" t="s">
        <v>57</v>
      </c>
      <c r="B182" s="8" t="s">
        <v>58</v>
      </c>
      <c r="C182" s="8" t="s">
        <v>59</v>
      </c>
      <c r="D182" s="8" t="s">
        <v>60</v>
      </c>
      <c r="E182" s="8" t="s">
        <v>61</v>
      </c>
      <c r="F182" s="8" t="s">
        <v>62</v>
      </c>
      <c r="G182" s="8" t="s">
        <v>63</v>
      </c>
    </row>
    <row r="183" spans="1:8">
      <c r="A183" s="22">
        <f>E177</f>
        <v>1.1185E-2</v>
      </c>
      <c r="B183" s="19">
        <v>10</v>
      </c>
      <c r="C183" s="22">
        <f>F163</f>
        <v>0.62171897292137146</v>
      </c>
      <c r="D183" s="7">
        <f>3*(C183+E178)</f>
        <v>2.0743019187641143</v>
      </c>
      <c r="E183" s="7">
        <f>B183/(1-B183*A183)</f>
        <v>11.259359342453415</v>
      </c>
      <c r="F183" s="7">
        <f>E183*D183</f>
        <v>23.355310688105774</v>
      </c>
      <c r="G183" s="7">
        <f>A183*F183</f>
        <v>0.26122915004646308</v>
      </c>
      <c r="H183" s="18">
        <f>G183</f>
        <v>0.26122915004646308</v>
      </c>
    </row>
    <row r="184" spans="1:8" ht="15.6">
      <c r="A184" s="1"/>
    </row>
    <row r="185" spans="1:8" ht="15.6">
      <c r="A185" s="1"/>
    </row>
    <row r="186" spans="1:8" ht="15.6">
      <c r="A186" s="1" t="s">
        <v>64</v>
      </c>
    </row>
    <row r="187" spans="1:8">
      <c r="A187" s="8" t="s">
        <v>65</v>
      </c>
      <c r="B187" s="8" t="s">
        <v>66</v>
      </c>
    </row>
    <row r="188" spans="1:8">
      <c r="A188" s="7" t="s">
        <v>67</v>
      </c>
      <c r="B188" s="23">
        <f>G163</f>
        <v>0.62171897292137146</v>
      </c>
    </row>
    <row r="189" spans="1:8">
      <c r="A189" s="7" t="s">
        <v>32</v>
      </c>
      <c r="B189" s="23">
        <f>F178</f>
        <v>6.9714999999999999E-2</v>
      </c>
    </row>
    <row r="190" spans="1:8">
      <c r="A190" s="7" t="s">
        <v>68</v>
      </c>
      <c r="B190" s="23">
        <f>H183</f>
        <v>0.26122915004646308</v>
      </c>
    </row>
    <row r="191" spans="1:8">
      <c r="A191" s="7" t="s">
        <v>69</v>
      </c>
      <c r="B191" s="23">
        <f>SUM(B188:B190)</f>
        <v>0.95266312296783451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simulator</vt:lpstr>
      <vt:lpstr>bonus</vt:lpstr>
      <vt:lpstr>freespin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windfall</cp:lastModifiedBy>
  <dcterms:modified xsi:type="dcterms:W3CDTF">2017-12-07T03:29:38Z</dcterms:modified>
</cp:coreProperties>
</file>