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70" windowWidth="20175" windowHeight="12150"/>
  </bookViews>
  <sheets>
    <sheet name="slot_input_prototype" sheetId="6" r:id="rId1"/>
    <sheet name="슬롯" sheetId="1" r:id="rId2"/>
    <sheet name="메모" sheetId="2" r:id="rId3"/>
    <sheet name="Sheet2" sheetId="5" r:id="rId4"/>
  </sheets>
  <calcPr calcId="124519"/>
</workbook>
</file>

<file path=xl/calcChain.xml><?xml version="1.0" encoding="utf-8"?>
<calcChain xmlns="http://schemas.openxmlformats.org/spreadsheetml/2006/main">
  <c r="G20" i="6"/>
  <c r="F20"/>
  <c r="E20"/>
  <c r="D20"/>
  <c r="C20"/>
  <c r="B53" i="1"/>
  <c r="D23" i="5" l="1"/>
  <c r="H7"/>
  <c r="H8"/>
  <c r="H9"/>
  <c r="H10"/>
  <c r="H6"/>
  <c r="J6"/>
  <c r="L7"/>
  <c r="L8"/>
  <c r="L9"/>
  <c r="L10"/>
  <c r="L6"/>
  <c r="D16" l="1"/>
  <c r="D20"/>
  <c r="K7" l="1"/>
  <c r="K6"/>
  <c r="K8"/>
  <c r="K9"/>
  <c r="K10"/>
  <c r="I6"/>
  <c r="F7"/>
  <c r="J7" s="1"/>
  <c r="F8"/>
  <c r="F9"/>
  <c r="F10"/>
  <c r="F6"/>
  <c r="B56" i="1"/>
  <c r="F56" s="1"/>
  <c r="B49"/>
  <c r="C49"/>
  <c r="D49"/>
  <c r="E49"/>
  <c r="F49"/>
  <c r="B74"/>
  <c r="B16"/>
  <c r="C56"/>
  <c r="C72" s="1"/>
  <c r="C16"/>
  <c r="D56"/>
  <c r="D66" s="1"/>
  <c r="D72"/>
  <c r="D87" s="1"/>
  <c r="D16"/>
  <c r="E56"/>
  <c r="E72" s="1"/>
  <c r="E16"/>
  <c r="B57" a="1"/>
  <c r="B57"/>
  <c r="B73" s="1"/>
  <c r="B17"/>
  <c r="C57"/>
  <c r="C17"/>
  <c r="D57"/>
  <c r="D73" s="1"/>
  <c r="D88" s="1"/>
  <c r="D17"/>
  <c r="E57"/>
  <c r="E17"/>
  <c r="B58"/>
  <c r="B18"/>
  <c r="C58"/>
  <c r="C74"/>
  <c r="C18"/>
  <c r="C89"/>
  <c r="D58"/>
  <c r="D18"/>
  <c r="E58"/>
  <c r="E74"/>
  <c r="E18"/>
  <c r="E89"/>
  <c r="B59"/>
  <c r="B75" s="1"/>
  <c r="B19"/>
  <c r="C59"/>
  <c r="C75"/>
  <c r="C90" s="1"/>
  <c r="C19"/>
  <c r="D59"/>
  <c r="D75" s="1"/>
  <c r="D90" s="1"/>
  <c r="D19"/>
  <c r="E59"/>
  <c r="E75"/>
  <c r="E90" s="1"/>
  <c r="E19"/>
  <c r="B60"/>
  <c r="B20"/>
  <c r="C60"/>
  <c r="F60" s="1"/>
  <c r="C76"/>
  <c r="C91" s="1"/>
  <c r="C20"/>
  <c r="D60"/>
  <c r="D76" s="1"/>
  <c r="D91" s="1"/>
  <c r="D20"/>
  <c r="E91"/>
  <c r="B61"/>
  <c r="B77"/>
  <c r="F77" s="1"/>
  <c r="B21"/>
  <c r="C61"/>
  <c r="C77"/>
  <c r="C21"/>
  <c r="C92"/>
  <c r="D61"/>
  <c r="D77"/>
  <c r="D92" s="1"/>
  <c r="D21"/>
  <c r="E92"/>
  <c r="B62"/>
  <c r="B78"/>
  <c r="B93" s="1"/>
  <c r="B22"/>
  <c r="C62"/>
  <c r="C78" s="1"/>
  <c r="C93" s="1"/>
  <c r="C22"/>
  <c r="D62"/>
  <c r="D78"/>
  <c r="D93" s="1"/>
  <c r="D22"/>
  <c r="E93"/>
  <c r="B63"/>
  <c r="B79"/>
  <c r="B23"/>
  <c r="B94"/>
  <c r="F94" s="1"/>
  <c r="C63"/>
  <c r="C79"/>
  <c r="C94" s="1"/>
  <c r="C23"/>
  <c r="D63"/>
  <c r="D79"/>
  <c r="D23"/>
  <c r="D94"/>
  <c r="E94"/>
  <c r="B64"/>
  <c r="B80" s="1"/>
  <c r="B24"/>
  <c r="C64"/>
  <c r="F64" s="1"/>
  <c r="C80"/>
  <c r="C95" s="1"/>
  <c r="C24"/>
  <c r="D64"/>
  <c r="D80" s="1"/>
  <c r="D95" s="1"/>
  <c r="D24"/>
  <c r="E95"/>
  <c r="B65"/>
  <c r="B81"/>
  <c r="B96" s="1"/>
  <c r="F96" s="1"/>
  <c r="B25"/>
  <c r="C65"/>
  <c r="C81"/>
  <c r="C25"/>
  <c r="C96"/>
  <c r="D65"/>
  <c r="D81"/>
  <c r="D96" s="1"/>
  <c r="D25"/>
  <c r="E96"/>
  <c r="B112"/>
  <c r="E112" s="1"/>
  <c r="F112" s="1"/>
  <c r="B123" s="1"/>
  <c r="C112"/>
  <c r="D112"/>
  <c r="E111"/>
  <c r="A117" s="1"/>
  <c r="B102"/>
  <c r="B104" s="1"/>
  <c r="B103"/>
  <c r="C102"/>
  <c r="C103"/>
  <c r="C104"/>
  <c r="D102"/>
  <c r="D104" s="1"/>
  <c r="D103"/>
  <c r="E102"/>
  <c r="E103"/>
  <c r="E104"/>
  <c r="F102"/>
  <c r="F104" s="1"/>
  <c r="F103"/>
  <c r="F79"/>
  <c r="F81"/>
  <c r="F58"/>
  <c r="F61"/>
  <c r="F62"/>
  <c r="F63"/>
  <c r="F65"/>
  <c r="J10" i="5" l="1"/>
  <c r="J9"/>
  <c r="J8"/>
  <c r="I110" i="1"/>
  <c r="J110"/>
  <c r="H110"/>
  <c r="E82"/>
  <c r="E87"/>
  <c r="E97" s="1"/>
  <c r="E117"/>
  <c r="F75"/>
  <c r="B90"/>
  <c r="F90" s="1"/>
  <c r="F93"/>
  <c r="F73"/>
  <c r="B88"/>
  <c r="F88" s="1"/>
  <c r="C82"/>
  <c r="C87"/>
  <c r="F80"/>
  <c r="B95"/>
  <c r="F95" s="1"/>
  <c r="F74"/>
  <c r="B89"/>
  <c r="F89" s="1"/>
  <c r="B72"/>
  <c r="C66"/>
  <c r="E73"/>
  <c r="E88" s="1"/>
  <c r="C73"/>
  <c r="C88" s="1"/>
  <c r="E66"/>
  <c r="F59"/>
  <c r="E110"/>
  <c r="B92"/>
  <c r="F92" s="1"/>
  <c r="B76"/>
  <c r="B66"/>
  <c r="F78"/>
  <c r="F57"/>
  <c r="F66" s="1"/>
  <c r="D74"/>
  <c r="D89" s="1"/>
  <c r="D97" s="1"/>
  <c r="F76" l="1"/>
  <c r="B91"/>
  <c r="F91" s="1"/>
  <c r="B87"/>
  <c r="F72"/>
  <c r="F82" s="1"/>
  <c r="G82" s="1"/>
  <c r="B82"/>
  <c r="D82"/>
  <c r="C97"/>
  <c r="B97" l="1"/>
  <c r="F87"/>
  <c r="F97" s="1"/>
  <c r="C117" l="1"/>
  <c r="D117" s="1"/>
  <c r="F117" s="1"/>
  <c r="G117" s="1"/>
  <c r="H117" s="1"/>
  <c r="B124" s="1"/>
  <c r="G97"/>
  <c r="B122" s="1"/>
  <c r="B125" s="1"/>
</calcChain>
</file>

<file path=xl/sharedStrings.xml><?xml version="1.0" encoding="utf-8"?>
<sst xmlns="http://schemas.openxmlformats.org/spreadsheetml/2006/main" count="213" uniqueCount="114">
  <si>
    <t>● 범례</t>
  </si>
  <si>
    <t>정책에 따라 변경</t>
  </si>
  <si>
    <t>자동으로 계산되는 영역으로써, 변경 금지</t>
  </si>
  <si>
    <t>미확인 영역, 계산식 분석이 필요한 부분</t>
  </si>
  <si>
    <t>● 기초 자료</t>
  </si>
  <si>
    <t>* Wild는 Scatter를 제외한 모든 심볼을 대체할 수 있음</t>
  </si>
  <si>
    <t>* 5 x 3 머신 기준</t>
  </si>
  <si>
    <t>머신 판 수</t>
  </si>
  <si>
    <t>● Pay Table</t>
  </si>
  <si>
    <t>● 구간 Pay</t>
  </si>
  <si>
    <t>심볼</t>
  </si>
  <si>
    <t>5개</t>
  </si>
  <si>
    <t>4개</t>
  </si>
  <si>
    <t>3개</t>
  </si>
  <si>
    <t>2개</t>
  </si>
  <si>
    <t>구간 순번</t>
  </si>
  <si>
    <t>구간 Pay</t>
  </si>
  <si>
    <t>Wild</t>
  </si>
  <si>
    <t>A</t>
  </si>
  <si>
    <t>J</t>
  </si>
  <si>
    <t>Q</t>
  </si>
  <si>
    <t>K</t>
  </si>
  <si>
    <t>그림1</t>
  </si>
  <si>
    <t>그림2</t>
  </si>
  <si>
    <t>그림3</t>
  </si>
  <si>
    <t>그림4</t>
  </si>
  <si>
    <t>그림5</t>
  </si>
  <si>
    <t>*상기 표를 직접 수정하지 않으며, 우측 구간 Pay 값을 조정한다.</t>
  </si>
  <si>
    <t>*구간 순번을 늘리거나 줄일 경우, 하단의 Win 경우의 수 값을 재조정 해야 한다.</t>
  </si>
  <si>
    <t>*우측 구간 Pay는 순번이 클 수록 Pay는 낮아져야 한다.</t>
  </si>
  <si>
    <t>● 심볼 출현 빈도</t>
  </si>
  <si>
    <t>릴1</t>
  </si>
  <si>
    <t>릴2</t>
  </si>
  <si>
    <t>릴3</t>
  </si>
  <si>
    <t>릴4</t>
  </si>
  <si>
    <t>릴5</t>
  </si>
  <si>
    <t>Scatter</t>
  </si>
  <si>
    <t>합계</t>
  </si>
  <si>
    <t>● Win 경우의 수</t>
  </si>
  <si>
    <t>전체 경우의 수</t>
  </si>
  <si>
    <t>각 릴별 합계를 곱함</t>
  </si>
  <si>
    <t>5개 출현</t>
  </si>
  <si>
    <t>4개 출현</t>
  </si>
  <si>
    <t>3개 출현</t>
  </si>
  <si>
    <t>2개 출현</t>
  </si>
  <si>
    <t>-</t>
  </si>
  <si>
    <t>*Pay Table과 대조하여, 금액이 높은 경우를 제외</t>
  </si>
  <si>
    <t>● 확률</t>
  </si>
  <si>
    <t>Win 경우의 수를 전체 경우의 수로 나눔</t>
  </si>
  <si>
    <t>● Payout</t>
  </si>
  <si>
    <t>● Scatter Pay</t>
  </si>
  <si>
    <t>Scatter 수</t>
  </si>
  <si>
    <t>릴별 심볼 수</t>
  </si>
  <si>
    <t>확률</t>
  </si>
  <si>
    <t>* 3을 곱하는 이유는 세로 라인이 세 줄이므로</t>
  </si>
  <si>
    <t>● Scatter Pay Table / RETURN</t>
  </si>
  <si>
    <t>Scatter Pay</t>
  </si>
  <si>
    <t>조합</t>
  </si>
  <si>
    <t>가능성</t>
  </si>
  <si>
    <t>RETURN</t>
  </si>
  <si>
    <t>● Bonus</t>
  </si>
  <si>
    <t>가능성 합계</t>
  </si>
  <si>
    <t>Free Spen 횟수</t>
  </si>
  <si>
    <t>Line Pay 반환율</t>
  </si>
  <si>
    <t>보너스 예상 승리</t>
  </si>
  <si>
    <t>총 스핀 예상 수</t>
  </si>
  <si>
    <t>스핀 예상 승률</t>
  </si>
  <si>
    <t>스핀당 기대 수익률</t>
  </si>
  <si>
    <t>● Summary</t>
  </si>
  <si>
    <t>아이템</t>
  </si>
  <si>
    <t>Retern</t>
  </si>
  <si>
    <t>Line Pay</t>
  </si>
  <si>
    <t>Bonus</t>
  </si>
  <si>
    <t>Total</t>
  </si>
  <si>
    <t>http://wizardofodds.com/games/slots/atkins-diet/</t>
    <phoneticPr fontId="4" type="noConversion"/>
  </si>
  <si>
    <r>
      <t>R</t>
    </r>
    <r>
      <rPr>
        <sz val="10"/>
        <color rgb="FF000000"/>
        <rFont val="Arial"/>
        <family val="2"/>
      </rPr>
      <t>EEL</t>
    </r>
    <phoneticPr fontId="4" type="noConversion"/>
  </si>
  <si>
    <t>소켓</t>
    <phoneticPr fontId="4" type="noConversion"/>
  </si>
  <si>
    <t>심벌수</t>
    <phoneticPr fontId="4" type="noConversion"/>
  </si>
  <si>
    <r>
      <t>S</t>
    </r>
    <r>
      <rPr>
        <sz val="10"/>
        <color rgb="FF000000"/>
        <rFont val="Arial"/>
        <family val="2"/>
      </rPr>
      <t>catter</t>
    </r>
    <phoneticPr fontId="4" type="noConversion"/>
  </si>
  <si>
    <r>
      <rPr>
        <sz val="10"/>
        <color rgb="FF000000"/>
        <rFont val="돋움"/>
        <family val="3"/>
        <charset val="129"/>
      </rPr>
      <t>조합의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phoneticPr fontId="4" type="noConversion"/>
  </si>
  <si>
    <r>
      <t>3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</si>
  <si>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r>
      <t>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</si>
  <si>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r>
      <t>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</si>
  <si>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t>경우</t>
    <phoneticPr fontId="4" type="noConversion"/>
  </si>
  <si>
    <t>확률</t>
    <phoneticPr fontId="4" type="noConversion"/>
  </si>
  <si>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릴에서</t>
    </r>
    <r>
      <rPr>
        <sz val="10"/>
        <color rgb="FF000000"/>
        <rFont val="Arial"/>
        <family val="2"/>
      </rPr>
      <t xml:space="preserve"> Scatter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</t>
    </r>
    <phoneticPr fontId="4" type="noConversion"/>
  </si>
  <si>
    <r>
      <rPr>
        <sz val="10"/>
        <color rgb="FF000000"/>
        <rFont val="Arial"/>
        <family val="2"/>
      </rPr>
      <t>REEL1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* REEL2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* ... * REEL5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</si>
  <si>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https://wizardofodds.com/games/slots/atkins-diet/</t>
    <phoneticPr fontId="4" type="noConversion"/>
  </si>
  <si>
    <r>
      <t>R</t>
    </r>
    <r>
      <rPr>
        <sz val="10"/>
        <color rgb="FF000000"/>
        <rFont val="Arial"/>
        <family val="2"/>
      </rPr>
      <t>EEL 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</si>
  <si>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*</t>
    <phoneticPr fontId="4" type="noConversion"/>
  </si>
  <si>
    <r>
      <t>R</t>
    </r>
    <r>
      <rPr>
        <sz val="10"/>
        <color rgb="FF000000"/>
        <rFont val="Arial"/>
        <family val="2"/>
      </rPr>
      <t xml:space="preserve">EEL1 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</si>
  <si>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r>
      <t>R</t>
    </r>
    <r>
      <rPr>
        <sz val="10"/>
        <color rgb="FF000000"/>
        <rFont val="Arial"/>
        <family val="2"/>
      </rPr>
      <t>EEL1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</si>
  <si>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인어</t>
    <phoneticPr fontId="4" type="noConversion"/>
  </si>
  <si>
    <t>상어</t>
    <phoneticPr fontId="4" type="noConversion"/>
  </si>
  <si>
    <t>ID</t>
    <phoneticPr fontId="4" type="noConversion"/>
  </si>
  <si>
    <t>W</t>
    <phoneticPr fontId="4" type="noConversion"/>
  </si>
  <si>
    <t>A</t>
    <phoneticPr fontId="4" type="noConversion"/>
  </si>
  <si>
    <t>J</t>
    <phoneticPr fontId="4" type="noConversion"/>
  </si>
  <si>
    <t>Q</t>
    <phoneticPr fontId="4" type="noConversion"/>
  </si>
  <si>
    <t>K</t>
    <phoneticPr fontId="4" type="noConversion"/>
  </si>
  <si>
    <t>MM</t>
    <phoneticPr fontId="4" type="noConversion"/>
  </si>
  <si>
    <t>SH</t>
    <phoneticPr fontId="4" type="noConversion"/>
  </si>
  <si>
    <t>G1</t>
    <phoneticPr fontId="4" type="noConversion"/>
  </si>
  <si>
    <t>G2</t>
    <phoneticPr fontId="4" type="noConversion"/>
  </si>
  <si>
    <t>G5</t>
    <phoneticPr fontId="4" type="noConversion"/>
  </si>
  <si>
    <t>SC</t>
    <phoneticPr fontId="4" type="noConversion"/>
  </si>
  <si>
    <r>
      <t>{{</t>
    </r>
    <r>
      <rPr>
        <sz val="10"/>
        <color rgb="FF000000"/>
        <rFont val="Arial"/>
        <family val="2"/>
      </rPr>
      <t>//</t>
    </r>
    <r>
      <rPr>
        <sz val="10"/>
        <color rgb="FF000000"/>
        <rFont val="Arial"/>
        <family val="2"/>
      </rPr>
      <t>reel-define}}</t>
    </r>
    <phoneticPr fontId="4" type="noConversion"/>
  </si>
  <si>
    <r>
      <t>{{dumm-define}}</t>
    </r>
    <r>
      <rPr>
        <b/>
        <sz val="12"/>
        <color rgb="FF0000FF"/>
        <rFont val="돋움"/>
        <family val="3"/>
        <charset val="129"/>
      </rPr>
      <t/>
    </r>
    <phoneticPr fontId="4" type="noConversion"/>
  </si>
  <si>
    <r>
      <t>{{</t>
    </r>
    <r>
      <rPr>
        <sz val="10"/>
        <color rgb="FF000000"/>
        <rFont val="Arial"/>
        <family val="2"/>
      </rPr>
      <t>//</t>
    </r>
    <r>
      <rPr>
        <sz val="10"/>
        <color rgb="FF000000"/>
        <rFont val="Arial"/>
        <family val="2"/>
      </rPr>
      <t>dumm-define}}</t>
    </r>
    <phoneticPr fontId="4" type="noConversion"/>
  </si>
  <si>
    <r>
      <t>{{reel-define}}</t>
    </r>
    <r>
      <rPr>
        <b/>
        <sz val="12"/>
        <color rgb="FF0000FF"/>
        <rFont val="돋움"/>
        <family val="3"/>
        <charset val="129"/>
      </rPr>
      <t/>
    </r>
    <phoneticPr fontId="4" type="noConversion"/>
  </si>
  <si>
    <r>
      <rPr>
        <b/>
        <sz val="12"/>
        <color rgb="FF0000FF"/>
        <rFont val="돋움"/>
        <family val="3"/>
        <charset val="129"/>
      </rPr>
      <t>심볼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출현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빈도</t>
    </r>
    <r>
      <rPr>
        <b/>
        <sz val="12"/>
        <color rgb="FF0000FF"/>
        <rFont val="Arial"/>
        <family val="2"/>
      </rPr>
      <t xml:space="preserve"> </t>
    </r>
    <phoneticPr fontId="4" type="noConversion"/>
  </si>
  <si>
    <r>
      <t>d</t>
    </r>
    <r>
      <rPr>
        <sz val="10"/>
        <color rgb="FF000000"/>
        <rFont val="Arial"/>
        <family val="2"/>
      </rPr>
      <t>dd</t>
    </r>
    <phoneticPr fontId="4" type="noConversion"/>
  </si>
  <si>
    <t>Scatter</t>
    <phoneticPr fontId="4" type="noConversion"/>
  </si>
  <si>
    <r>
      <rPr>
        <b/>
        <sz val="10"/>
        <rFont val="돋움"/>
        <family val="3"/>
        <charset val="129"/>
      </rPr>
      <t>릴</t>
    </r>
    <r>
      <rPr>
        <b/>
        <sz val="10"/>
        <rFont val="Arial"/>
        <family val="2"/>
      </rPr>
      <t>5</t>
    </r>
    <phoneticPr fontId="4" type="noConversion"/>
  </si>
</sst>
</file>

<file path=xl/styles.xml><?xml version="1.0" encoding="utf-8"?>
<styleSheet xmlns="http://schemas.openxmlformats.org/spreadsheetml/2006/main">
  <numFmts count="5">
    <numFmt numFmtId="176" formatCode="#,###"/>
    <numFmt numFmtId="177" formatCode="0.00000000"/>
    <numFmt numFmtId="178" formatCode="0.000000"/>
    <numFmt numFmtId="179" formatCode="0.0000000000"/>
    <numFmt numFmtId="180" formatCode="0.0000000000%"/>
  </numFmts>
  <fonts count="12">
    <font>
      <sz val="10"/>
      <color rgb="FF000000"/>
      <name val="Arial"/>
    </font>
    <font>
      <b/>
      <sz val="12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333333"/>
      <name val="Inherit"/>
      <family val="2"/>
    </font>
    <font>
      <sz val="10"/>
      <color rgb="FF000000"/>
      <name val="돋움"/>
      <family val="3"/>
      <charset val="129"/>
    </font>
    <font>
      <b/>
      <sz val="12"/>
      <color rgb="FF0000FF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2" fillId="0" borderId="1" xfId="0" applyFont="1" applyBorder="1" applyAlignment="1"/>
    <xf numFmtId="0" fontId="3" fillId="5" borderId="1" xfId="0" applyFont="1" applyFill="1" applyBorder="1" applyAlignment="1"/>
    <xf numFmtId="176" fontId="2" fillId="0" borderId="1" xfId="0" applyNumberFormat="1" applyFont="1" applyBorder="1" applyAlignment="1"/>
    <xf numFmtId="176" fontId="2" fillId="0" borderId="1" xfId="0" applyNumberFormat="1" applyFont="1" applyBorder="1" applyAlignment="1">
      <alignment horizontal="left"/>
    </xf>
    <xf numFmtId="176" fontId="2" fillId="2" borderId="1" xfId="0" applyNumberFormat="1" applyFont="1" applyFill="1" applyBorder="1" applyAlignment="1"/>
    <xf numFmtId="176" fontId="2" fillId="5" borderId="1" xfId="0" applyNumberFormat="1" applyFont="1" applyFill="1" applyBorder="1" applyAlignment="1"/>
    <xf numFmtId="0" fontId="2" fillId="2" borderId="1" xfId="0" applyFont="1" applyFill="1" applyBorder="1" applyAlignment="1"/>
    <xf numFmtId="176" fontId="2" fillId="0" borderId="1" xfId="0" applyNumberFormat="1" applyFont="1" applyBorder="1"/>
    <xf numFmtId="176" fontId="2" fillId="0" borderId="1" xfId="0" applyNumberFormat="1" applyFont="1" applyBorder="1" applyAlignment="1"/>
    <xf numFmtId="176" fontId="2" fillId="5" borderId="1" xfId="0" applyNumberFormat="1" applyFont="1" applyFill="1" applyBorder="1" applyAlignment="1"/>
    <xf numFmtId="176" fontId="3" fillId="5" borderId="1" xfId="0" applyNumberFormat="1" applyFont="1" applyFill="1" applyBorder="1" applyAlignment="1"/>
    <xf numFmtId="177" fontId="2" fillId="0" borderId="1" xfId="0" applyNumberFormat="1" applyFont="1" applyBorder="1" applyAlignment="1"/>
    <xf numFmtId="177" fontId="2" fillId="5" borderId="1" xfId="0" applyNumberFormat="1" applyFont="1" applyFill="1" applyBorder="1" applyAlignment="1"/>
    <xf numFmtId="0" fontId="2" fillId="0" borderId="0" xfId="0" applyFont="1" applyAlignment="1">
      <alignment horizontal="right"/>
    </xf>
    <xf numFmtId="177" fontId="3" fillId="5" borderId="1" xfId="0" applyNumberFormat="1" applyFont="1" applyFill="1" applyBorder="1" applyAlignment="1"/>
    <xf numFmtId="10" fontId="3" fillId="6" borderId="0" xfId="0" applyNumberFormat="1" applyFont="1" applyFill="1"/>
    <xf numFmtId="176" fontId="2" fillId="2" borderId="1" xfId="0" applyNumberFormat="1" applyFont="1" applyFill="1" applyBorder="1" applyAlignment="1"/>
    <xf numFmtId="176" fontId="2" fillId="7" borderId="1" xfId="0" applyNumberFormat="1" applyFont="1" applyFill="1" applyBorder="1" applyAlignment="1"/>
    <xf numFmtId="178" fontId="2" fillId="0" borderId="0" xfId="0" applyNumberFormat="1" applyFont="1"/>
    <xf numFmtId="0" fontId="2" fillId="7" borderId="1" xfId="0" applyFont="1" applyFill="1" applyBorder="1" applyAlignment="1"/>
    <xf numFmtId="177" fontId="2" fillId="0" borderId="1" xfId="0" applyNumberFormat="1" applyFont="1" applyBorder="1" applyAlignment="1"/>
    <xf numFmtId="10" fontId="2" fillId="0" borderId="1" xfId="0" applyNumberFormat="1" applyFont="1" applyBorder="1" applyAlignment="1"/>
    <xf numFmtId="0" fontId="5" fillId="0" borderId="0" xfId="1" applyAlignment="1"/>
    <xf numFmtId="0" fontId="7" fillId="0" borderId="2" xfId="0" applyFont="1" applyBorder="1" applyAlignment="1">
      <alignment horizontal="right" vertical="top" wrapText="1"/>
    </xf>
    <xf numFmtId="0" fontId="6" fillId="0" borderId="0" xfId="0" applyFont="1" applyAlignment="1"/>
    <xf numFmtId="0" fontId="7" fillId="0" borderId="0" xfId="0" applyFont="1" applyFill="1" applyBorder="1" applyAlignment="1">
      <alignment horizontal="right" vertical="top" wrapText="1"/>
    </xf>
    <xf numFmtId="0" fontId="0" fillId="0" borderId="3" xfId="0" applyFont="1" applyBorder="1" applyAlignment="1"/>
    <xf numFmtId="0" fontId="6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right" vertical="top" wrapText="1"/>
    </xf>
    <xf numFmtId="179" fontId="0" fillId="0" borderId="3" xfId="0" applyNumberFormat="1" applyFont="1" applyBorder="1" applyAlignment="1"/>
    <xf numFmtId="180" fontId="0" fillId="0" borderId="0" xfId="0" applyNumberFormat="1" applyFont="1" applyAlignment="1"/>
    <xf numFmtId="0" fontId="2" fillId="0" borderId="6" xfId="0" applyFont="1" applyBorder="1" applyAlignment="1"/>
    <xf numFmtId="0" fontId="10" fillId="0" borderId="6" xfId="0" applyFont="1" applyBorder="1" applyAlignment="1"/>
    <xf numFmtId="0" fontId="3" fillId="5" borderId="7" xfId="0" applyFont="1" applyFill="1" applyBorder="1" applyAlignment="1"/>
    <xf numFmtId="0" fontId="6" fillId="0" borderId="3" xfId="0" applyFont="1" applyBorder="1" applyAlignment="1"/>
    <xf numFmtId="0" fontId="6" fillId="0" borderId="3" xfId="0" applyFont="1" applyFill="1" applyBorder="1" applyAlignment="1"/>
    <xf numFmtId="180" fontId="0" fillId="0" borderId="0" xfId="0" applyNumberFormat="1" applyFont="1" applyAlignment="1">
      <alignment horizontal="center"/>
    </xf>
    <xf numFmtId="179" fontId="0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izardofodds.com/games/slots/atkins-di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zardofodds.com/games/slots/atkins-di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C7" sqref="C7"/>
    </sheetView>
  </sheetViews>
  <sheetFormatPr defaultColWidth="14.42578125" defaultRowHeight="15.75" customHeight="1"/>
  <cols>
    <col min="4" max="7" width="16.42578125" customWidth="1"/>
    <col min="8" max="8" width="15" customWidth="1"/>
    <col min="9" max="10" width="18.28515625" customWidth="1"/>
    <col min="11" max="15" width="10.85546875" customWidth="1"/>
  </cols>
  <sheetData>
    <row r="1" spans="1:14" ht="15.75" customHeight="1">
      <c r="B1" s="1" t="s">
        <v>0</v>
      </c>
      <c r="C1" s="1"/>
    </row>
    <row r="2" spans="1:14" ht="15.75" customHeight="1">
      <c r="B2" s="2"/>
      <c r="C2" s="49"/>
      <c r="D2" s="3" t="s">
        <v>1</v>
      </c>
    </row>
    <row r="3" spans="1:14" ht="15.75" customHeight="1">
      <c r="B3" s="4"/>
      <c r="C3" s="50"/>
      <c r="D3" s="3" t="s">
        <v>2</v>
      </c>
    </row>
    <row r="4" spans="1:14" ht="15.75" customHeight="1">
      <c r="B4" s="5"/>
      <c r="C4" s="51"/>
      <c r="D4" s="3" t="s">
        <v>3</v>
      </c>
    </row>
    <row r="5" spans="1:14" ht="15.75" customHeight="1">
      <c r="B5" s="1"/>
      <c r="C5" s="1"/>
    </row>
    <row r="6" spans="1:14" ht="15.75" customHeight="1">
      <c r="B6" s="1"/>
      <c r="C6" s="1"/>
    </row>
    <row r="7" spans="1:14" ht="15.75" customHeight="1">
      <c r="A7" s="1" t="s">
        <v>109</v>
      </c>
      <c r="B7" s="1" t="s">
        <v>110</v>
      </c>
      <c r="C7" s="1"/>
    </row>
    <row r="8" spans="1:14" ht="15.75" customHeight="1">
      <c r="A8" s="8" t="s">
        <v>10</v>
      </c>
      <c r="B8" s="41" t="s">
        <v>94</v>
      </c>
      <c r="C8" s="8" t="s">
        <v>31</v>
      </c>
      <c r="D8" s="8" t="s">
        <v>32</v>
      </c>
      <c r="E8" s="8" t="s">
        <v>33</v>
      </c>
      <c r="F8" s="8" t="s">
        <v>34</v>
      </c>
      <c r="G8" s="8" t="s">
        <v>35</v>
      </c>
      <c r="J8" s="3"/>
      <c r="K8" s="3"/>
      <c r="L8" s="3"/>
      <c r="M8" s="3"/>
      <c r="N8" s="3"/>
    </row>
    <row r="9" spans="1:14" ht="15.75" customHeight="1">
      <c r="A9" s="39" t="s">
        <v>17</v>
      </c>
      <c r="B9" s="42" t="s">
        <v>95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I9" s="3"/>
      <c r="J9" s="3"/>
      <c r="K9" s="3"/>
      <c r="L9" s="3"/>
      <c r="M9" s="3"/>
      <c r="N9" s="3"/>
    </row>
    <row r="10" spans="1:14" ht="15.75" customHeight="1">
      <c r="A10" s="39" t="s">
        <v>18</v>
      </c>
      <c r="B10" s="43" t="s">
        <v>96</v>
      </c>
      <c r="C10" s="13">
        <v>2</v>
      </c>
      <c r="D10" s="13">
        <v>3</v>
      </c>
      <c r="E10" s="13">
        <v>2</v>
      </c>
      <c r="F10" s="13">
        <v>2</v>
      </c>
      <c r="G10" s="13">
        <v>3</v>
      </c>
      <c r="I10" s="3"/>
      <c r="J10" s="3"/>
      <c r="K10" s="3"/>
      <c r="L10" s="3"/>
      <c r="M10" s="3"/>
      <c r="N10" s="3"/>
    </row>
    <row r="11" spans="1:14" ht="15.75" customHeight="1">
      <c r="A11" s="39" t="s">
        <v>19</v>
      </c>
      <c r="B11" s="43" t="s">
        <v>97</v>
      </c>
      <c r="C11" s="13">
        <v>2</v>
      </c>
      <c r="D11" s="13">
        <v>3</v>
      </c>
      <c r="E11" s="13">
        <v>3</v>
      </c>
      <c r="F11" s="13">
        <v>3</v>
      </c>
      <c r="G11" s="13">
        <v>4</v>
      </c>
      <c r="I11" s="3"/>
      <c r="J11" s="3"/>
      <c r="K11" s="3"/>
      <c r="L11" s="3"/>
      <c r="M11" s="3"/>
      <c r="N11" s="3"/>
    </row>
    <row r="12" spans="1:14" ht="15.75" customHeight="1">
      <c r="A12" s="39" t="s">
        <v>20</v>
      </c>
      <c r="B12" s="43" t="s">
        <v>98</v>
      </c>
      <c r="C12" s="13">
        <v>3</v>
      </c>
      <c r="D12" s="13">
        <v>3</v>
      </c>
      <c r="E12" s="13">
        <v>3</v>
      </c>
      <c r="F12" s="13">
        <v>2</v>
      </c>
      <c r="G12" s="13">
        <v>3</v>
      </c>
      <c r="I12" s="3"/>
      <c r="J12" s="3"/>
      <c r="K12" s="3"/>
      <c r="L12" s="3"/>
      <c r="M12" s="3"/>
      <c r="N12" s="3"/>
    </row>
    <row r="13" spans="1:14" ht="15.75" customHeight="1">
      <c r="A13" s="39" t="s">
        <v>21</v>
      </c>
      <c r="B13" s="43" t="s">
        <v>99</v>
      </c>
      <c r="C13" s="13">
        <v>3</v>
      </c>
      <c r="D13" s="13">
        <v>3</v>
      </c>
      <c r="E13" s="13">
        <v>3</v>
      </c>
      <c r="F13" s="13">
        <v>4</v>
      </c>
      <c r="G13" s="13">
        <v>4</v>
      </c>
      <c r="H13" s="3"/>
      <c r="I13" s="3"/>
      <c r="J13" s="3"/>
      <c r="K13" s="3"/>
      <c r="L13" s="3"/>
      <c r="M13" s="3"/>
      <c r="N13" s="3"/>
    </row>
    <row r="14" spans="1:14" ht="15.75" customHeight="1">
      <c r="A14" s="40" t="s">
        <v>92</v>
      </c>
      <c r="B14" s="43" t="s">
        <v>100</v>
      </c>
      <c r="C14" s="13">
        <v>4</v>
      </c>
      <c r="D14" s="13">
        <v>2</v>
      </c>
      <c r="E14" s="13">
        <v>3</v>
      </c>
      <c r="F14" s="13">
        <v>3</v>
      </c>
      <c r="G14" s="13">
        <v>3</v>
      </c>
      <c r="H14" s="3"/>
      <c r="I14" s="3"/>
      <c r="J14" s="3"/>
      <c r="K14" s="3"/>
      <c r="L14" s="3"/>
      <c r="M14" s="3"/>
      <c r="N14" s="3"/>
    </row>
    <row r="15" spans="1:14" ht="15.75" customHeight="1">
      <c r="A15" s="40" t="s">
        <v>93</v>
      </c>
      <c r="B15" s="43" t="s">
        <v>101</v>
      </c>
      <c r="C15" s="13">
        <v>4</v>
      </c>
      <c r="D15" s="13">
        <v>3</v>
      </c>
      <c r="E15" s="13">
        <v>4</v>
      </c>
      <c r="F15" s="13">
        <v>3</v>
      </c>
      <c r="G15" s="13">
        <v>4</v>
      </c>
      <c r="H15" s="3"/>
      <c r="I15" s="3"/>
      <c r="J15" s="3"/>
      <c r="K15" s="3"/>
      <c r="L15" s="3"/>
      <c r="M15" s="3"/>
    </row>
    <row r="16" spans="1:14" ht="15.75" customHeight="1">
      <c r="A16" s="39" t="s">
        <v>24</v>
      </c>
      <c r="B16" s="43" t="s">
        <v>102</v>
      </c>
      <c r="C16" s="13">
        <v>3</v>
      </c>
      <c r="D16" s="13">
        <v>4</v>
      </c>
      <c r="E16" s="13">
        <v>4</v>
      </c>
      <c r="F16" s="13">
        <v>4</v>
      </c>
      <c r="G16" s="13">
        <v>3</v>
      </c>
      <c r="H16" s="3"/>
      <c r="I16" s="3"/>
      <c r="J16" s="3"/>
      <c r="K16" s="3"/>
      <c r="L16" s="3"/>
      <c r="M16" s="3"/>
    </row>
    <row r="17" spans="1:14" ht="15.75" customHeight="1">
      <c r="A17" s="39" t="s">
        <v>25</v>
      </c>
      <c r="B17" s="43" t="s">
        <v>103</v>
      </c>
      <c r="C17" s="13">
        <v>4</v>
      </c>
      <c r="D17" s="13">
        <v>4</v>
      </c>
      <c r="E17" s="13">
        <v>4</v>
      </c>
      <c r="F17" s="13">
        <v>5</v>
      </c>
      <c r="G17" s="13">
        <v>3</v>
      </c>
      <c r="H17" s="3"/>
      <c r="I17" s="3"/>
      <c r="J17" s="3"/>
      <c r="K17" s="3"/>
      <c r="L17" s="3"/>
      <c r="M17" s="3"/>
    </row>
    <row r="18" spans="1:14" ht="15.75" customHeight="1">
      <c r="A18" s="39" t="s">
        <v>26</v>
      </c>
      <c r="B18" s="43" t="s">
        <v>104</v>
      </c>
      <c r="C18" s="13">
        <v>4</v>
      </c>
      <c r="D18" s="13">
        <v>5</v>
      </c>
      <c r="E18" s="13">
        <v>4</v>
      </c>
      <c r="F18" s="13">
        <v>4</v>
      </c>
      <c r="G18" s="13">
        <v>3</v>
      </c>
      <c r="H18" s="3"/>
      <c r="I18" s="3"/>
      <c r="J18" s="3"/>
      <c r="K18" s="3"/>
      <c r="L18" s="3"/>
      <c r="M18" s="3"/>
    </row>
    <row r="19" spans="1:14" ht="15.75" customHeight="1">
      <c r="A19" s="39" t="s">
        <v>112</v>
      </c>
      <c r="B19" s="43" t="s">
        <v>105</v>
      </c>
      <c r="C19" s="13">
        <v>2</v>
      </c>
      <c r="D19" s="13">
        <v>1</v>
      </c>
      <c r="E19" s="13">
        <v>1</v>
      </c>
      <c r="F19" s="13">
        <v>1</v>
      </c>
      <c r="G19" s="13">
        <v>1</v>
      </c>
      <c r="I19" s="3"/>
      <c r="J19" s="3"/>
      <c r="K19" s="3"/>
      <c r="L19" s="3"/>
      <c r="M19" s="3"/>
    </row>
    <row r="20" spans="1:14" ht="15.75" customHeight="1">
      <c r="A20" s="8" t="s">
        <v>37</v>
      </c>
      <c r="B20" s="8"/>
      <c r="C20" s="8">
        <f t="shared" ref="C20:G20" si="0">SUM(C9:C19)</f>
        <v>32</v>
      </c>
      <c r="D20" s="8">
        <f t="shared" si="0"/>
        <v>32</v>
      </c>
      <c r="E20" s="8">
        <f t="shared" si="0"/>
        <v>32</v>
      </c>
      <c r="F20" s="8">
        <f t="shared" si="0"/>
        <v>32</v>
      </c>
      <c r="G20" s="8">
        <f t="shared" si="0"/>
        <v>32</v>
      </c>
      <c r="I20" s="3"/>
      <c r="J20" s="3"/>
      <c r="K20" s="3"/>
      <c r="L20" s="3"/>
      <c r="M20" s="3"/>
    </row>
    <row r="21" spans="1:14" ht="15.75" customHeight="1">
      <c r="A21" s="1" t="s">
        <v>106</v>
      </c>
      <c r="J21" s="3"/>
      <c r="K21" s="3"/>
      <c r="L21" s="3"/>
      <c r="M21" s="3"/>
      <c r="N21" s="3"/>
    </row>
    <row r="26" spans="1:14" ht="15.75" customHeight="1">
      <c r="D26" s="1" t="s">
        <v>107</v>
      </c>
    </row>
    <row r="27" spans="1:14" ht="15.75" customHeight="1">
      <c r="D27" s="8" t="s">
        <v>31</v>
      </c>
      <c r="E27" s="8" t="s">
        <v>32</v>
      </c>
    </row>
    <row r="28" spans="1:14" ht="15.75" customHeight="1">
      <c r="D28" s="13">
        <v>1</v>
      </c>
      <c r="E28" s="13">
        <v>1</v>
      </c>
    </row>
    <row r="29" spans="1:14" ht="15.75" customHeight="1">
      <c r="B29" s="31" t="s">
        <v>111</v>
      </c>
      <c r="C29" s="31"/>
      <c r="D29" s="13">
        <v>2</v>
      </c>
      <c r="E29" s="13">
        <v>3</v>
      </c>
    </row>
    <row r="30" spans="1:14" ht="15.75" customHeight="1">
      <c r="D30" s="13">
        <v>2</v>
      </c>
      <c r="E30" s="13">
        <v>3</v>
      </c>
    </row>
    <row r="31" spans="1:14" ht="15.75" customHeight="1">
      <c r="D31" s="13">
        <v>3</v>
      </c>
      <c r="E31" s="13">
        <v>3</v>
      </c>
    </row>
    <row r="32" spans="1:14" ht="15.75" customHeight="1">
      <c r="D32" s="13">
        <v>3</v>
      </c>
      <c r="E32" s="13">
        <v>3</v>
      </c>
    </row>
    <row r="33" spans="4:5" ht="15.75" customHeight="1">
      <c r="D33" s="13">
        <v>4</v>
      </c>
      <c r="E33" s="13">
        <v>2</v>
      </c>
    </row>
    <row r="34" spans="4:5" ht="15.75" customHeight="1">
      <c r="D34" s="13">
        <v>4</v>
      </c>
      <c r="E34" s="13">
        <v>3</v>
      </c>
    </row>
    <row r="35" spans="4:5" ht="15.75" customHeight="1">
      <c r="D35" s="13">
        <v>3</v>
      </c>
      <c r="E35" s="13">
        <v>4</v>
      </c>
    </row>
    <row r="36" spans="4:5" ht="15.75" customHeight="1">
      <c r="D36" s="13">
        <v>4</v>
      </c>
      <c r="E36" s="13">
        <v>4</v>
      </c>
    </row>
    <row r="37" spans="4:5" ht="15.75" customHeight="1">
      <c r="D37" s="13">
        <v>4</v>
      </c>
      <c r="E37" s="13">
        <v>5</v>
      </c>
    </row>
    <row r="38" spans="4:5" ht="15.75" customHeight="1">
      <c r="D38" s="31" t="s">
        <v>108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5"/>
  <sheetViews>
    <sheetView topLeftCell="A10" workbookViewId="0">
      <selection activeCell="A14" sqref="A14"/>
    </sheetView>
  </sheetViews>
  <sheetFormatPr defaultColWidth="14.42578125" defaultRowHeight="15.75" customHeight="1"/>
  <cols>
    <col min="2" max="5" width="16.42578125" customWidth="1"/>
    <col min="6" max="6" width="15" customWidth="1"/>
    <col min="7" max="8" width="18.28515625" customWidth="1"/>
    <col min="9" max="13" width="10.85546875" customWidth="1"/>
  </cols>
  <sheetData>
    <row r="1" spans="1:8" ht="15.75" customHeight="1">
      <c r="A1" s="1" t="s">
        <v>0</v>
      </c>
    </row>
    <row r="2" spans="1:8" ht="15.75" customHeight="1">
      <c r="A2" s="2"/>
      <c r="B2" s="3" t="s">
        <v>1</v>
      </c>
    </row>
    <row r="3" spans="1:8" ht="15.75" customHeight="1">
      <c r="A3" s="4"/>
      <c r="B3" s="3" t="s">
        <v>2</v>
      </c>
    </row>
    <row r="4" spans="1:8" ht="15.75" customHeight="1">
      <c r="A4" s="5"/>
      <c r="B4" s="3" t="s">
        <v>3</v>
      </c>
    </row>
    <row r="5" spans="1:8" ht="15.75" customHeight="1">
      <c r="A5" s="1"/>
    </row>
    <row r="6" spans="1:8" ht="15.75" customHeight="1">
      <c r="A6" s="1"/>
    </row>
    <row r="7" spans="1:8" ht="15.75" customHeight="1">
      <c r="A7" s="1" t="s">
        <v>4</v>
      </c>
    </row>
    <row r="8" spans="1:8" ht="15.75" customHeight="1">
      <c r="A8" s="3" t="s">
        <v>5</v>
      </c>
    </row>
    <row r="9" spans="1:8" ht="15.75" customHeight="1">
      <c r="A9" s="3" t="s">
        <v>6</v>
      </c>
    </row>
    <row r="10" spans="1:8" ht="15.75" customHeight="1">
      <c r="A10" s="6" t="s">
        <v>7</v>
      </c>
    </row>
    <row r="11" spans="1:8" ht="15.75" customHeight="1">
      <c r="A11" s="7">
        <v>15</v>
      </c>
    </row>
    <row r="13" spans="1:8" ht="15.75" customHeight="1">
      <c r="A13" s="1"/>
    </row>
    <row r="14" spans="1:8" ht="15.75" customHeight="1">
      <c r="A14" s="1" t="s">
        <v>8</v>
      </c>
      <c r="G14" s="1" t="s">
        <v>9</v>
      </c>
    </row>
    <row r="15" spans="1:8" ht="15.75" customHeight="1">
      <c r="A15" s="8" t="s">
        <v>10</v>
      </c>
      <c r="B15" s="8" t="s">
        <v>11</v>
      </c>
      <c r="C15" s="8" t="s">
        <v>12</v>
      </c>
      <c r="D15" s="8" t="s">
        <v>13</v>
      </c>
      <c r="E15" s="8" t="s">
        <v>14</v>
      </c>
      <c r="G15" s="8" t="s">
        <v>15</v>
      </c>
      <c r="H15" s="8" t="s">
        <v>16</v>
      </c>
    </row>
    <row r="16" spans="1:8" ht="15.75" customHeight="1">
      <c r="A16" s="7" t="s">
        <v>17</v>
      </c>
      <c r="B16" s="9">
        <f t="shared" ref="B16:B20" si="0">H16</f>
        <v>5000</v>
      </c>
      <c r="C16" s="9">
        <f>H18</f>
        <v>500</v>
      </c>
      <c r="D16" s="9">
        <f t="shared" ref="D16:D20" si="1">H24</f>
        <v>50</v>
      </c>
      <c r="E16" s="9">
        <f t="shared" ref="E16:E18" si="2">H31</f>
        <v>5</v>
      </c>
      <c r="G16" s="10">
        <v>1</v>
      </c>
      <c r="H16" s="11">
        <v>5000</v>
      </c>
    </row>
    <row r="17" spans="1:8" ht="15.75" customHeight="1">
      <c r="A17" s="7" t="s">
        <v>18</v>
      </c>
      <c r="B17" s="9">
        <f t="shared" si="0"/>
        <v>1000</v>
      </c>
      <c r="C17" s="9">
        <f t="shared" ref="C17:C20" si="3">H20</f>
        <v>200</v>
      </c>
      <c r="D17" s="9">
        <f t="shared" si="1"/>
        <v>40</v>
      </c>
      <c r="E17" s="9">
        <f t="shared" si="2"/>
        <v>3</v>
      </c>
      <c r="G17" s="10">
        <v>2</v>
      </c>
      <c r="H17" s="11">
        <v>1000</v>
      </c>
    </row>
    <row r="18" spans="1:8" ht="15.75" customHeight="1">
      <c r="A18" s="7" t="s">
        <v>19</v>
      </c>
      <c r="B18" s="9">
        <f t="shared" si="0"/>
        <v>500</v>
      </c>
      <c r="C18" s="9">
        <f t="shared" si="3"/>
        <v>150</v>
      </c>
      <c r="D18" s="9">
        <f t="shared" si="1"/>
        <v>30</v>
      </c>
      <c r="E18" s="9">
        <f t="shared" si="2"/>
        <v>2</v>
      </c>
      <c r="G18" s="10">
        <v>3</v>
      </c>
      <c r="H18" s="11">
        <v>500</v>
      </c>
    </row>
    <row r="19" spans="1:8" ht="15.75" customHeight="1">
      <c r="A19" s="7" t="s">
        <v>20</v>
      </c>
      <c r="B19" s="9">
        <f t="shared" si="0"/>
        <v>300</v>
      </c>
      <c r="C19" s="9">
        <f t="shared" si="3"/>
        <v>100</v>
      </c>
      <c r="D19" s="9">
        <f t="shared" si="1"/>
        <v>25</v>
      </c>
      <c r="E19" s="9">
        <f>H33</f>
        <v>2</v>
      </c>
      <c r="G19" s="10">
        <v>4</v>
      </c>
      <c r="H19" s="11">
        <v>300</v>
      </c>
    </row>
    <row r="20" spans="1:8" ht="15.75" customHeight="1">
      <c r="A20" s="7" t="s">
        <v>21</v>
      </c>
      <c r="B20" s="9">
        <f t="shared" si="0"/>
        <v>200</v>
      </c>
      <c r="C20" s="9">
        <f t="shared" si="3"/>
        <v>75</v>
      </c>
      <c r="D20" s="9">
        <f t="shared" si="1"/>
        <v>20</v>
      </c>
      <c r="E20" s="12">
        <v>0</v>
      </c>
      <c r="G20" s="10">
        <v>5</v>
      </c>
      <c r="H20" s="11">
        <v>200</v>
      </c>
    </row>
    <row r="21" spans="1:8" ht="15.75" customHeight="1">
      <c r="A21" s="7" t="s">
        <v>22</v>
      </c>
      <c r="B21" s="9">
        <f>H20</f>
        <v>200</v>
      </c>
      <c r="C21" s="9">
        <f t="shared" ref="C21:C22" si="4">H23</f>
        <v>75</v>
      </c>
      <c r="D21" s="9">
        <f t="shared" ref="D21:D22" si="5">H28</f>
        <v>20</v>
      </c>
      <c r="E21" s="12">
        <v>0</v>
      </c>
      <c r="G21" s="10">
        <v>6</v>
      </c>
      <c r="H21" s="11">
        <v>150</v>
      </c>
    </row>
    <row r="22" spans="1:8" ht="15.75" customHeight="1">
      <c r="A22" s="7" t="s">
        <v>23</v>
      </c>
      <c r="B22" s="9">
        <f>H22</f>
        <v>100</v>
      </c>
      <c r="C22" s="9">
        <f t="shared" si="4"/>
        <v>50</v>
      </c>
      <c r="D22" s="9">
        <f t="shared" si="5"/>
        <v>15</v>
      </c>
      <c r="E22" s="12">
        <v>0</v>
      </c>
      <c r="G22" s="10">
        <v>7</v>
      </c>
      <c r="H22" s="11">
        <v>100</v>
      </c>
    </row>
    <row r="23" spans="1:8" ht="15.75" customHeight="1">
      <c r="A23" s="7" t="s">
        <v>24</v>
      </c>
      <c r="B23" s="9">
        <f>H22</f>
        <v>100</v>
      </c>
      <c r="C23" s="9">
        <f>H24</f>
        <v>50</v>
      </c>
      <c r="D23" s="9">
        <f t="shared" ref="D23:D24" si="6">H29</f>
        <v>15</v>
      </c>
      <c r="E23" s="12">
        <v>0</v>
      </c>
      <c r="G23" s="10">
        <v>8</v>
      </c>
      <c r="H23" s="11">
        <v>75</v>
      </c>
    </row>
    <row r="24" spans="1:8" ht="15.75" customHeight="1">
      <c r="A24" s="7" t="s">
        <v>25</v>
      </c>
      <c r="B24" s="9">
        <f>H24</f>
        <v>50</v>
      </c>
      <c r="C24" s="9">
        <f>H27</f>
        <v>25</v>
      </c>
      <c r="D24" s="9">
        <f t="shared" si="6"/>
        <v>10</v>
      </c>
      <c r="E24" s="12">
        <v>0</v>
      </c>
      <c r="G24" s="10">
        <v>9</v>
      </c>
      <c r="H24" s="11">
        <v>50</v>
      </c>
    </row>
    <row r="25" spans="1:8" ht="15.75" customHeight="1">
      <c r="A25" s="7" t="s">
        <v>26</v>
      </c>
      <c r="B25" s="9">
        <f>H24</f>
        <v>50</v>
      </c>
      <c r="C25" s="9">
        <f>H27</f>
        <v>25</v>
      </c>
      <c r="D25" s="9">
        <f>H30</f>
        <v>10</v>
      </c>
      <c r="E25" s="12">
        <v>0</v>
      </c>
      <c r="G25" s="10">
        <v>10</v>
      </c>
      <c r="H25" s="11">
        <v>40</v>
      </c>
    </row>
    <row r="26" spans="1:8" ht="15.75" customHeight="1">
      <c r="A26" s="3" t="s">
        <v>27</v>
      </c>
      <c r="G26" s="10">
        <v>11</v>
      </c>
      <c r="H26" s="11">
        <v>30</v>
      </c>
    </row>
    <row r="27" spans="1:8" ht="15.75" customHeight="1">
      <c r="A27" s="3" t="s">
        <v>28</v>
      </c>
      <c r="G27" s="10">
        <v>12</v>
      </c>
      <c r="H27" s="11">
        <v>25</v>
      </c>
    </row>
    <row r="28" spans="1:8" ht="15.75" customHeight="1">
      <c r="A28" s="3" t="s">
        <v>29</v>
      </c>
      <c r="G28" s="10">
        <v>13</v>
      </c>
      <c r="H28" s="11">
        <v>20</v>
      </c>
    </row>
    <row r="29" spans="1:8" ht="15.75" customHeight="1">
      <c r="G29" s="10">
        <v>14</v>
      </c>
      <c r="H29" s="11">
        <v>15</v>
      </c>
    </row>
    <row r="30" spans="1:8" ht="15.75" customHeight="1">
      <c r="G30" s="10">
        <v>15</v>
      </c>
      <c r="H30" s="11">
        <v>10</v>
      </c>
    </row>
    <row r="31" spans="1:8" ht="15.75" customHeight="1">
      <c r="G31" s="10">
        <v>16</v>
      </c>
      <c r="H31" s="11">
        <v>5</v>
      </c>
    </row>
    <row r="32" spans="1:8" ht="15.75" customHeight="1">
      <c r="G32" s="10">
        <v>17</v>
      </c>
      <c r="H32" s="11">
        <v>3</v>
      </c>
    </row>
    <row r="33" spans="1:13" ht="15.75" customHeight="1">
      <c r="G33" s="10">
        <v>18</v>
      </c>
      <c r="H33" s="11">
        <v>2</v>
      </c>
    </row>
    <row r="36" spans="1:13" ht="15.75" customHeight="1">
      <c r="A36" s="1" t="s">
        <v>30</v>
      </c>
    </row>
    <row r="37" spans="1:13" ht="15.75" customHeight="1">
      <c r="A37" s="8" t="s">
        <v>10</v>
      </c>
      <c r="B37" s="8" t="s">
        <v>31</v>
      </c>
      <c r="C37" s="8" t="s">
        <v>32</v>
      </c>
      <c r="D37" s="8" t="s">
        <v>33</v>
      </c>
      <c r="E37" s="8" t="s">
        <v>34</v>
      </c>
      <c r="F37" s="8" t="s">
        <v>113</v>
      </c>
      <c r="I37" s="3"/>
      <c r="J37" s="3"/>
      <c r="K37" s="3"/>
      <c r="L37" s="3"/>
      <c r="M37" s="3"/>
    </row>
    <row r="38" spans="1:13" ht="15.75" customHeight="1">
      <c r="A38" s="7" t="s">
        <v>17</v>
      </c>
      <c r="B38" s="13">
        <v>1</v>
      </c>
      <c r="C38" s="13">
        <v>1</v>
      </c>
      <c r="D38" s="13">
        <v>1</v>
      </c>
      <c r="E38" s="13">
        <v>1</v>
      </c>
      <c r="F38" s="13">
        <v>1</v>
      </c>
      <c r="H38" s="3"/>
      <c r="I38" s="3"/>
      <c r="J38" s="3"/>
      <c r="K38" s="3"/>
      <c r="L38" s="3"/>
      <c r="M38" s="3"/>
    </row>
    <row r="39" spans="1:13" ht="15.75" customHeight="1">
      <c r="A39" s="7" t="s">
        <v>18</v>
      </c>
      <c r="B39" s="13">
        <v>2</v>
      </c>
      <c r="C39" s="13">
        <v>3</v>
      </c>
      <c r="D39" s="13">
        <v>2</v>
      </c>
      <c r="E39" s="13">
        <v>2</v>
      </c>
      <c r="F39" s="13">
        <v>3</v>
      </c>
      <c r="H39" s="3"/>
      <c r="I39" s="3"/>
      <c r="J39" s="3"/>
      <c r="K39" s="3"/>
      <c r="L39" s="3"/>
      <c r="M39" s="3"/>
    </row>
    <row r="40" spans="1:13" ht="15.75" customHeight="1">
      <c r="A40" s="7" t="s">
        <v>19</v>
      </c>
      <c r="B40" s="13">
        <v>2</v>
      </c>
      <c r="C40" s="13">
        <v>3</v>
      </c>
      <c r="D40" s="13">
        <v>3</v>
      </c>
      <c r="E40" s="13">
        <v>3</v>
      </c>
      <c r="F40" s="13">
        <v>4</v>
      </c>
      <c r="H40" s="3"/>
      <c r="I40" s="3"/>
      <c r="J40" s="3"/>
      <c r="K40" s="3"/>
      <c r="L40" s="3"/>
      <c r="M40" s="3"/>
    </row>
    <row r="41" spans="1:13" ht="15.75" customHeight="1">
      <c r="A41" s="7" t="s">
        <v>20</v>
      </c>
      <c r="B41" s="13">
        <v>3</v>
      </c>
      <c r="C41" s="13">
        <v>3</v>
      </c>
      <c r="D41" s="13">
        <v>3</v>
      </c>
      <c r="E41" s="13">
        <v>2</v>
      </c>
      <c r="F41" s="13">
        <v>3</v>
      </c>
      <c r="H41" s="3"/>
      <c r="I41" s="3"/>
      <c r="J41" s="3"/>
      <c r="K41" s="3"/>
      <c r="L41" s="3"/>
      <c r="M41" s="3"/>
    </row>
    <row r="42" spans="1:13" ht="15.75" customHeight="1">
      <c r="A42" s="7" t="s">
        <v>21</v>
      </c>
      <c r="B42" s="13">
        <v>3</v>
      </c>
      <c r="C42" s="13">
        <v>3</v>
      </c>
      <c r="D42" s="13">
        <v>3</v>
      </c>
      <c r="E42" s="13">
        <v>4</v>
      </c>
      <c r="F42" s="13">
        <v>4</v>
      </c>
      <c r="G42" s="3"/>
      <c r="H42" s="3"/>
      <c r="I42" s="3"/>
      <c r="J42" s="3"/>
      <c r="K42" s="3"/>
      <c r="L42" s="3"/>
      <c r="M42" s="3"/>
    </row>
    <row r="43" spans="1:13" ht="15.75" customHeight="1">
      <c r="A43" s="7" t="s">
        <v>22</v>
      </c>
      <c r="B43" s="13">
        <v>4</v>
      </c>
      <c r="C43" s="13">
        <v>2</v>
      </c>
      <c r="D43" s="13">
        <v>3</v>
      </c>
      <c r="E43" s="13">
        <v>3</v>
      </c>
      <c r="F43" s="13">
        <v>3</v>
      </c>
      <c r="G43" s="3"/>
      <c r="H43" s="3"/>
      <c r="I43" s="3"/>
      <c r="J43" s="3"/>
      <c r="K43" s="3"/>
      <c r="L43" s="3"/>
      <c r="M43" s="3"/>
    </row>
    <row r="44" spans="1:13" ht="15.75" customHeight="1">
      <c r="A44" s="7" t="s">
        <v>23</v>
      </c>
      <c r="B44" s="13">
        <v>4</v>
      </c>
      <c r="C44" s="13">
        <v>3</v>
      </c>
      <c r="D44" s="13">
        <v>4</v>
      </c>
      <c r="E44" s="13">
        <v>3</v>
      </c>
      <c r="F44" s="13">
        <v>4</v>
      </c>
      <c r="G44" s="3"/>
      <c r="H44" s="3"/>
      <c r="I44" s="3"/>
      <c r="J44" s="3"/>
      <c r="K44" s="3"/>
      <c r="L44" s="3"/>
    </row>
    <row r="45" spans="1:13" ht="15.75" customHeight="1">
      <c r="A45" s="7" t="s">
        <v>24</v>
      </c>
      <c r="B45" s="13">
        <v>3</v>
      </c>
      <c r="C45" s="13">
        <v>4</v>
      </c>
      <c r="D45" s="13">
        <v>4</v>
      </c>
      <c r="E45" s="13">
        <v>4</v>
      </c>
      <c r="F45" s="13">
        <v>3</v>
      </c>
      <c r="G45" s="3"/>
      <c r="H45" s="3"/>
      <c r="I45" s="3"/>
      <c r="J45" s="3"/>
      <c r="K45" s="3"/>
      <c r="L45" s="3"/>
    </row>
    <row r="46" spans="1:13" ht="15.75" customHeight="1">
      <c r="A46" s="7" t="s">
        <v>25</v>
      </c>
      <c r="B46" s="13">
        <v>4</v>
      </c>
      <c r="C46" s="13">
        <v>4</v>
      </c>
      <c r="D46" s="13">
        <v>4</v>
      </c>
      <c r="E46" s="13">
        <v>5</v>
      </c>
      <c r="F46" s="13">
        <v>3</v>
      </c>
      <c r="G46" s="3"/>
      <c r="H46" s="3"/>
      <c r="I46" s="3"/>
      <c r="J46" s="3"/>
      <c r="K46" s="3"/>
      <c r="L46" s="3"/>
    </row>
    <row r="47" spans="1:13" ht="15.75" customHeight="1">
      <c r="A47" s="7" t="s">
        <v>26</v>
      </c>
      <c r="B47" s="13">
        <v>4</v>
      </c>
      <c r="C47" s="13">
        <v>5</v>
      </c>
      <c r="D47" s="13">
        <v>4</v>
      </c>
      <c r="E47" s="13">
        <v>4</v>
      </c>
      <c r="F47" s="13">
        <v>3</v>
      </c>
      <c r="G47" s="3"/>
      <c r="H47" s="3"/>
      <c r="I47" s="3"/>
      <c r="J47" s="3"/>
      <c r="K47" s="3"/>
      <c r="L47" s="3"/>
    </row>
    <row r="48" spans="1:13" ht="15.75" customHeight="1">
      <c r="A48" s="7" t="s">
        <v>36</v>
      </c>
      <c r="B48" s="13">
        <v>2</v>
      </c>
      <c r="C48" s="13">
        <v>1</v>
      </c>
      <c r="D48" s="13">
        <v>1</v>
      </c>
      <c r="E48" s="13">
        <v>1</v>
      </c>
      <c r="F48" s="13">
        <v>1</v>
      </c>
      <c r="H48" s="3"/>
      <c r="I48" s="3"/>
      <c r="J48" s="3"/>
      <c r="K48" s="3"/>
      <c r="L48" s="3"/>
    </row>
    <row r="49" spans="1:12" ht="15.75" customHeight="1">
      <c r="A49" s="8" t="s">
        <v>37</v>
      </c>
      <c r="B49" s="8">
        <f t="shared" ref="B49:F49" si="7">SUM(B38:B48)</f>
        <v>32</v>
      </c>
      <c r="C49" s="8">
        <f t="shared" si="7"/>
        <v>32</v>
      </c>
      <c r="D49" s="8">
        <f t="shared" si="7"/>
        <v>32</v>
      </c>
      <c r="E49" s="8">
        <f t="shared" si="7"/>
        <v>32</v>
      </c>
      <c r="F49" s="8">
        <f t="shared" si="7"/>
        <v>32</v>
      </c>
      <c r="H49" s="3"/>
      <c r="I49" s="3"/>
      <c r="J49" s="3"/>
      <c r="K49" s="3"/>
      <c r="L49" s="3"/>
    </row>
    <row r="50" spans="1:12" ht="15.75" customHeight="1">
      <c r="H50" s="3"/>
      <c r="I50" s="3"/>
      <c r="J50" s="3"/>
      <c r="K50" s="3"/>
      <c r="L50" s="3"/>
    </row>
    <row r="51" spans="1:12" ht="15.75" customHeight="1">
      <c r="H51" s="3"/>
      <c r="I51" s="3"/>
      <c r="J51" s="3"/>
      <c r="K51" s="3"/>
      <c r="L51" s="3"/>
    </row>
    <row r="52" spans="1:12" ht="15.75" customHeight="1">
      <c r="A52" s="1" t="s">
        <v>38</v>
      </c>
      <c r="H52" s="3"/>
      <c r="I52" s="3"/>
      <c r="J52" s="3"/>
      <c r="K52" s="3"/>
      <c r="L52" s="3"/>
    </row>
    <row r="53" spans="1:12" ht="15.75" customHeight="1">
      <c r="A53" s="8" t="s">
        <v>39</v>
      </c>
      <c r="B53" s="9">
        <f>PRODUCT(B49:F49)</f>
        <v>33554432</v>
      </c>
      <c r="C53" s="3" t="s">
        <v>40</v>
      </c>
      <c r="H53" s="3"/>
      <c r="I53" s="3"/>
      <c r="J53" s="3"/>
      <c r="K53" s="3"/>
    </row>
    <row r="55" spans="1:12" ht="15.75" customHeight="1">
      <c r="A55" s="8" t="s">
        <v>10</v>
      </c>
      <c r="B55" s="8" t="s">
        <v>41</v>
      </c>
      <c r="C55" s="8" t="s">
        <v>42</v>
      </c>
      <c r="D55" s="8" t="s">
        <v>43</v>
      </c>
      <c r="E55" s="8" t="s">
        <v>44</v>
      </c>
      <c r="F55" s="8" t="s">
        <v>37</v>
      </c>
    </row>
    <row r="56" spans="1:12" ht="15.75" customHeight="1">
      <c r="A56" s="7" t="s">
        <v>17</v>
      </c>
      <c r="B56" s="14">
        <f>PRODUCT(B38:F38)</f>
        <v>1</v>
      </c>
      <c r="C56" s="15">
        <f>PRODUCT(B38:E38)*SUM(F39:F48)-(PRODUCT(B38:E38)*F39)</f>
        <v>28</v>
      </c>
      <c r="D56" s="15">
        <f>PRODUCT(B38:D38)*SUM(E44:E47)*SUM(F38:F48)+(PRODUCT(B38:D38)*E48*SUM(F38:F48))-(PRODUCT(B38:D38)*E44*SUM(F38,F44))-(PRODUCT(B38:D38)*E45*SUM(F38,F45))</f>
        <v>513</v>
      </c>
      <c r="E56" s="15">
        <f>PRODUCT(B38:C38)*D48*(SUM(E38:E48))*(SUM(F38:F48))</f>
        <v>1024</v>
      </c>
      <c r="F56" s="15">
        <f t="shared" ref="F56:F65" si="8">SUM(B56:E56)</f>
        <v>1566</v>
      </c>
      <c r="G56" s="3"/>
    </row>
    <row r="57" spans="1:12" ht="15.75" customHeight="1">
      <c r="A57" s="7" t="s">
        <v>18</v>
      </c>
      <c r="B57" s="14">
        <f t="array" ref="B57">(B39+B38)*(C39+C38)*(D39+D38)*(E39+E38)*(F39+F38)-PRODUCT(B38:F38)</f>
        <v>431</v>
      </c>
      <c r="C57" s="15">
        <f>(B39+B38)*(C39+C38)*(D39+D38)*(E39+E38)*SUM(F40:F48)-(PRODUCT(B38:E38)*SUM(F40:F48))</f>
        <v>2996</v>
      </c>
      <c r="D57" s="15">
        <f>PRODUCT(B39:D39)*SUM(E40:E48)*SUM(F38:F48)+B39*C39*D38*SUM(E40:E48)*SUM(F38:F48)+B39*C38*D38*SUM(E40:E48)*SUM(F38:F48)+B38*C39*D39*SUM(E40:E48)*SUM(F38:F48)+B38*C38*D39*SUM(E40:E48)*SUM(F38:F48)+B39*C38*D39*SUM(E40:E48)*SUM(F38:F48)+B38*C39*D38*SUM(E40:E48)*SUM(F38:F48)</f>
        <v>32480</v>
      </c>
      <c r="E57" s="15">
        <f>(B38*C39*SUM(D40:D48)*SUM(E38:E48)*SUM(F38:F48))+(B39*C38*SUM(D40:D48)*SUM(E38:E48)*SUM(F38:F48))+(B39*C39*SUM(D40:D48)*SUM(E38:E48)*SUM(F38:F48))</f>
        <v>326656</v>
      </c>
      <c r="F57" s="15">
        <f t="shared" si="8"/>
        <v>362563</v>
      </c>
    </row>
    <row r="58" spans="1:12" ht="15.75" customHeight="1">
      <c r="A58" s="7" t="s">
        <v>19</v>
      </c>
      <c r="B58" s="14">
        <f>(B40+B38)*(C40+C38)*(D40+D38)*(E40+E38)*(F40+F38)-PRODUCT(B38:F38)-(PRODUCT(B38:F38)*F40)</f>
        <v>955</v>
      </c>
      <c r="C58" s="15">
        <f>(B40+B38)*(C40+C38)*(D40+D38)*(E40+E38)*SUM(F39,F41:F48)-(PRODUCT(B38:E38))-(PRODUCT(B38:E38)*(SUM(F39,F41:F47)))</f>
        <v>5157</v>
      </c>
      <c r="D58" s="15">
        <f>PRODUCT(B40:D40)*SUM(E39,E41:E48)*SUM(F38:F48)+B40*C40*D38*SUM(E39,E41:E48)*SUM(F38:F48)+B40*C38*D38*SUM(E39,E41:E48)*SUM(F38:F48)+B38*C40*D40*SUM(E39,E41:E48)*SUM(F38:F48)+B38*C38*D40*SUM(E39,E41:E48)*SUM(F38:F48)+B40*C38*D40*SUM(E39,E41:E48)*SUM(F38:F48)+B38*C40*D38*SUM(E39,E41:E48)*SUM(F38:F48)</f>
        <v>42112</v>
      </c>
      <c r="E58" s="15">
        <f>(B38*C40*SUM(D39,D41:D48)*SUM(E38:E48)*SUM(F38:F48))+(B40*C38*SUM(D39,D41:D48)*SUM(E38:E48)*SUM(F38:F48))+(B40*C40*SUM(D39,D41:D48)*SUM(E38:E48)*SUM(F38:F48))</f>
        <v>315392</v>
      </c>
      <c r="F58" s="15">
        <f t="shared" si="8"/>
        <v>363616</v>
      </c>
    </row>
    <row r="59" spans="1:12" ht="15.75" customHeight="1">
      <c r="A59" s="7" t="s">
        <v>20</v>
      </c>
      <c r="B59" s="14">
        <f>(B41+B38)*(C41+C38)*(D41+D38)*(E41+E38)*(F41+F38)-PRODUCT(B38:F38)-(PRODUCT(B38:F38)*F41)</f>
        <v>764</v>
      </c>
      <c r="C59" s="15">
        <f>(B41+B38)*(C41+C38)*(D41+D38)*(E41+E38)*SUM(F39:F40,F42:F48)-PRODUCT(B38:E38)-(PRODUCT(B38:E38)*SUM(F39:F40,F42:F47))</f>
        <v>5348</v>
      </c>
      <c r="D59" s="15">
        <f>PRODUCT(B41:D41)*SUM(E39:E40,E42:E48)*SUM(F38:F48)+B41*C41*D38*SUM(E39:E40,E42:E48)*SUM(F38:F48)+B41*C38*D38*SUM(E39:E40,E42:E48)*SUM(F38:F48)+B38*C41*D41*SUM(E39:E40,E42:E48)*SUM(F38:F48)+B38*C38*D41*SUM(E39:E40,E42:E48)*SUM(F38:F48)+B41*C38*D41*SUM(E39:E40,E42:E48)*SUM(F38:F48)+B38*C41*D38*SUM(E39:E40,E42:E48)*SUM(F38:F48)</f>
        <v>58464</v>
      </c>
      <c r="E59" s="15">
        <f>(B38*C41*SUM(D39:D40,D42:D48)*SUM(E38:E48)*SUM(F38:F48))+(B41*C38*SUM(D39:D40,D42:D48)*SUM(E38:E48)*SUM(F38:F48))+(B41*C41*SUM(D39:D40,D42:D48)*SUM(E38:E48)*SUM(F38:F48))</f>
        <v>430080</v>
      </c>
      <c r="F59" s="15">
        <f t="shared" si="8"/>
        <v>494656</v>
      </c>
    </row>
    <row r="60" spans="1:12" ht="15.75" customHeight="1">
      <c r="A60" s="7" t="s">
        <v>21</v>
      </c>
      <c r="B60" s="14">
        <f>(B42+B38)*(C42+C38)*(D42+D38)*(E42+E38)*(F42+F38)-PRODUCT(B38:F38)-(PRODUCT(B38:F38)*F42)</f>
        <v>1595</v>
      </c>
      <c r="C60" s="15">
        <f>(B42+B38)*(C42+C38)*(D42+D38)*(E42+E38)*SUM(F39:F41,F43:F48)-(PRODUCT(B38:E38))-(PRODUCT(B38:E38)*(SUM(F39:F41,F43:F47)))</f>
        <v>8613</v>
      </c>
      <c r="D60" s="15">
        <f>PRODUCT(B42:D42)*SUM(E39:E41,E43:E48)*SUM(F38:F48)+B42*C42*D38*SUM(E39:E41,E43:E48)*SUM(F38:F48)+B42*C38*D38*SUM(E39:E41,E43:E48)*SUM(F38:F48)+B38*C42*D42*SUM(E39:E41,E43:E48)*SUM(F38:F48)+B38*C38*D42*SUM(E39:E41,E43:E48)*SUM(F38:F48)+B42*C38*D42*SUM(E39:E41,E43:E48)*SUM(F38:F48)+B38*C42*D38*SUM(E39:E41,E43:E48)*SUM(F38:F48)</f>
        <v>54432</v>
      </c>
      <c r="E60" s="16" t="s">
        <v>45</v>
      </c>
      <c r="F60" s="15">
        <f t="shared" si="8"/>
        <v>64640</v>
      </c>
    </row>
    <row r="61" spans="1:12" ht="15.75" customHeight="1">
      <c r="A61" s="7" t="s">
        <v>22</v>
      </c>
      <c r="B61" s="14">
        <f>(B43+B38)*(C43+C38)*(D43+D38)*(E43+E38)*(F43+F38)-PRODUCT(B38:F38)-(PRODUCT(B38:F38)*F43)</f>
        <v>956</v>
      </c>
      <c r="C61" s="15">
        <f>(B43+B38)*(C43+C38)*(D43+D38)*(E43+E38)*SUM(F39:F42,F44:F48)-(PRODUCT(B38:E38)*SUM(F39:F42,F44:F48))</f>
        <v>6692</v>
      </c>
      <c r="D61" s="15">
        <f>PRODUCT(B43:D43)*SUM(E39:E42,E44:E48)*SUM(F38:F48)+B43*C43*D38*SUM(E39:E42,E44:E48)*SUM(F38:F48)+B43*C38*D38*SUM(E39:E42,E44:E48)*SUM(F38:F48)+B38*C43*D43*SUM(E39:E42,E44:E48)*SUM(F38:F48)+B38*C38*D43*SUM(E39:E42,E44:E48)*SUM(F38:F48)+B43*C38*D43*SUM(E39:E42,E44:E48)*SUM(F38:F48)+B38*C43*D38*SUM(E39:E42,E44:E48)*SUM(F38:F48)</f>
        <v>52864</v>
      </c>
      <c r="E61" s="16" t="s">
        <v>45</v>
      </c>
      <c r="F61" s="15">
        <f t="shared" si="8"/>
        <v>60512</v>
      </c>
    </row>
    <row r="62" spans="1:12" ht="15.75" customHeight="1">
      <c r="A62" s="7" t="s">
        <v>23</v>
      </c>
      <c r="B62" s="14">
        <f>(B44+B38)*(C44+C38)*(D44+D38)*(E44+E38)*(F44+F38)-PRODUCT(B38:F38)-(PRODUCT(B38:F38)*F44)</f>
        <v>1995</v>
      </c>
      <c r="C62" s="15">
        <f>(B44+B38)*(C44+C38)*(D44+D38)*(E44+E38)*SUM(F39:F43,F45:F48)-(PRODUCT(B38:E38)*SUM(F39:F43,F45:F48))-(PRODUCT(B38:D38)*E44*SUM(F39:F43,F45:F48))</f>
        <v>10692</v>
      </c>
      <c r="D62" s="15">
        <f>PRODUCT(B44:D44)*SUM(E39:E43,E45:E48)*SUM(F38:F48)+B44*C44*D38*SUM(E39:E43,E45:E48)*SUM(F38:F48)+B44*C38*D38*SUM(E39:E43,E45:E48)*SUM(F38:F48)+B38*C44*D44*SUM(E39:E43,E45:E48)*SUM(F38:F48)+B38*C38*D44*SUM(E39:E43,E45:E48)*SUM(F38:F48)+B44*C38*D44*SUM(E39:E43,E45:E48)*SUM(F38:F48)+B38*C44*D38*SUM(E39:E43,E45:E48)*SUM(F38:F48)</f>
        <v>88704</v>
      </c>
      <c r="E62" s="16" t="s">
        <v>45</v>
      </c>
      <c r="F62" s="15">
        <f t="shared" si="8"/>
        <v>101391</v>
      </c>
    </row>
    <row r="63" spans="1:12" ht="15.75" customHeight="1">
      <c r="A63" s="7" t="s">
        <v>24</v>
      </c>
      <c r="B63" s="14">
        <f>(B45+B38)*(C45+C38)*(D45+D38)*(E45+E38)*(F45+F38)-PRODUCT(B38:F38)-(PRODUCT(B38:F38)*F45)</f>
        <v>1996</v>
      </c>
      <c r="C63" s="15">
        <f>(B45+B38)*(C45+C38)*(D45+D38)*(E45+E38)*SUM(F39:F44,F46:F48)-(PRODUCT(B38:E38)*SUM(F39:F44,F46:F48))-(PRODUCT(B38:D38)*E45*SUM(F39:F44,F46:F48))</f>
        <v>13860</v>
      </c>
      <c r="D63" s="15">
        <f>PRODUCT(B45:D45)*SUM(E39:E44,E46:E48)*SUM(F38:F48)+B45*C45*D38*SUM(E39:E44,E46:E48)*SUM(F38:F48)+B45*C38*D38*SUM(E39:E44,E46:E48)*SUM(F38:F48)+B38*C45*D45*SUM(E39:E44,E46:E48)*SUM(F38:F48)+B38*C38*D45*SUM(E39:E44,E46:E48)*SUM(F38:F48)+B45*C38*D45*SUM(E39:E44,E46:E48)*SUM(F38:F48)+B38*C45*D38*SUM(E39:E44,E46:E48)*SUM(F38:F48)</f>
        <v>85536</v>
      </c>
      <c r="E63" s="16" t="s">
        <v>45</v>
      </c>
      <c r="F63" s="15">
        <f t="shared" si="8"/>
        <v>101392</v>
      </c>
    </row>
    <row r="64" spans="1:12" ht="15.75" customHeight="1">
      <c r="A64" s="7" t="s">
        <v>25</v>
      </c>
      <c r="B64" s="14">
        <f>(B46+B38)*(C46+C38)*(D46+D38)*(E46+E38)*(F46+F38)-PRODUCT(B38:F38)-(PRODUCT(B38:E38)*F46)-(PRODUCT(B38:D38)*E46*SUM(F38,F46))</f>
        <v>2976</v>
      </c>
      <c r="C64" s="15">
        <f>(B46+B38)*(C46+C38)*(D46+D38)*(E46+E38)*SUM(F39:F45,F47:F48)-(PRODUCT(B38:E38)*SUM(F39:F45,F47:F48))-PRODUCT(B38:D38*E46*SUM(F39:F45,F47:F48))</f>
        <v>20832</v>
      </c>
      <c r="D64" s="15">
        <f>PRODUCT(B46:D46)*SUM(E39:E45,E47:E48)*SUM(F38:F48)+B46*C46*D38*SUM(E39:E45,E47:E48)*SUM(F38:F48)+B46*C38*D38*SUM(E39:E45,E47:E48)*SUM(F38:F48)+B38*C46*D46*SUM(E39:E45,E47:E48)*SUM(F38:F48)+B38*C38*D46*SUM(E39:E45,E47:E48)*SUM(F38:F48)+B46*C38*D46*SUM(E39:E45,E47:E48)*SUM(F38:F48)+B38*C46*D38*SUM(E39:E45,E47:E48)*SUM(F38:F48)</f>
        <v>103168</v>
      </c>
      <c r="E64" s="16" t="s">
        <v>45</v>
      </c>
      <c r="F64" s="15">
        <f t="shared" si="8"/>
        <v>126976</v>
      </c>
    </row>
    <row r="65" spans="1:11" ht="15.75" customHeight="1">
      <c r="A65" s="7" t="s">
        <v>26</v>
      </c>
      <c r="B65" s="14">
        <f>(B47+B38)*(C47+C38)*(D47+D38)*(E47+E38)*(F47+F38)-PRODUCT(B38:F38)-(PRODUCT(B38:E38)*F47)-(PRODUCT(B38:D38)*(E47*SUM(F38,F47)))</f>
        <v>2980</v>
      </c>
      <c r="C65" s="15">
        <f>(B47+B38)*(C47+C38)*(D47+D38)*(E47+E38)*SUM(F39:F46,F48)-(PRODUCT(B38:E38)*SUM(F39:F46,F48))-(PRODUCT(B38:D38)*E47*(SUM(F39:F46,F48)))</f>
        <v>20860</v>
      </c>
      <c r="D65" s="15">
        <f>PRODUCT(B47:D47)*SUM(E39:E46,E48)*SUM(F38:F48)+B47*C47*D38*SUM(E39:E46,E48)*SUM(F38:F48)+B47*C38*D38*SUM(E39:E46,E48)*SUM(F38:F48)+B38*C47*D47*SUM(E39:E46,E48)*SUM(F38:F48)+B38*C38*D47*SUM(E39:E46,E48)*SUM(F38:F48)+B47*C38*D47*SUM(E39:E46,E48)*SUM(F38:F48)+B38*C47*D38*SUM(E39:E46,E48)*SUM(F38:F48)</f>
        <v>128736</v>
      </c>
      <c r="E65" s="16" t="s">
        <v>45</v>
      </c>
      <c r="F65" s="15">
        <f t="shared" si="8"/>
        <v>152576</v>
      </c>
    </row>
    <row r="66" spans="1:11" ht="15.75" customHeight="1">
      <c r="A66" s="8" t="s">
        <v>37</v>
      </c>
      <c r="B66" s="17">
        <f t="shared" ref="B66:F66" si="9">SUM(B56:B65)</f>
        <v>14649</v>
      </c>
      <c r="C66" s="17">
        <f t="shared" si="9"/>
        <v>95078</v>
      </c>
      <c r="D66" s="17">
        <f t="shared" si="9"/>
        <v>647009</v>
      </c>
      <c r="E66" s="17">
        <f t="shared" si="9"/>
        <v>1073152</v>
      </c>
      <c r="F66" s="17">
        <f t="shared" si="9"/>
        <v>1829888</v>
      </c>
    </row>
    <row r="67" spans="1:11" ht="15.75" customHeight="1">
      <c r="A67" s="3" t="s">
        <v>46</v>
      </c>
    </row>
    <row r="68" spans="1:11" ht="15.75" customHeight="1">
      <c r="A68" s="1"/>
    </row>
    <row r="69" spans="1:11" ht="15.75" customHeight="1">
      <c r="A69" s="1"/>
    </row>
    <row r="70" spans="1:11" ht="15.75" customHeight="1">
      <c r="A70" s="1" t="s">
        <v>47</v>
      </c>
      <c r="B70" s="3" t="s">
        <v>48</v>
      </c>
    </row>
    <row r="71" spans="1:11" ht="15.75" customHeight="1">
      <c r="A71" s="8" t="s">
        <v>10</v>
      </c>
      <c r="B71" s="8" t="s">
        <v>41</v>
      </c>
      <c r="C71" s="8" t="s">
        <v>42</v>
      </c>
      <c r="D71" s="8" t="s">
        <v>43</v>
      </c>
      <c r="E71" s="8" t="s">
        <v>44</v>
      </c>
      <c r="F71" s="8" t="s">
        <v>37</v>
      </c>
    </row>
    <row r="72" spans="1:11" ht="15.75" customHeight="1">
      <c r="A72" s="7" t="s">
        <v>17</v>
      </c>
      <c r="B72" s="18">
        <f>B56/B53</f>
        <v>2.9802322387695313E-8</v>
      </c>
      <c r="C72" s="18">
        <f>C56/B53</f>
        <v>8.3446502685546875E-7</v>
      </c>
      <c r="D72" s="18">
        <f>D56/B53</f>
        <v>1.5288591384887695E-5</v>
      </c>
      <c r="E72" s="18">
        <f>E56/B53</f>
        <v>3.0517578125E-5</v>
      </c>
      <c r="F72" s="18">
        <f t="shared" ref="F72:F81" si="10">SUM(B72:E72)</f>
        <v>4.6670436859130859E-5</v>
      </c>
      <c r="K72" s="3"/>
    </row>
    <row r="73" spans="1:11" ht="15.75" customHeight="1">
      <c r="A73" s="7" t="s">
        <v>18</v>
      </c>
      <c r="B73" s="18">
        <f>B57/B53</f>
        <v>1.284480094909668E-5</v>
      </c>
      <c r="C73" s="18">
        <f>C57/B53</f>
        <v>8.9287757873535156E-5</v>
      </c>
      <c r="D73" s="18">
        <f>D57/B53</f>
        <v>9.6797943115234375E-4</v>
      </c>
      <c r="E73" s="18">
        <f>E57/B53</f>
        <v>9.735107421875E-3</v>
      </c>
      <c r="F73" s="18">
        <f t="shared" si="10"/>
        <v>1.0805219411849976E-2</v>
      </c>
      <c r="K73" s="3"/>
    </row>
    <row r="74" spans="1:11" ht="15.75" customHeight="1">
      <c r="A74" s="7" t="s">
        <v>19</v>
      </c>
      <c r="B74" s="18">
        <f>B58/B53</f>
        <v>2.8461217880249023E-5</v>
      </c>
      <c r="C74" s="18">
        <f>C58/B53</f>
        <v>1.5369057655334473E-4</v>
      </c>
      <c r="D74" s="18">
        <f>D58/B53</f>
        <v>1.255035400390625E-3</v>
      </c>
      <c r="E74" s="18">
        <f>E58/B53</f>
        <v>9.3994140625E-3</v>
      </c>
      <c r="F74" s="18">
        <f t="shared" si="10"/>
        <v>1.0836601257324219E-2</v>
      </c>
      <c r="K74" s="3"/>
    </row>
    <row r="75" spans="1:11" ht="15.75" customHeight="1">
      <c r="A75" s="7" t="s">
        <v>20</v>
      </c>
      <c r="B75" s="18">
        <f>B59/B53</f>
        <v>2.2768974304199219E-5</v>
      </c>
      <c r="C75" s="18">
        <f>C59/B53</f>
        <v>1.5938282012939453E-4</v>
      </c>
      <c r="D75" s="18">
        <f>D59/B53</f>
        <v>1.7423629760742188E-3</v>
      </c>
      <c r="E75" s="18">
        <f>E59/B53</f>
        <v>1.28173828125E-2</v>
      </c>
      <c r="F75" s="18">
        <f t="shared" si="10"/>
        <v>1.4741897583007813E-2</v>
      </c>
    </row>
    <row r="76" spans="1:11" ht="15.75" customHeight="1">
      <c r="A76" s="7" t="s">
        <v>21</v>
      </c>
      <c r="B76" s="18">
        <f>B60/B53</f>
        <v>4.7534704208374023E-5</v>
      </c>
      <c r="C76" s="18">
        <f>C60/B53</f>
        <v>2.5668740272521973E-4</v>
      </c>
      <c r="D76" s="18">
        <f>D60/B53</f>
        <v>1.6222000122070313E-3</v>
      </c>
      <c r="E76" s="19">
        <v>0</v>
      </c>
      <c r="F76" s="18">
        <f t="shared" si="10"/>
        <v>1.926422119140625E-3</v>
      </c>
    </row>
    <row r="77" spans="1:11" ht="15.75" customHeight="1">
      <c r="A77" s="7" t="s">
        <v>22</v>
      </c>
      <c r="B77" s="18">
        <f>B61/B53</f>
        <v>2.8491020202636719E-5</v>
      </c>
      <c r="C77" s="18">
        <f>C61/B53</f>
        <v>1.9943714141845703E-4</v>
      </c>
      <c r="D77" s="18">
        <f>D61/B53</f>
        <v>1.575469970703125E-3</v>
      </c>
      <c r="E77" s="19">
        <v>0</v>
      </c>
      <c r="F77" s="18">
        <f t="shared" si="10"/>
        <v>1.8033981323242188E-3</v>
      </c>
    </row>
    <row r="78" spans="1:11" ht="15.75" customHeight="1">
      <c r="A78" s="7" t="s">
        <v>23</v>
      </c>
      <c r="B78" s="18">
        <f>B62/B53</f>
        <v>5.9455633163452148E-5</v>
      </c>
      <c r="C78" s="18">
        <f>C62/B53</f>
        <v>3.1864643096923828E-4</v>
      </c>
      <c r="D78" s="18">
        <f>D62/B53</f>
        <v>2.643585205078125E-3</v>
      </c>
      <c r="E78" s="19">
        <v>0</v>
      </c>
      <c r="F78" s="18">
        <f t="shared" si="10"/>
        <v>3.0216872692108154E-3</v>
      </c>
    </row>
    <row r="79" spans="1:11" ht="15.75" customHeight="1">
      <c r="A79" s="7" t="s">
        <v>24</v>
      </c>
      <c r="B79" s="18">
        <f>B63/B53</f>
        <v>5.9485435485839844E-5</v>
      </c>
      <c r="C79" s="18">
        <f>C63/B53</f>
        <v>4.1306018829345703E-4</v>
      </c>
      <c r="D79" s="18">
        <f>D63/B53</f>
        <v>2.5491714477539063E-3</v>
      </c>
      <c r="E79" s="19">
        <v>0</v>
      </c>
      <c r="F79" s="18">
        <f t="shared" si="10"/>
        <v>3.0217170715332031E-3</v>
      </c>
    </row>
    <row r="80" spans="1:11" ht="15.75" customHeight="1">
      <c r="A80" s="7" t="s">
        <v>25</v>
      </c>
      <c r="B80" s="18">
        <f>B64/B53</f>
        <v>8.869171142578125E-5</v>
      </c>
      <c r="C80" s="18">
        <f>C64/B53</f>
        <v>6.2084197998046875E-4</v>
      </c>
      <c r="D80" s="18">
        <f>D64/B53</f>
        <v>3.07464599609375E-3</v>
      </c>
      <c r="E80" s="19">
        <v>0</v>
      </c>
      <c r="F80" s="18">
        <f t="shared" si="10"/>
        <v>3.7841796875E-3</v>
      </c>
    </row>
    <row r="81" spans="1:7" ht="15.75" customHeight="1">
      <c r="A81" s="7" t="s">
        <v>26</v>
      </c>
      <c r="B81" s="18">
        <f>B65/B53</f>
        <v>8.8810920715332031E-5</v>
      </c>
      <c r="C81" s="18">
        <f>C65/B53</f>
        <v>6.2167644500732422E-4</v>
      </c>
      <c r="D81" s="18">
        <f>D65/B53</f>
        <v>3.8366317749023438E-3</v>
      </c>
      <c r="E81" s="19">
        <v>0</v>
      </c>
      <c r="F81" s="18">
        <f t="shared" si="10"/>
        <v>4.547119140625E-3</v>
      </c>
      <c r="G81" s="20"/>
    </row>
    <row r="82" spans="1:7" ht="15.75" customHeight="1">
      <c r="A82" s="8" t="s">
        <v>37</v>
      </c>
      <c r="B82" s="21">
        <f t="shared" ref="B82:F82" si="11">SUM(B72:B81)</f>
        <v>4.3657422065734863E-4</v>
      </c>
      <c r="C82" s="21">
        <f t="shared" si="11"/>
        <v>2.8335452079772949E-3</v>
      </c>
      <c r="D82" s="21">
        <f t="shared" si="11"/>
        <v>1.9282370805740356E-2</v>
      </c>
      <c r="E82" s="21">
        <f t="shared" si="11"/>
        <v>3.1982421875E-2</v>
      </c>
      <c r="F82" s="21">
        <f t="shared" si="11"/>
        <v>5.4534912109375E-2</v>
      </c>
      <c r="G82" s="22">
        <f>F82</f>
        <v>5.4534912109375E-2</v>
      </c>
    </row>
    <row r="85" spans="1:7" ht="15.75" customHeight="1">
      <c r="A85" s="1" t="s">
        <v>49</v>
      </c>
    </row>
    <row r="86" spans="1:7" ht="15.75" customHeight="1">
      <c r="A86" s="8" t="s">
        <v>10</v>
      </c>
      <c r="B86" s="8" t="s">
        <v>41</v>
      </c>
      <c r="C86" s="8" t="s">
        <v>42</v>
      </c>
      <c r="D86" s="8" t="s">
        <v>43</v>
      </c>
      <c r="E86" s="8" t="s">
        <v>44</v>
      </c>
      <c r="F86" s="8" t="s">
        <v>37</v>
      </c>
    </row>
    <row r="87" spans="1:7" ht="15.75" customHeight="1">
      <c r="A87" s="7" t="s">
        <v>17</v>
      </c>
      <c r="B87" s="18">
        <f t="shared" ref="B87:E87" si="12">B72*B16</f>
        <v>1.4901161193847656E-4</v>
      </c>
      <c r="C87" s="18">
        <f t="shared" si="12"/>
        <v>4.1723251342773438E-4</v>
      </c>
      <c r="D87" s="18">
        <f t="shared" si="12"/>
        <v>7.6442956924438477E-4</v>
      </c>
      <c r="E87" s="18">
        <f t="shared" si="12"/>
        <v>1.52587890625E-4</v>
      </c>
      <c r="F87" s="18">
        <f t="shared" ref="F87:F96" si="13">SUM(B87:E87)</f>
        <v>1.4832615852355957E-3</v>
      </c>
    </row>
    <row r="88" spans="1:7" ht="15.75" customHeight="1">
      <c r="A88" s="7" t="s">
        <v>18</v>
      </c>
      <c r="B88" s="18">
        <f t="shared" ref="B88:E88" si="14">B73*B17</f>
        <v>1.284480094909668E-2</v>
      </c>
      <c r="C88" s="18">
        <f t="shared" si="14"/>
        <v>1.7857551574707031E-2</v>
      </c>
      <c r="D88" s="18">
        <f t="shared" si="14"/>
        <v>3.871917724609375E-2</v>
      </c>
      <c r="E88" s="18">
        <f t="shared" si="14"/>
        <v>2.9205322265625E-2</v>
      </c>
      <c r="F88" s="18">
        <f t="shared" si="13"/>
        <v>9.8626852035522461E-2</v>
      </c>
    </row>
    <row r="89" spans="1:7" ht="15.75" customHeight="1">
      <c r="A89" s="7" t="s">
        <v>19</v>
      </c>
      <c r="B89" s="18">
        <f t="shared" ref="B89:E89" si="15">B74*B18</f>
        <v>1.4230608940124512E-2</v>
      </c>
      <c r="C89" s="18">
        <f t="shared" si="15"/>
        <v>2.3053586483001709E-2</v>
      </c>
      <c r="D89" s="18">
        <f t="shared" si="15"/>
        <v>3.765106201171875E-2</v>
      </c>
      <c r="E89" s="18">
        <f t="shared" si="15"/>
        <v>1.8798828125E-2</v>
      </c>
      <c r="F89" s="18">
        <f t="shared" si="13"/>
        <v>9.3734085559844971E-2</v>
      </c>
    </row>
    <row r="90" spans="1:7" ht="15.75" customHeight="1">
      <c r="A90" s="7" t="s">
        <v>20</v>
      </c>
      <c r="B90" s="18">
        <f t="shared" ref="B90:E90" si="16">B75*B19</f>
        <v>6.8306922912597656E-3</v>
      </c>
      <c r="C90" s="18">
        <f t="shared" si="16"/>
        <v>1.5938282012939453E-2</v>
      </c>
      <c r="D90" s="18">
        <f t="shared" si="16"/>
        <v>4.3559074401855469E-2</v>
      </c>
      <c r="E90" s="18">
        <f t="shared" si="16"/>
        <v>2.5634765625E-2</v>
      </c>
      <c r="F90" s="18">
        <f t="shared" si="13"/>
        <v>9.1962814331054688E-2</v>
      </c>
    </row>
    <row r="91" spans="1:7" ht="15.75" customHeight="1">
      <c r="A91" s="7" t="s">
        <v>21</v>
      </c>
      <c r="B91" s="18">
        <f t="shared" ref="B91:E91" si="17">B76*B20</f>
        <v>9.5069408416748047E-3</v>
      </c>
      <c r="C91" s="18">
        <f t="shared" si="17"/>
        <v>1.9251555204391479E-2</v>
      </c>
      <c r="D91" s="18">
        <f t="shared" si="17"/>
        <v>3.2444000244140625E-2</v>
      </c>
      <c r="E91" s="19">
        <f t="shared" si="17"/>
        <v>0</v>
      </c>
      <c r="F91" s="18">
        <f t="shared" si="13"/>
        <v>6.1202496290206909E-2</v>
      </c>
    </row>
    <row r="92" spans="1:7" ht="15.75" customHeight="1">
      <c r="A92" s="7" t="s">
        <v>22</v>
      </c>
      <c r="B92" s="18">
        <f t="shared" ref="B92:E92" si="18">B77*B21</f>
        <v>5.6982040405273438E-3</v>
      </c>
      <c r="C92" s="18">
        <f t="shared" si="18"/>
        <v>1.4957785606384277E-2</v>
      </c>
      <c r="D92" s="18">
        <f t="shared" si="18"/>
        <v>3.15093994140625E-2</v>
      </c>
      <c r="E92" s="19">
        <f t="shared" si="18"/>
        <v>0</v>
      </c>
      <c r="F92" s="18">
        <f t="shared" si="13"/>
        <v>5.2165389060974121E-2</v>
      </c>
    </row>
    <row r="93" spans="1:7" ht="15.75" customHeight="1">
      <c r="A93" s="7" t="s">
        <v>23</v>
      </c>
      <c r="B93" s="18">
        <f t="shared" ref="B93:E93" si="19">B78*B22</f>
        <v>5.9455633163452148E-3</v>
      </c>
      <c r="C93" s="18">
        <f t="shared" si="19"/>
        <v>1.5932321548461914E-2</v>
      </c>
      <c r="D93" s="18">
        <f t="shared" si="19"/>
        <v>3.9653778076171875E-2</v>
      </c>
      <c r="E93" s="19">
        <f t="shared" si="19"/>
        <v>0</v>
      </c>
      <c r="F93" s="18">
        <f t="shared" si="13"/>
        <v>6.1531662940979004E-2</v>
      </c>
    </row>
    <row r="94" spans="1:7" ht="15.75" customHeight="1">
      <c r="A94" s="7" t="s">
        <v>24</v>
      </c>
      <c r="B94" s="18">
        <f t="shared" ref="B94:E94" si="20">B79*B23</f>
        <v>5.9485435485839844E-3</v>
      </c>
      <c r="C94" s="18">
        <f t="shared" si="20"/>
        <v>2.0653009414672852E-2</v>
      </c>
      <c r="D94" s="18">
        <f t="shared" si="20"/>
        <v>3.8237571716308594E-2</v>
      </c>
      <c r="E94" s="19">
        <f t="shared" si="20"/>
        <v>0</v>
      </c>
      <c r="F94" s="18">
        <f t="shared" si="13"/>
        <v>6.483912467956543E-2</v>
      </c>
    </row>
    <row r="95" spans="1:7" ht="15.75" customHeight="1">
      <c r="A95" s="7" t="s">
        <v>25</v>
      </c>
      <c r="B95" s="18">
        <f t="shared" ref="B95:E95" si="21">B80*B24</f>
        <v>4.4345855712890625E-3</v>
      </c>
      <c r="C95" s="18">
        <f t="shared" si="21"/>
        <v>1.5521049499511719E-2</v>
      </c>
      <c r="D95" s="18">
        <f t="shared" si="21"/>
        <v>3.07464599609375E-2</v>
      </c>
      <c r="E95" s="19">
        <f t="shared" si="21"/>
        <v>0</v>
      </c>
      <c r="F95" s="18">
        <f t="shared" si="13"/>
        <v>5.0702095031738281E-2</v>
      </c>
    </row>
    <row r="96" spans="1:7" ht="15.75" customHeight="1">
      <c r="A96" s="7" t="s">
        <v>26</v>
      </c>
      <c r="B96" s="18">
        <f t="shared" ref="B96:E96" si="22">B81*B25</f>
        <v>4.4405460357666016E-3</v>
      </c>
      <c r="C96" s="18">
        <f t="shared" si="22"/>
        <v>1.5541911125183105E-2</v>
      </c>
      <c r="D96" s="18">
        <f t="shared" si="22"/>
        <v>3.8366317749023438E-2</v>
      </c>
      <c r="E96" s="19">
        <f t="shared" si="22"/>
        <v>0</v>
      </c>
      <c r="F96" s="18">
        <f t="shared" si="13"/>
        <v>5.8348774909973145E-2</v>
      </c>
    </row>
    <row r="97" spans="1:10" ht="15.75" customHeight="1">
      <c r="A97" s="8" t="s">
        <v>37</v>
      </c>
      <c r="B97" s="21">
        <f t="shared" ref="B97:F97" si="23">SUM(B87:B96)</f>
        <v>7.0029497146606445E-2</v>
      </c>
      <c r="C97" s="21">
        <f t="shared" si="23"/>
        <v>0.15912428498268127</v>
      </c>
      <c r="D97" s="21">
        <f t="shared" si="23"/>
        <v>0.33165127038955688</v>
      </c>
      <c r="E97" s="21">
        <f t="shared" si="23"/>
        <v>7.379150390625E-2</v>
      </c>
      <c r="F97" s="21">
        <f t="shared" si="23"/>
        <v>0.6345965564250946</v>
      </c>
      <c r="G97" s="22">
        <f>F97</f>
        <v>0.6345965564250946</v>
      </c>
    </row>
    <row r="100" spans="1:10" ht="15.75" customHeight="1">
      <c r="A100" s="1" t="s">
        <v>50</v>
      </c>
    </row>
    <row r="101" spans="1:10" ht="15.75" customHeight="1">
      <c r="A101" s="8" t="s">
        <v>10</v>
      </c>
      <c r="B101" s="8" t="s">
        <v>31</v>
      </c>
      <c r="C101" s="8" t="s">
        <v>32</v>
      </c>
      <c r="D101" s="8" t="s">
        <v>33</v>
      </c>
      <c r="E101" s="8" t="s">
        <v>34</v>
      </c>
      <c r="F101" s="8" t="s">
        <v>35</v>
      </c>
    </row>
    <row r="102" spans="1:10" ht="15.75" customHeight="1">
      <c r="A102" s="7" t="s">
        <v>51</v>
      </c>
      <c r="B102" s="7">
        <f t="shared" ref="B102:F102" si="24">B48</f>
        <v>2</v>
      </c>
      <c r="C102" s="7">
        <f t="shared" si="24"/>
        <v>1</v>
      </c>
      <c r="D102" s="7">
        <f t="shared" si="24"/>
        <v>1</v>
      </c>
      <c r="E102" s="7">
        <f t="shared" si="24"/>
        <v>1</v>
      </c>
      <c r="F102" s="7">
        <f t="shared" si="24"/>
        <v>1</v>
      </c>
    </row>
    <row r="103" spans="1:10" ht="15.75" customHeight="1">
      <c r="A103" s="7" t="s">
        <v>52</v>
      </c>
      <c r="B103" s="7">
        <f t="shared" ref="B103:F103" si="25">B49</f>
        <v>32</v>
      </c>
      <c r="C103" s="7">
        <f t="shared" si="25"/>
        <v>32</v>
      </c>
      <c r="D103" s="7">
        <f t="shared" si="25"/>
        <v>32</v>
      </c>
      <c r="E103" s="7">
        <f t="shared" si="25"/>
        <v>32</v>
      </c>
      <c r="F103" s="7">
        <f t="shared" si="25"/>
        <v>32</v>
      </c>
    </row>
    <row r="104" spans="1:10" ht="15.75" customHeight="1">
      <c r="A104" s="7" t="s">
        <v>53</v>
      </c>
      <c r="B104" s="7">
        <f t="shared" ref="B104:F104" si="26">3*B102/B103</f>
        <v>0.1875</v>
      </c>
      <c r="C104" s="7">
        <f t="shared" si="26"/>
        <v>9.375E-2</v>
      </c>
      <c r="D104" s="7">
        <f t="shared" si="26"/>
        <v>9.375E-2</v>
      </c>
      <c r="E104" s="7">
        <f t="shared" si="26"/>
        <v>9.375E-2</v>
      </c>
      <c r="F104" s="7">
        <f t="shared" si="26"/>
        <v>9.375E-2</v>
      </c>
      <c r="G104" s="3" t="s">
        <v>54</v>
      </c>
    </row>
    <row r="106" spans="1:10" ht="15.75" customHeight="1">
      <c r="A106" s="1"/>
    </row>
    <row r="107" spans="1:10" ht="15.75" customHeight="1">
      <c r="A107" s="1" t="s">
        <v>55</v>
      </c>
    </row>
    <row r="108" spans="1:10" ht="15.75" customHeight="1">
      <c r="A108" s="8" t="s">
        <v>10</v>
      </c>
      <c r="B108" s="8" t="s">
        <v>41</v>
      </c>
      <c r="C108" s="8" t="s">
        <v>42</v>
      </c>
      <c r="D108" s="8" t="s">
        <v>43</v>
      </c>
      <c r="E108" s="8" t="s">
        <v>37</v>
      </c>
    </row>
    <row r="109" spans="1:10" ht="15.75" customHeight="1">
      <c r="A109" s="7" t="s">
        <v>56</v>
      </c>
      <c r="B109" s="23">
        <v>100</v>
      </c>
      <c r="C109" s="23">
        <v>25</v>
      </c>
      <c r="D109" s="23">
        <v>5</v>
      </c>
      <c r="E109" s="15"/>
    </row>
    <row r="110" spans="1:10" ht="15.75" customHeight="1">
      <c r="A110" s="7" t="s">
        <v>57</v>
      </c>
      <c r="B110" s="24">
        <v>486</v>
      </c>
      <c r="C110" s="24">
        <v>20898</v>
      </c>
      <c r="D110" s="24">
        <v>353916</v>
      </c>
      <c r="E110" s="15">
        <f>B53</f>
        <v>33554432</v>
      </c>
      <c r="H110" s="25">
        <f>PRODUCT(B104:F104)</f>
        <v>1.4483928680419922E-5</v>
      </c>
      <c r="I110" s="25">
        <f>PRODUCT(B104:E104)</f>
        <v>1.544952392578125E-4</v>
      </c>
      <c r="J110" s="25">
        <f>PRODUCT(B104:D104)</f>
        <v>1.64794921875E-3</v>
      </c>
    </row>
    <row r="111" spans="1:10" ht="15.75" customHeight="1">
      <c r="A111" s="7" t="s">
        <v>58</v>
      </c>
      <c r="B111" s="26">
        <v>1.4E-5</v>
      </c>
      <c r="C111" s="26">
        <v>6.2299999999999996E-4</v>
      </c>
      <c r="D111" s="26">
        <v>1.0548E-2</v>
      </c>
      <c r="E111" s="27">
        <f t="shared" ref="E111:E112" si="27">SUM(B111:D111)</f>
        <v>1.1185E-2</v>
      </c>
    </row>
    <row r="112" spans="1:10" ht="15.75" customHeight="1">
      <c r="A112" s="7" t="s">
        <v>59</v>
      </c>
      <c r="B112" s="7">
        <f t="shared" ref="B112:D112" si="28">B109*B111</f>
        <v>1.4E-3</v>
      </c>
      <c r="C112" s="7">
        <f t="shared" si="28"/>
        <v>1.5574999999999999E-2</v>
      </c>
      <c r="D112" s="7">
        <f t="shared" si="28"/>
        <v>5.2740000000000002E-2</v>
      </c>
      <c r="E112" s="27">
        <f t="shared" si="27"/>
        <v>6.9714999999999999E-2</v>
      </c>
      <c r="F112" s="22">
        <f>E112</f>
        <v>6.9714999999999999E-2</v>
      </c>
    </row>
    <row r="115" spans="1:8" ht="15.75" customHeight="1">
      <c r="A115" s="1" t="s">
        <v>60</v>
      </c>
    </row>
    <row r="116" spans="1:8" ht="15.75" customHeight="1">
      <c r="A116" s="8" t="s">
        <v>61</v>
      </c>
      <c r="B116" s="8" t="s">
        <v>62</v>
      </c>
      <c r="C116" s="8" t="s">
        <v>63</v>
      </c>
      <c r="D116" s="8" t="s">
        <v>64</v>
      </c>
      <c r="E116" s="8" t="s">
        <v>65</v>
      </c>
      <c r="F116" s="8" t="s">
        <v>66</v>
      </c>
      <c r="G116" s="8" t="s">
        <v>67</v>
      </c>
    </row>
    <row r="117" spans="1:8" ht="15.75" customHeight="1">
      <c r="A117" s="27">
        <f>E111</f>
        <v>1.1185E-2</v>
      </c>
      <c r="B117" s="13">
        <v>10</v>
      </c>
      <c r="C117" s="18">
        <f>F97</f>
        <v>0.6345965564250946</v>
      </c>
      <c r="D117" s="7">
        <f>3*(C117+E112)</f>
        <v>2.1129346692752837</v>
      </c>
      <c r="E117" s="7">
        <f>B117/(1-B117*A117)</f>
        <v>11.259359342453415</v>
      </c>
      <c r="F117" s="7">
        <f>E117*D117</f>
        <v>23.790290708498382</v>
      </c>
      <c r="G117" s="7">
        <f>A117*F117</f>
        <v>0.26609440157455444</v>
      </c>
      <c r="H117" s="22">
        <f>G117</f>
        <v>0.26609440157455444</v>
      </c>
    </row>
    <row r="118" spans="1:8" ht="15.75" customHeight="1">
      <c r="A118" s="1"/>
    </row>
    <row r="119" spans="1:8" ht="15.75" customHeight="1">
      <c r="A119" s="1"/>
    </row>
    <row r="120" spans="1:8" ht="15.75" customHeight="1">
      <c r="A120" s="1" t="s">
        <v>68</v>
      </c>
    </row>
    <row r="121" spans="1:8" ht="15.75" customHeight="1">
      <c r="A121" s="8" t="s">
        <v>69</v>
      </c>
      <c r="B121" s="8" t="s">
        <v>70</v>
      </c>
    </row>
    <row r="122" spans="1:8" ht="15.75" customHeight="1">
      <c r="A122" s="7" t="s">
        <v>71</v>
      </c>
      <c r="B122" s="28">
        <f>G97</f>
        <v>0.6345965564250946</v>
      </c>
    </row>
    <row r="123" spans="1:8" ht="15.75" customHeight="1">
      <c r="A123" s="7" t="s">
        <v>36</v>
      </c>
      <c r="B123" s="28">
        <f>F112</f>
        <v>6.9714999999999999E-2</v>
      </c>
    </row>
    <row r="124" spans="1:8" ht="15.75" customHeight="1">
      <c r="A124" s="7" t="s">
        <v>72</v>
      </c>
      <c r="B124" s="28">
        <f>H117</f>
        <v>0.26609440157455444</v>
      </c>
    </row>
    <row r="125" spans="1:8" ht="15.75" customHeight="1">
      <c r="A125" s="7" t="s">
        <v>73</v>
      </c>
      <c r="B125" s="28">
        <f>SUM(B122:B124)</f>
        <v>0.97040595799964902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" sqref="A3"/>
    </sheetView>
  </sheetViews>
  <sheetFormatPr defaultColWidth="14.42578125" defaultRowHeight="15.75" customHeight="1"/>
  <cols>
    <col min="1" max="1" width="38.42578125" customWidth="1"/>
    <col min="2" max="2" width="87.42578125" customWidth="1"/>
  </cols>
  <sheetData>
    <row r="1" spans="1:2" ht="15.75" customHeight="1">
      <c r="A1" s="3"/>
    </row>
    <row r="2" spans="1:2" ht="15.75" customHeight="1">
      <c r="A2" s="3"/>
    </row>
    <row r="3" spans="1:2" ht="15.75" customHeight="1">
      <c r="A3" s="29" t="s">
        <v>74</v>
      </c>
    </row>
    <row r="4" spans="1:2" ht="15.75" customHeight="1">
      <c r="A4" s="3"/>
      <c r="B4" s="3"/>
    </row>
    <row r="5" spans="1:2" ht="15.75" customHeight="1">
      <c r="A5" s="3"/>
      <c r="B5" s="3"/>
    </row>
    <row r="6" spans="1:2" ht="15.75" customHeight="1">
      <c r="A6" s="3"/>
    </row>
    <row r="7" spans="1:2" ht="15.75" customHeight="1">
      <c r="A7" s="3"/>
    </row>
  </sheetData>
  <phoneticPr fontId="4" type="noConversion"/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2"/>
  <sheetViews>
    <sheetView workbookViewId="0">
      <selection activeCell="D28" sqref="D28"/>
    </sheetView>
  </sheetViews>
  <sheetFormatPr defaultRowHeight="12.75"/>
  <cols>
    <col min="2" max="2" width="6.5703125" bestFit="1" customWidth="1"/>
    <col min="3" max="4" width="6.85546875" customWidth="1"/>
    <col min="5" max="5" width="7.140625" customWidth="1"/>
    <col min="6" max="6" width="9.140625" customWidth="1"/>
    <col min="7" max="7" width="7.42578125" customWidth="1"/>
    <col min="8" max="8" width="12.42578125" customWidth="1"/>
    <col min="9" max="9" width="7" customWidth="1"/>
    <col min="10" max="10" width="15.140625" customWidth="1"/>
    <col min="11" max="11" width="7.7109375" customWidth="1"/>
    <col min="12" max="12" width="14" customWidth="1"/>
  </cols>
  <sheetData>
    <row r="2" spans="2:12" ht="13.5" thickBot="1"/>
    <row r="3" spans="2:12">
      <c r="B3" s="30"/>
      <c r="C3" s="30"/>
      <c r="D3" s="30"/>
      <c r="E3" s="30"/>
    </row>
    <row r="4" spans="2:12">
      <c r="B4" s="33"/>
      <c r="C4" s="33"/>
      <c r="D4" s="33"/>
      <c r="E4" s="33"/>
      <c r="F4" s="33"/>
      <c r="G4" s="47" t="s">
        <v>80</v>
      </c>
      <c r="H4" s="48"/>
      <c r="I4" s="46" t="s">
        <v>81</v>
      </c>
      <c r="J4" s="46"/>
      <c r="K4" s="46" t="s">
        <v>82</v>
      </c>
      <c r="L4" s="46"/>
    </row>
    <row r="5" spans="2:12">
      <c r="B5" s="34" t="s">
        <v>75</v>
      </c>
      <c r="C5" s="35" t="s">
        <v>76</v>
      </c>
      <c r="D5" s="35" t="s">
        <v>77</v>
      </c>
      <c r="E5" s="34" t="s">
        <v>78</v>
      </c>
      <c r="F5" s="34" t="s">
        <v>79</v>
      </c>
      <c r="G5" s="35" t="s">
        <v>83</v>
      </c>
      <c r="H5" s="35" t="s">
        <v>84</v>
      </c>
      <c r="I5" s="35" t="s">
        <v>83</v>
      </c>
      <c r="J5" s="35" t="s">
        <v>84</v>
      </c>
      <c r="K5" s="35" t="s">
        <v>83</v>
      </c>
      <c r="L5" s="35" t="s">
        <v>84</v>
      </c>
    </row>
    <row r="6" spans="2:12">
      <c r="B6" s="36">
        <v>1</v>
      </c>
      <c r="C6" s="36">
        <v>3</v>
      </c>
      <c r="D6" s="36">
        <v>32</v>
      </c>
      <c r="E6" s="36">
        <v>2</v>
      </c>
      <c r="F6" s="33">
        <f xml:space="preserve"> COMBIN( D6,C6)</f>
        <v>4960</v>
      </c>
      <c r="G6" s="33">
        <v>0</v>
      </c>
      <c r="H6" s="33">
        <f xml:space="preserve"> (E6 / D6) * ((E6-1) / (D6-1)) * ((E6-2) / (D6-2))  * C6</f>
        <v>0</v>
      </c>
      <c r="I6" s="33">
        <f xml:space="preserve"> COMBIN( D6 - 2, C6 - 2)</f>
        <v>30</v>
      </c>
      <c r="J6" s="37">
        <f xml:space="preserve"> (E6 / D6) * ((E6-1) / (D6-1)) * ( 30 / 30 )  * C6</f>
        <v>6.0483870967741934E-3</v>
      </c>
      <c r="K6" s="33">
        <f xml:space="preserve"> COMBIN( D6 - 1, C6 - 1) * 2</f>
        <v>930</v>
      </c>
      <c r="L6" s="33">
        <f xml:space="preserve"> (E6 / D6) * C6</f>
        <v>0.1875</v>
      </c>
    </row>
    <row r="7" spans="2:12">
      <c r="B7" s="36">
        <v>2</v>
      </c>
      <c r="C7" s="36">
        <v>3</v>
      </c>
      <c r="D7" s="36">
        <v>32</v>
      </c>
      <c r="E7" s="36">
        <v>1</v>
      </c>
      <c r="F7" s="33">
        <f t="shared" ref="F7:F10" si="0" xml:space="preserve"> COMBIN( D7,C7)</f>
        <v>4960</v>
      </c>
      <c r="G7" s="33">
        <v>0</v>
      </c>
      <c r="H7" s="33">
        <f t="shared" ref="H7:H10" si="1" xml:space="preserve"> (E7 / D7) * ((E7-1) / (D7-1)) * ((E7-2) / (D7-2))  * C7</f>
        <v>0</v>
      </c>
      <c r="I7" s="33">
        <v>0</v>
      </c>
      <c r="J7" s="37">
        <f t="shared" ref="J7:J10" si="2" xml:space="preserve"> I7 / F7</f>
        <v>0</v>
      </c>
      <c r="K7" s="33">
        <f t="shared" ref="K7:K10" si="3" xml:space="preserve"> COMBIN( D7 - 1, C7 - 1)</f>
        <v>465</v>
      </c>
      <c r="L7" s="33">
        <f t="shared" ref="L7:L10" si="4" xml:space="preserve"> (E7 / D7) * C7</f>
        <v>9.375E-2</v>
      </c>
    </row>
    <row r="8" spans="2:12">
      <c r="B8" s="36">
        <v>3</v>
      </c>
      <c r="C8" s="36">
        <v>3</v>
      </c>
      <c r="D8" s="36">
        <v>32</v>
      </c>
      <c r="E8" s="36">
        <v>1</v>
      </c>
      <c r="F8" s="33">
        <f t="shared" si="0"/>
        <v>4960</v>
      </c>
      <c r="G8" s="33">
        <v>0</v>
      </c>
      <c r="H8" s="33">
        <f t="shared" si="1"/>
        <v>0</v>
      </c>
      <c r="I8" s="33">
        <v>0</v>
      </c>
      <c r="J8" s="37">
        <f t="shared" si="2"/>
        <v>0</v>
      </c>
      <c r="K8" s="33">
        <f t="shared" si="3"/>
        <v>465</v>
      </c>
      <c r="L8" s="33">
        <f t="shared" si="4"/>
        <v>9.375E-2</v>
      </c>
    </row>
    <row r="9" spans="2:12">
      <c r="B9" s="36">
        <v>4</v>
      </c>
      <c r="C9" s="36">
        <v>3</v>
      </c>
      <c r="D9" s="36">
        <v>32</v>
      </c>
      <c r="E9" s="36">
        <v>1</v>
      </c>
      <c r="F9" s="33">
        <f t="shared" si="0"/>
        <v>4960</v>
      </c>
      <c r="G9" s="33">
        <v>0</v>
      </c>
      <c r="H9" s="33">
        <f t="shared" si="1"/>
        <v>0</v>
      </c>
      <c r="I9" s="33">
        <v>0</v>
      </c>
      <c r="J9" s="37">
        <f t="shared" si="2"/>
        <v>0</v>
      </c>
      <c r="K9" s="33">
        <f t="shared" si="3"/>
        <v>465</v>
      </c>
      <c r="L9" s="33">
        <f t="shared" si="4"/>
        <v>9.375E-2</v>
      </c>
    </row>
    <row r="10" spans="2:12">
      <c r="B10" s="36">
        <v>5</v>
      </c>
      <c r="C10" s="36">
        <v>3</v>
      </c>
      <c r="D10" s="36">
        <v>32</v>
      </c>
      <c r="E10" s="36">
        <v>1</v>
      </c>
      <c r="F10" s="33">
        <f t="shared" si="0"/>
        <v>4960</v>
      </c>
      <c r="G10" s="33">
        <v>0</v>
      </c>
      <c r="H10" s="33">
        <f t="shared" si="1"/>
        <v>0</v>
      </c>
      <c r="I10" s="33">
        <v>0</v>
      </c>
      <c r="J10" s="37">
        <f t="shared" si="2"/>
        <v>0</v>
      </c>
      <c r="K10" s="33">
        <f t="shared" si="3"/>
        <v>465</v>
      </c>
      <c r="L10" s="33">
        <f t="shared" si="4"/>
        <v>9.375E-2</v>
      </c>
    </row>
    <row r="13" spans="2:12">
      <c r="B13" s="32"/>
    </row>
    <row r="14" spans="2:12">
      <c r="C14" s="31">
        <v>6</v>
      </c>
    </row>
    <row r="15" spans="2:12">
      <c r="B15" s="31"/>
      <c r="C15" s="31"/>
      <c r="D15" s="31" t="s">
        <v>85</v>
      </c>
    </row>
    <row r="16" spans="2:12">
      <c r="D16" s="44">
        <f xml:space="preserve"> $J$6 * $L$7 * $L$8 * $L$9 * $L$10</f>
        <v>4.6722350581999738E-7</v>
      </c>
      <c r="E16" s="44"/>
      <c r="F16" s="44"/>
      <c r="G16" s="38"/>
      <c r="H16" s="38"/>
    </row>
    <row r="18" spans="3:6">
      <c r="C18">
        <v>5</v>
      </c>
    </row>
    <row r="19" spans="3:6">
      <c r="D19" s="31" t="s">
        <v>86</v>
      </c>
    </row>
    <row r="20" spans="3:6">
      <c r="D20" s="44">
        <f xml:space="preserve"> $L$6 * $L$7 * $L$8 * $L$9 * $L$10</f>
        <v>1.4483928680419922E-5</v>
      </c>
      <c r="E20" s="44"/>
      <c r="F20" s="44"/>
    </row>
    <row r="22" spans="3:6">
      <c r="D22" s="31" t="s">
        <v>88</v>
      </c>
    </row>
    <row r="23" spans="3:6">
      <c r="D23" s="45">
        <f>J6</f>
        <v>6.0483870967741934E-3</v>
      </c>
      <c r="E23" s="45"/>
      <c r="F23" s="31" t="s">
        <v>89</v>
      </c>
    </row>
    <row r="26" spans="3:6">
      <c r="C26">
        <v>4</v>
      </c>
      <c r="D26" s="31" t="s">
        <v>90</v>
      </c>
    </row>
    <row r="27" spans="3:6">
      <c r="D27" s="31" t="s">
        <v>91</v>
      </c>
    </row>
    <row r="32" spans="3:6">
      <c r="C32" s="29" t="s">
        <v>87</v>
      </c>
    </row>
  </sheetData>
  <mergeCells count="6">
    <mergeCell ref="D16:F16"/>
    <mergeCell ref="D20:F20"/>
    <mergeCell ref="D23:E23"/>
    <mergeCell ref="I4:J4"/>
    <mergeCell ref="K4:L4"/>
    <mergeCell ref="G4:H4"/>
  </mergeCells>
  <phoneticPr fontId="4" type="noConversion"/>
  <hyperlinks>
    <hyperlink ref="C3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slot_input_prototype</vt:lpstr>
      <vt:lpstr>슬롯</vt:lpstr>
      <vt:lpstr>메모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</cp:lastModifiedBy>
  <dcterms:modified xsi:type="dcterms:W3CDTF">2017-11-02T05:21:11Z</dcterms:modified>
</cp:coreProperties>
</file>