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fall\Desktop\"/>
    </mc:Choice>
  </mc:AlternateContent>
  <bookViews>
    <workbookView xWindow="396" yWindow="576" windowWidth="20172" windowHeight="12156"/>
  </bookViews>
  <sheets>
    <sheet name="슬롯" sheetId="1" r:id="rId1"/>
    <sheet name="slot_input_prototype" sheetId="6" r:id="rId2"/>
    <sheet name="메모" sheetId="2" r:id="rId3"/>
    <sheet name="Sheet2" sheetId="5" r:id="rId4"/>
  </sheets>
  <calcPr calcId="162913"/>
</workbook>
</file>

<file path=xl/calcChain.xml><?xml version="1.0" encoding="utf-8"?>
<calcChain xmlns="http://schemas.openxmlformats.org/spreadsheetml/2006/main">
  <c r="G20" i="6" l="1"/>
  <c r="F20" i="6"/>
  <c r="E20" i="6"/>
  <c r="D20" i="6"/>
  <c r="C20" i="6"/>
  <c r="H7" i="5" l="1"/>
  <c r="H8" i="5"/>
  <c r="H9" i="5"/>
  <c r="H10" i="5"/>
  <c r="H6" i="5"/>
  <c r="J6" i="5"/>
  <c r="D23" i="5" s="1"/>
  <c r="L7" i="5"/>
  <c r="L8" i="5"/>
  <c r="L9" i="5"/>
  <c r="L10" i="5"/>
  <c r="L6" i="5"/>
  <c r="D16" i="5" l="1"/>
  <c r="D20" i="5"/>
  <c r="K7" i="5" l="1"/>
  <c r="K6" i="5"/>
  <c r="K8" i="5"/>
  <c r="K9" i="5"/>
  <c r="K10" i="5"/>
  <c r="I6" i="5"/>
  <c r="F7" i="5"/>
  <c r="J7" i="5" s="1"/>
  <c r="F8" i="5"/>
  <c r="F9" i="5"/>
  <c r="F10" i="5"/>
  <c r="F6" i="5"/>
  <c r="B74" i="1"/>
  <c r="C66" i="1"/>
  <c r="D66" i="1"/>
  <c r="E66" i="1"/>
  <c r="F66" i="1"/>
  <c r="E121" i="1" s="1"/>
  <c r="G66" i="1"/>
  <c r="D30" i="1"/>
  <c r="C74" i="1"/>
  <c r="E30" i="1"/>
  <c r="D74" i="1"/>
  <c r="F30" i="1"/>
  <c r="E74" i="1"/>
  <c r="G30" i="1"/>
  <c r="B75" i="1" a="1"/>
  <c r="B75" i="1" s="1"/>
  <c r="D31" i="1"/>
  <c r="C75" i="1"/>
  <c r="E31" i="1"/>
  <c r="D75" i="1"/>
  <c r="F31" i="1"/>
  <c r="E75" i="1"/>
  <c r="G31" i="1"/>
  <c r="B76" i="1"/>
  <c r="D32" i="1"/>
  <c r="C76" i="1"/>
  <c r="E32" i="1"/>
  <c r="D76" i="1"/>
  <c r="F32" i="1"/>
  <c r="E76" i="1"/>
  <c r="G32" i="1"/>
  <c r="B77" i="1"/>
  <c r="D33" i="1"/>
  <c r="C77" i="1"/>
  <c r="E33" i="1"/>
  <c r="D77" i="1"/>
  <c r="F33" i="1"/>
  <c r="E77" i="1"/>
  <c r="G33" i="1"/>
  <c r="B78" i="1"/>
  <c r="D34" i="1"/>
  <c r="C78" i="1"/>
  <c r="E34" i="1"/>
  <c r="D78" i="1"/>
  <c r="F34" i="1"/>
  <c r="E109" i="1"/>
  <c r="B79" i="1"/>
  <c r="D35" i="1"/>
  <c r="C79" i="1"/>
  <c r="E35" i="1"/>
  <c r="D79" i="1"/>
  <c r="F35" i="1"/>
  <c r="E110" i="1"/>
  <c r="B80" i="1"/>
  <c r="D36" i="1"/>
  <c r="C80" i="1"/>
  <c r="E36" i="1"/>
  <c r="D80" i="1"/>
  <c r="F36" i="1"/>
  <c r="E111" i="1"/>
  <c r="B81" i="1"/>
  <c r="D37" i="1"/>
  <c r="C81" i="1"/>
  <c r="F81" i="1" s="1"/>
  <c r="E37" i="1"/>
  <c r="D81" i="1"/>
  <c r="F37" i="1"/>
  <c r="E112" i="1"/>
  <c r="B82" i="1"/>
  <c r="D38" i="1"/>
  <c r="C82" i="1"/>
  <c r="E38" i="1"/>
  <c r="D82" i="1"/>
  <c r="F38" i="1"/>
  <c r="E113" i="1"/>
  <c r="B83" i="1"/>
  <c r="D39" i="1"/>
  <c r="C83" i="1"/>
  <c r="E39" i="1"/>
  <c r="D83" i="1"/>
  <c r="F39" i="1"/>
  <c r="E114" i="1"/>
  <c r="B130" i="1"/>
  <c r="C130" i="1"/>
  <c r="D130" i="1"/>
  <c r="E129" i="1"/>
  <c r="A135" i="1" s="1"/>
  <c r="B120" i="1"/>
  <c r="B121" i="1"/>
  <c r="C120" i="1"/>
  <c r="C122" i="1" s="1"/>
  <c r="C121" i="1"/>
  <c r="D120" i="1"/>
  <c r="D121" i="1"/>
  <c r="E120" i="1"/>
  <c r="F120" i="1"/>
  <c r="F121" i="1"/>
  <c r="F79" i="1"/>
  <c r="F83" i="1" l="1"/>
  <c r="F78" i="1"/>
  <c r="B122" i="1"/>
  <c r="F82" i="1"/>
  <c r="E122" i="1"/>
  <c r="F74" i="1"/>
  <c r="F76" i="1"/>
  <c r="F122" i="1"/>
  <c r="H128" i="1" s="1"/>
  <c r="D122" i="1"/>
  <c r="D84" i="1"/>
  <c r="F80" i="1"/>
  <c r="E130" i="1"/>
  <c r="F130" i="1" s="1"/>
  <c r="B141" i="1" s="1"/>
  <c r="B71" i="1"/>
  <c r="B91" i="1" s="1"/>
  <c r="B106" i="1" s="1"/>
  <c r="J10" i="5"/>
  <c r="J9" i="5"/>
  <c r="J8" i="5"/>
  <c r="E135" i="1"/>
  <c r="C84" i="1"/>
  <c r="E91" i="1"/>
  <c r="E106" i="1" s="1"/>
  <c r="E84" i="1"/>
  <c r="F77" i="1"/>
  <c r="B94" i="1"/>
  <c r="B84" i="1"/>
  <c r="F75" i="1"/>
  <c r="J126" i="1" l="1"/>
  <c r="B90" i="1"/>
  <c r="D92" i="1"/>
  <c r="D107" i="1" s="1"/>
  <c r="E128" i="1"/>
  <c r="C94" i="1"/>
  <c r="C109" i="1" s="1"/>
  <c r="C91" i="1"/>
  <c r="C106" i="1" s="1"/>
  <c r="I126" i="1"/>
  <c r="F84" i="1"/>
  <c r="D98" i="1"/>
  <c r="D113" i="1" s="1"/>
  <c r="C92" i="1"/>
  <c r="C107" i="1" s="1"/>
  <c r="C93" i="1"/>
  <c r="C108" i="1" s="1"/>
  <c r="B95" i="1"/>
  <c r="D96" i="1"/>
  <c r="D111" i="1" s="1"/>
  <c r="B97" i="1"/>
  <c r="C97" i="1"/>
  <c r="C112" i="1" s="1"/>
  <c r="C95" i="1"/>
  <c r="C110" i="1" s="1"/>
  <c r="D95" i="1"/>
  <c r="D110" i="1" s="1"/>
  <c r="B96" i="1"/>
  <c r="D97" i="1"/>
  <c r="D112" i="1" s="1"/>
  <c r="C99" i="1"/>
  <c r="C114" i="1" s="1"/>
  <c r="D99" i="1"/>
  <c r="D114" i="1" s="1"/>
  <c r="B99" i="1"/>
  <c r="E93" i="1"/>
  <c r="E108" i="1" s="1"/>
  <c r="D90" i="1"/>
  <c r="D105" i="1" s="1"/>
  <c r="C98" i="1"/>
  <c r="C113" i="1" s="1"/>
  <c r="C90" i="1"/>
  <c r="B98" i="1"/>
  <c r="B92" i="1"/>
  <c r="E90" i="1"/>
  <c r="D91" i="1"/>
  <c r="D93" i="1"/>
  <c r="D108" i="1" s="1"/>
  <c r="C96" i="1"/>
  <c r="C111" i="1" s="1"/>
  <c r="D94" i="1"/>
  <c r="D109" i="1" s="1"/>
  <c r="B93" i="1"/>
  <c r="E92" i="1"/>
  <c r="E107" i="1" s="1"/>
  <c r="B109" i="1"/>
  <c r="B105" i="1"/>
  <c r="F90" i="1" l="1"/>
  <c r="B100" i="1"/>
  <c r="F109" i="1"/>
  <c r="F94" i="1"/>
  <c r="F95" i="1"/>
  <c r="B110" i="1"/>
  <c r="F110" i="1" s="1"/>
  <c r="F93" i="1"/>
  <c r="B108" i="1"/>
  <c r="F108" i="1" s="1"/>
  <c r="B113" i="1"/>
  <c r="F113" i="1" s="1"/>
  <c r="F98" i="1"/>
  <c r="F92" i="1"/>
  <c r="B107" i="1"/>
  <c r="F107" i="1" s="1"/>
  <c r="D100" i="1"/>
  <c r="D106" i="1"/>
  <c r="F106" i="1" s="1"/>
  <c r="F91" i="1"/>
  <c r="C100" i="1"/>
  <c r="C105" i="1"/>
  <c r="C115" i="1" s="1"/>
  <c r="B114" i="1"/>
  <c r="F114" i="1" s="1"/>
  <c r="F99" i="1"/>
  <c r="B111" i="1"/>
  <c r="F111" i="1" s="1"/>
  <c r="F96" i="1"/>
  <c r="B112" i="1"/>
  <c r="F112" i="1" s="1"/>
  <c r="F97" i="1"/>
  <c r="E100" i="1"/>
  <c r="E105" i="1"/>
  <c r="E115" i="1" s="1"/>
  <c r="B115" i="1" l="1"/>
  <c r="F100" i="1"/>
  <c r="G100" i="1" s="1"/>
  <c r="F105" i="1"/>
  <c r="F115" i="1" s="1"/>
  <c r="C135" i="1" s="1"/>
  <c r="D135" i="1" s="1"/>
  <c r="F135" i="1" s="1"/>
  <c r="G135" i="1" s="1"/>
  <c r="H135" i="1" s="1"/>
  <c r="B142" i="1" s="1"/>
  <c r="D115" i="1"/>
  <c r="G115" i="1" l="1"/>
  <c r="B140" i="1" s="1"/>
  <c r="B143" i="1" s="1"/>
</calcChain>
</file>

<file path=xl/sharedStrings.xml><?xml version="1.0" encoding="utf-8"?>
<sst xmlns="http://schemas.openxmlformats.org/spreadsheetml/2006/main" count="257" uniqueCount="134">
  <si>
    <t>● 범례</t>
  </si>
  <si>
    <t>정책에 따라 변경</t>
  </si>
  <si>
    <t>자동으로 계산되는 영역으로써, 변경 금지</t>
  </si>
  <si>
    <t>미확인 영역, 계산식 분석이 필요한 부분</t>
  </si>
  <si>
    <t>● 기초 자료</t>
  </si>
  <si>
    <t>* Wild는 Scatter를 제외한 모든 심볼을 대체할 수 있음</t>
  </si>
  <si>
    <t>* 5 x 3 머신 기준</t>
  </si>
  <si>
    <t>머신 판 수</t>
  </si>
  <si>
    <t>● Pay Table</t>
  </si>
  <si>
    <t>● 구간 Pay</t>
  </si>
  <si>
    <t>심볼</t>
  </si>
  <si>
    <t>구간 순번</t>
  </si>
  <si>
    <t>구간 Pay</t>
  </si>
  <si>
    <t>Wild</t>
  </si>
  <si>
    <t>A</t>
  </si>
  <si>
    <t>J</t>
  </si>
  <si>
    <t>Q</t>
  </si>
  <si>
    <t>K</t>
  </si>
  <si>
    <t>그림1</t>
  </si>
  <si>
    <t>그림2</t>
  </si>
  <si>
    <t>그림3</t>
  </si>
  <si>
    <t>그림4</t>
  </si>
  <si>
    <t>그림5</t>
  </si>
  <si>
    <t>*상기 표를 직접 수정하지 않으며, 우측 구간 Pay 값을 조정한다.</t>
  </si>
  <si>
    <t>*구간 순번을 늘리거나 줄일 경우, 하단의 Win 경우의 수 값을 재조정 해야 한다.</t>
  </si>
  <si>
    <t>*우측 구간 Pay는 순번이 클 수록 Pay는 낮아져야 한다.</t>
  </si>
  <si>
    <t>● 심볼 출현 빈도</t>
  </si>
  <si>
    <t>릴1</t>
  </si>
  <si>
    <t>릴2</t>
  </si>
  <si>
    <t>릴3</t>
  </si>
  <si>
    <t>릴4</t>
  </si>
  <si>
    <t>릴5</t>
  </si>
  <si>
    <t>Scatter</t>
  </si>
  <si>
    <t>합계</t>
  </si>
  <si>
    <t>● Win 경우의 수</t>
  </si>
  <si>
    <t>전체 경우의 수</t>
  </si>
  <si>
    <t>각 릴별 합계를 곱함</t>
  </si>
  <si>
    <t>5개 출현</t>
  </si>
  <si>
    <t>4개 출현</t>
  </si>
  <si>
    <t>3개 출현</t>
  </si>
  <si>
    <t>2개 출현</t>
  </si>
  <si>
    <t>-</t>
  </si>
  <si>
    <t>*Pay Table과 대조하여, 금액이 높은 경우를 제외</t>
  </si>
  <si>
    <t>● 확률</t>
  </si>
  <si>
    <t>Win 경우의 수를 전체 경우의 수로 나눔</t>
  </si>
  <si>
    <t>● Payout</t>
  </si>
  <si>
    <t>● Scatter Pay</t>
  </si>
  <si>
    <t>Scatter 수</t>
  </si>
  <si>
    <t>릴별 심볼 수</t>
  </si>
  <si>
    <t>확률</t>
  </si>
  <si>
    <t>* 3을 곱하는 이유는 세로 라인이 세 줄이므로</t>
  </si>
  <si>
    <t>● Scatter Pay Table / RETURN</t>
  </si>
  <si>
    <t>Scatter Pay</t>
  </si>
  <si>
    <t>조합</t>
  </si>
  <si>
    <t>가능성</t>
  </si>
  <si>
    <t>RETURN</t>
  </si>
  <si>
    <t>● Bonus</t>
  </si>
  <si>
    <t>가능성 합계</t>
  </si>
  <si>
    <t>Free Spen 횟수</t>
  </si>
  <si>
    <t>Line Pay 반환율</t>
  </si>
  <si>
    <t>보너스 예상 승리</t>
  </si>
  <si>
    <t>총 스핀 예상 수</t>
  </si>
  <si>
    <t>스핀 예상 승률</t>
  </si>
  <si>
    <t>스핀당 기대 수익률</t>
  </si>
  <si>
    <t>● Summary</t>
  </si>
  <si>
    <t>아이템</t>
  </si>
  <si>
    <t>Retern</t>
  </si>
  <si>
    <t>Line Pay</t>
  </si>
  <si>
    <t>Bonus</t>
  </si>
  <si>
    <t>Total</t>
  </si>
  <si>
    <t>http://wizardofodds.com/games/slots/atkins-diet/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</si>
  <si>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</t>
    </r>
    <phoneticPr fontId="4" type="noConversion"/>
  </si>
  <si>
    <t>소켓</t>
    <phoneticPr fontId="4" type="noConversion"/>
  </si>
  <si>
    <t>심벌수</t>
    <phoneticPr fontId="4" type="noConversion"/>
  </si>
  <si>
    <r>
      <t>S</t>
    </r>
    <r>
      <rPr>
        <sz val="10"/>
        <color rgb="FF000000"/>
        <rFont val="Arial"/>
        <family val="2"/>
      </rPr>
      <t>catter</t>
    </r>
    <phoneticPr fontId="4" type="noConversion"/>
  </si>
  <si>
    <r>
      <rPr>
        <sz val="10"/>
        <color rgb="FF000000"/>
        <rFont val="돋움"/>
        <family val="3"/>
        <charset val="129"/>
      </rPr>
      <t>조합의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phoneticPr fontId="4" type="noConversion"/>
  </si>
  <si>
    <r>
      <t>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</si>
  <si>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</si>
  <si>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</si>
  <si>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t>경우</t>
    <phoneticPr fontId="4" type="noConversion"/>
  </si>
  <si>
    <t>확률</t>
    <phoneticPr fontId="4" type="noConversion"/>
  </si>
  <si>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릴에서</t>
    </r>
    <r>
      <rPr>
        <sz val="10"/>
        <color rgb="FF000000"/>
        <rFont val="Arial"/>
        <family val="2"/>
      </rPr>
      <t xml:space="preserve"> Scatter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</t>
    </r>
    <phoneticPr fontId="4" type="noConversion"/>
  </si>
  <si>
    <r>
      <rPr>
        <sz val="10"/>
        <color rgb="FF000000"/>
        <rFont val="Arial"/>
        <family val="2"/>
      </rPr>
      <t>REEL1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REEL2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... * REEL5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</si>
  <si>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https://wizardofodds.com/games/slots/atkins-diet/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</si>
  <si>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 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</si>
  <si>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*</t>
    <phoneticPr fontId="4" type="noConversion"/>
  </si>
  <si>
    <r>
      <t>R</t>
    </r>
    <r>
      <rPr>
        <sz val="10"/>
        <color rgb="FF000000"/>
        <rFont val="Arial"/>
        <family val="2"/>
      </rPr>
      <t xml:space="preserve">EEL1 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</si>
  <si>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r>
      <t>R</t>
    </r>
    <r>
      <rPr>
        <sz val="10"/>
        <color rgb="FF000000"/>
        <rFont val="Arial"/>
        <family val="2"/>
      </rPr>
      <t>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</si>
  <si>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인어</t>
    <phoneticPr fontId="4" type="noConversion"/>
  </si>
  <si>
    <t>상어</t>
    <phoneticPr fontId="4" type="noConversion"/>
  </si>
  <si>
    <t>ID</t>
    <phoneticPr fontId="4" type="noConversion"/>
  </si>
  <si>
    <t>W</t>
    <phoneticPr fontId="4" type="noConversion"/>
  </si>
  <si>
    <t>A</t>
    <phoneticPr fontId="4" type="noConversion"/>
  </si>
  <si>
    <t>J</t>
    <phoneticPr fontId="4" type="noConversion"/>
  </si>
  <si>
    <t>Q</t>
    <phoneticPr fontId="4" type="noConversion"/>
  </si>
  <si>
    <t>K</t>
    <phoneticPr fontId="4" type="noConversion"/>
  </si>
  <si>
    <t>MM</t>
    <phoneticPr fontId="4" type="noConversion"/>
  </si>
  <si>
    <t>SH</t>
    <phoneticPr fontId="4" type="noConversion"/>
  </si>
  <si>
    <t>G1</t>
    <phoneticPr fontId="4" type="noConversion"/>
  </si>
  <si>
    <t>G2</t>
    <phoneticPr fontId="4" type="noConversion"/>
  </si>
  <si>
    <t>G5</t>
    <phoneticPr fontId="4" type="noConversion"/>
  </si>
  <si>
    <t>SC</t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</si>
  <si>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reel-define}}</t>
    </r>
    <phoneticPr fontId="4" type="noConversion"/>
  </si>
  <si>
    <r>
      <t>{{dumm-define}}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</si>
  <si>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dumm-define}}</t>
    </r>
    <phoneticPr fontId="4" type="noConversion"/>
  </si>
  <si>
    <r>
      <t>{{reel-define}}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</si>
  <si>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rPr>
        <b/>
        <sz val="12"/>
        <color rgb="FF0000FF"/>
        <rFont val="돋움"/>
        <family val="3"/>
        <charset val="129"/>
      </rPr>
      <t>심볼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출현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빈도</t>
    </r>
    <r>
      <rPr>
        <b/>
        <sz val="12"/>
        <color rgb="FF0000FF"/>
        <rFont val="Arial"/>
        <family val="2"/>
      </rPr>
      <t xml:space="preserve"> </t>
    </r>
    <phoneticPr fontId="4" type="noConversion"/>
  </si>
  <si>
    <r>
      <t>d</t>
    </r>
    <r>
      <rPr>
        <sz val="10"/>
        <color rgb="FF000000"/>
        <rFont val="Arial"/>
        <family val="2"/>
      </rPr>
      <t>dd</t>
    </r>
    <phoneticPr fontId="4" type="noConversion"/>
  </si>
  <si>
    <t>Scatter</t>
    <phoneticPr fontId="4" type="noConversion"/>
  </si>
  <si>
    <r>
      <rPr>
        <b/>
        <sz val="10"/>
        <rFont val="돋움"/>
        <family val="3"/>
        <charset val="129"/>
      </rPr>
      <t>릴</t>
    </r>
    <r>
      <rPr>
        <b/>
        <sz val="10"/>
        <rFont val="Arial"/>
        <family val="2"/>
      </rPr>
      <t>5</t>
    </r>
    <phoneticPr fontId="4" type="noConversion"/>
  </si>
  <si>
    <t>{{reelCount}}</t>
    <phoneticPr fontId="4" type="noConversion"/>
  </si>
  <si>
    <t>릴수</t>
    <phoneticPr fontId="4" type="noConversion"/>
  </si>
  <si>
    <t>{{//reelCount}}</t>
    <phoneticPr fontId="4" type="noConversion"/>
  </si>
  <si>
    <t>{{reelCountArray}}</t>
    <phoneticPr fontId="4" type="noConversion"/>
  </si>
  <si>
    <t>릴 당 개수</t>
    <phoneticPr fontId="4" type="noConversion"/>
  </si>
  <si>
    <t>{{//reelCountArray}}</t>
    <phoneticPr fontId="4" type="noConversion"/>
  </si>
  <si>
    <t>{{payoutTableRuleParamList}}</t>
    <phoneticPr fontId="4" type="noConversion"/>
  </si>
  <si>
    <t>{{//payoutTableRuleParamList}}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</si>
  <si>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</si>
  <si>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</si>
  <si>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</si>
  <si>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G4</t>
    <phoneticPr fontId="4" type="noConversion"/>
  </si>
  <si>
    <t>G5</t>
    <phoneticPr fontId="4" type="noConversion"/>
  </si>
  <si>
    <r>
      <rPr>
        <b/>
        <sz val="10"/>
        <rFont val="돋움"/>
        <family val="3"/>
        <charset val="129"/>
      </rPr>
      <t>심볼</t>
    </r>
    <r>
      <rPr>
        <b/>
        <sz val="10"/>
        <rFont val="Arial"/>
        <family val="2"/>
      </rPr>
      <t>ID</t>
    </r>
    <phoneticPr fontId="4" type="noConversion"/>
  </si>
  <si>
    <t>심볼ID</t>
    <phoneticPr fontId="4" type="noConversion"/>
  </si>
  <si>
    <t>{{reelCompositionParamList}}</t>
    <phoneticPr fontId="4" type="noConversion"/>
  </si>
  <si>
    <t>{{//reelCompositionParamList}}</t>
    <phoneticPr fontId="4" type="noConversion"/>
  </si>
  <si>
    <t>SS</t>
    <phoneticPr fontId="4" type="noConversion"/>
  </si>
  <si>
    <t>Scatter</t>
    <phoneticPr fontId="4" type="noConversion"/>
  </si>
  <si>
    <t>S</t>
    <phoneticPr fontId="4" type="noConversion"/>
  </si>
  <si>
    <t>WW</t>
    <phoneticPr fontId="4" type="noConversion"/>
  </si>
  <si>
    <t>심볼 type</t>
    <phoneticPr fontId="4" type="noConversion"/>
  </si>
  <si>
    <t>N</t>
    <phoneticPr fontId="4" type="noConversion"/>
  </si>
  <si>
    <t>개수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</si>
</sst>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#"/>
    <numFmt numFmtId="177" formatCode="0.00000000"/>
    <numFmt numFmtId="178" formatCode="0.000000"/>
    <numFmt numFmtId="179" formatCode="0.0000000000"/>
    <numFmt numFmtId="180" formatCode="0.0000000000%"/>
  </numFmts>
  <fonts count="13">
    <font>
      <sz val="10"/>
      <color rgb="FF000000"/>
      <name val="Arial"/>
    </font>
    <font>
      <b/>
      <sz val="12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333333"/>
      <name val="Inherit"/>
      <family val="2"/>
    </font>
    <font>
      <sz val="10"/>
      <color rgb="FF000000"/>
      <name val="돋움"/>
      <family val="3"/>
      <charset val="129"/>
    </font>
    <font>
      <b/>
      <sz val="12"/>
      <color rgb="FF0000FF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2" fillId="0" borderId="1" xfId="0" applyFont="1" applyBorder="1" applyAlignment="1"/>
    <xf numFmtId="0" fontId="3" fillId="5" borderId="1" xfId="0" applyFont="1" applyFill="1" applyBorder="1" applyAlignment="1"/>
    <xf numFmtId="176" fontId="2" fillId="0" borderId="1" xfId="0" applyNumberFormat="1" applyFont="1" applyBorder="1" applyAlignment="1"/>
    <xf numFmtId="176" fontId="2" fillId="0" borderId="1" xfId="0" applyNumberFormat="1" applyFont="1" applyBorder="1" applyAlignment="1">
      <alignment horizontal="left"/>
    </xf>
    <xf numFmtId="176" fontId="2" fillId="2" borderId="1" xfId="0" applyNumberFormat="1" applyFont="1" applyFill="1" applyBorder="1" applyAlignment="1"/>
    <xf numFmtId="176" fontId="2" fillId="5" borderId="1" xfId="0" applyNumberFormat="1" applyFont="1" applyFill="1" applyBorder="1" applyAlignment="1"/>
    <xf numFmtId="0" fontId="2" fillId="2" borderId="1" xfId="0" applyFont="1" applyFill="1" applyBorder="1" applyAlignment="1"/>
    <xf numFmtId="176" fontId="2" fillId="0" borderId="1" xfId="0" applyNumberFormat="1" applyFont="1" applyBorder="1"/>
    <xf numFmtId="176" fontId="2" fillId="0" borderId="1" xfId="0" applyNumberFormat="1" applyFont="1" applyBorder="1" applyAlignment="1"/>
    <xf numFmtId="176" fontId="2" fillId="5" borderId="1" xfId="0" applyNumberFormat="1" applyFont="1" applyFill="1" applyBorder="1" applyAlignment="1"/>
    <xf numFmtId="176" fontId="3" fillId="5" borderId="1" xfId="0" applyNumberFormat="1" applyFont="1" applyFill="1" applyBorder="1" applyAlignment="1"/>
    <xf numFmtId="177" fontId="2" fillId="0" borderId="1" xfId="0" applyNumberFormat="1" applyFont="1" applyBorder="1" applyAlignment="1"/>
    <xf numFmtId="177" fontId="2" fillId="5" borderId="1" xfId="0" applyNumberFormat="1" applyFont="1" applyFill="1" applyBorder="1" applyAlignment="1"/>
    <xf numFmtId="0" fontId="2" fillId="0" borderId="0" xfId="0" applyFont="1" applyAlignment="1">
      <alignment horizontal="right"/>
    </xf>
    <xf numFmtId="177" fontId="3" fillId="5" borderId="1" xfId="0" applyNumberFormat="1" applyFont="1" applyFill="1" applyBorder="1" applyAlignment="1"/>
    <xf numFmtId="10" fontId="3" fillId="6" borderId="0" xfId="0" applyNumberFormat="1" applyFont="1" applyFill="1"/>
    <xf numFmtId="176" fontId="2" fillId="2" borderId="1" xfId="0" applyNumberFormat="1" applyFont="1" applyFill="1" applyBorder="1" applyAlignment="1"/>
    <xf numFmtId="176" fontId="2" fillId="7" borderId="1" xfId="0" applyNumberFormat="1" applyFont="1" applyFill="1" applyBorder="1" applyAlignment="1"/>
    <xf numFmtId="178" fontId="2" fillId="0" borderId="0" xfId="0" applyNumberFormat="1" applyFont="1"/>
    <xf numFmtId="0" fontId="2" fillId="7" borderId="1" xfId="0" applyFont="1" applyFill="1" applyBorder="1" applyAlignment="1"/>
    <xf numFmtId="177" fontId="2" fillId="0" borderId="1" xfId="0" applyNumberFormat="1" applyFont="1" applyBorder="1" applyAlignment="1"/>
    <xf numFmtId="10" fontId="2" fillId="0" borderId="1" xfId="0" applyNumberFormat="1" applyFont="1" applyBorder="1" applyAlignment="1"/>
    <xf numFmtId="0" fontId="5" fillId="0" borderId="0" xfId="1" applyAlignment="1"/>
    <xf numFmtId="0" fontId="7" fillId="0" borderId="2" xfId="0" applyFont="1" applyBorder="1" applyAlignment="1">
      <alignment horizontal="right" vertical="top" wrapText="1"/>
    </xf>
    <xf numFmtId="0" fontId="6" fillId="0" borderId="0" xfId="0" applyFont="1" applyAlignment="1"/>
    <xf numFmtId="0" fontId="7" fillId="0" borderId="0" xfId="0" applyFont="1" applyFill="1" applyBorder="1" applyAlignment="1">
      <alignment horizontal="right" vertical="top" wrapText="1"/>
    </xf>
    <xf numFmtId="0" fontId="0" fillId="0" borderId="3" xfId="0" applyFont="1" applyBorder="1" applyAlignment="1"/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right" vertical="top" wrapText="1"/>
    </xf>
    <xf numFmtId="179" fontId="0" fillId="0" borderId="3" xfId="0" applyNumberFormat="1" applyFont="1" applyBorder="1" applyAlignment="1"/>
    <xf numFmtId="180" fontId="0" fillId="0" borderId="0" xfId="0" applyNumberFormat="1" applyFont="1" applyAlignment="1"/>
    <xf numFmtId="0" fontId="2" fillId="0" borderId="6" xfId="0" applyFont="1" applyBorder="1" applyAlignment="1"/>
    <xf numFmtId="0" fontId="10" fillId="0" borderId="6" xfId="0" applyFont="1" applyBorder="1" applyAlignment="1"/>
    <xf numFmtId="0" fontId="3" fillId="5" borderId="7" xfId="0" applyFont="1" applyFill="1" applyBorder="1" applyAlignment="1"/>
    <xf numFmtId="0" fontId="6" fillId="0" borderId="3" xfId="0" applyFont="1" applyBorder="1" applyAlignment="1"/>
    <xf numFmtId="0" fontId="6" fillId="0" borderId="3" xfId="0" applyFont="1" applyFill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2" fillId="0" borderId="0" xfId="0" applyFont="1" applyBorder="1" applyAlignment="1"/>
    <xf numFmtId="0" fontId="10" fillId="0" borderId="0" xfId="0" applyFont="1" applyBorder="1" applyAlignment="1"/>
    <xf numFmtId="176" fontId="2" fillId="0" borderId="0" xfId="0" applyNumberFormat="1" applyFont="1" applyBorder="1" applyAlignment="1"/>
    <xf numFmtId="176" fontId="2" fillId="5" borderId="0" xfId="0" applyNumberFormat="1" applyFont="1" applyFill="1" applyBorder="1" applyAlignment="1"/>
    <xf numFmtId="0" fontId="10" fillId="0" borderId="3" xfId="0" applyFont="1" applyBorder="1" applyAlignment="1"/>
    <xf numFmtId="0" fontId="12" fillId="5" borderId="1" xfId="0" applyFont="1" applyFill="1" applyBorder="1" applyAlignment="1"/>
    <xf numFmtId="0" fontId="11" fillId="5" borderId="1" xfId="0" applyFont="1" applyFill="1" applyBorder="1" applyAlignment="1"/>
    <xf numFmtId="0" fontId="2" fillId="0" borderId="8" xfId="0" applyFont="1" applyFill="1" applyBorder="1" applyAlignment="1"/>
    <xf numFmtId="180" fontId="0" fillId="0" borderId="0" xfId="0" applyNumberFormat="1" applyFont="1" applyAlignment="1">
      <alignment horizontal="center"/>
    </xf>
    <xf numFmtId="179" fontId="0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izardofodds.com/games/slots/atkins-di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zardofodds.com/games/slots/atkins-di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tabSelected="1" topLeftCell="A22" workbookViewId="0">
      <selection activeCell="E27" sqref="E27"/>
    </sheetView>
  </sheetViews>
  <sheetFormatPr defaultColWidth="14.44140625" defaultRowHeight="15.75" customHeight="1"/>
  <cols>
    <col min="2" max="5" width="16.44140625" customWidth="1"/>
    <col min="6" max="6" width="15" customWidth="1"/>
    <col min="7" max="8" width="18.33203125" customWidth="1"/>
    <col min="9" max="13" width="10.88671875" customWidth="1"/>
  </cols>
  <sheetData>
    <row r="1" spans="1:2" ht="15.75" customHeight="1">
      <c r="A1" s="1" t="s">
        <v>0</v>
      </c>
    </row>
    <row r="2" spans="1:2" ht="15.75" customHeight="1">
      <c r="A2" s="2"/>
      <c r="B2" s="3" t="s">
        <v>1</v>
      </c>
    </row>
    <row r="3" spans="1:2" ht="15.75" customHeight="1">
      <c r="A3" s="4"/>
      <c r="B3" s="3" t="s">
        <v>2</v>
      </c>
    </row>
    <row r="4" spans="1:2" ht="15.75" customHeight="1">
      <c r="A4" s="5"/>
      <c r="B4" s="3" t="s">
        <v>3</v>
      </c>
    </row>
    <row r="5" spans="1:2" ht="15.75" customHeight="1">
      <c r="A5" s="1"/>
    </row>
    <row r="6" spans="1:2" ht="15.75" customHeight="1">
      <c r="A6" s="1"/>
    </row>
    <row r="7" spans="1:2" ht="15.75" customHeight="1">
      <c r="A7" s="1" t="s">
        <v>4</v>
      </c>
    </row>
    <row r="8" spans="1:2" ht="15.75" customHeight="1">
      <c r="A8" s="3" t="s">
        <v>5</v>
      </c>
    </row>
    <row r="9" spans="1:2" ht="15.75" customHeight="1">
      <c r="A9" s="3" t="s">
        <v>6</v>
      </c>
    </row>
    <row r="10" spans="1:2" ht="15.75" customHeight="1">
      <c r="A10" s="6" t="s">
        <v>7</v>
      </c>
    </row>
    <row r="11" spans="1:2" ht="15.75" customHeight="1">
      <c r="A11" s="7">
        <v>15</v>
      </c>
    </row>
    <row r="12" spans="1:2" ht="15.75" customHeight="1">
      <c r="A12" s="47"/>
    </row>
    <row r="13" spans="1:2" ht="15.75" customHeight="1">
      <c r="A13" s="47" t="s">
        <v>110</v>
      </c>
    </row>
    <row r="14" spans="1:2" ht="15.75" customHeight="1">
      <c r="A14" s="8" t="s">
        <v>111</v>
      </c>
    </row>
    <row r="15" spans="1:2" ht="15.75" customHeight="1">
      <c r="A15" s="48">
        <v>5</v>
      </c>
    </row>
    <row r="16" spans="1:2" ht="15.75" customHeight="1">
      <c r="A16" s="47" t="s">
        <v>112</v>
      </c>
    </row>
    <row r="17" spans="1:10" ht="15.75" customHeight="1">
      <c r="A17" s="48"/>
    </row>
    <row r="18" spans="1:10" ht="15.75" customHeight="1">
      <c r="A18" s="47" t="s">
        <v>113</v>
      </c>
    </row>
    <row r="19" spans="1:10" ht="15.75" customHeight="1">
      <c r="A19" s="41" t="s">
        <v>114</v>
      </c>
    </row>
    <row r="20" spans="1:10" ht="15.75" customHeight="1">
      <c r="A20" s="51">
        <v>3</v>
      </c>
    </row>
    <row r="21" spans="1:10" ht="15.75" customHeight="1">
      <c r="A21" s="51">
        <v>3</v>
      </c>
    </row>
    <row r="22" spans="1:10" ht="15.75" customHeight="1">
      <c r="A22" s="51">
        <v>3</v>
      </c>
    </row>
    <row r="23" spans="1:10" ht="15.75" customHeight="1">
      <c r="A23" s="51">
        <v>3</v>
      </c>
    </row>
    <row r="24" spans="1:10" ht="15.75" customHeight="1">
      <c r="A24" s="51">
        <v>3</v>
      </c>
    </row>
    <row r="25" spans="1:10" ht="15.75" customHeight="1">
      <c r="A25" s="47" t="s">
        <v>115</v>
      </c>
    </row>
    <row r="26" spans="1:10" ht="15.75" customHeight="1">
      <c r="A26" s="1"/>
    </row>
    <row r="27" spans="1:10" ht="15.75" customHeight="1">
      <c r="A27" s="1" t="s">
        <v>8</v>
      </c>
      <c r="G27" s="1" t="s">
        <v>9</v>
      </c>
    </row>
    <row r="28" spans="1:10" ht="15.75" customHeight="1">
      <c r="A28" s="47"/>
      <c r="B28" s="31" t="s">
        <v>116</v>
      </c>
      <c r="D28" s="60" t="s">
        <v>133</v>
      </c>
      <c r="G28" s="1"/>
    </row>
    <row r="29" spans="1:10" ht="15.75" customHeight="1">
      <c r="A29" s="8" t="s">
        <v>10</v>
      </c>
      <c r="B29" s="52" t="s">
        <v>123</v>
      </c>
      <c r="C29" s="53" t="s">
        <v>131</v>
      </c>
      <c r="D29" s="8">
        <v>5</v>
      </c>
      <c r="E29" s="8">
        <v>4</v>
      </c>
      <c r="F29" s="8">
        <v>3</v>
      </c>
      <c r="G29" s="8">
        <v>2</v>
      </c>
      <c r="I29" s="8" t="s">
        <v>11</v>
      </c>
      <c r="J29" s="8" t="s">
        <v>12</v>
      </c>
    </row>
    <row r="30" spans="1:10" ht="15.75" customHeight="1">
      <c r="A30" s="7" t="s">
        <v>13</v>
      </c>
      <c r="B30" s="7" t="s">
        <v>130</v>
      </c>
      <c r="C30" s="7" t="s">
        <v>91</v>
      </c>
      <c r="D30" s="9">
        <f t="shared" ref="D30:D34" si="0">J30</f>
        <v>5000</v>
      </c>
      <c r="E30" s="9">
        <f>J32</f>
        <v>500</v>
      </c>
      <c r="F30" s="9">
        <f t="shared" ref="F30:F31" si="1">J38</f>
        <v>50</v>
      </c>
      <c r="G30" s="9">
        <f>J45</f>
        <v>5</v>
      </c>
      <c r="I30" s="10">
        <v>1</v>
      </c>
      <c r="J30" s="11">
        <v>5000</v>
      </c>
    </row>
    <row r="31" spans="1:10" ht="15.75" customHeight="1">
      <c r="A31" s="7" t="s">
        <v>14</v>
      </c>
      <c r="B31" s="7" t="s">
        <v>14</v>
      </c>
      <c r="C31" s="7" t="s">
        <v>132</v>
      </c>
      <c r="D31" s="9">
        <f t="shared" si="0"/>
        <v>1000</v>
      </c>
      <c r="E31" s="9">
        <f t="shared" ref="E31:E34" si="2">J34</f>
        <v>200</v>
      </c>
      <c r="F31" s="9">
        <f t="shared" si="1"/>
        <v>40</v>
      </c>
      <c r="G31" s="9">
        <f>J46</f>
        <v>3</v>
      </c>
      <c r="I31" s="10">
        <v>2</v>
      </c>
      <c r="J31" s="11">
        <v>1000</v>
      </c>
    </row>
    <row r="32" spans="1:10" ht="15.75" customHeight="1">
      <c r="A32" s="7" t="s">
        <v>15</v>
      </c>
      <c r="B32" s="7" t="s">
        <v>15</v>
      </c>
      <c r="C32" s="7" t="s">
        <v>132</v>
      </c>
      <c r="D32" s="9">
        <f t="shared" si="0"/>
        <v>500</v>
      </c>
      <c r="E32" s="9">
        <f t="shared" si="2"/>
        <v>150</v>
      </c>
      <c r="F32" s="9">
        <f>J40</f>
        <v>30</v>
      </c>
      <c r="G32" s="9">
        <f>J47</f>
        <v>2</v>
      </c>
      <c r="I32" s="10">
        <v>3</v>
      </c>
      <c r="J32" s="11">
        <v>500</v>
      </c>
    </row>
    <row r="33" spans="1:10" ht="15.75" customHeight="1">
      <c r="A33" s="7" t="s">
        <v>16</v>
      </c>
      <c r="B33" s="7" t="s">
        <v>16</v>
      </c>
      <c r="C33" s="7" t="s">
        <v>132</v>
      </c>
      <c r="D33" s="9">
        <f t="shared" si="0"/>
        <v>300</v>
      </c>
      <c r="E33" s="9">
        <f t="shared" si="2"/>
        <v>100</v>
      </c>
      <c r="F33" s="9">
        <f>J41</f>
        <v>25</v>
      </c>
      <c r="G33" s="9">
        <f>J47</f>
        <v>2</v>
      </c>
      <c r="I33" s="10">
        <v>4</v>
      </c>
      <c r="J33" s="11">
        <v>300</v>
      </c>
    </row>
    <row r="34" spans="1:10" ht="15.75" customHeight="1">
      <c r="A34" s="7" t="s">
        <v>17</v>
      </c>
      <c r="B34" s="7" t="s">
        <v>17</v>
      </c>
      <c r="C34" s="7" t="s">
        <v>132</v>
      </c>
      <c r="D34" s="9">
        <f t="shared" si="0"/>
        <v>200</v>
      </c>
      <c r="E34" s="9">
        <f t="shared" si="2"/>
        <v>75</v>
      </c>
      <c r="F34" s="9">
        <f>J42</f>
        <v>20</v>
      </c>
      <c r="G34" s="12">
        <v>0</v>
      </c>
      <c r="I34" s="10">
        <v>5</v>
      </c>
      <c r="J34" s="11">
        <v>200</v>
      </c>
    </row>
    <row r="35" spans="1:10" ht="15.75" customHeight="1">
      <c r="A35" s="7" t="s">
        <v>18</v>
      </c>
      <c r="B35" s="7" t="s">
        <v>118</v>
      </c>
      <c r="C35" s="7" t="s">
        <v>132</v>
      </c>
      <c r="D35" s="9">
        <f>J34</f>
        <v>200</v>
      </c>
      <c r="E35" s="9">
        <f t="shared" ref="E35:E36" si="3">J37</f>
        <v>75</v>
      </c>
      <c r="F35" s="9">
        <f>J42</f>
        <v>20</v>
      </c>
      <c r="G35" s="12">
        <v>0</v>
      </c>
      <c r="I35" s="10">
        <v>6</v>
      </c>
      <c r="J35" s="11">
        <v>150</v>
      </c>
    </row>
    <row r="36" spans="1:10" ht="15.75" customHeight="1">
      <c r="A36" s="7" t="s">
        <v>19</v>
      </c>
      <c r="B36" s="7" t="s">
        <v>119</v>
      </c>
      <c r="C36" s="7" t="s">
        <v>132</v>
      </c>
      <c r="D36" s="9">
        <f>J36</f>
        <v>100</v>
      </c>
      <c r="E36" s="9">
        <f t="shared" si="3"/>
        <v>50</v>
      </c>
      <c r="F36" s="9">
        <f>J43</f>
        <v>15</v>
      </c>
      <c r="G36" s="12">
        <v>0</v>
      </c>
      <c r="I36" s="10">
        <v>7</v>
      </c>
      <c r="J36" s="11">
        <v>100</v>
      </c>
    </row>
    <row r="37" spans="1:10" ht="15.75" customHeight="1">
      <c r="A37" s="7" t="s">
        <v>20</v>
      </c>
      <c r="B37" s="7" t="s">
        <v>120</v>
      </c>
      <c r="C37" s="7" t="s">
        <v>132</v>
      </c>
      <c r="D37" s="9">
        <f>J36</f>
        <v>100</v>
      </c>
      <c r="E37" s="9">
        <f>J38</f>
        <v>50</v>
      </c>
      <c r="F37" s="9">
        <f>J43</f>
        <v>15</v>
      </c>
      <c r="G37" s="12">
        <v>0</v>
      </c>
      <c r="I37" s="10">
        <v>8</v>
      </c>
      <c r="J37" s="11">
        <v>75</v>
      </c>
    </row>
    <row r="38" spans="1:10" ht="15.75" customHeight="1">
      <c r="A38" s="7" t="s">
        <v>21</v>
      </c>
      <c r="B38" s="7" t="s">
        <v>121</v>
      </c>
      <c r="C38" s="7" t="s">
        <v>132</v>
      </c>
      <c r="D38" s="9">
        <f>J38</f>
        <v>50</v>
      </c>
      <c r="E38" s="9">
        <f>J41</f>
        <v>25</v>
      </c>
      <c r="F38" s="9">
        <f>J44</f>
        <v>10</v>
      </c>
      <c r="G38" s="12">
        <v>0</v>
      </c>
      <c r="I38" s="10">
        <v>9</v>
      </c>
      <c r="J38" s="11">
        <v>50</v>
      </c>
    </row>
    <row r="39" spans="1:10" ht="15.75" customHeight="1">
      <c r="A39" s="7" t="s">
        <v>22</v>
      </c>
      <c r="B39" s="7" t="s">
        <v>122</v>
      </c>
      <c r="C39" s="7" t="s">
        <v>132</v>
      </c>
      <c r="D39" s="9">
        <f>J38</f>
        <v>50</v>
      </c>
      <c r="E39" s="9">
        <f>J41</f>
        <v>25</v>
      </c>
      <c r="F39" s="9">
        <f>J44</f>
        <v>10</v>
      </c>
      <c r="G39" s="12">
        <v>0</v>
      </c>
      <c r="I39" s="10">
        <v>10</v>
      </c>
      <c r="J39" s="11">
        <v>40</v>
      </c>
    </row>
    <row r="40" spans="1:10" ht="15.75" customHeight="1">
      <c r="A40" s="7" t="s">
        <v>128</v>
      </c>
      <c r="B40" s="7" t="s">
        <v>127</v>
      </c>
      <c r="C40" s="7" t="s">
        <v>129</v>
      </c>
      <c r="D40" s="7">
        <v>100</v>
      </c>
      <c r="E40" s="7">
        <v>25</v>
      </c>
      <c r="F40" s="7">
        <v>5</v>
      </c>
      <c r="G40" s="7"/>
      <c r="I40" s="10">
        <v>11</v>
      </c>
      <c r="J40" s="11">
        <v>30</v>
      </c>
    </row>
    <row r="41" spans="1:10" ht="15.75" customHeight="1">
      <c r="A41" s="47"/>
      <c r="B41" s="49" t="s">
        <v>117</v>
      </c>
      <c r="C41" s="49"/>
      <c r="D41" s="49"/>
      <c r="E41" s="50"/>
      <c r="I41" s="10">
        <v>12</v>
      </c>
      <c r="J41" s="11">
        <v>25</v>
      </c>
    </row>
    <row r="42" spans="1:10" ht="15.75" customHeight="1">
      <c r="A42" s="3" t="s">
        <v>23</v>
      </c>
      <c r="I42" s="10">
        <v>13</v>
      </c>
      <c r="J42" s="11">
        <v>20</v>
      </c>
    </row>
    <row r="43" spans="1:10" ht="15.75" customHeight="1">
      <c r="A43" s="3" t="s">
        <v>24</v>
      </c>
      <c r="I43" s="10">
        <v>14</v>
      </c>
      <c r="J43" s="11">
        <v>15</v>
      </c>
    </row>
    <row r="44" spans="1:10" ht="15.75" customHeight="1">
      <c r="A44" s="3" t="s">
        <v>25</v>
      </c>
      <c r="I44" s="10">
        <v>15</v>
      </c>
      <c r="J44" s="11">
        <v>10</v>
      </c>
    </row>
    <row r="45" spans="1:10" ht="15.75" customHeight="1">
      <c r="I45" s="10">
        <v>16</v>
      </c>
      <c r="J45" s="11">
        <v>5</v>
      </c>
    </row>
    <row r="46" spans="1:10" ht="15.75" customHeight="1">
      <c r="I46" s="10">
        <v>17</v>
      </c>
      <c r="J46" s="11">
        <v>3</v>
      </c>
    </row>
    <row r="47" spans="1:10" ht="15.75" customHeight="1">
      <c r="I47" s="10">
        <v>18</v>
      </c>
      <c r="J47" s="11">
        <v>2</v>
      </c>
    </row>
    <row r="52" spans="1:14" ht="15.75" customHeight="1">
      <c r="A52" s="1" t="s">
        <v>26</v>
      </c>
      <c r="J52" s="3"/>
    </row>
    <row r="53" spans="1:14" ht="15.75" customHeight="1">
      <c r="A53" s="47"/>
      <c r="B53" s="31" t="s">
        <v>125</v>
      </c>
      <c r="I53" s="3"/>
      <c r="J53" s="3"/>
    </row>
    <row r="54" spans="1:14" ht="15.75" customHeight="1">
      <c r="A54" s="8" t="s">
        <v>10</v>
      </c>
      <c r="B54" s="53" t="s">
        <v>124</v>
      </c>
      <c r="C54" s="8" t="s">
        <v>27</v>
      </c>
      <c r="D54" s="8" t="s">
        <v>28</v>
      </c>
      <c r="E54" s="8" t="s">
        <v>29</v>
      </c>
      <c r="F54" s="8" t="s">
        <v>30</v>
      </c>
      <c r="G54" s="8" t="s">
        <v>109</v>
      </c>
      <c r="I54" s="3"/>
      <c r="J54" s="3"/>
      <c r="K54" s="3"/>
      <c r="L54" s="3"/>
      <c r="M54" s="3"/>
      <c r="N54" s="3"/>
    </row>
    <row r="55" spans="1:14" ht="15.75" customHeight="1">
      <c r="A55" s="7" t="s">
        <v>13</v>
      </c>
      <c r="B55" s="7" t="s">
        <v>130</v>
      </c>
      <c r="C55" s="13">
        <v>1</v>
      </c>
      <c r="D55" s="13">
        <v>1</v>
      </c>
      <c r="E55" s="13">
        <v>1</v>
      </c>
      <c r="F55" s="13">
        <v>1</v>
      </c>
      <c r="G55" s="13">
        <v>1</v>
      </c>
      <c r="I55" s="3"/>
      <c r="J55" s="3"/>
      <c r="K55" s="3"/>
      <c r="L55" s="3"/>
      <c r="M55" s="3"/>
      <c r="N55" s="3"/>
    </row>
    <row r="56" spans="1:14" ht="15.75" customHeight="1">
      <c r="A56" s="7" t="s">
        <v>14</v>
      </c>
      <c r="B56" s="7" t="s">
        <v>14</v>
      </c>
      <c r="C56" s="13">
        <v>2</v>
      </c>
      <c r="D56" s="13">
        <v>3</v>
      </c>
      <c r="E56" s="13">
        <v>2</v>
      </c>
      <c r="F56" s="13">
        <v>2</v>
      </c>
      <c r="G56" s="13">
        <v>3</v>
      </c>
      <c r="I56" s="3"/>
      <c r="J56" s="3"/>
      <c r="K56" s="3"/>
      <c r="L56" s="3"/>
      <c r="M56" s="3"/>
      <c r="N56" s="3"/>
    </row>
    <row r="57" spans="1:14" ht="15.75" customHeight="1">
      <c r="A57" s="7" t="s">
        <v>15</v>
      </c>
      <c r="B57" s="7" t="s">
        <v>15</v>
      </c>
      <c r="C57" s="13">
        <v>2</v>
      </c>
      <c r="D57" s="13">
        <v>3</v>
      </c>
      <c r="E57" s="13">
        <v>3</v>
      </c>
      <c r="F57" s="13">
        <v>3</v>
      </c>
      <c r="G57" s="13">
        <v>4</v>
      </c>
      <c r="I57" s="3"/>
      <c r="J57" s="3"/>
      <c r="K57" s="3"/>
      <c r="L57" s="3"/>
      <c r="M57" s="3"/>
      <c r="N57" s="3"/>
    </row>
    <row r="58" spans="1:14" ht="15.75" customHeight="1">
      <c r="A58" s="7" t="s">
        <v>16</v>
      </c>
      <c r="B58" s="7" t="s">
        <v>16</v>
      </c>
      <c r="C58" s="13">
        <v>3</v>
      </c>
      <c r="D58" s="13">
        <v>3</v>
      </c>
      <c r="E58" s="13">
        <v>3</v>
      </c>
      <c r="F58" s="13">
        <v>2</v>
      </c>
      <c r="G58" s="13">
        <v>3</v>
      </c>
      <c r="I58" s="3"/>
      <c r="J58" s="3"/>
      <c r="K58" s="3"/>
      <c r="L58" s="3"/>
      <c r="M58" s="3"/>
      <c r="N58" s="3"/>
    </row>
    <row r="59" spans="1:14" ht="15.75" customHeight="1">
      <c r="A59" s="7" t="s">
        <v>17</v>
      </c>
      <c r="B59" s="7" t="s">
        <v>17</v>
      </c>
      <c r="C59" s="13">
        <v>3</v>
      </c>
      <c r="D59" s="13">
        <v>3</v>
      </c>
      <c r="E59" s="13">
        <v>3</v>
      </c>
      <c r="F59" s="13">
        <v>4</v>
      </c>
      <c r="G59" s="13">
        <v>4</v>
      </c>
      <c r="H59" s="3"/>
      <c r="I59" s="3"/>
      <c r="J59" s="3"/>
      <c r="K59" s="3"/>
      <c r="L59" s="3"/>
      <c r="M59" s="3"/>
      <c r="N59" s="3"/>
    </row>
    <row r="60" spans="1:14" ht="15.75" customHeight="1">
      <c r="A60" s="7" t="s">
        <v>18</v>
      </c>
      <c r="B60" s="7" t="s">
        <v>118</v>
      </c>
      <c r="C60" s="13">
        <v>4</v>
      </c>
      <c r="D60" s="13">
        <v>2</v>
      </c>
      <c r="E60" s="13">
        <v>3</v>
      </c>
      <c r="F60" s="13">
        <v>3</v>
      </c>
      <c r="G60" s="13">
        <v>3</v>
      </c>
      <c r="H60" s="3"/>
      <c r="I60" s="3"/>
      <c r="J60" s="3"/>
      <c r="K60" s="3"/>
      <c r="L60" s="3"/>
      <c r="M60" s="3"/>
      <c r="N60" s="3"/>
    </row>
    <row r="61" spans="1:14" ht="15.75" customHeight="1">
      <c r="A61" s="7" t="s">
        <v>19</v>
      </c>
      <c r="B61" s="7" t="s">
        <v>119</v>
      </c>
      <c r="C61" s="13">
        <v>4</v>
      </c>
      <c r="D61" s="13">
        <v>3</v>
      </c>
      <c r="E61" s="13">
        <v>4</v>
      </c>
      <c r="F61" s="13">
        <v>3</v>
      </c>
      <c r="G61" s="13">
        <v>4</v>
      </c>
      <c r="H61" s="3"/>
      <c r="I61" s="3"/>
      <c r="J61" s="3"/>
      <c r="K61" s="3"/>
      <c r="L61" s="3"/>
      <c r="M61" s="3"/>
    </row>
    <row r="62" spans="1:14" ht="15.75" customHeight="1">
      <c r="A62" s="7" t="s">
        <v>20</v>
      </c>
      <c r="B62" s="7" t="s">
        <v>120</v>
      </c>
      <c r="C62" s="13">
        <v>3</v>
      </c>
      <c r="D62" s="13">
        <v>4</v>
      </c>
      <c r="E62" s="13">
        <v>4</v>
      </c>
      <c r="F62" s="13">
        <v>4</v>
      </c>
      <c r="G62" s="13">
        <v>3</v>
      </c>
      <c r="H62" s="3"/>
      <c r="I62" s="3"/>
      <c r="J62" s="3"/>
      <c r="K62" s="3"/>
      <c r="L62" s="3"/>
      <c r="M62" s="3"/>
    </row>
    <row r="63" spans="1:14" ht="15.75" customHeight="1">
      <c r="A63" s="7" t="s">
        <v>21</v>
      </c>
      <c r="B63" s="7" t="s">
        <v>121</v>
      </c>
      <c r="C63" s="13">
        <v>4</v>
      </c>
      <c r="D63" s="13">
        <v>4</v>
      </c>
      <c r="E63" s="13">
        <v>4</v>
      </c>
      <c r="F63" s="13">
        <v>5</v>
      </c>
      <c r="G63" s="13">
        <v>3</v>
      </c>
      <c r="H63" s="3"/>
      <c r="I63" s="3"/>
      <c r="J63" s="3"/>
      <c r="K63" s="3"/>
      <c r="L63" s="3"/>
      <c r="M63" s="3"/>
    </row>
    <row r="64" spans="1:14" ht="15.75" customHeight="1">
      <c r="A64" s="7" t="s">
        <v>22</v>
      </c>
      <c r="B64" s="7" t="s">
        <v>122</v>
      </c>
      <c r="C64" s="13">
        <v>4</v>
      </c>
      <c r="D64" s="13">
        <v>5</v>
      </c>
      <c r="E64" s="13">
        <v>4</v>
      </c>
      <c r="F64" s="13">
        <v>4</v>
      </c>
      <c r="G64" s="13">
        <v>3</v>
      </c>
      <c r="H64" s="3"/>
      <c r="I64" s="3"/>
      <c r="J64" s="3"/>
      <c r="K64" s="3"/>
      <c r="L64" s="3"/>
      <c r="M64" s="3"/>
    </row>
    <row r="65" spans="1:13" ht="15.75" customHeight="1">
      <c r="A65" s="7" t="s">
        <v>32</v>
      </c>
      <c r="B65" s="7" t="s">
        <v>127</v>
      </c>
      <c r="C65" s="13">
        <v>2</v>
      </c>
      <c r="D65" s="13">
        <v>1</v>
      </c>
      <c r="E65" s="13">
        <v>1</v>
      </c>
      <c r="F65" s="13">
        <v>1</v>
      </c>
      <c r="G65" s="13">
        <v>1</v>
      </c>
      <c r="I65" s="3"/>
      <c r="J65" s="3"/>
      <c r="K65" s="3"/>
      <c r="L65" s="3"/>
      <c r="M65" s="3"/>
    </row>
    <row r="66" spans="1:13" ht="15.75" customHeight="1">
      <c r="A66" s="8" t="s">
        <v>33</v>
      </c>
      <c r="B66" s="8"/>
      <c r="C66" s="8">
        <f t="shared" ref="C66:G66" si="4">SUM(C55:C65)</f>
        <v>32</v>
      </c>
      <c r="D66" s="8">
        <f t="shared" si="4"/>
        <v>32</v>
      </c>
      <c r="E66" s="8">
        <f t="shared" si="4"/>
        <v>32</v>
      </c>
      <c r="F66" s="8">
        <f t="shared" si="4"/>
        <v>32</v>
      </c>
      <c r="G66" s="8">
        <f t="shared" si="4"/>
        <v>32</v>
      </c>
      <c r="I66" s="3"/>
      <c r="J66" s="3"/>
      <c r="K66" s="3"/>
      <c r="L66" s="3"/>
      <c r="M66" s="3"/>
    </row>
    <row r="67" spans="1:13" ht="15.75" customHeight="1">
      <c r="A67" s="47"/>
      <c r="B67" s="54" t="s">
        <v>126</v>
      </c>
      <c r="H67" s="3"/>
      <c r="I67" s="3"/>
      <c r="J67" s="3"/>
      <c r="K67" s="3"/>
      <c r="L67" s="3"/>
    </row>
    <row r="68" spans="1:13" ht="15.75" customHeight="1">
      <c r="A68" s="47"/>
      <c r="H68" s="3"/>
      <c r="I68" s="3"/>
      <c r="J68" s="3"/>
      <c r="K68" s="3"/>
      <c r="L68" s="3"/>
    </row>
    <row r="69" spans="1:13" ht="15.75" customHeight="1">
      <c r="H69" s="3"/>
      <c r="I69" s="3"/>
      <c r="J69" s="3"/>
      <c r="K69" s="3"/>
      <c r="L69" s="3"/>
    </row>
    <row r="70" spans="1:13" ht="15.75" customHeight="1">
      <c r="A70" s="1" t="s">
        <v>34</v>
      </c>
      <c r="H70" s="3"/>
      <c r="K70" s="3"/>
      <c r="L70" s="3"/>
    </row>
    <row r="71" spans="1:13" ht="15.75" customHeight="1">
      <c r="A71" s="8" t="s">
        <v>35</v>
      </c>
      <c r="B71" s="9">
        <f>PRODUCT(C66:G66)</f>
        <v>33554432</v>
      </c>
      <c r="C71" s="3" t="s">
        <v>36</v>
      </c>
      <c r="H71" s="3"/>
      <c r="K71" s="3"/>
    </row>
    <row r="73" spans="1:13" ht="15.75" customHeight="1">
      <c r="A73" s="8" t="s">
        <v>10</v>
      </c>
      <c r="B73" s="8" t="s">
        <v>37</v>
      </c>
      <c r="C73" s="8" t="s">
        <v>38</v>
      </c>
      <c r="D73" s="8" t="s">
        <v>39</v>
      </c>
      <c r="E73" s="8" t="s">
        <v>40</v>
      </c>
      <c r="F73" s="8" t="s">
        <v>33</v>
      </c>
    </row>
    <row r="74" spans="1:13" ht="15.75" customHeight="1">
      <c r="A74" s="7" t="s">
        <v>13</v>
      </c>
      <c r="B74" s="14">
        <f>PRODUCT(C55:G55)</f>
        <v>1</v>
      </c>
      <c r="C74" s="15">
        <f>PRODUCT(C55:F55)*SUM(G56:G65)-(PRODUCT(C55:F55)*G56)</f>
        <v>28</v>
      </c>
      <c r="D74" s="15">
        <f>PRODUCT(C55:E55)*SUM(F61:F64)*SUM(G55:G65)+(PRODUCT(C55:E55)*F65*SUM(G55:G65))-(PRODUCT(C55:E55)*F61*SUM(G55,G61))-(PRODUCT(C55:E55)*F62*SUM(G55,G62))</f>
        <v>513</v>
      </c>
      <c r="E74" s="15">
        <f>PRODUCT(C55:D55)*E65*(SUM(F55:F65))*(SUM(G55:G65))</f>
        <v>1024</v>
      </c>
      <c r="F74" s="15">
        <f t="shared" ref="F74:F83" si="5">SUM(B74:E74)</f>
        <v>1566</v>
      </c>
      <c r="G74" s="3"/>
    </row>
    <row r="75" spans="1:13" ht="15.75" customHeight="1">
      <c r="A75" s="7" t="s">
        <v>14</v>
      </c>
      <c r="B75" s="14">
        <f t="array" ref="B75">(C56+C55)*(D56+D55)*(E56+E55)*(F56+F55)*(G56+G55)-PRODUCT(C55:G55)</f>
        <v>431</v>
      </c>
      <c r="C75" s="15">
        <f>(C56+C55)*(D56+D55)*(E56+E55)*(F56+F55)*SUM(G57:G65)-(PRODUCT(C55:F55)*SUM(G57:G65))</f>
        <v>2996</v>
      </c>
      <c r="D75" s="15">
        <f>PRODUCT(C56:E56)*SUM(F57:F65)*SUM(G55:G65)+C56*D56*E55*SUM(F57:F65)*SUM(G55:G65)+C56*D55*E55*SUM(F57:F65)*SUM(G55:G65)+C55*D56*E56*SUM(F57:F65)*SUM(G55:G65)+C55*D55*E56*SUM(F57:F65)*SUM(G55:G65)+C56*D55*E56*SUM(F57:F65)*SUM(G55:G65)+C55*D56*E55*SUM(F57:F65)*SUM(G55:G65)</f>
        <v>32480</v>
      </c>
      <c r="E75" s="15">
        <f>(C55*D56*SUM(E57:E65)*SUM(F55:F65)*SUM(G55:G65))+(C56*D55*SUM(E57:E65)*SUM(F55:F65)*SUM(G55:G65))+(C56*D56*SUM(E57:E65)*SUM(F55:F65)*SUM(G55:G65))</f>
        <v>326656</v>
      </c>
      <c r="F75" s="15">
        <f t="shared" si="5"/>
        <v>362563</v>
      </c>
    </row>
    <row r="76" spans="1:13" ht="15.75" customHeight="1">
      <c r="A76" s="7" t="s">
        <v>15</v>
      </c>
      <c r="B76" s="14">
        <f>(C57+C55)*(D57+D55)*(E57+E55)*(F57+F55)*(G57+G55)-PRODUCT(C55:G55)-(PRODUCT(C55:G55)*G57)</f>
        <v>955</v>
      </c>
      <c r="C76" s="15">
        <f>(C57+C55)*(D57+D55)*(E57+E55)*(F57+F55)*SUM(G56,G58:G65)-(PRODUCT(C55:F55))-(PRODUCT(C55:F55)*(SUM(G56,G58:G64)))</f>
        <v>5157</v>
      </c>
      <c r="D76" s="15">
        <f>PRODUCT(C57:E57)*SUM(F56,F58:F65)*SUM(G55:G65)+C57*D57*E55*SUM(F56,F58:F65)*SUM(G55:G65)+C57*D55*E55*SUM(F56,F58:F65)*SUM(G55:G65)+C55*D57*E57*SUM(F56,F58:F65)*SUM(G55:G65)+C55*D55*E57*SUM(F56,F58:F65)*SUM(G55:G65)+C57*D55*E57*SUM(F56,F58:F65)*SUM(G55:G65)+C55*D57*E55*SUM(F56,F58:F65)*SUM(G55:G65)</f>
        <v>42112</v>
      </c>
      <c r="E76" s="15">
        <f>(C55*D57*SUM(E56,E58:E65)*SUM(F55:F65)*SUM(G55:G65))+(C57*D55*SUM(E56,E58:E65)*SUM(F55:F65)*SUM(G55:G65))+(C57*D57*SUM(E56,E58:E65)*SUM(F55:F65)*SUM(G55:G65))</f>
        <v>315392</v>
      </c>
      <c r="F76" s="15">
        <f t="shared" si="5"/>
        <v>363616</v>
      </c>
    </row>
    <row r="77" spans="1:13" ht="15.75" customHeight="1">
      <c r="A77" s="7" t="s">
        <v>16</v>
      </c>
      <c r="B77" s="14">
        <f>(C58+C55)*(D58+D55)*(E58+E55)*(F58+F55)*(G58+G55)-PRODUCT(C55:G55)-(PRODUCT(C55:G55)*G58)</f>
        <v>764</v>
      </c>
      <c r="C77" s="15">
        <f>(C58+C55)*(D58+D55)*(E58+E55)*(F58+F55)*SUM(G56:G57,G59:G65)-PRODUCT(C55:F55)-(PRODUCT(C55:F55)*SUM(G56:G57,G59:G64))</f>
        <v>5348</v>
      </c>
      <c r="D77" s="15">
        <f>PRODUCT(C58:E58)*SUM(F56:F57,F59:F65)*SUM(G55:G65)+C58*D58*E55*SUM(F56:F57,F59:F65)*SUM(G55:G65)+C58*D55*E55*SUM(F56:F57,F59:F65)*SUM(G55:G65)+C55*D58*E58*SUM(F56:F57,F59:F65)*SUM(G55:G65)+C55*D55*E58*SUM(F56:F57,F59:F65)*SUM(G55:G65)+C58*D55*E58*SUM(F56:F57,F59:F65)*SUM(G55:G65)+C55*D58*E55*SUM(F56:F57,F59:F65)*SUM(G55:G65)</f>
        <v>58464</v>
      </c>
      <c r="E77" s="15">
        <f>(C55*D58*SUM(E56:E57,E59:E65)*SUM(F55:F65)*SUM(G55:G65))+(C58*D55*SUM(E56:E57,E59:E65)*SUM(F55:F65)*SUM(G55:G65))+(C58*D58*SUM(E56:E57,E59:E65)*SUM(F55:F65)*SUM(G55:G65))</f>
        <v>430080</v>
      </c>
      <c r="F77" s="15">
        <f t="shared" si="5"/>
        <v>494656</v>
      </c>
    </row>
    <row r="78" spans="1:13" ht="15.75" customHeight="1">
      <c r="A78" s="7" t="s">
        <v>17</v>
      </c>
      <c r="B78" s="14">
        <f>(C59+C55)*(D59+D55)*(E59+E55)*(F59+F55)*(G59+G55)-PRODUCT(C55:G55)-(PRODUCT(C55:G55)*G59)</f>
        <v>1595</v>
      </c>
      <c r="C78" s="15">
        <f>(C59+C55)*(D59+D55)*(E59+E55)*(F59+F55)*SUM(G56:G58,G60:G65)-(PRODUCT(C55:F55))-(PRODUCT(C55:F55)*(SUM(G56:G58,G60:G64)))</f>
        <v>8613</v>
      </c>
      <c r="D78" s="15">
        <f>PRODUCT(C59:E59)*SUM(F56:F58,F60:F65)*SUM(G55:G65)+C59*D59*E55*SUM(F56:F58,F60:F65)*SUM(G55:G65)+C59*D55*E55*SUM(F56:F58,F60:F65)*SUM(G55:G65)+C55*D59*E59*SUM(F56:F58,F60:F65)*SUM(G55:G65)+C55*D55*E59*SUM(F56:F58,F60:F65)*SUM(G55:G65)+C59*D55*E59*SUM(F56:F58,F60:F65)*SUM(G55:G65)+C55*D59*E55*SUM(F56:F58,F60:F65)*SUM(G55:G65)</f>
        <v>54432</v>
      </c>
      <c r="E78" s="16" t="s">
        <v>41</v>
      </c>
      <c r="F78" s="15">
        <f t="shared" si="5"/>
        <v>64640</v>
      </c>
    </row>
    <row r="79" spans="1:13" ht="15.75" customHeight="1">
      <c r="A79" s="7" t="s">
        <v>18</v>
      </c>
      <c r="B79" s="14">
        <f>(C60+C55)*(D60+D55)*(E60+E55)*(F60+F55)*(G60+G55)-PRODUCT(C55:G55)-(PRODUCT(C55:G55)*G60)</f>
        <v>956</v>
      </c>
      <c r="C79" s="15">
        <f>(C60+C55)*(D60+D55)*(E60+E55)*(F60+F55)*SUM(G56:G59,G61:G65)-(PRODUCT(C55:F55)*SUM(G56:G59,G61:G65))</f>
        <v>6692</v>
      </c>
      <c r="D79" s="15">
        <f>PRODUCT(C60:E60)*SUM(F56:F59,F61:F65)*SUM(G55:G65)+C60*D60*E55*SUM(F56:F59,F61:F65)*SUM(G55:G65)+C60*D55*E55*SUM(F56:F59,F61:F65)*SUM(G55:G65)+C55*D60*E60*SUM(F56:F59,F61:F65)*SUM(G55:G65)+C55*D55*E60*SUM(F56:F59,F61:F65)*SUM(G55:G65)+C60*D55*E60*SUM(F56:F59,F61:F65)*SUM(G55:G65)+C55*D60*E55*SUM(F56:F59,F61:F65)*SUM(G55:G65)</f>
        <v>52864</v>
      </c>
      <c r="E79" s="16" t="s">
        <v>41</v>
      </c>
      <c r="F79" s="15">
        <f t="shared" si="5"/>
        <v>60512</v>
      </c>
    </row>
    <row r="80" spans="1:13" ht="15.75" customHeight="1">
      <c r="A80" s="7" t="s">
        <v>19</v>
      </c>
      <c r="B80" s="14">
        <f>(C61+C55)*(D61+D55)*(E61+E55)*(F61+F55)*(G61+G55)-PRODUCT(C55:G55)-(PRODUCT(C55:G55)*G61)</f>
        <v>1995</v>
      </c>
      <c r="C80" s="15">
        <f>(C61+C55)*(D61+D55)*(E61+E55)*(F61+F55)*SUM(G56:G60,G62:G65)-(PRODUCT(C55:F55)*SUM(G56:G60,G62:G65))-(PRODUCT(C55:E55)*F61*SUM(G56:G60,G62:G65))</f>
        <v>10692</v>
      </c>
      <c r="D80" s="15">
        <f>PRODUCT(C61:E61)*SUM(F56:F60,F62:F65)*SUM(G55:G65)+C61*D61*E55*SUM(F56:F60,F62:F65)*SUM(G55:G65)+C61*D55*E55*SUM(F56:F60,F62:F65)*SUM(G55:G65)+C55*D61*E61*SUM(F56:F60,F62:F65)*SUM(G55:G65)+C55*D55*E61*SUM(F56:F60,F62:F65)*SUM(G55:G65)+C61*D55*E61*SUM(F56:F60,F62:F65)*SUM(G55:G65)+C55*D61*E55*SUM(F56:F60,F62:F65)*SUM(G55:G65)</f>
        <v>88704</v>
      </c>
      <c r="E80" s="16" t="s">
        <v>41</v>
      </c>
      <c r="F80" s="15">
        <f t="shared" si="5"/>
        <v>101391</v>
      </c>
    </row>
    <row r="81" spans="1:11" ht="15.75" customHeight="1">
      <c r="A81" s="7" t="s">
        <v>20</v>
      </c>
      <c r="B81" s="14">
        <f>(C62+C55)*(D62+D55)*(E62+E55)*(F62+F55)*(G62+G55)-PRODUCT(C55:G55)-(PRODUCT(C55:G55)*G62)</f>
        <v>1996</v>
      </c>
      <c r="C81" s="15">
        <f>(C62+C55)*(D62+D55)*(E62+E55)*(F62+F55)*SUM(G56:G61,G63:G65)-(PRODUCT(C55:F55)*SUM(G56:G61,G63:G65))-(PRODUCT(C55:E55)*F62*SUM(G56:G61,G63:G65))</f>
        <v>13860</v>
      </c>
      <c r="D81" s="15">
        <f>PRODUCT(C62:E62)*SUM(F56:F61,F63:F65)*SUM(G55:G65)+C62*D62*E55*SUM(F56:F61,F63:F65)*SUM(G55:G65)+C62*D55*E55*SUM(F56:F61,F63:F65)*SUM(G55:G65)+C55*D62*E62*SUM(F56:F61,F63:F65)*SUM(G55:G65)+C55*D55*E62*SUM(F56:F61,F63:F65)*SUM(G55:G65)+C62*D55*E62*SUM(F56:F61,F63:F65)*SUM(G55:G65)+C55*D62*E55*SUM(F56:F61,F63:F65)*SUM(G55:G65)</f>
        <v>85536</v>
      </c>
      <c r="E81" s="16" t="s">
        <v>41</v>
      </c>
      <c r="F81" s="15">
        <f t="shared" si="5"/>
        <v>101392</v>
      </c>
    </row>
    <row r="82" spans="1:11" ht="15.75" customHeight="1">
      <c r="A82" s="7" t="s">
        <v>21</v>
      </c>
      <c r="B82" s="14">
        <f>(C63+C55)*(D63+D55)*(E63+E55)*(F63+F55)*(G63+G55)-PRODUCT(C55:G55)-(PRODUCT(C55:F55)*G63)-(PRODUCT(C55:E55)*F63*SUM(G55,G63))</f>
        <v>2976</v>
      </c>
      <c r="C82" s="15">
        <f>(C63+C55)*(D63+D55)*(E63+E55)*(F63+F55)*SUM(G56:G62,G64:G65)-(PRODUCT(C55:F55)*SUM(G56:G62,G64:G65))-PRODUCT(C55:E55*F63*SUM(G56:G62,G64:G65))</f>
        <v>20832</v>
      </c>
      <c r="D82" s="15">
        <f>PRODUCT(C63:E63)*SUM(F56:F62,F64:F65)*SUM(G55:G65)+C63*D63*E55*SUM(F56:F62,F64:F65)*SUM(G55:G65)+C63*D55*E55*SUM(F56:F62,F64:F65)*SUM(G55:G65)+C55*D63*E63*SUM(F56:F62,F64:F65)*SUM(G55:G65)+C55*D55*E63*SUM(F56:F62,F64:F65)*SUM(G55:G65)+C63*D55*E63*SUM(F56:F62,F64:F65)*SUM(G55:G65)+C55*D63*E55*SUM(F56:F62,F64:F65)*SUM(G55:G65)</f>
        <v>103168</v>
      </c>
      <c r="E82" s="16" t="s">
        <v>41</v>
      </c>
      <c r="F82" s="15">
        <f t="shared" si="5"/>
        <v>126976</v>
      </c>
    </row>
    <row r="83" spans="1:11" ht="15.75" customHeight="1">
      <c r="A83" s="7" t="s">
        <v>22</v>
      </c>
      <c r="B83" s="14">
        <f>(C64+C55)*(D64+D55)*(E64+E55)*(F64+F55)*(G64+G55)-PRODUCT(C55:G55)-(PRODUCT(C55:F55)*G64)-(PRODUCT(C55:E55)*(F64*SUM(G55,G64)))</f>
        <v>2980</v>
      </c>
      <c r="C83" s="15">
        <f>(C64+C55)*(D64+D55)*(E64+E55)*(F64+F55)*SUM(G56:G63,G65)-(PRODUCT(C55:F55)*SUM(G56:G63,G65))-(PRODUCT(C55:E55)*F64*(SUM(G56:G63,G65)))</f>
        <v>20860</v>
      </c>
      <c r="D83" s="15">
        <f>PRODUCT(C64:E64)*SUM(F56:F63,F65)*SUM(G55:G65)+C64*D64*E55*SUM(F56:F63,F65)*SUM(G55:G65)+C64*D55*E55*SUM(F56:F63,F65)*SUM(G55:G65)+C55*D64*E64*SUM(F56:F63,F65)*SUM(G55:G65)+C55*D55*E64*SUM(F56:F63,F65)*SUM(G55:G65)+C64*D55*E64*SUM(F56:F63,F65)*SUM(G55:G65)+C55*D64*E55*SUM(F56:F63,F65)*SUM(G55:G65)</f>
        <v>128736</v>
      </c>
      <c r="E83" s="16" t="s">
        <v>41</v>
      </c>
      <c r="F83" s="15">
        <f t="shared" si="5"/>
        <v>152576</v>
      </c>
    </row>
    <row r="84" spans="1:11" ht="15.75" customHeight="1">
      <c r="A84" s="8" t="s">
        <v>33</v>
      </c>
      <c r="B84" s="17">
        <f t="shared" ref="B84:F84" si="6">SUM(B74:B83)</f>
        <v>14649</v>
      </c>
      <c r="C84" s="17">
        <f t="shared" si="6"/>
        <v>95078</v>
      </c>
      <c r="D84" s="17">
        <f t="shared" si="6"/>
        <v>647009</v>
      </c>
      <c r="E84" s="17">
        <f t="shared" si="6"/>
        <v>1073152</v>
      </c>
      <c r="F84" s="17">
        <f t="shared" si="6"/>
        <v>1829888</v>
      </c>
    </row>
    <row r="85" spans="1:11" ht="15.75" customHeight="1">
      <c r="A85" s="3" t="s">
        <v>42</v>
      </c>
    </row>
    <row r="86" spans="1:11" ht="15.75" customHeight="1">
      <c r="A86" s="1"/>
    </row>
    <row r="87" spans="1:11" ht="15.75" customHeight="1">
      <c r="A87" s="1"/>
    </row>
    <row r="88" spans="1:11" ht="15.75" customHeight="1">
      <c r="A88" s="1" t="s">
        <v>43</v>
      </c>
      <c r="B88" s="3" t="s">
        <v>44</v>
      </c>
    </row>
    <row r="89" spans="1:11" ht="15.75" customHeight="1">
      <c r="A89" s="8" t="s">
        <v>10</v>
      </c>
      <c r="B89" s="8" t="s">
        <v>37</v>
      </c>
      <c r="C89" s="8" t="s">
        <v>38</v>
      </c>
      <c r="D89" s="8" t="s">
        <v>39</v>
      </c>
      <c r="E89" s="8" t="s">
        <v>40</v>
      </c>
      <c r="F89" s="8" t="s">
        <v>33</v>
      </c>
    </row>
    <row r="90" spans="1:11" ht="15.75" customHeight="1">
      <c r="A90" s="7" t="s">
        <v>13</v>
      </c>
      <c r="B90" s="18">
        <f>B74/B71</f>
        <v>2.9802322387695313E-8</v>
      </c>
      <c r="C90" s="18">
        <f>C74/B71</f>
        <v>8.3446502685546875E-7</v>
      </c>
      <c r="D90" s="18">
        <f>D74/B71</f>
        <v>1.5288591384887695E-5</v>
      </c>
      <c r="E90" s="18">
        <f>E74/B71</f>
        <v>3.0517578125E-5</v>
      </c>
      <c r="F90" s="18">
        <f t="shared" ref="F90:F99" si="7">SUM(B90:E90)</f>
        <v>4.6670436859130859E-5</v>
      </c>
      <c r="K90" s="3"/>
    </row>
    <row r="91" spans="1:11" ht="15.75" customHeight="1">
      <c r="A91" s="7" t="s">
        <v>14</v>
      </c>
      <c r="B91" s="18">
        <f>B75/B71</f>
        <v>1.284480094909668E-5</v>
      </c>
      <c r="C91" s="18">
        <f>C75/B71</f>
        <v>8.9287757873535156E-5</v>
      </c>
      <c r="D91" s="18">
        <f>D75/B71</f>
        <v>9.6797943115234375E-4</v>
      </c>
      <c r="E91" s="18">
        <f>E75/B71</f>
        <v>9.735107421875E-3</v>
      </c>
      <c r="F91" s="18">
        <f t="shared" si="7"/>
        <v>1.0805219411849976E-2</v>
      </c>
      <c r="K91" s="3"/>
    </row>
    <row r="92" spans="1:11" ht="15.75" customHeight="1">
      <c r="A92" s="7" t="s">
        <v>15</v>
      </c>
      <c r="B92" s="18">
        <f>B76/B71</f>
        <v>2.8461217880249023E-5</v>
      </c>
      <c r="C92" s="18">
        <f>C76/B71</f>
        <v>1.5369057655334473E-4</v>
      </c>
      <c r="D92" s="18">
        <f>D76/B71</f>
        <v>1.255035400390625E-3</v>
      </c>
      <c r="E92" s="18">
        <f>E76/B71</f>
        <v>9.3994140625E-3</v>
      </c>
      <c r="F92" s="18">
        <f t="shared" si="7"/>
        <v>1.0836601257324219E-2</v>
      </c>
      <c r="K92" s="3"/>
    </row>
    <row r="93" spans="1:11" ht="15.75" customHeight="1">
      <c r="A93" s="7" t="s">
        <v>16</v>
      </c>
      <c r="B93" s="18">
        <f>B77/B71</f>
        <v>2.2768974304199219E-5</v>
      </c>
      <c r="C93" s="18">
        <f>C77/B71</f>
        <v>1.5938282012939453E-4</v>
      </c>
      <c r="D93" s="18">
        <f>D77/B71</f>
        <v>1.7423629760742188E-3</v>
      </c>
      <c r="E93" s="18">
        <f>E77/B71</f>
        <v>1.28173828125E-2</v>
      </c>
      <c r="F93" s="18">
        <f t="shared" si="7"/>
        <v>1.4741897583007813E-2</v>
      </c>
    </row>
    <row r="94" spans="1:11" ht="15.75" customHeight="1">
      <c r="A94" s="7" t="s">
        <v>17</v>
      </c>
      <c r="B94" s="18">
        <f>B78/B71</f>
        <v>4.7534704208374023E-5</v>
      </c>
      <c r="C94" s="18">
        <f>C78/B71</f>
        <v>2.5668740272521973E-4</v>
      </c>
      <c r="D94" s="18">
        <f>D78/B71</f>
        <v>1.6222000122070313E-3</v>
      </c>
      <c r="E94" s="19">
        <v>0</v>
      </c>
      <c r="F94" s="18">
        <f t="shared" si="7"/>
        <v>1.926422119140625E-3</v>
      </c>
    </row>
    <row r="95" spans="1:11" ht="15.75" customHeight="1">
      <c r="A95" s="7" t="s">
        <v>18</v>
      </c>
      <c r="B95" s="18">
        <f>B79/B71</f>
        <v>2.8491020202636719E-5</v>
      </c>
      <c r="C95" s="18">
        <f>C79/B71</f>
        <v>1.9943714141845703E-4</v>
      </c>
      <c r="D95" s="18">
        <f>D79/B71</f>
        <v>1.575469970703125E-3</v>
      </c>
      <c r="E95" s="19">
        <v>0</v>
      </c>
      <c r="F95" s="18">
        <f t="shared" si="7"/>
        <v>1.8033981323242188E-3</v>
      </c>
    </row>
    <row r="96" spans="1:11" ht="15.75" customHeight="1">
      <c r="A96" s="7" t="s">
        <v>19</v>
      </c>
      <c r="B96" s="18">
        <f>B80/B71</f>
        <v>5.9455633163452148E-5</v>
      </c>
      <c r="C96" s="18">
        <f>C80/B71</f>
        <v>3.1864643096923828E-4</v>
      </c>
      <c r="D96" s="18">
        <f>D80/B71</f>
        <v>2.643585205078125E-3</v>
      </c>
      <c r="E96" s="19">
        <v>0</v>
      </c>
      <c r="F96" s="18">
        <f t="shared" si="7"/>
        <v>3.0216872692108154E-3</v>
      </c>
    </row>
    <row r="97" spans="1:7" ht="15.75" customHeight="1">
      <c r="A97" s="7" t="s">
        <v>20</v>
      </c>
      <c r="B97" s="18">
        <f>B81/B71</f>
        <v>5.9485435485839844E-5</v>
      </c>
      <c r="C97" s="18">
        <f>C81/B71</f>
        <v>4.1306018829345703E-4</v>
      </c>
      <c r="D97" s="18">
        <f>D81/B71</f>
        <v>2.5491714477539063E-3</v>
      </c>
      <c r="E97" s="19">
        <v>0</v>
      </c>
      <c r="F97" s="18">
        <f t="shared" si="7"/>
        <v>3.0217170715332031E-3</v>
      </c>
    </row>
    <row r="98" spans="1:7" ht="15.75" customHeight="1">
      <c r="A98" s="7" t="s">
        <v>21</v>
      </c>
      <c r="B98" s="18">
        <f>B82/B71</f>
        <v>8.869171142578125E-5</v>
      </c>
      <c r="C98" s="18">
        <f>C82/B71</f>
        <v>6.2084197998046875E-4</v>
      </c>
      <c r="D98" s="18">
        <f>D82/B71</f>
        <v>3.07464599609375E-3</v>
      </c>
      <c r="E98" s="19">
        <v>0</v>
      </c>
      <c r="F98" s="18">
        <f t="shared" si="7"/>
        <v>3.7841796875E-3</v>
      </c>
    </row>
    <row r="99" spans="1:7" ht="15.75" customHeight="1">
      <c r="A99" s="7" t="s">
        <v>22</v>
      </c>
      <c r="B99" s="18">
        <f>B83/B71</f>
        <v>8.8810920715332031E-5</v>
      </c>
      <c r="C99" s="18">
        <f>C83/B71</f>
        <v>6.2167644500732422E-4</v>
      </c>
      <c r="D99" s="18">
        <f>D83/B71</f>
        <v>3.8366317749023438E-3</v>
      </c>
      <c r="E99" s="19">
        <v>0</v>
      </c>
      <c r="F99" s="18">
        <f t="shared" si="7"/>
        <v>4.547119140625E-3</v>
      </c>
      <c r="G99" s="20"/>
    </row>
    <row r="100" spans="1:7" ht="15.75" customHeight="1">
      <c r="A100" s="8" t="s">
        <v>33</v>
      </c>
      <c r="B100" s="21">
        <f t="shared" ref="B100:F100" si="8">SUM(B90:B99)</f>
        <v>4.3657422065734863E-4</v>
      </c>
      <c r="C100" s="21">
        <f t="shared" si="8"/>
        <v>2.8335452079772949E-3</v>
      </c>
      <c r="D100" s="21">
        <f t="shared" si="8"/>
        <v>1.9282370805740356E-2</v>
      </c>
      <c r="E100" s="21">
        <f t="shared" si="8"/>
        <v>3.1982421875E-2</v>
      </c>
      <c r="F100" s="21">
        <f t="shared" si="8"/>
        <v>5.4534912109375E-2</v>
      </c>
      <c r="G100" s="22">
        <f>F100</f>
        <v>5.4534912109375E-2</v>
      </c>
    </row>
    <row r="103" spans="1:7" ht="15.75" customHeight="1">
      <c r="A103" s="1" t="s">
        <v>45</v>
      </c>
    </row>
    <row r="104" spans="1:7" ht="15.75" customHeight="1">
      <c r="A104" s="8" t="s">
        <v>10</v>
      </c>
      <c r="B104" s="8" t="s">
        <v>37</v>
      </c>
      <c r="C104" s="8" t="s">
        <v>38</v>
      </c>
      <c r="D104" s="8" t="s">
        <v>39</v>
      </c>
      <c r="E104" s="8" t="s">
        <v>40</v>
      </c>
      <c r="F104" s="8" t="s">
        <v>33</v>
      </c>
    </row>
    <row r="105" spans="1:7" ht="15.75" customHeight="1">
      <c r="A105" s="7" t="s">
        <v>13</v>
      </c>
      <c r="B105" s="18">
        <f t="shared" ref="B105:B114" si="9">B90*D30</f>
        <v>1.4901161193847656E-4</v>
      </c>
      <c r="C105" s="18">
        <f t="shared" ref="C105:C114" si="10">C90*E30</f>
        <v>4.1723251342773438E-4</v>
      </c>
      <c r="D105" s="18">
        <f t="shared" ref="D105:D114" si="11">D90*F30</f>
        <v>7.6442956924438477E-4</v>
      </c>
      <c r="E105" s="18">
        <f t="shared" ref="E105:E114" si="12">E90*G30</f>
        <v>1.52587890625E-4</v>
      </c>
      <c r="F105" s="18">
        <f t="shared" ref="F105:F114" si="13">SUM(B105:E105)</f>
        <v>1.4832615852355957E-3</v>
      </c>
    </row>
    <row r="106" spans="1:7" ht="15.75" customHeight="1">
      <c r="A106" s="7" t="s">
        <v>14</v>
      </c>
      <c r="B106" s="18">
        <f t="shared" si="9"/>
        <v>1.284480094909668E-2</v>
      </c>
      <c r="C106" s="18">
        <f t="shared" si="10"/>
        <v>1.7857551574707031E-2</v>
      </c>
      <c r="D106" s="18">
        <f t="shared" si="11"/>
        <v>3.871917724609375E-2</v>
      </c>
      <c r="E106" s="18">
        <f t="shared" si="12"/>
        <v>2.9205322265625E-2</v>
      </c>
      <c r="F106" s="18">
        <f t="shared" si="13"/>
        <v>9.8626852035522461E-2</v>
      </c>
    </row>
    <row r="107" spans="1:7" ht="15.75" customHeight="1">
      <c r="A107" s="7" t="s">
        <v>15</v>
      </c>
      <c r="B107" s="18">
        <f t="shared" si="9"/>
        <v>1.4230608940124512E-2</v>
      </c>
      <c r="C107" s="18">
        <f t="shared" si="10"/>
        <v>2.3053586483001709E-2</v>
      </c>
      <c r="D107" s="18">
        <f t="shared" si="11"/>
        <v>3.765106201171875E-2</v>
      </c>
      <c r="E107" s="18">
        <f t="shared" si="12"/>
        <v>1.8798828125E-2</v>
      </c>
      <c r="F107" s="18">
        <f t="shared" si="13"/>
        <v>9.3734085559844971E-2</v>
      </c>
    </row>
    <row r="108" spans="1:7" ht="15.75" customHeight="1">
      <c r="A108" s="7" t="s">
        <v>16</v>
      </c>
      <c r="B108" s="18">
        <f t="shared" si="9"/>
        <v>6.8306922912597656E-3</v>
      </c>
      <c r="C108" s="18">
        <f t="shared" si="10"/>
        <v>1.5938282012939453E-2</v>
      </c>
      <c r="D108" s="18">
        <f t="shared" si="11"/>
        <v>4.3559074401855469E-2</v>
      </c>
      <c r="E108" s="18">
        <f t="shared" si="12"/>
        <v>2.5634765625E-2</v>
      </c>
      <c r="F108" s="18">
        <f t="shared" si="13"/>
        <v>9.1962814331054688E-2</v>
      </c>
    </row>
    <row r="109" spans="1:7" ht="15.75" customHeight="1">
      <c r="A109" s="7" t="s">
        <v>17</v>
      </c>
      <c r="B109" s="18">
        <f t="shared" si="9"/>
        <v>9.5069408416748047E-3</v>
      </c>
      <c r="C109" s="18">
        <f t="shared" si="10"/>
        <v>1.9251555204391479E-2</v>
      </c>
      <c r="D109" s="18">
        <f t="shared" si="11"/>
        <v>3.2444000244140625E-2</v>
      </c>
      <c r="E109" s="19">
        <f t="shared" si="12"/>
        <v>0</v>
      </c>
      <c r="F109" s="18">
        <f t="shared" si="13"/>
        <v>6.1202496290206909E-2</v>
      </c>
    </row>
    <row r="110" spans="1:7" ht="15.75" customHeight="1">
      <c r="A110" s="7" t="s">
        <v>18</v>
      </c>
      <c r="B110" s="18">
        <f t="shared" si="9"/>
        <v>5.6982040405273438E-3</v>
      </c>
      <c r="C110" s="18">
        <f t="shared" si="10"/>
        <v>1.4957785606384277E-2</v>
      </c>
      <c r="D110" s="18">
        <f t="shared" si="11"/>
        <v>3.15093994140625E-2</v>
      </c>
      <c r="E110" s="19">
        <f t="shared" si="12"/>
        <v>0</v>
      </c>
      <c r="F110" s="18">
        <f t="shared" si="13"/>
        <v>5.2165389060974121E-2</v>
      </c>
    </row>
    <row r="111" spans="1:7" ht="15.75" customHeight="1">
      <c r="A111" s="7" t="s">
        <v>19</v>
      </c>
      <c r="B111" s="18">
        <f t="shared" si="9"/>
        <v>5.9455633163452148E-3</v>
      </c>
      <c r="C111" s="18">
        <f t="shared" si="10"/>
        <v>1.5932321548461914E-2</v>
      </c>
      <c r="D111" s="18">
        <f t="shared" si="11"/>
        <v>3.9653778076171875E-2</v>
      </c>
      <c r="E111" s="19">
        <f t="shared" si="12"/>
        <v>0</v>
      </c>
      <c r="F111" s="18">
        <f t="shared" si="13"/>
        <v>6.1531662940979004E-2</v>
      </c>
    </row>
    <row r="112" spans="1:7" ht="15.75" customHeight="1">
      <c r="A112" s="7" t="s">
        <v>20</v>
      </c>
      <c r="B112" s="18">
        <f t="shared" si="9"/>
        <v>5.9485435485839844E-3</v>
      </c>
      <c r="C112" s="18">
        <f t="shared" si="10"/>
        <v>2.0653009414672852E-2</v>
      </c>
      <c r="D112" s="18">
        <f t="shared" si="11"/>
        <v>3.8237571716308594E-2</v>
      </c>
      <c r="E112" s="19">
        <f t="shared" si="12"/>
        <v>0</v>
      </c>
      <c r="F112" s="18">
        <f t="shared" si="13"/>
        <v>6.483912467956543E-2</v>
      </c>
    </row>
    <row r="113" spans="1:10" ht="15.75" customHeight="1">
      <c r="A113" s="7" t="s">
        <v>21</v>
      </c>
      <c r="B113" s="18">
        <f t="shared" si="9"/>
        <v>4.4345855712890625E-3</v>
      </c>
      <c r="C113" s="18">
        <f t="shared" si="10"/>
        <v>1.5521049499511719E-2</v>
      </c>
      <c r="D113" s="18">
        <f t="shared" si="11"/>
        <v>3.07464599609375E-2</v>
      </c>
      <c r="E113" s="19">
        <f t="shared" si="12"/>
        <v>0</v>
      </c>
      <c r="F113" s="18">
        <f t="shared" si="13"/>
        <v>5.0702095031738281E-2</v>
      </c>
    </row>
    <row r="114" spans="1:10" ht="15.75" customHeight="1">
      <c r="A114" s="7" t="s">
        <v>22</v>
      </c>
      <c r="B114" s="18">
        <f t="shared" si="9"/>
        <v>4.4405460357666016E-3</v>
      </c>
      <c r="C114" s="18">
        <f t="shared" si="10"/>
        <v>1.5541911125183105E-2</v>
      </c>
      <c r="D114" s="18">
        <f t="shared" si="11"/>
        <v>3.8366317749023438E-2</v>
      </c>
      <c r="E114" s="19">
        <f t="shared" si="12"/>
        <v>0</v>
      </c>
      <c r="F114" s="18">
        <f t="shared" si="13"/>
        <v>5.8348774909973145E-2</v>
      </c>
    </row>
    <row r="115" spans="1:10" ht="15.75" customHeight="1">
      <c r="A115" s="8" t="s">
        <v>33</v>
      </c>
      <c r="B115" s="21">
        <f t="shared" ref="B115:F115" si="14">SUM(B105:B114)</f>
        <v>7.0029497146606445E-2</v>
      </c>
      <c r="C115" s="21">
        <f t="shared" si="14"/>
        <v>0.15912428498268127</v>
      </c>
      <c r="D115" s="21">
        <f t="shared" si="14"/>
        <v>0.33165127038955688</v>
      </c>
      <c r="E115" s="21">
        <f t="shared" si="14"/>
        <v>7.379150390625E-2</v>
      </c>
      <c r="F115" s="21">
        <f t="shared" si="14"/>
        <v>0.6345965564250946</v>
      </c>
      <c r="G115" s="22">
        <f>F115</f>
        <v>0.6345965564250946</v>
      </c>
    </row>
    <row r="118" spans="1:10" ht="15.75" customHeight="1">
      <c r="A118" s="1" t="s">
        <v>46</v>
      </c>
    </row>
    <row r="119" spans="1:10" ht="15.75" customHeight="1">
      <c r="A119" s="8" t="s">
        <v>10</v>
      </c>
      <c r="B119" s="8" t="s">
        <v>27</v>
      </c>
      <c r="C119" s="8" t="s">
        <v>28</v>
      </c>
      <c r="D119" s="8" t="s">
        <v>29</v>
      </c>
      <c r="E119" s="8" t="s">
        <v>30</v>
      </c>
      <c r="F119" s="8" t="s">
        <v>31</v>
      </c>
    </row>
    <row r="120" spans="1:10" ht="15.75" customHeight="1">
      <c r="A120" s="7" t="s">
        <v>47</v>
      </c>
      <c r="B120" s="7">
        <f t="shared" ref="B120:F121" si="15">C65</f>
        <v>2</v>
      </c>
      <c r="C120" s="7">
        <f t="shared" si="15"/>
        <v>1</v>
      </c>
      <c r="D120" s="7">
        <f t="shared" si="15"/>
        <v>1</v>
      </c>
      <c r="E120" s="7">
        <f t="shared" si="15"/>
        <v>1</v>
      </c>
      <c r="F120" s="7">
        <f t="shared" si="15"/>
        <v>1</v>
      </c>
    </row>
    <row r="121" spans="1:10" ht="15.75" customHeight="1">
      <c r="A121" s="7" t="s">
        <v>48</v>
      </c>
      <c r="B121" s="7">
        <f t="shared" si="15"/>
        <v>32</v>
      </c>
      <c r="C121" s="7">
        <f t="shared" si="15"/>
        <v>32</v>
      </c>
      <c r="D121" s="7">
        <f t="shared" si="15"/>
        <v>32</v>
      </c>
      <c r="E121" s="7">
        <f t="shared" si="15"/>
        <v>32</v>
      </c>
      <c r="F121" s="7">
        <f t="shared" si="15"/>
        <v>32</v>
      </c>
    </row>
    <row r="122" spans="1:10" ht="15.75" customHeight="1">
      <c r="A122" s="7" t="s">
        <v>49</v>
      </c>
      <c r="B122" s="7">
        <f t="shared" ref="B122:F122" si="16">3*B120/B121</f>
        <v>0.1875</v>
      </c>
      <c r="C122" s="7">
        <f t="shared" si="16"/>
        <v>9.375E-2</v>
      </c>
      <c r="D122" s="7">
        <f t="shared" si="16"/>
        <v>9.375E-2</v>
      </c>
      <c r="E122" s="7">
        <f t="shared" si="16"/>
        <v>9.375E-2</v>
      </c>
      <c r="F122" s="7">
        <f t="shared" si="16"/>
        <v>9.375E-2</v>
      </c>
      <c r="G122" s="3" t="s">
        <v>50</v>
      </c>
    </row>
    <row r="124" spans="1:10" ht="15.75" customHeight="1">
      <c r="A124" s="1"/>
    </row>
    <row r="125" spans="1:10" ht="15.75" customHeight="1">
      <c r="A125" s="1" t="s">
        <v>51</v>
      </c>
    </row>
    <row r="126" spans="1:10" ht="15.75" customHeight="1">
      <c r="A126" s="8" t="s">
        <v>10</v>
      </c>
      <c r="B126" s="8" t="s">
        <v>37</v>
      </c>
      <c r="C126" s="8" t="s">
        <v>38</v>
      </c>
      <c r="D126" s="8" t="s">
        <v>39</v>
      </c>
      <c r="E126" s="8" t="s">
        <v>33</v>
      </c>
      <c r="I126" s="25">
        <f>PRODUCT(B122:E122)</f>
        <v>1.544952392578125E-4</v>
      </c>
      <c r="J126" s="25">
        <f>PRODUCT(B122:D122)</f>
        <v>1.64794921875E-3</v>
      </c>
    </row>
    <row r="127" spans="1:10" ht="15.75" customHeight="1">
      <c r="A127" s="7" t="s">
        <v>52</v>
      </c>
      <c r="B127" s="23">
        <v>100</v>
      </c>
      <c r="C127" s="23">
        <v>25</v>
      </c>
      <c r="D127" s="23">
        <v>5</v>
      </c>
      <c r="E127" s="15"/>
    </row>
    <row r="128" spans="1:10" ht="15.75" customHeight="1">
      <c r="A128" s="7" t="s">
        <v>53</v>
      </c>
      <c r="B128" s="24">
        <v>486</v>
      </c>
      <c r="C128" s="24">
        <v>20898</v>
      </c>
      <c r="D128" s="24">
        <v>353916</v>
      </c>
      <c r="E128" s="15">
        <f>B71</f>
        <v>33554432</v>
      </c>
      <c r="H128" s="25">
        <f>PRODUCT(B122:F122)</f>
        <v>1.4483928680419922E-5</v>
      </c>
    </row>
    <row r="129" spans="1:8" ht="15.75" customHeight="1">
      <c r="A129" s="7" t="s">
        <v>54</v>
      </c>
      <c r="B129" s="26">
        <v>1.4E-5</v>
      </c>
      <c r="C129" s="26">
        <v>6.2299999999999996E-4</v>
      </c>
      <c r="D129" s="26">
        <v>1.0548E-2</v>
      </c>
      <c r="E129" s="27">
        <f t="shared" ref="E129:E130" si="17">SUM(B129:D129)</f>
        <v>1.1185E-2</v>
      </c>
    </row>
    <row r="130" spans="1:8" ht="15.75" customHeight="1">
      <c r="A130" s="7" t="s">
        <v>55</v>
      </c>
      <c r="B130" s="7">
        <f t="shared" ref="B130:D130" si="18">B127*B129</f>
        <v>1.4E-3</v>
      </c>
      <c r="C130" s="7">
        <f t="shared" si="18"/>
        <v>1.5574999999999999E-2</v>
      </c>
      <c r="D130" s="7">
        <f t="shared" si="18"/>
        <v>5.2740000000000002E-2</v>
      </c>
      <c r="E130" s="27">
        <f t="shared" si="17"/>
        <v>6.9714999999999999E-2</v>
      </c>
      <c r="F130" s="22">
        <f>E130</f>
        <v>6.9714999999999999E-2</v>
      </c>
    </row>
    <row r="133" spans="1:8" ht="15.75" customHeight="1">
      <c r="A133" s="1" t="s">
        <v>56</v>
      </c>
    </row>
    <row r="134" spans="1:8" ht="15.75" customHeight="1">
      <c r="A134" s="8" t="s">
        <v>57</v>
      </c>
      <c r="B134" s="8" t="s">
        <v>58</v>
      </c>
      <c r="C134" s="8" t="s">
        <v>59</v>
      </c>
      <c r="D134" s="8" t="s">
        <v>60</v>
      </c>
      <c r="E134" s="8" t="s">
        <v>61</v>
      </c>
      <c r="F134" s="8" t="s">
        <v>62</v>
      </c>
      <c r="G134" s="8" t="s">
        <v>63</v>
      </c>
    </row>
    <row r="135" spans="1:8" ht="15.75" customHeight="1">
      <c r="A135" s="27">
        <f>E129</f>
        <v>1.1185E-2</v>
      </c>
      <c r="B135" s="13">
        <v>10</v>
      </c>
      <c r="C135" s="18">
        <f>F115</f>
        <v>0.6345965564250946</v>
      </c>
      <c r="D135" s="7">
        <f>3*(C135+E130)</f>
        <v>2.1129346692752837</v>
      </c>
      <c r="E135" s="7">
        <f>B135/(1-B135*A135)</f>
        <v>11.259359342453415</v>
      </c>
      <c r="F135" s="7">
        <f>E135*D135</f>
        <v>23.790290708498382</v>
      </c>
      <c r="G135" s="7">
        <f>A135*F135</f>
        <v>0.26609440157455444</v>
      </c>
      <c r="H135" s="22">
        <f>G135</f>
        <v>0.26609440157455444</v>
      </c>
    </row>
    <row r="136" spans="1:8" ht="15.75" customHeight="1">
      <c r="A136" s="1"/>
    </row>
    <row r="137" spans="1:8" ht="15.75" customHeight="1">
      <c r="A137" s="1"/>
    </row>
    <row r="138" spans="1:8" ht="15.75" customHeight="1">
      <c r="A138" s="1" t="s">
        <v>64</v>
      </c>
    </row>
    <row r="139" spans="1:8" ht="15.75" customHeight="1">
      <c r="A139" s="8" t="s">
        <v>65</v>
      </c>
      <c r="B139" s="8" t="s">
        <v>66</v>
      </c>
    </row>
    <row r="140" spans="1:8" ht="15.75" customHeight="1">
      <c r="A140" s="7" t="s">
        <v>67</v>
      </c>
      <c r="B140" s="28">
        <f>G115</f>
        <v>0.6345965564250946</v>
      </c>
    </row>
    <row r="141" spans="1:8" ht="15.75" customHeight="1">
      <c r="A141" s="7" t="s">
        <v>32</v>
      </c>
      <c r="B141" s="28">
        <f>F130</f>
        <v>6.9714999999999999E-2</v>
      </c>
    </row>
    <row r="142" spans="1:8" ht="15.75" customHeight="1">
      <c r="A142" s="7" t="s">
        <v>68</v>
      </c>
      <c r="B142" s="28">
        <f>H135</f>
        <v>0.26609440157455444</v>
      </c>
    </row>
    <row r="143" spans="1:8" ht="15.75" customHeight="1">
      <c r="A143" s="7" t="s">
        <v>69</v>
      </c>
      <c r="B143" s="28">
        <f>SUM(B140:B142)</f>
        <v>0.97040595799964902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C17" sqref="C17"/>
    </sheetView>
  </sheetViews>
  <sheetFormatPr defaultColWidth="14.44140625" defaultRowHeight="15.75" customHeight="1"/>
  <cols>
    <col min="4" max="7" width="16.44140625" customWidth="1"/>
    <col min="8" max="8" width="15" customWidth="1"/>
    <col min="9" max="10" width="18.33203125" customWidth="1"/>
    <col min="11" max="15" width="10.88671875" customWidth="1"/>
  </cols>
  <sheetData>
    <row r="1" spans="1:14" ht="15.75" customHeight="1">
      <c r="B1" s="1" t="s">
        <v>0</v>
      </c>
      <c r="C1" s="1"/>
    </row>
    <row r="2" spans="1:14" ht="15.75" customHeight="1">
      <c r="B2" s="2"/>
      <c r="C2" s="44"/>
      <c r="D2" s="3" t="s">
        <v>1</v>
      </c>
    </row>
    <row r="3" spans="1:14" ht="15.75" customHeight="1">
      <c r="B3" s="4"/>
      <c r="C3" s="45"/>
      <c r="D3" s="3" t="s">
        <v>2</v>
      </c>
    </row>
    <row r="4" spans="1:14" ht="15.75" customHeight="1">
      <c r="B4" s="5"/>
      <c r="C4" s="46"/>
      <c r="D4" s="3" t="s">
        <v>3</v>
      </c>
    </row>
    <row r="5" spans="1:14" ht="15.75" customHeight="1">
      <c r="B5" s="1"/>
      <c r="C5" s="1"/>
    </row>
    <row r="6" spans="1:14" ht="15.75" customHeight="1">
      <c r="B6" s="1"/>
      <c r="C6" s="1"/>
    </row>
    <row r="7" spans="1:14" ht="15.75" customHeight="1">
      <c r="A7" s="1" t="s">
        <v>105</v>
      </c>
      <c r="B7" s="1" t="s">
        <v>106</v>
      </c>
      <c r="C7" s="1"/>
    </row>
    <row r="8" spans="1:14" ht="15.75" customHeight="1">
      <c r="A8" s="8" t="s">
        <v>10</v>
      </c>
      <c r="B8" s="41" t="s">
        <v>90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J8" s="3"/>
      <c r="K8" s="3"/>
      <c r="L8" s="3"/>
      <c r="M8" s="3"/>
      <c r="N8" s="3"/>
    </row>
    <row r="9" spans="1:14" ht="15.75" customHeight="1">
      <c r="A9" s="39" t="s">
        <v>13</v>
      </c>
      <c r="B9" s="42" t="s">
        <v>91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I9" s="3"/>
      <c r="J9" s="3"/>
      <c r="K9" s="3"/>
      <c r="L9" s="3"/>
      <c r="M9" s="3"/>
      <c r="N9" s="3"/>
    </row>
    <row r="10" spans="1:14" ht="15.75" customHeight="1">
      <c r="A10" s="39" t="s">
        <v>14</v>
      </c>
      <c r="B10" s="43" t="s">
        <v>92</v>
      </c>
      <c r="C10" s="13">
        <v>2</v>
      </c>
      <c r="D10" s="13">
        <v>3</v>
      </c>
      <c r="E10" s="13">
        <v>2</v>
      </c>
      <c r="F10" s="13">
        <v>2</v>
      </c>
      <c r="G10" s="13">
        <v>3</v>
      </c>
      <c r="I10" s="3"/>
      <c r="J10" s="3"/>
      <c r="K10" s="3"/>
      <c r="L10" s="3"/>
      <c r="M10" s="3"/>
      <c r="N10" s="3"/>
    </row>
    <row r="11" spans="1:14" ht="15.75" customHeight="1">
      <c r="A11" s="39" t="s">
        <v>15</v>
      </c>
      <c r="B11" s="43" t="s">
        <v>93</v>
      </c>
      <c r="C11" s="13">
        <v>2</v>
      </c>
      <c r="D11" s="13">
        <v>3</v>
      </c>
      <c r="E11" s="13">
        <v>3</v>
      </c>
      <c r="F11" s="13">
        <v>3</v>
      </c>
      <c r="G11" s="13">
        <v>4</v>
      </c>
      <c r="I11" s="3"/>
      <c r="J11" s="3"/>
      <c r="K11" s="3"/>
      <c r="L11" s="3"/>
      <c r="M11" s="3"/>
      <c r="N11" s="3"/>
    </row>
    <row r="12" spans="1:14" ht="15.75" customHeight="1">
      <c r="A12" s="39" t="s">
        <v>16</v>
      </c>
      <c r="B12" s="43" t="s">
        <v>94</v>
      </c>
      <c r="C12" s="13">
        <v>3</v>
      </c>
      <c r="D12" s="13">
        <v>3</v>
      </c>
      <c r="E12" s="13">
        <v>3</v>
      </c>
      <c r="F12" s="13">
        <v>2</v>
      </c>
      <c r="G12" s="13">
        <v>3</v>
      </c>
      <c r="I12" s="3"/>
      <c r="J12" s="3"/>
      <c r="K12" s="3"/>
      <c r="L12" s="3"/>
      <c r="M12" s="3"/>
      <c r="N12" s="3"/>
    </row>
    <row r="13" spans="1:14" ht="15.75" customHeight="1">
      <c r="A13" s="39" t="s">
        <v>17</v>
      </c>
      <c r="B13" s="43" t="s">
        <v>95</v>
      </c>
      <c r="C13" s="13">
        <v>3</v>
      </c>
      <c r="D13" s="13">
        <v>3</v>
      </c>
      <c r="E13" s="13">
        <v>3</v>
      </c>
      <c r="F13" s="13">
        <v>4</v>
      </c>
      <c r="G13" s="13">
        <v>4</v>
      </c>
      <c r="H13" s="3"/>
      <c r="I13" s="3"/>
      <c r="J13" s="3"/>
      <c r="K13" s="3"/>
      <c r="L13" s="3"/>
      <c r="M13" s="3"/>
      <c r="N13" s="3"/>
    </row>
    <row r="14" spans="1:14" ht="15.75" customHeight="1">
      <c r="A14" s="40" t="s">
        <v>88</v>
      </c>
      <c r="B14" s="43" t="s">
        <v>96</v>
      </c>
      <c r="C14" s="13">
        <v>4</v>
      </c>
      <c r="D14" s="13">
        <v>2</v>
      </c>
      <c r="E14" s="13">
        <v>3</v>
      </c>
      <c r="F14" s="13">
        <v>3</v>
      </c>
      <c r="G14" s="13">
        <v>3</v>
      </c>
      <c r="H14" s="3"/>
      <c r="I14" s="3"/>
      <c r="J14" s="3"/>
      <c r="K14" s="3"/>
      <c r="L14" s="3"/>
      <c r="M14" s="3"/>
      <c r="N14" s="3"/>
    </row>
    <row r="15" spans="1:14" ht="15.75" customHeight="1">
      <c r="A15" s="40" t="s">
        <v>89</v>
      </c>
      <c r="B15" s="43" t="s">
        <v>97</v>
      </c>
      <c r="C15" s="13">
        <v>4</v>
      </c>
      <c r="D15" s="13">
        <v>3</v>
      </c>
      <c r="E15" s="13">
        <v>4</v>
      </c>
      <c r="F15" s="13">
        <v>3</v>
      </c>
      <c r="G15" s="13">
        <v>4</v>
      </c>
      <c r="H15" s="3"/>
      <c r="I15" s="3"/>
      <c r="J15" s="3"/>
      <c r="K15" s="3"/>
      <c r="L15" s="3"/>
      <c r="M15" s="3"/>
    </row>
    <row r="16" spans="1:14" ht="15.75" customHeight="1">
      <c r="A16" s="39" t="s">
        <v>20</v>
      </c>
      <c r="B16" s="43" t="s">
        <v>98</v>
      </c>
      <c r="C16" s="13">
        <v>3</v>
      </c>
      <c r="D16" s="13">
        <v>4</v>
      </c>
      <c r="E16" s="13">
        <v>4</v>
      </c>
      <c r="F16" s="13">
        <v>4</v>
      </c>
      <c r="G16" s="13">
        <v>3</v>
      </c>
      <c r="H16" s="3"/>
      <c r="I16" s="3"/>
      <c r="J16" s="3"/>
      <c r="K16" s="3"/>
      <c r="L16" s="3"/>
      <c r="M16" s="3"/>
    </row>
    <row r="17" spans="1:14" ht="15.75" customHeight="1">
      <c r="A17" s="39" t="s">
        <v>21</v>
      </c>
      <c r="B17" s="43" t="s">
        <v>99</v>
      </c>
      <c r="C17" s="13">
        <v>4</v>
      </c>
      <c r="D17" s="13">
        <v>4</v>
      </c>
      <c r="E17" s="13">
        <v>4</v>
      </c>
      <c r="F17" s="13">
        <v>5</v>
      </c>
      <c r="G17" s="13">
        <v>3</v>
      </c>
      <c r="H17" s="3"/>
      <c r="I17" s="3"/>
      <c r="J17" s="3"/>
      <c r="K17" s="3"/>
      <c r="L17" s="3"/>
      <c r="M17" s="3"/>
    </row>
    <row r="18" spans="1:14" ht="15.75" customHeight="1">
      <c r="A18" s="39" t="s">
        <v>22</v>
      </c>
      <c r="B18" s="43" t="s">
        <v>100</v>
      </c>
      <c r="C18" s="13">
        <v>4</v>
      </c>
      <c r="D18" s="13">
        <v>5</v>
      </c>
      <c r="E18" s="13">
        <v>4</v>
      </c>
      <c r="F18" s="13">
        <v>4</v>
      </c>
      <c r="G18" s="13">
        <v>3</v>
      </c>
      <c r="H18" s="3"/>
      <c r="I18" s="3"/>
      <c r="J18" s="3"/>
      <c r="K18" s="3"/>
      <c r="L18" s="3"/>
      <c r="M18" s="3"/>
    </row>
    <row r="19" spans="1:14" ht="15.75" customHeight="1">
      <c r="A19" s="39" t="s">
        <v>108</v>
      </c>
      <c r="B19" s="43" t="s">
        <v>101</v>
      </c>
      <c r="C19" s="13">
        <v>2</v>
      </c>
      <c r="D19" s="13">
        <v>1</v>
      </c>
      <c r="E19" s="13">
        <v>1</v>
      </c>
      <c r="F19" s="13">
        <v>1</v>
      </c>
      <c r="G19" s="13">
        <v>1</v>
      </c>
      <c r="I19" s="3"/>
      <c r="J19" s="3"/>
      <c r="K19" s="3"/>
      <c r="L19" s="3"/>
      <c r="M19" s="3"/>
    </row>
    <row r="20" spans="1:14" ht="15.75" customHeight="1">
      <c r="A20" s="8" t="s">
        <v>33</v>
      </c>
      <c r="B20" s="8"/>
      <c r="C20" s="8">
        <f t="shared" ref="C20:G20" si="0">SUM(C9:C19)</f>
        <v>32</v>
      </c>
      <c r="D20" s="8">
        <f t="shared" si="0"/>
        <v>32</v>
      </c>
      <c r="E20" s="8">
        <f t="shared" si="0"/>
        <v>32</v>
      </c>
      <c r="F20" s="8">
        <f t="shared" si="0"/>
        <v>32</v>
      </c>
      <c r="G20" s="8">
        <f t="shared" si="0"/>
        <v>32</v>
      </c>
      <c r="I20" s="3"/>
      <c r="J20" s="3"/>
      <c r="K20" s="3"/>
      <c r="L20" s="3"/>
      <c r="M20" s="3"/>
    </row>
    <row r="21" spans="1:14" ht="15.75" customHeight="1">
      <c r="A21" s="1" t="s">
        <v>102</v>
      </c>
      <c r="J21" s="3"/>
      <c r="K21" s="3"/>
      <c r="L21" s="3"/>
      <c r="M21" s="3"/>
      <c r="N21" s="3"/>
    </row>
    <row r="26" spans="1:14" ht="15.75" customHeight="1">
      <c r="D26" s="1" t="s">
        <v>103</v>
      </c>
    </row>
    <row r="27" spans="1:14" ht="15.75" customHeight="1">
      <c r="D27" s="8" t="s">
        <v>27</v>
      </c>
      <c r="E27" s="8" t="s">
        <v>28</v>
      </c>
    </row>
    <row r="28" spans="1:14" ht="15.75" customHeight="1">
      <c r="D28" s="13">
        <v>1</v>
      </c>
      <c r="E28" s="13">
        <v>1</v>
      </c>
    </row>
    <row r="29" spans="1:14" ht="15.75" customHeight="1">
      <c r="B29" s="31" t="s">
        <v>107</v>
      </c>
      <c r="C29" s="31"/>
      <c r="D29" s="13">
        <v>2</v>
      </c>
      <c r="E29" s="13">
        <v>3</v>
      </c>
    </row>
    <row r="30" spans="1:14" ht="15.75" customHeight="1">
      <c r="D30" s="13">
        <v>2</v>
      </c>
      <c r="E30" s="13">
        <v>3</v>
      </c>
    </row>
    <row r="31" spans="1:14" ht="15.75" customHeight="1">
      <c r="D31" s="13">
        <v>3</v>
      </c>
      <c r="E31" s="13">
        <v>3</v>
      </c>
    </row>
    <row r="32" spans="1:14" ht="15.75" customHeight="1">
      <c r="D32" s="13">
        <v>3</v>
      </c>
      <c r="E32" s="13">
        <v>3</v>
      </c>
    </row>
    <row r="33" spans="4:5" ht="15.75" customHeight="1">
      <c r="D33" s="13">
        <v>4</v>
      </c>
      <c r="E33" s="13">
        <v>2</v>
      </c>
    </row>
    <row r="34" spans="4:5" ht="15.75" customHeight="1">
      <c r="D34" s="13">
        <v>4</v>
      </c>
      <c r="E34" s="13">
        <v>3</v>
      </c>
    </row>
    <row r="35" spans="4:5" ht="15.75" customHeight="1">
      <c r="D35" s="13">
        <v>3</v>
      </c>
      <c r="E35" s="13">
        <v>4</v>
      </c>
    </row>
    <row r="36" spans="4:5" ht="15.75" customHeight="1">
      <c r="D36" s="13">
        <v>4</v>
      </c>
      <c r="E36" s="13">
        <v>4</v>
      </c>
    </row>
    <row r="37" spans="4:5" ht="15.75" customHeight="1">
      <c r="D37" s="13">
        <v>4</v>
      </c>
      <c r="E37" s="13">
        <v>5</v>
      </c>
    </row>
    <row r="38" spans="4:5" ht="15.75" customHeight="1">
      <c r="D38" s="31" t="s">
        <v>104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ColWidth="14.44140625" defaultRowHeight="15.75" customHeight="1"/>
  <cols>
    <col min="1" max="1" width="38.44140625" customWidth="1"/>
    <col min="2" max="2" width="87.44140625" customWidth="1"/>
  </cols>
  <sheetData>
    <row r="1" spans="1:2" ht="15.75" customHeight="1">
      <c r="A1" s="3"/>
    </row>
    <row r="2" spans="1:2" ht="15.75" customHeight="1">
      <c r="A2" s="3"/>
    </row>
    <row r="3" spans="1:2" ht="15.75" customHeight="1">
      <c r="A3" s="29" t="s">
        <v>70</v>
      </c>
    </row>
    <row r="4" spans="1:2" ht="15.75" customHeight="1">
      <c r="A4" s="3"/>
      <c r="B4" s="3"/>
    </row>
    <row r="5" spans="1:2" ht="15.75" customHeight="1">
      <c r="A5" s="3"/>
      <c r="B5" s="3"/>
    </row>
    <row r="6" spans="1:2" ht="15.75" customHeight="1">
      <c r="A6" s="3"/>
    </row>
    <row r="7" spans="1:2" ht="15.75" customHeight="1">
      <c r="A7" s="3"/>
    </row>
  </sheetData>
  <phoneticPr fontId="4" type="noConversion"/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opLeftCell="A25" workbookViewId="0">
      <selection activeCell="D28" sqref="D28"/>
    </sheetView>
  </sheetViews>
  <sheetFormatPr defaultRowHeight="13.2"/>
  <cols>
    <col min="2" max="2" width="6.5546875" bestFit="1" customWidth="1"/>
    <col min="3" max="4" width="6.88671875" customWidth="1"/>
    <col min="5" max="5" width="7.109375" customWidth="1"/>
    <col min="6" max="6" width="9.109375" customWidth="1"/>
    <col min="7" max="7" width="7.44140625" customWidth="1"/>
    <col min="8" max="8" width="12.44140625" customWidth="1"/>
    <col min="9" max="9" width="7" customWidth="1"/>
    <col min="10" max="10" width="15.109375" customWidth="1"/>
    <col min="11" max="11" width="7.6640625" customWidth="1"/>
    <col min="12" max="12" width="14" customWidth="1"/>
  </cols>
  <sheetData>
    <row r="2" spans="2:12" ht="13.8" thickBot="1"/>
    <row r="3" spans="2:12">
      <c r="B3" s="30"/>
      <c r="C3" s="30"/>
      <c r="D3" s="30"/>
      <c r="E3" s="30"/>
    </row>
    <row r="4" spans="2:12" ht="13.8">
      <c r="B4" s="33"/>
      <c r="C4" s="33"/>
      <c r="D4" s="33"/>
      <c r="E4" s="33"/>
      <c r="F4" s="33"/>
      <c r="G4" s="58" t="s">
        <v>76</v>
      </c>
      <c r="H4" s="59"/>
      <c r="I4" s="57" t="s">
        <v>77</v>
      </c>
      <c r="J4" s="57"/>
      <c r="K4" s="57" t="s">
        <v>78</v>
      </c>
      <c r="L4" s="57"/>
    </row>
    <row r="5" spans="2:12" ht="13.8">
      <c r="B5" s="34" t="s">
        <v>71</v>
      </c>
      <c r="C5" s="35" t="s">
        <v>72</v>
      </c>
      <c r="D5" s="35" t="s">
        <v>73</v>
      </c>
      <c r="E5" s="34" t="s">
        <v>74</v>
      </c>
      <c r="F5" s="34" t="s">
        <v>75</v>
      </c>
      <c r="G5" s="35" t="s">
        <v>79</v>
      </c>
      <c r="H5" s="35" t="s">
        <v>80</v>
      </c>
      <c r="I5" s="35" t="s">
        <v>79</v>
      </c>
      <c r="J5" s="35" t="s">
        <v>80</v>
      </c>
      <c r="K5" s="35" t="s">
        <v>79</v>
      </c>
      <c r="L5" s="35" t="s">
        <v>80</v>
      </c>
    </row>
    <row r="6" spans="2:12">
      <c r="B6" s="36">
        <v>1</v>
      </c>
      <c r="C6" s="36">
        <v>3</v>
      </c>
      <c r="D6" s="36">
        <v>32</v>
      </c>
      <c r="E6" s="36">
        <v>2</v>
      </c>
      <c r="F6" s="33">
        <f xml:space="preserve"> COMBIN( D6,C6)</f>
        <v>4960</v>
      </c>
      <c r="G6" s="33">
        <v>0</v>
      </c>
      <c r="H6" s="33">
        <f xml:space="preserve"> (E6 / D6) * ((E6-1) / (D6-1)) * ((E6-2) / (D6-2))  * C6</f>
        <v>0</v>
      </c>
      <c r="I6" s="33">
        <f xml:space="preserve"> COMBIN( D6 - 2, C6 - 2)</f>
        <v>30</v>
      </c>
      <c r="J6" s="37">
        <f xml:space="preserve"> (E6 / D6) * ((E6-1) / (D6-1)) * ( 30 / 30 )  * C6</f>
        <v>6.0483870967741934E-3</v>
      </c>
      <c r="K6" s="33">
        <f xml:space="preserve"> COMBIN( D6 - 1, C6 - 1) * 2</f>
        <v>930</v>
      </c>
      <c r="L6" s="33">
        <f xml:space="preserve"> (E6 / D6) * C6</f>
        <v>0.1875</v>
      </c>
    </row>
    <row r="7" spans="2:12">
      <c r="B7" s="36">
        <v>2</v>
      </c>
      <c r="C7" s="36">
        <v>3</v>
      </c>
      <c r="D7" s="36">
        <v>32</v>
      </c>
      <c r="E7" s="36">
        <v>1</v>
      </c>
      <c r="F7" s="33">
        <f t="shared" ref="F7:F10" si="0" xml:space="preserve"> COMBIN( D7,C7)</f>
        <v>4960</v>
      </c>
      <c r="G7" s="33">
        <v>0</v>
      </c>
      <c r="H7" s="33">
        <f t="shared" ref="H7:H10" si="1" xml:space="preserve"> (E7 / D7) * ((E7-1) / (D7-1)) * ((E7-2) / (D7-2))  * C7</f>
        <v>0</v>
      </c>
      <c r="I7" s="33">
        <v>0</v>
      </c>
      <c r="J7" s="37">
        <f t="shared" ref="J7:J10" si="2" xml:space="preserve"> I7 / F7</f>
        <v>0</v>
      </c>
      <c r="K7" s="33">
        <f t="shared" ref="K7:K10" si="3" xml:space="preserve"> COMBIN( D7 - 1, C7 - 1)</f>
        <v>465</v>
      </c>
      <c r="L7" s="33">
        <f t="shared" ref="L7:L10" si="4" xml:space="preserve"> (E7 / D7) * C7</f>
        <v>9.375E-2</v>
      </c>
    </row>
    <row r="8" spans="2:12">
      <c r="B8" s="36">
        <v>3</v>
      </c>
      <c r="C8" s="36">
        <v>3</v>
      </c>
      <c r="D8" s="36">
        <v>32</v>
      </c>
      <c r="E8" s="36">
        <v>1</v>
      </c>
      <c r="F8" s="33">
        <f t="shared" si="0"/>
        <v>4960</v>
      </c>
      <c r="G8" s="33">
        <v>0</v>
      </c>
      <c r="H8" s="33">
        <f t="shared" si="1"/>
        <v>0</v>
      </c>
      <c r="I8" s="33">
        <v>0</v>
      </c>
      <c r="J8" s="37">
        <f t="shared" si="2"/>
        <v>0</v>
      </c>
      <c r="K8" s="33">
        <f t="shared" si="3"/>
        <v>465</v>
      </c>
      <c r="L8" s="33">
        <f t="shared" si="4"/>
        <v>9.375E-2</v>
      </c>
    </row>
    <row r="9" spans="2:12">
      <c r="B9" s="36">
        <v>4</v>
      </c>
      <c r="C9" s="36">
        <v>3</v>
      </c>
      <c r="D9" s="36">
        <v>32</v>
      </c>
      <c r="E9" s="36">
        <v>1</v>
      </c>
      <c r="F9" s="33">
        <f t="shared" si="0"/>
        <v>4960</v>
      </c>
      <c r="G9" s="33">
        <v>0</v>
      </c>
      <c r="H9" s="33">
        <f t="shared" si="1"/>
        <v>0</v>
      </c>
      <c r="I9" s="33">
        <v>0</v>
      </c>
      <c r="J9" s="37">
        <f t="shared" si="2"/>
        <v>0</v>
      </c>
      <c r="K9" s="33">
        <f t="shared" si="3"/>
        <v>465</v>
      </c>
      <c r="L9" s="33">
        <f t="shared" si="4"/>
        <v>9.375E-2</v>
      </c>
    </row>
    <row r="10" spans="2:12">
      <c r="B10" s="36">
        <v>5</v>
      </c>
      <c r="C10" s="36">
        <v>3</v>
      </c>
      <c r="D10" s="36">
        <v>32</v>
      </c>
      <c r="E10" s="36">
        <v>1</v>
      </c>
      <c r="F10" s="33">
        <f t="shared" si="0"/>
        <v>4960</v>
      </c>
      <c r="G10" s="33">
        <v>0</v>
      </c>
      <c r="H10" s="33">
        <f t="shared" si="1"/>
        <v>0</v>
      </c>
      <c r="I10" s="33">
        <v>0</v>
      </c>
      <c r="J10" s="37">
        <f t="shared" si="2"/>
        <v>0</v>
      </c>
      <c r="K10" s="33">
        <f t="shared" si="3"/>
        <v>465</v>
      </c>
      <c r="L10" s="33">
        <f t="shared" si="4"/>
        <v>9.375E-2</v>
      </c>
    </row>
    <row r="13" spans="2:12">
      <c r="B13" s="32"/>
    </row>
    <row r="14" spans="2:12">
      <c r="C14" s="31">
        <v>6</v>
      </c>
    </row>
    <row r="15" spans="2:12" ht="13.8">
      <c r="B15" s="31"/>
      <c r="C15" s="31"/>
      <c r="D15" s="31" t="s">
        <v>81</v>
      </c>
    </row>
    <row r="16" spans="2:12">
      <c r="D16" s="55">
        <f xml:space="preserve"> $J$6 * $L$7 * $L$8 * $L$9 * $L$10</f>
        <v>4.6722350581999738E-7</v>
      </c>
      <c r="E16" s="55"/>
      <c r="F16" s="55"/>
      <c r="G16" s="38"/>
      <c r="H16" s="38"/>
    </row>
    <row r="18" spans="3:6">
      <c r="C18">
        <v>5</v>
      </c>
    </row>
    <row r="19" spans="3:6" ht="13.8">
      <c r="D19" s="31" t="s">
        <v>82</v>
      </c>
    </row>
    <row r="20" spans="3:6">
      <c r="D20" s="55">
        <f xml:space="preserve"> $L$6 * $L$7 * $L$8 * $L$9 * $L$10</f>
        <v>1.4483928680419922E-5</v>
      </c>
      <c r="E20" s="55"/>
      <c r="F20" s="55"/>
    </row>
    <row r="22" spans="3:6" ht="13.8">
      <c r="D22" s="31" t="s">
        <v>84</v>
      </c>
    </row>
    <row r="23" spans="3:6">
      <c r="D23" s="56">
        <f>J6</f>
        <v>6.0483870967741934E-3</v>
      </c>
      <c r="E23" s="56"/>
      <c r="F23" s="31" t="s">
        <v>85</v>
      </c>
    </row>
    <row r="26" spans="3:6" ht="13.8">
      <c r="C26">
        <v>4</v>
      </c>
      <c r="D26" s="31" t="s">
        <v>86</v>
      </c>
    </row>
    <row r="27" spans="3:6" ht="13.8">
      <c r="D27" s="31" t="s">
        <v>87</v>
      </c>
    </row>
    <row r="32" spans="3:6">
      <c r="C32" s="29" t="s">
        <v>83</v>
      </c>
    </row>
  </sheetData>
  <mergeCells count="6">
    <mergeCell ref="D16:F16"/>
    <mergeCell ref="D20:F20"/>
    <mergeCell ref="D23:E23"/>
    <mergeCell ref="I4:J4"/>
    <mergeCell ref="K4:L4"/>
    <mergeCell ref="G4:H4"/>
  </mergeCells>
  <phoneticPr fontId="4" type="noConversion"/>
  <hyperlinks>
    <hyperlink ref="C3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슬롯</vt:lpstr>
      <vt:lpstr>slot_input_prototype</vt:lpstr>
      <vt:lpstr>메모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windfall</cp:lastModifiedBy>
  <dcterms:modified xsi:type="dcterms:W3CDTF">2017-11-06T05:11:54Z</dcterms:modified>
</cp:coreProperties>
</file>