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Kallah\Dropbox\Aber\3rd_year\Final Year Project\"/>
    </mc:Choice>
  </mc:AlternateContent>
  <xr:revisionPtr revIDLastSave="0" documentId="13_ncr:1_{CFFEC797-9B6F-4B7E-8CFF-D530509539C8}" xr6:coauthVersionLast="32" xr6:coauthVersionMax="32" xr10:uidLastSave="{00000000-0000-0000-0000-000000000000}"/>
  <bookViews>
    <workbookView xWindow="0" yWindow="0" windowWidth="28800" windowHeight="12225" activeTab="3" xr2:uid="{55CF064B-3E56-4440-AD3C-D5A7BA319A13}"/>
  </bookViews>
  <sheets>
    <sheet name="Notes" sheetId="8" r:id="rId1"/>
    <sheet name="Method 1" sheetId="9" r:id="rId2"/>
    <sheet name="Method 2" sheetId="23" r:id="rId3"/>
    <sheet name="Various tables and graphs" sheetId="26" r:id="rId4"/>
    <sheet name="Color vs Greyscale" sheetId="28" r:id="rId5"/>
    <sheet name="Time" sheetId="25" r:id="rId6"/>
    <sheet name="Accuracy" sheetId="24" r:id="rId7"/>
    <sheet name="Image Size" sheetId="10" r:id="rId8"/>
    <sheet name="Color" sheetId="11" r:id="rId9"/>
    <sheet name="Augment" sheetId="12" r:id="rId10"/>
    <sheet name="L1FS" sheetId="13" r:id="rId11"/>
    <sheet name="L2FS" sheetId="15" r:id="rId12"/>
    <sheet name="L1FA" sheetId="14" r:id="rId13"/>
    <sheet name="L2FA" sheetId="16" r:id="rId14"/>
    <sheet name="Neurons" sheetId="17" r:id="rId15"/>
    <sheet name="Iterations" sheetId="19"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26" l="1"/>
  <c r="D30" i="26"/>
  <c r="E29" i="26"/>
  <c r="D29" i="26"/>
  <c r="E28" i="26"/>
  <c r="D28" i="26"/>
  <c r="E27" i="26"/>
  <c r="D27" i="26"/>
  <c r="S12" i="10"/>
  <c r="R12" i="10"/>
  <c r="S12" i="11"/>
  <c r="R12" i="11"/>
  <c r="S12" i="12"/>
  <c r="R12" i="12"/>
  <c r="S12" i="13"/>
  <c r="R12" i="13"/>
  <c r="S12" i="15"/>
  <c r="R12" i="15"/>
  <c r="S12" i="14"/>
  <c r="R12" i="14"/>
  <c r="S12" i="16"/>
  <c r="R12" i="16"/>
  <c r="S12" i="19"/>
  <c r="R12" i="19"/>
  <c r="R12" i="17"/>
  <c r="A20" i="17"/>
  <c r="B20" i="17"/>
  <c r="C20" i="17"/>
  <c r="A19" i="17"/>
  <c r="S12" i="17"/>
  <c r="C14" i="11"/>
  <c r="C14" i="12"/>
  <c r="L6" i="12"/>
  <c r="C19" i="12" s="1"/>
  <c r="L5" i="12"/>
  <c r="C18" i="12" s="1"/>
  <c r="B43" i="10"/>
  <c r="C30" i="10"/>
  <c r="C31" i="10"/>
  <c r="C32" i="10"/>
  <c r="C33" i="10"/>
  <c r="C34" i="10"/>
  <c r="C35" i="10"/>
  <c r="C36" i="10"/>
  <c r="C37" i="10"/>
  <c r="C29" i="10"/>
  <c r="R82" i="9"/>
  <c r="R88" i="9"/>
  <c r="R83" i="9"/>
  <c r="R84" i="9"/>
  <c r="R85" i="9"/>
  <c r="R86" i="9"/>
  <c r="R87" i="9"/>
  <c r="R81" i="9"/>
  <c r="G34" i="10"/>
  <c r="F36" i="10" s="1"/>
  <c r="F34" i="10"/>
  <c r="F30" i="10"/>
  <c r="F31" i="10"/>
  <c r="F32" i="10"/>
  <c r="F33" i="10"/>
  <c r="AH58" i="9"/>
  <c r="F35" i="10" l="1"/>
  <c r="F37" i="10"/>
  <c r="D3" i="28"/>
  <c r="D4" i="28"/>
  <c r="D5" i="28"/>
  <c r="D6" i="28"/>
  <c r="D7" i="28"/>
  <c r="D8" i="28"/>
  <c r="D9" i="28"/>
  <c r="D10" i="28"/>
  <c r="D11" i="28"/>
  <c r="D12" i="28"/>
  <c r="D13" i="28"/>
  <c r="D14" i="28"/>
  <c r="D15" i="28"/>
  <c r="D16" i="28"/>
  <c r="D17" i="28"/>
  <c r="D2" i="28"/>
  <c r="AA24" i="23" l="1"/>
  <c r="AA25" i="23"/>
  <c r="AA26" i="23"/>
  <c r="AA27" i="23"/>
  <c r="AA28" i="23"/>
  <c r="S36" i="23"/>
  <c r="Z3" i="23" l="1"/>
  <c r="AA3" i="23"/>
  <c r="AB3" i="23"/>
  <c r="AC3" i="23"/>
  <c r="AD3" i="23"/>
  <c r="AE3" i="23"/>
  <c r="Z4" i="23"/>
  <c r="AA4" i="23"/>
  <c r="AB4" i="23"/>
  <c r="AC4" i="23"/>
  <c r="AD4" i="23"/>
  <c r="AE4" i="23"/>
  <c r="Z5" i="23"/>
  <c r="AA5" i="23"/>
  <c r="AB5" i="23"/>
  <c r="AC5" i="23"/>
  <c r="AD5" i="23"/>
  <c r="AE5" i="23"/>
  <c r="Z6" i="23"/>
  <c r="AA6" i="23"/>
  <c r="AB6" i="23"/>
  <c r="AC6" i="23"/>
  <c r="AD6" i="23"/>
  <c r="AE6" i="23"/>
  <c r="Z7" i="23"/>
  <c r="AA7" i="23"/>
  <c r="AB7" i="23"/>
  <c r="AC7" i="23"/>
  <c r="AD7" i="23"/>
  <c r="AE7" i="23"/>
  <c r="Z8" i="23"/>
  <c r="AA8" i="23"/>
  <c r="AB8" i="23"/>
  <c r="AC8" i="23"/>
  <c r="AD8" i="23"/>
  <c r="AE8" i="23"/>
  <c r="Z9" i="23"/>
  <c r="AA9" i="23"/>
  <c r="AB9" i="23"/>
  <c r="AC9" i="23"/>
  <c r="AD9" i="23"/>
  <c r="AE9" i="23"/>
  <c r="Z10" i="23"/>
  <c r="AA10" i="23"/>
  <c r="AB10" i="23"/>
  <c r="AC10" i="23"/>
  <c r="AD10" i="23"/>
  <c r="AE10" i="23"/>
  <c r="Z11" i="23"/>
  <c r="AA11" i="23"/>
  <c r="AB11" i="23"/>
  <c r="AC11" i="23"/>
  <c r="AD11" i="23"/>
  <c r="AE11" i="23"/>
  <c r="Z12" i="23"/>
  <c r="AA12" i="23"/>
  <c r="AB12" i="23"/>
  <c r="AC12" i="23"/>
  <c r="AD12" i="23"/>
  <c r="AE12" i="23"/>
  <c r="Z13" i="23"/>
  <c r="AA13" i="23"/>
  <c r="AB13" i="23"/>
  <c r="AC13" i="23"/>
  <c r="AD13" i="23"/>
  <c r="AE13" i="23"/>
  <c r="Z14" i="23"/>
  <c r="AA14" i="23"/>
  <c r="AB14" i="23"/>
  <c r="AC14" i="23"/>
  <c r="AD14" i="23"/>
  <c r="AE14" i="23"/>
  <c r="Z15" i="23"/>
  <c r="AA15" i="23"/>
  <c r="AB15" i="23"/>
  <c r="AC15" i="23"/>
  <c r="AD15" i="23"/>
  <c r="AE15" i="23"/>
  <c r="Z16" i="23"/>
  <c r="AA16" i="23"/>
  <c r="AB16" i="23"/>
  <c r="AC16" i="23"/>
  <c r="AD16" i="23"/>
  <c r="AE16" i="23"/>
  <c r="Z17" i="23"/>
  <c r="AA17" i="23"/>
  <c r="AB17" i="23"/>
  <c r="AC17" i="23"/>
  <c r="AD17" i="23"/>
  <c r="AE17" i="23"/>
  <c r="Z18" i="23"/>
  <c r="AA18" i="23"/>
  <c r="AB18" i="23"/>
  <c r="AC18" i="23"/>
  <c r="AD18" i="23"/>
  <c r="AE18" i="23"/>
  <c r="Z19" i="23"/>
  <c r="AA19" i="23"/>
  <c r="AB19" i="23"/>
  <c r="AC19" i="23"/>
  <c r="AD19" i="23"/>
  <c r="AE19" i="23"/>
  <c r="Z20" i="23"/>
  <c r="AA20" i="23"/>
  <c r="AB20" i="23"/>
  <c r="AC20" i="23"/>
  <c r="AD20" i="23"/>
  <c r="AE20" i="23"/>
  <c r="Z21" i="23"/>
  <c r="AA21" i="23"/>
  <c r="AB21" i="23"/>
  <c r="AC21" i="23"/>
  <c r="AD21" i="23"/>
  <c r="AE21" i="23"/>
  <c r="Z22" i="23"/>
  <c r="AA22" i="23"/>
  <c r="AB22" i="23"/>
  <c r="AC22" i="23"/>
  <c r="AD22" i="23"/>
  <c r="AE22" i="23"/>
  <c r="Z23" i="23"/>
  <c r="AA23" i="23"/>
  <c r="AB23" i="23"/>
  <c r="AC23" i="23"/>
  <c r="AD23" i="23"/>
  <c r="AE23" i="23"/>
  <c r="Z24" i="23"/>
  <c r="AB24" i="23"/>
  <c r="AC24" i="23"/>
  <c r="AD24" i="23"/>
  <c r="AE24" i="23"/>
  <c r="Z25" i="23"/>
  <c r="AB25" i="23"/>
  <c r="AC25" i="23"/>
  <c r="AD25" i="23"/>
  <c r="AE25" i="23"/>
  <c r="Z26" i="23"/>
  <c r="AB26" i="23"/>
  <c r="AC26" i="23"/>
  <c r="AD26" i="23"/>
  <c r="AE26" i="23"/>
  <c r="Z27" i="23"/>
  <c r="AB27" i="23"/>
  <c r="AC27" i="23"/>
  <c r="AD27" i="23"/>
  <c r="AE27" i="23"/>
  <c r="Z28" i="23"/>
  <c r="AB28" i="23"/>
  <c r="AC28" i="23"/>
  <c r="AD28" i="23"/>
  <c r="AE28" i="23"/>
  <c r="Z29" i="23"/>
  <c r="AA29" i="23"/>
  <c r="AB29" i="23"/>
  <c r="AC29" i="23"/>
  <c r="AD29" i="23"/>
  <c r="AE29" i="23"/>
  <c r="Z30" i="23"/>
  <c r="AA30" i="23"/>
  <c r="AB30" i="23"/>
  <c r="AC30" i="23"/>
  <c r="AD30" i="23"/>
  <c r="AE30" i="23"/>
  <c r="Z31" i="23"/>
  <c r="AA31" i="23"/>
  <c r="AB31" i="23"/>
  <c r="AC31" i="23"/>
  <c r="AD31" i="23"/>
  <c r="AE31" i="23"/>
  <c r="Z32" i="23"/>
  <c r="AA32" i="23"/>
  <c r="AB32" i="23"/>
  <c r="AC32" i="23"/>
  <c r="AD32" i="23"/>
  <c r="AE32" i="23"/>
  <c r="Z33" i="23"/>
  <c r="AA33" i="23"/>
  <c r="AB33" i="23"/>
  <c r="AC33" i="23"/>
  <c r="AD33" i="23"/>
  <c r="AE33" i="23"/>
  <c r="Z34" i="23"/>
  <c r="AA34" i="23"/>
  <c r="AB34" i="23"/>
  <c r="AC34" i="23"/>
  <c r="AD34" i="23"/>
  <c r="AE34" i="23"/>
  <c r="R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M3" i="23"/>
  <c r="N3" i="23"/>
  <c r="O3" i="23"/>
  <c r="P3" i="23"/>
  <c r="M4" i="23"/>
  <c r="N4" i="23"/>
  <c r="O4" i="23"/>
  <c r="P4" i="23"/>
  <c r="M5" i="23"/>
  <c r="N5" i="23"/>
  <c r="O5" i="23"/>
  <c r="P5" i="23"/>
  <c r="M6" i="23"/>
  <c r="N6" i="23"/>
  <c r="O6" i="23"/>
  <c r="P6" i="23"/>
  <c r="M7" i="23"/>
  <c r="N7" i="23"/>
  <c r="O7" i="23"/>
  <c r="P7" i="23"/>
  <c r="M8" i="23"/>
  <c r="N8" i="23"/>
  <c r="O8" i="23"/>
  <c r="P8" i="23"/>
  <c r="M9" i="23"/>
  <c r="N9" i="23"/>
  <c r="O9" i="23"/>
  <c r="P9" i="23"/>
  <c r="M10" i="23"/>
  <c r="N10" i="23"/>
  <c r="O10" i="23"/>
  <c r="P10" i="23"/>
  <c r="M11" i="23"/>
  <c r="N11" i="23"/>
  <c r="O11" i="23"/>
  <c r="P11" i="23"/>
  <c r="M12" i="23"/>
  <c r="N12" i="23"/>
  <c r="O12" i="23"/>
  <c r="P12" i="23"/>
  <c r="M13" i="23"/>
  <c r="N13" i="23"/>
  <c r="O13" i="23"/>
  <c r="P13" i="23"/>
  <c r="M14" i="23"/>
  <c r="N14" i="23"/>
  <c r="O14" i="23"/>
  <c r="P14" i="23"/>
  <c r="M15" i="23"/>
  <c r="N15" i="23"/>
  <c r="O15" i="23"/>
  <c r="P15" i="23"/>
  <c r="M16" i="23"/>
  <c r="N16" i="23"/>
  <c r="O16" i="23"/>
  <c r="P16" i="23"/>
  <c r="M17" i="23"/>
  <c r="N17" i="23"/>
  <c r="O17" i="23"/>
  <c r="P17" i="23"/>
  <c r="M18" i="23"/>
  <c r="N18" i="23"/>
  <c r="O18" i="23"/>
  <c r="P18" i="23"/>
  <c r="M19" i="23"/>
  <c r="N19" i="23"/>
  <c r="O19" i="23"/>
  <c r="P19" i="23"/>
  <c r="M20" i="23"/>
  <c r="N20" i="23"/>
  <c r="O20" i="23"/>
  <c r="P20" i="23"/>
  <c r="M21" i="23"/>
  <c r="N21" i="23"/>
  <c r="O21" i="23"/>
  <c r="P21" i="23"/>
  <c r="M22" i="23"/>
  <c r="N22" i="23"/>
  <c r="O22" i="23"/>
  <c r="P22" i="23"/>
  <c r="M23" i="23"/>
  <c r="N23" i="23"/>
  <c r="O23" i="23"/>
  <c r="P23" i="23"/>
  <c r="M24" i="23"/>
  <c r="N24" i="23"/>
  <c r="O24" i="23"/>
  <c r="P24" i="23"/>
  <c r="M25" i="23"/>
  <c r="N25" i="23"/>
  <c r="O25" i="23"/>
  <c r="P25" i="23"/>
  <c r="M26" i="23"/>
  <c r="N26" i="23"/>
  <c r="O26" i="23"/>
  <c r="P26" i="23"/>
  <c r="M27" i="23"/>
  <c r="N27" i="23"/>
  <c r="O27" i="23"/>
  <c r="P27" i="23"/>
  <c r="M28" i="23"/>
  <c r="N28" i="23"/>
  <c r="O28" i="23"/>
  <c r="P28" i="23"/>
  <c r="M29" i="23"/>
  <c r="N29" i="23"/>
  <c r="O29" i="23"/>
  <c r="P29" i="23"/>
  <c r="M30" i="23"/>
  <c r="N30" i="23"/>
  <c r="O30" i="23"/>
  <c r="P30" i="23"/>
  <c r="M31" i="23"/>
  <c r="N31" i="23"/>
  <c r="O31" i="23"/>
  <c r="P31" i="23"/>
  <c r="M32" i="23"/>
  <c r="N32" i="23"/>
  <c r="O32" i="23"/>
  <c r="P32" i="23"/>
  <c r="M33" i="23"/>
  <c r="N33" i="23"/>
  <c r="O33" i="23"/>
  <c r="P33" i="23"/>
  <c r="M34" i="23"/>
  <c r="N34" i="23"/>
  <c r="O34" i="23"/>
  <c r="P34" i="23"/>
  <c r="AE2" i="23"/>
  <c r="AD2" i="23"/>
  <c r="AC2" i="23"/>
  <c r="AB2" i="23"/>
  <c r="AA2" i="23"/>
  <c r="Z2" i="23"/>
  <c r="R2" i="23"/>
  <c r="P2" i="23"/>
  <c r="O2" i="23"/>
  <c r="N2" i="23"/>
  <c r="M2" i="23"/>
  <c r="L12" i="23" l="1"/>
  <c r="AF34" i="23"/>
  <c r="AF27" i="23"/>
  <c r="AF24" i="23"/>
  <c r="AF21" i="23"/>
  <c r="AF17" i="23"/>
  <c r="AF10" i="23"/>
  <c r="AF23" i="23"/>
  <c r="AF32" i="23"/>
  <c r="AF20" i="23"/>
  <c r="AF18" i="23"/>
  <c r="AF14" i="23"/>
  <c r="AF7" i="23"/>
  <c r="AF3" i="23"/>
  <c r="AF29" i="23"/>
  <c r="AF16" i="23"/>
  <c r="AF26" i="23"/>
  <c r="AF13" i="23"/>
  <c r="AF11" i="23"/>
  <c r="AF22" i="23"/>
  <c r="AF9" i="23"/>
  <c r="AF8" i="23"/>
  <c r="AF6" i="23"/>
  <c r="AF4" i="23"/>
  <c r="AF33" i="23"/>
  <c r="AF31" i="23"/>
  <c r="AF19" i="23"/>
  <c r="AF30" i="23"/>
  <c r="AF28" i="23"/>
  <c r="AF15" i="23"/>
  <c r="AF5" i="23"/>
  <c r="AF25" i="23"/>
  <c r="AF12" i="23"/>
  <c r="L32" i="23"/>
  <c r="AG32" i="23" s="1"/>
  <c r="AH32" i="23" s="1"/>
  <c r="A32" i="23" s="1"/>
  <c r="L26" i="23"/>
  <c r="AG26" i="23" s="1"/>
  <c r="AH26" i="23" s="1"/>
  <c r="A26" i="23" s="1"/>
  <c r="L9" i="23"/>
  <c r="AG9" i="23" s="1"/>
  <c r="L19" i="23"/>
  <c r="AG19" i="23" s="1"/>
  <c r="L16" i="23"/>
  <c r="AG16" i="23" s="1"/>
  <c r="L22" i="23"/>
  <c r="AG22" i="23" s="1"/>
  <c r="L15" i="23"/>
  <c r="AG15" i="23" s="1"/>
  <c r="L18" i="23"/>
  <c r="L30" i="23"/>
  <c r="AG30" i="23" s="1"/>
  <c r="L29" i="23"/>
  <c r="AG29" i="23" s="1"/>
  <c r="L5" i="23"/>
  <c r="AG5" i="23" s="1"/>
  <c r="L7" i="23"/>
  <c r="AG7" i="23" s="1"/>
  <c r="L23" i="23"/>
  <c r="AG23" i="23" s="1"/>
  <c r="L27" i="23"/>
  <c r="AG27" i="23" s="1"/>
  <c r="AH27" i="23" s="1"/>
  <c r="A27" i="23" s="1"/>
  <c r="L34" i="23"/>
  <c r="AG34" i="23" s="1"/>
  <c r="AH34" i="23" s="1"/>
  <c r="A34" i="23" s="1"/>
  <c r="L21" i="23"/>
  <c r="AG21" i="23" s="1"/>
  <c r="AG12" i="23"/>
  <c r="AG18" i="23"/>
  <c r="L24" i="23"/>
  <c r="AG24" i="23" s="1"/>
  <c r="L10" i="23"/>
  <c r="AG10" i="23" s="1"/>
  <c r="L3" i="23"/>
  <c r="AG3" i="23" s="1"/>
  <c r="L8" i="23"/>
  <c r="AG8" i="23" s="1"/>
  <c r="AH8" i="23" s="1"/>
  <c r="A8" i="23" s="1"/>
  <c r="L33" i="23"/>
  <c r="AG33" i="23" s="1"/>
  <c r="L6" i="23"/>
  <c r="AG6" i="23" s="1"/>
  <c r="L2" i="23"/>
  <c r="AG2" i="23" s="1"/>
  <c r="L20" i="23"/>
  <c r="AG20" i="23" s="1"/>
  <c r="AH20" i="23" s="1"/>
  <c r="A20" i="23" s="1"/>
  <c r="L13" i="23"/>
  <c r="AG13" i="23" s="1"/>
  <c r="L28" i="23"/>
  <c r="AG28" i="23" s="1"/>
  <c r="L31" i="23"/>
  <c r="AG31" i="23" s="1"/>
  <c r="L25" i="23"/>
  <c r="AG25" i="23" s="1"/>
  <c r="L4" i="23"/>
  <c r="AG4" i="23" s="1"/>
  <c r="L17" i="23"/>
  <c r="AG17" i="23" s="1"/>
  <c r="L11" i="23"/>
  <c r="AG11" i="23" s="1"/>
  <c r="L14" i="23"/>
  <c r="AG14" i="23" s="1"/>
  <c r="AF2" i="23"/>
  <c r="B67" i="9"/>
  <c r="AH24" i="23" l="1"/>
  <c r="A24" i="23" s="1"/>
  <c r="AH16" i="23"/>
  <c r="A16" i="23" s="1"/>
  <c r="AH4" i="23"/>
  <c r="A4" i="23" s="1"/>
  <c r="AH6" i="23"/>
  <c r="A6" i="23" s="1"/>
  <c r="AH29" i="23"/>
  <c r="A29" i="23" s="1"/>
  <c r="AH21" i="23"/>
  <c r="A21" i="23" s="1"/>
  <c r="AH15" i="23"/>
  <c r="A15" i="23" s="1"/>
  <c r="AH23" i="23"/>
  <c r="A23" i="23" s="1"/>
  <c r="AH12" i="23"/>
  <c r="A12" i="23" s="1"/>
  <c r="AH14" i="23"/>
  <c r="A14" i="23" s="1"/>
  <c r="AH5" i="23"/>
  <c r="A5" i="23" s="1"/>
  <c r="AH7" i="23"/>
  <c r="A7" i="23" s="1"/>
  <c r="AH13" i="23"/>
  <c r="A13" i="23" s="1"/>
  <c r="AH10" i="23"/>
  <c r="A10" i="23" s="1"/>
  <c r="AH11" i="23"/>
  <c r="A11" i="23" s="1"/>
  <c r="AH17" i="23"/>
  <c r="A17" i="23" s="1"/>
  <c r="AH9" i="23"/>
  <c r="A9" i="23" s="1"/>
  <c r="AH30" i="23"/>
  <c r="A30" i="23" s="1"/>
  <c r="AH31" i="23"/>
  <c r="A31" i="23" s="1"/>
  <c r="AH18" i="23"/>
  <c r="A18" i="23" s="1"/>
  <c r="AH28" i="23"/>
  <c r="A28" i="23" s="1"/>
  <c r="AH3" i="23"/>
  <c r="A3" i="23" s="1"/>
  <c r="AH25" i="23"/>
  <c r="A25" i="23" s="1"/>
  <c r="AH33" i="23"/>
  <c r="A33" i="23" s="1"/>
  <c r="AH22" i="23"/>
  <c r="A22" i="23" s="1"/>
  <c r="AH19" i="23"/>
  <c r="A19" i="23" s="1"/>
  <c r="AH2" i="23"/>
  <c r="A2" i="23" s="1"/>
  <c r="B16" i="8"/>
  <c r="B25" i="8"/>
  <c r="AE74" i="9"/>
  <c r="Z74" i="9"/>
  <c r="B14" i="8"/>
  <c r="B15" i="8"/>
  <c r="B13" i="8"/>
  <c r="B58" i="9"/>
  <c r="B52" i="9"/>
  <c r="B53" i="9"/>
  <c r="B54" i="9"/>
  <c r="B55" i="9"/>
  <c r="B56" i="9"/>
  <c r="B57" i="9"/>
  <c r="B51" i="9"/>
  <c r="B68" i="9"/>
  <c r="B69" i="9"/>
  <c r="B70" i="9"/>
  <c r="B71" i="9"/>
  <c r="B72" i="9"/>
  <c r="B73" i="9"/>
  <c r="B74" i="9"/>
  <c r="B21" i="19"/>
  <c r="A21" i="19"/>
  <c r="B20" i="19"/>
  <c r="A20" i="19"/>
  <c r="AE8" i="19"/>
  <c r="AF8" i="19" s="1"/>
  <c r="AD8" i="19"/>
  <c r="AC8" i="19"/>
  <c r="AB8" i="19"/>
  <c r="AA8" i="19"/>
  <c r="Z8" i="19"/>
  <c r="S8" i="19"/>
  <c r="P8" i="19"/>
  <c r="O8" i="19"/>
  <c r="N8" i="19"/>
  <c r="M8" i="19"/>
  <c r="L8" i="19"/>
  <c r="C21" i="19" s="1"/>
  <c r="K8" i="19"/>
  <c r="A8" i="19"/>
  <c r="AE7" i="19"/>
  <c r="AF7" i="19" s="1"/>
  <c r="AD7" i="19"/>
  <c r="AC7" i="19"/>
  <c r="AB7" i="19"/>
  <c r="AA7" i="19"/>
  <c r="Z7" i="19"/>
  <c r="S7" i="19"/>
  <c r="P7" i="19"/>
  <c r="O7" i="19"/>
  <c r="N7" i="19"/>
  <c r="M7" i="19"/>
  <c r="K7" i="19"/>
  <c r="A7" i="19"/>
  <c r="AE6" i="19"/>
  <c r="AD6" i="19"/>
  <c r="AC6" i="19"/>
  <c r="AB6" i="19"/>
  <c r="AA6" i="19"/>
  <c r="Z6" i="19"/>
  <c r="S6" i="19"/>
  <c r="L6" i="19" s="1"/>
  <c r="P6" i="19"/>
  <c r="AF6" i="19" s="1"/>
  <c r="O6" i="19"/>
  <c r="N6" i="19"/>
  <c r="M6" i="19"/>
  <c r="K6" i="19"/>
  <c r="A6" i="19"/>
  <c r="AE5" i="19"/>
  <c r="AD5" i="19"/>
  <c r="AC5" i="19"/>
  <c r="AB5" i="19"/>
  <c r="AA5" i="19"/>
  <c r="Z5" i="19"/>
  <c r="S5" i="19"/>
  <c r="P5" i="19"/>
  <c r="AF5" i="19" s="1"/>
  <c r="O5" i="19"/>
  <c r="N5" i="19"/>
  <c r="M5" i="19"/>
  <c r="K5" i="19"/>
  <c r="A5" i="19"/>
  <c r="A18" i="19" s="1"/>
  <c r="AE4" i="19"/>
  <c r="AD4" i="19"/>
  <c r="AC4" i="19"/>
  <c r="AF4" i="19" s="1"/>
  <c r="AB4" i="19"/>
  <c r="AA4" i="19"/>
  <c r="Z4" i="19"/>
  <c r="S4" i="19"/>
  <c r="P4" i="19"/>
  <c r="O4" i="19"/>
  <c r="N4" i="19"/>
  <c r="M4" i="19"/>
  <c r="L4" i="19"/>
  <c r="C17" i="19" s="1"/>
  <c r="K4" i="19"/>
  <c r="A4" i="19"/>
  <c r="AE3" i="19"/>
  <c r="AD3" i="19"/>
  <c r="AC3" i="19"/>
  <c r="AB3" i="19"/>
  <c r="AA3" i="19"/>
  <c r="Z3" i="19"/>
  <c r="S3" i="19"/>
  <c r="L7" i="19" s="1"/>
  <c r="C20" i="19" s="1"/>
  <c r="P3" i="19"/>
  <c r="AF3" i="19" s="1"/>
  <c r="O3" i="19"/>
  <c r="N3" i="19"/>
  <c r="M3" i="19"/>
  <c r="L3" i="19"/>
  <c r="K3" i="19"/>
  <c r="A3" i="19"/>
  <c r="B19" i="19"/>
  <c r="B18" i="19"/>
  <c r="B17" i="19"/>
  <c r="B16" i="19"/>
  <c r="A16" i="19"/>
  <c r="B15" i="19"/>
  <c r="A15" i="19"/>
  <c r="C14" i="19"/>
  <c r="B14" i="19"/>
  <c r="A14" i="19"/>
  <c r="A19" i="19"/>
  <c r="A17" i="19"/>
  <c r="AE2" i="19"/>
  <c r="AD2" i="19"/>
  <c r="AC2" i="19"/>
  <c r="AB2" i="19"/>
  <c r="AA2" i="19"/>
  <c r="Z2" i="19"/>
  <c r="S2" i="19"/>
  <c r="P2" i="19"/>
  <c r="O2" i="19"/>
  <c r="N2" i="19"/>
  <c r="M2" i="19"/>
  <c r="K2" i="19"/>
  <c r="B38" i="9"/>
  <c r="B39" i="9"/>
  <c r="B40" i="9"/>
  <c r="B41" i="9"/>
  <c r="B42" i="9"/>
  <c r="B37" i="9"/>
  <c r="A4" i="10"/>
  <c r="A5" i="10"/>
  <c r="A6" i="10"/>
  <c r="A7" i="10"/>
  <c r="A8" i="10"/>
  <c r="A21" i="10" s="1"/>
  <c r="A9" i="10"/>
  <c r="A10" i="10"/>
  <c r="A3" i="10"/>
  <c r="A4" i="12"/>
  <c r="A5" i="12"/>
  <c r="A6" i="12"/>
  <c r="A3" i="12"/>
  <c r="A4" i="14"/>
  <c r="A5" i="14"/>
  <c r="A6" i="14"/>
  <c r="A3" i="14"/>
  <c r="A4" i="15"/>
  <c r="A5" i="15"/>
  <c r="A6" i="15"/>
  <c r="A3" i="15"/>
  <c r="A4" i="16"/>
  <c r="A5" i="16"/>
  <c r="A6" i="16"/>
  <c r="A3" i="16"/>
  <c r="A16" i="16" s="1"/>
  <c r="A4" i="17"/>
  <c r="A5" i="17"/>
  <c r="A6" i="17"/>
  <c r="A7" i="17"/>
  <c r="A3" i="17"/>
  <c r="AE7" i="17"/>
  <c r="AF7" i="17" s="1"/>
  <c r="AD7" i="17"/>
  <c r="AC7" i="17"/>
  <c r="AB7" i="17"/>
  <c r="AA7" i="17"/>
  <c r="Z7" i="17"/>
  <c r="S7" i="17"/>
  <c r="P7" i="17"/>
  <c r="O7" i="17"/>
  <c r="N7" i="17"/>
  <c r="M7" i="17"/>
  <c r="K7" i="17"/>
  <c r="AE6" i="17"/>
  <c r="AF6" i="17" s="1"/>
  <c r="AD6" i="17"/>
  <c r="AC6" i="17"/>
  <c r="AB6" i="17"/>
  <c r="AA6" i="17"/>
  <c r="Z6" i="17"/>
  <c r="S6" i="17"/>
  <c r="L6" i="17" s="1"/>
  <c r="P6" i="17"/>
  <c r="O6" i="17"/>
  <c r="N6" i="17"/>
  <c r="M6" i="17"/>
  <c r="K6" i="17"/>
  <c r="AE5" i="17"/>
  <c r="AD5" i="17"/>
  <c r="AC5" i="17"/>
  <c r="AB5" i="17"/>
  <c r="AA5" i="17"/>
  <c r="Z5" i="17"/>
  <c r="S5" i="17"/>
  <c r="P5" i="17"/>
  <c r="AF5" i="17" s="1"/>
  <c r="O5" i="17"/>
  <c r="N5" i="17"/>
  <c r="M5" i="17"/>
  <c r="K5" i="17"/>
  <c r="AE4" i="17"/>
  <c r="AF4" i="17" s="1"/>
  <c r="AD4" i="17"/>
  <c r="AC4" i="17"/>
  <c r="AB4" i="17"/>
  <c r="AA4" i="17"/>
  <c r="Z4" i="17"/>
  <c r="S4" i="17"/>
  <c r="L5" i="17" s="1"/>
  <c r="C18" i="17" s="1"/>
  <c r="P4" i="17"/>
  <c r="O4" i="17"/>
  <c r="N4" i="17"/>
  <c r="M4" i="17"/>
  <c r="K4" i="17"/>
  <c r="AE3" i="17"/>
  <c r="AD3" i="17"/>
  <c r="AC3" i="17"/>
  <c r="AB3" i="17"/>
  <c r="AA3" i="17"/>
  <c r="Z3" i="17"/>
  <c r="S3" i="17"/>
  <c r="L3" i="17" s="1"/>
  <c r="C16" i="17" s="1"/>
  <c r="P3" i="17"/>
  <c r="AF3" i="17" s="1"/>
  <c r="O3" i="17"/>
  <c r="N3" i="17"/>
  <c r="M3" i="17"/>
  <c r="K3" i="17"/>
  <c r="B19" i="17"/>
  <c r="B18" i="17"/>
  <c r="A18" i="17"/>
  <c r="B17" i="17"/>
  <c r="A17" i="17"/>
  <c r="B16" i="17"/>
  <c r="A16" i="17"/>
  <c r="B15" i="17"/>
  <c r="A15" i="17"/>
  <c r="C14" i="17"/>
  <c r="B14" i="17"/>
  <c r="A14" i="17"/>
  <c r="AE2" i="17"/>
  <c r="AD2" i="17"/>
  <c r="AC2" i="17"/>
  <c r="AB2" i="17"/>
  <c r="AA2" i="17"/>
  <c r="Z2" i="17"/>
  <c r="S2" i="17"/>
  <c r="P2" i="17"/>
  <c r="O2" i="17"/>
  <c r="N2" i="17"/>
  <c r="M2" i="17"/>
  <c r="K2" i="17"/>
  <c r="M32" i="9"/>
  <c r="N32" i="9"/>
  <c r="O32" i="9"/>
  <c r="P32" i="9"/>
  <c r="S32" i="9"/>
  <c r="Z32" i="9"/>
  <c r="AA32" i="9"/>
  <c r="AB32" i="9"/>
  <c r="AC32" i="9"/>
  <c r="AD32" i="9"/>
  <c r="AE32" i="9"/>
  <c r="M33" i="9"/>
  <c r="N33" i="9"/>
  <c r="O33" i="9"/>
  <c r="P33" i="9"/>
  <c r="S33" i="9"/>
  <c r="Z33" i="9"/>
  <c r="AA33" i="9"/>
  <c r="AB33" i="9"/>
  <c r="AC33" i="9"/>
  <c r="AD33" i="9"/>
  <c r="AE33" i="9"/>
  <c r="M34" i="9"/>
  <c r="N34" i="9"/>
  <c r="O34" i="9"/>
  <c r="P34" i="9"/>
  <c r="S34" i="9"/>
  <c r="Z34" i="9"/>
  <c r="AA34" i="9"/>
  <c r="AB34" i="9"/>
  <c r="AC34" i="9"/>
  <c r="AD34" i="9"/>
  <c r="AE34" i="9"/>
  <c r="M35" i="9"/>
  <c r="N35" i="9"/>
  <c r="O35" i="9"/>
  <c r="P35" i="9"/>
  <c r="S35" i="9"/>
  <c r="Z35" i="9"/>
  <c r="AA35" i="9"/>
  <c r="AB35" i="9"/>
  <c r="AC35" i="9"/>
  <c r="AD35" i="9"/>
  <c r="AE35" i="9"/>
  <c r="AE6" i="16"/>
  <c r="AF6" i="16" s="1"/>
  <c r="AD6" i="16"/>
  <c r="AC6" i="16"/>
  <c r="AB6" i="16"/>
  <c r="AA6" i="16"/>
  <c r="Z6" i="16"/>
  <c r="S6" i="16"/>
  <c r="P6" i="16"/>
  <c r="O6" i="16"/>
  <c r="N6" i="16"/>
  <c r="M6" i="16"/>
  <c r="L6" i="16"/>
  <c r="C19" i="16" s="1"/>
  <c r="K6" i="16"/>
  <c r="AE5" i="16"/>
  <c r="AF5" i="16" s="1"/>
  <c r="AD5" i="16"/>
  <c r="AC5" i="16"/>
  <c r="AB5" i="16"/>
  <c r="AA5" i="16"/>
  <c r="Z5" i="16"/>
  <c r="S5" i="16"/>
  <c r="L5" i="16" s="1"/>
  <c r="P5" i="16"/>
  <c r="O5" i="16"/>
  <c r="N5" i="16"/>
  <c r="M5" i="16"/>
  <c r="K5" i="16"/>
  <c r="AE4" i="16"/>
  <c r="AF4" i="16" s="1"/>
  <c r="AD4" i="16"/>
  <c r="AC4" i="16"/>
  <c r="AB4" i="16"/>
  <c r="AA4" i="16"/>
  <c r="Z4" i="16"/>
  <c r="S4" i="16"/>
  <c r="L4" i="16" s="1"/>
  <c r="C17" i="16" s="1"/>
  <c r="P4" i="16"/>
  <c r="O4" i="16"/>
  <c r="N4" i="16"/>
  <c r="M4" i="16"/>
  <c r="K4" i="16"/>
  <c r="AE3" i="16"/>
  <c r="AF3" i="16" s="1"/>
  <c r="AD3" i="16"/>
  <c r="AC3" i="16"/>
  <c r="AB3" i="16"/>
  <c r="AA3" i="16"/>
  <c r="Z3" i="16"/>
  <c r="S3" i="16"/>
  <c r="L2" i="16" s="1"/>
  <c r="C15" i="16" s="1"/>
  <c r="P3" i="16"/>
  <c r="O3" i="16"/>
  <c r="N3" i="16"/>
  <c r="M3" i="16"/>
  <c r="K3" i="16"/>
  <c r="B19" i="16"/>
  <c r="A19" i="16"/>
  <c r="B18" i="16"/>
  <c r="A18" i="16"/>
  <c r="B17" i="16"/>
  <c r="A17" i="16"/>
  <c r="B16" i="16"/>
  <c r="B15" i="16"/>
  <c r="A15" i="16"/>
  <c r="C14" i="16"/>
  <c r="B14" i="16"/>
  <c r="A14" i="16"/>
  <c r="AE2" i="16"/>
  <c r="AD2" i="16"/>
  <c r="AC2" i="16"/>
  <c r="AB2" i="16"/>
  <c r="AA2" i="16"/>
  <c r="Z2" i="16"/>
  <c r="S2" i="16"/>
  <c r="P2" i="16"/>
  <c r="AF2" i="16" s="1"/>
  <c r="O2" i="16"/>
  <c r="N2" i="16"/>
  <c r="M2" i="16"/>
  <c r="K2" i="16"/>
  <c r="AE6" i="15"/>
  <c r="AF6" i="15" s="1"/>
  <c r="AD6" i="15"/>
  <c r="AC6" i="15"/>
  <c r="AB6" i="15"/>
  <c r="AA6" i="15"/>
  <c r="Z6" i="15"/>
  <c r="S6" i="15"/>
  <c r="P6" i="15"/>
  <c r="O6" i="15"/>
  <c r="N6" i="15"/>
  <c r="M6" i="15"/>
  <c r="L6" i="15"/>
  <c r="C19" i="15" s="1"/>
  <c r="K6" i="15"/>
  <c r="AE5" i="15"/>
  <c r="AF5" i="15" s="1"/>
  <c r="AD5" i="15"/>
  <c r="AC5" i="15"/>
  <c r="AB5" i="15"/>
  <c r="AA5" i="15"/>
  <c r="Z5" i="15"/>
  <c r="S5" i="15"/>
  <c r="L5" i="15" s="1"/>
  <c r="P5" i="15"/>
  <c r="O5" i="15"/>
  <c r="N5" i="15"/>
  <c r="M5" i="15"/>
  <c r="K5" i="15"/>
  <c r="AE4" i="15"/>
  <c r="AF4" i="15" s="1"/>
  <c r="AD4" i="15"/>
  <c r="AC4" i="15"/>
  <c r="AB4" i="15"/>
  <c r="AA4" i="15"/>
  <c r="Z4" i="15"/>
  <c r="S4" i="15"/>
  <c r="L4" i="15" s="1"/>
  <c r="C17" i="15" s="1"/>
  <c r="P4" i="15"/>
  <c r="O4" i="15"/>
  <c r="N4" i="15"/>
  <c r="M4" i="15"/>
  <c r="K4" i="15"/>
  <c r="AE3" i="15"/>
  <c r="AF3" i="15" s="1"/>
  <c r="AD3" i="15"/>
  <c r="AC3" i="15"/>
  <c r="AB3" i="15"/>
  <c r="AA3" i="15"/>
  <c r="Z3" i="15"/>
  <c r="S3" i="15"/>
  <c r="L3" i="15" s="1"/>
  <c r="P3" i="15"/>
  <c r="O3" i="15"/>
  <c r="N3" i="15"/>
  <c r="M3" i="15"/>
  <c r="K3" i="15"/>
  <c r="B19" i="15"/>
  <c r="B18" i="15"/>
  <c r="B17" i="15"/>
  <c r="B16" i="15"/>
  <c r="A16" i="15"/>
  <c r="B15" i="15"/>
  <c r="A15" i="15"/>
  <c r="C14" i="15"/>
  <c r="B14" i="15"/>
  <c r="A14" i="15"/>
  <c r="A19" i="15"/>
  <c r="A18" i="15"/>
  <c r="A17" i="15"/>
  <c r="AE2" i="15"/>
  <c r="AD2" i="15"/>
  <c r="AC2" i="15"/>
  <c r="AB2" i="15"/>
  <c r="AA2" i="15"/>
  <c r="Z2" i="15"/>
  <c r="S2" i="15"/>
  <c r="P2" i="15"/>
  <c r="O2" i="15"/>
  <c r="N2" i="15"/>
  <c r="M2" i="15"/>
  <c r="K2" i="15"/>
  <c r="AE6" i="14"/>
  <c r="AF6" i="14" s="1"/>
  <c r="AD6" i="14"/>
  <c r="AC6" i="14"/>
  <c r="AB6" i="14"/>
  <c r="AA6" i="14"/>
  <c r="Z6" i="14"/>
  <c r="S6" i="14"/>
  <c r="P6" i="14"/>
  <c r="O6" i="14"/>
  <c r="N6" i="14"/>
  <c r="M6" i="14"/>
  <c r="K6" i="14"/>
  <c r="AE5" i="14"/>
  <c r="AF5" i="14" s="1"/>
  <c r="AD5" i="14"/>
  <c r="AC5" i="14"/>
  <c r="AB5" i="14"/>
  <c r="AA5" i="14"/>
  <c r="Z5" i="14"/>
  <c r="S5" i="14"/>
  <c r="P5" i="14"/>
  <c r="O5" i="14"/>
  <c r="N5" i="14"/>
  <c r="M5" i="14"/>
  <c r="K5" i="14"/>
  <c r="AE4" i="14"/>
  <c r="AD4" i="14"/>
  <c r="AC4" i="14"/>
  <c r="AB4" i="14"/>
  <c r="AA4" i="14"/>
  <c r="Z4" i="14"/>
  <c r="S4" i="14"/>
  <c r="P4" i="14"/>
  <c r="AF4" i="14" s="1"/>
  <c r="O4" i="14"/>
  <c r="N4" i="14"/>
  <c r="M4" i="14"/>
  <c r="L4" i="14"/>
  <c r="C17" i="14" s="1"/>
  <c r="K4" i="14"/>
  <c r="AE3" i="14"/>
  <c r="AD3" i="14"/>
  <c r="AC3" i="14"/>
  <c r="AB3" i="14"/>
  <c r="AA3" i="14"/>
  <c r="Z3" i="14"/>
  <c r="S3" i="14"/>
  <c r="L5" i="14" s="1"/>
  <c r="P3" i="14"/>
  <c r="AF3" i="14" s="1"/>
  <c r="O3" i="14"/>
  <c r="N3" i="14"/>
  <c r="M3" i="14"/>
  <c r="L3" i="14"/>
  <c r="K3" i="14"/>
  <c r="A16" i="14"/>
  <c r="B23" i="9"/>
  <c r="B21" i="9"/>
  <c r="B22" i="9"/>
  <c r="B20" i="9"/>
  <c r="B19" i="14"/>
  <c r="B18" i="14"/>
  <c r="B17" i="14"/>
  <c r="B16" i="14"/>
  <c r="B15" i="14"/>
  <c r="A15" i="14"/>
  <c r="C14" i="14"/>
  <c r="B14" i="14"/>
  <c r="A14" i="14"/>
  <c r="A19" i="14"/>
  <c r="A18" i="14"/>
  <c r="A17" i="14"/>
  <c r="AE2" i="14"/>
  <c r="AD2" i="14"/>
  <c r="AC2" i="14"/>
  <c r="AB2" i="14"/>
  <c r="AA2" i="14"/>
  <c r="Z2" i="14"/>
  <c r="S2" i="14"/>
  <c r="P2" i="14"/>
  <c r="AF2" i="14" s="1"/>
  <c r="O2" i="14"/>
  <c r="N2" i="14"/>
  <c r="M2" i="14"/>
  <c r="K2" i="14"/>
  <c r="AE6" i="13"/>
  <c r="AD6" i="13"/>
  <c r="AC6" i="13"/>
  <c r="AB6" i="13"/>
  <c r="AA6" i="13"/>
  <c r="Z6" i="13"/>
  <c r="S6" i="13"/>
  <c r="L6" i="13" s="1"/>
  <c r="C19" i="13" s="1"/>
  <c r="P6" i="13"/>
  <c r="O6" i="13"/>
  <c r="N6" i="13"/>
  <c r="M6" i="13"/>
  <c r="K6" i="13"/>
  <c r="A6" i="13"/>
  <c r="AE5" i="13"/>
  <c r="AD5" i="13"/>
  <c r="AC5" i="13"/>
  <c r="AB5" i="13"/>
  <c r="AA5" i="13"/>
  <c r="Z5" i="13"/>
  <c r="S5" i="13"/>
  <c r="L2" i="13" s="1"/>
  <c r="C15" i="13" s="1"/>
  <c r="P5" i="13"/>
  <c r="O5" i="13"/>
  <c r="N5" i="13"/>
  <c r="M5" i="13"/>
  <c r="K5" i="13"/>
  <c r="A5" i="13"/>
  <c r="A18" i="13" s="1"/>
  <c r="AE4" i="13"/>
  <c r="AD4" i="13"/>
  <c r="AC4" i="13"/>
  <c r="AB4" i="13"/>
  <c r="AA4" i="13"/>
  <c r="Z4" i="13"/>
  <c r="S4" i="13"/>
  <c r="P4" i="13"/>
  <c r="O4" i="13"/>
  <c r="N4" i="13"/>
  <c r="M4" i="13"/>
  <c r="K4" i="13"/>
  <c r="A4" i="13"/>
  <c r="AE3" i="13"/>
  <c r="AF3" i="13" s="1"/>
  <c r="AD3" i="13"/>
  <c r="AC3" i="13"/>
  <c r="AB3" i="13"/>
  <c r="AA3" i="13"/>
  <c r="Z3" i="13"/>
  <c r="S3" i="13"/>
  <c r="P3" i="13"/>
  <c r="O3" i="13"/>
  <c r="N3" i="13"/>
  <c r="M3" i="13"/>
  <c r="K3" i="13"/>
  <c r="A3" i="13"/>
  <c r="A16" i="13" s="1"/>
  <c r="A16" i="12"/>
  <c r="B13" i="9"/>
  <c r="B14" i="9"/>
  <c r="B15" i="9"/>
  <c r="B12" i="9"/>
  <c r="B17" i="9"/>
  <c r="B18" i="9"/>
  <c r="B19" i="9"/>
  <c r="B16" i="9"/>
  <c r="B19" i="13"/>
  <c r="B18" i="13"/>
  <c r="B17" i="13"/>
  <c r="B16" i="13"/>
  <c r="B15" i="13"/>
  <c r="A15" i="13"/>
  <c r="C14" i="13"/>
  <c r="B14" i="13"/>
  <c r="A14" i="13"/>
  <c r="A19" i="13"/>
  <c r="A17" i="13"/>
  <c r="AE2" i="13"/>
  <c r="AD2" i="13"/>
  <c r="AC2" i="13"/>
  <c r="AB2" i="13"/>
  <c r="AA2" i="13"/>
  <c r="Z2" i="13"/>
  <c r="S2" i="13"/>
  <c r="P2" i="13"/>
  <c r="O2" i="13"/>
  <c r="N2" i="13"/>
  <c r="M2" i="13"/>
  <c r="K2" i="13"/>
  <c r="A14" i="10"/>
  <c r="B14" i="10"/>
  <c r="A15" i="10"/>
  <c r="B15" i="10"/>
  <c r="A16" i="10"/>
  <c r="B16" i="10"/>
  <c r="A17" i="10"/>
  <c r="B17" i="10"/>
  <c r="A18" i="10"/>
  <c r="B18" i="10"/>
  <c r="A19" i="10"/>
  <c r="B19" i="10"/>
  <c r="A20" i="10"/>
  <c r="B20" i="10"/>
  <c r="B21" i="10"/>
  <c r="A22" i="10"/>
  <c r="B22" i="10"/>
  <c r="A23" i="10"/>
  <c r="B23" i="10"/>
  <c r="A14" i="11"/>
  <c r="B14" i="11"/>
  <c r="A15" i="11"/>
  <c r="B15" i="11"/>
  <c r="A16" i="11"/>
  <c r="B16" i="11"/>
  <c r="AE3" i="11"/>
  <c r="AD3" i="11"/>
  <c r="AC3" i="11"/>
  <c r="AB3" i="11"/>
  <c r="AA3" i="11"/>
  <c r="Z3" i="11"/>
  <c r="S3" i="11"/>
  <c r="P3" i="11"/>
  <c r="O3" i="11"/>
  <c r="N3" i="11"/>
  <c r="M3" i="11"/>
  <c r="L3" i="11"/>
  <c r="C16" i="11" s="1"/>
  <c r="K3" i="11"/>
  <c r="AE2" i="11"/>
  <c r="AD2" i="11"/>
  <c r="AC2" i="11"/>
  <c r="AB2" i="11"/>
  <c r="AA2" i="11"/>
  <c r="Z2" i="11"/>
  <c r="S2" i="11"/>
  <c r="L2" i="11" s="1"/>
  <c r="C15" i="11" s="1"/>
  <c r="P2" i="11"/>
  <c r="O2" i="11"/>
  <c r="N2" i="11"/>
  <c r="M2" i="11"/>
  <c r="K2" i="11"/>
  <c r="L3" i="12"/>
  <c r="C16" i="12" s="1"/>
  <c r="A15" i="12"/>
  <c r="B15" i="12"/>
  <c r="B16" i="12"/>
  <c r="A17" i="12"/>
  <c r="B17" i="12"/>
  <c r="A18" i="12"/>
  <c r="B18" i="12"/>
  <c r="A19" i="12"/>
  <c r="B19" i="12"/>
  <c r="AE2" i="12"/>
  <c r="AF2" i="12" s="1"/>
  <c r="AD2" i="12"/>
  <c r="AC2" i="12"/>
  <c r="AB2" i="12"/>
  <c r="AA2" i="12"/>
  <c r="Z2" i="12"/>
  <c r="S2" i="12"/>
  <c r="P2" i="12"/>
  <c r="O2" i="12"/>
  <c r="N2" i="12"/>
  <c r="M2" i="12"/>
  <c r="L2" i="12"/>
  <c r="C15" i="12" s="1"/>
  <c r="K2" i="12"/>
  <c r="AE6" i="12"/>
  <c r="AD6" i="12"/>
  <c r="AC6" i="12"/>
  <c r="AB6" i="12"/>
  <c r="AA6" i="12"/>
  <c r="Z6" i="12"/>
  <c r="S6" i="12"/>
  <c r="P6" i="12"/>
  <c r="O6" i="12"/>
  <c r="N6" i="12"/>
  <c r="M6" i="12"/>
  <c r="K6" i="12"/>
  <c r="AE5" i="12"/>
  <c r="AF5" i="12" s="1"/>
  <c r="AD5" i="12"/>
  <c r="AC5" i="12"/>
  <c r="AB5" i="12"/>
  <c r="AA5" i="12"/>
  <c r="Z5" i="12"/>
  <c r="S5" i="12"/>
  <c r="P5" i="12"/>
  <c r="O5" i="12"/>
  <c r="N5" i="12"/>
  <c r="M5" i="12"/>
  <c r="K5" i="12"/>
  <c r="AE4" i="12"/>
  <c r="AD4" i="12"/>
  <c r="AC4" i="12"/>
  <c r="AB4" i="12"/>
  <c r="AA4" i="12"/>
  <c r="Z4" i="12"/>
  <c r="S4" i="12"/>
  <c r="P4" i="12"/>
  <c r="O4" i="12"/>
  <c r="N4" i="12"/>
  <c r="M4" i="12"/>
  <c r="K4" i="12"/>
  <c r="AE3" i="12"/>
  <c r="AD3" i="12"/>
  <c r="AC3" i="12"/>
  <c r="AB3" i="12"/>
  <c r="AA3" i="12"/>
  <c r="Z3" i="12"/>
  <c r="S3" i="12"/>
  <c r="P3" i="12"/>
  <c r="O3" i="12"/>
  <c r="N3" i="12"/>
  <c r="M3" i="12"/>
  <c r="K3" i="12"/>
  <c r="B14" i="12"/>
  <c r="A14" i="12"/>
  <c r="N2" i="10"/>
  <c r="N9" i="10"/>
  <c r="O9" i="10"/>
  <c r="P9" i="10"/>
  <c r="K6" i="10"/>
  <c r="K2" i="10"/>
  <c r="N5" i="10"/>
  <c r="Z4" i="10"/>
  <c r="AE10" i="10"/>
  <c r="AD10" i="10"/>
  <c r="AC10" i="10"/>
  <c r="AB10" i="10"/>
  <c r="AA10" i="10"/>
  <c r="Z10" i="10"/>
  <c r="S10" i="10"/>
  <c r="P10" i="10"/>
  <c r="O10" i="10"/>
  <c r="N10" i="10"/>
  <c r="M10" i="10"/>
  <c r="AE9" i="10"/>
  <c r="AD9" i="10"/>
  <c r="AC9" i="10"/>
  <c r="AB9" i="10"/>
  <c r="AA9" i="10"/>
  <c r="Z9" i="10"/>
  <c r="S9" i="10"/>
  <c r="M9" i="10"/>
  <c r="AE8" i="10"/>
  <c r="AD8" i="10"/>
  <c r="AC8" i="10"/>
  <c r="AB8" i="10"/>
  <c r="AA8" i="10"/>
  <c r="Z8" i="10"/>
  <c r="S8" i="10"/>
  <c r="P8" i="10"/>
  <c r="O8" i="10"/>
  <c r="N8" i="10"/>
  <c r="M8" i="10"/>
  <c r="K8" i="10"/>
  <c r="AE7" i="10"/>
  <c r="AD7" i="10"/>
  <c r="AC7" i="10"/>
  <c r="AB7" i="10"/>
  <c r="AA7" i="10"/>
  <c r="Z7" i="10"/>
  <c r="S7" i="10"/>
  <c r="P7" i="10"/>
  <c r="O7" i="10"/>
  <c r="N7" i="10"/>
  <c r="M7" i="10"/>
  <c r="AE6" i="10"/>
  <c r="AD6" i="10"/>
  <c r="AC6" i="10"/>
  <c r="AB6" i="10"/>
  <c r="AA6" i="10"/>
  <c r="Z6" i="10"/>
  <c r="S6" i="10"/>
  <c r="P6" i="10"/>
  <c r="O6" i="10"/>
  <c r="N6" i="10"/>
  <c r="M6" i="10"/>
  <c r="AE5" i="10"/>
  <c r="AD5" i="10"/>
  <c r="AC5" i="10"/>
  <c r="AB5" i="10"/>
  <c r="AA5" i="10"/>
  <c r="Z5" i="10"/>
  <c r="S5" i="10"/>
  <c r="P5" i="10"/>
  <c r="O5" i="10"/>
  <c r="M5" i="10"/>
  <c r="AE4" i="10"/>
  <c r="AD4" i="10"/>
  <c r="AC4" i="10"/>
  <c r="AB4" i="10"/>
  <c r="AA4" i="10"/>
  <c r="S4" i="10"/>
  <c r="P4" i="10"/>
  <c r="O4" i="10"/>
  <c r="N4" i="10"/>
  <c r="M4" i="10"/>
  <c r="AE3" i="10"/>
  <c r="AD3" i="10"/>
  <c r="AC3" i="10"/>
  <c r="AB3" i="10"/>
  <c r="AA3" i="10"/>
  <c r="Z3" i="10"/>
  <c r="S3" i="10"/>
  <c r="P3" i="10"/>
  <c r="O3" i="10"/>
  <c r="N3" i="10"/>
  <c r="M3" i="10"/>
  <c r="AE2" i="10"/>
  <c r="AD2" i="10"/>
  <c r="AC2" i="10"/>
  <c r="AB2" i="10"/>
  <c r="AA2" i="10"/>
  <c r="Z2" i="10"/>
  <c r="S2" i="10"/>
  <c r="P2" i="10"/>
  <c r="O2" i="10"/>
  <c r="M2" i="10"/>
  <c r="B2" i="9"/>
  <c r="B4" i="9"/>
  <c r="B5" i="9"/>
  <c r="B6" i="9"/>
  <c r="B7" i="9"/>
  <c r="B8" i="9"/>
  <c r="B9" i="9"/>
  <c r="B10" i="9"/>
  <c r="B3" i="9"/>
  <c r="Z3" i="9"/>
  <c r="AA3" i="9"/>
  <c r="AB3" i="9"/>
  <c r="AC3" i="9"/>
  <c r="Z4" i="9"/>
  <c r="AA4" i="9"/>
  <c r="AB4" i="9"/>
  <c r="AC4" i="9"/>
  <c r="Z5" i="9"/>
  <c r="AA5" i="9"/>
  <c r="AB5" i="9"/>
  <c r="AC5" i="9"/>
  <c r="Z6" i="9"/>
  <c r="AA6" i="9"/>
  <c r="AB6" i="9"/>
  <c r="AC6" i="9"/>
  <c r="Z7" i="9"/>
  <c r="AA7" i="9"/>
  <c r="AB7" i="9"/>
  <c r="AC7" i="9"/>
  <c r="Z8" i="9"/>
  <c r="AA8" i="9"/>
  <c r="AB8" i="9"/>
  <c r="AC8" i="9"/>
  <c r="Z9" i="9"/>
  <c r="AA9" i="9"/>
  <c r="AB9" i="9"/>
  <c r="AC9" i="9"/>
  <c r="Z10" i="9"/>
  <c r="AA10" i="9"/>
  <c r="AB10" i="9"/>
  <c r="AC10" i="9"/>
  <c r="Z11" i="9"/>
  <c r="AA11" i="9"/>
  <c r="AB11" i="9"/>
  <c r="AC11" i="9"/>
  <c r="Z12" i="9"/>
  <c r="AA12" i="9"/>
  <c r="AB12" i="9"/>
  <c r="AC12" i="9"/>
  <c r="Z13" i="9"/>
  <c r="AA13" i="9"/>
  <c r="AB13" i="9"/>
  <c r="AC13" i="9"/>
  <c r="Z14" i="9"/>
  <c r="AA14" i="9"/>
  <c r="AB14" i="9"/>
  <c r="AC14" i="9"/>
  <c r="Z15" i="9"/>
  <c r="AA15" i="9"/>
  <c r="AB15" i="9"/>
  <c r="AC15" i="9"/>
  <c r="Z16" i="9"/>
  <c r="AA16" i="9"/>
  <c r="AB16" i="9"/>
  <c r="AC16" i="9"/>
  <c r="Z17" i="9"/>
  <c r="AA17" i="9"/>
  <c r="AB17" i="9"/>
  <c r="AC17" i="9"/>
  <c r="Z18" i="9"/>
  <c r="AA18" i="9"/>
  <c r="AB18" i="9"/>
  <c r="AC18" i="9"/>
  <c r="Z19" i="9"/>
  <c r="AA19" i="9"/>
  <c r="AB19" i="9"/>
  <c r="AC19" i="9"/>
  <c r="Z20" i="9"/>
  <c r="AA20" i="9"/>
  <c r="AB20" i="9"/>
  <c r="AC20" i="9"/>
  <c r="Z21" i="9"/>
  <c r="AA21" i="9"/>
  <c r="AB21" i="9"/>
  <c r="AC21" i="9"/>
  <c r="Z22" i="9"/>
  <c r="AA22" i="9"/>
  <c r="AB22" i="9"/>
  <c r="AC22" i="9"/>
  <c r="Z23" i="9"/>
  <c r="AA23" i="9"/>
  <c r="AB23" i="9"/>
  <c r="AC23" i="9"/>
  <c r="Z24" i="9"/>
  <c r="AA24" i="9"/>
  <c r="AB24" i="9"/>
  <c r="AC24" i="9"/>
  <c r="Z25" i="9"/>
  <c r="AA25" i="9"/>
  <c r="AB25" i="9"/>
  <c r="AC25" i="9"/>
  <c r="Z26" i="9"/>
  <c r="AA26" i="9"/>
  <c r="AB26" i="9"/>
  <c r="AC26" i="9"/>
  <c r="Z27" i="9"/>
  <c r="AA27" i="9"/>
  <c r="AB27" i="9"/>
  <c r="AC27" i="9"/>
  <c r="Z28" i="9"/>
  <c r="AA28" i="9"/>
  <c r="AB28" i="9"/>
  <c r="AC28" i="9"/>
  <c r="Z29" i="9"/>
  <c r="AA29" i="9"/>
  <c r="AB29" i="9"/>
  <c r="AC29" i="9"/>
  <c r="Z30" i="9"/>
  <c r="AA30" i="9"/>
  <c r="AB30" i="9"/>
  <c r="AC30" i="9"/>
  <c r="Z31" i="9"/>
  <c r="AA31" i="9"/>
  <c r="AB31" i="9"/>
  <c r="AC31" i="9"/>
  <c r="Z36" i="9"/>
  <c r="AA36" i="9"/>
  <c r="AB36" i="9"/>
  <c r="AC36" i="9"/>
  <c r="Z37" i="9"/>
  <c r="AA37" i="9"/>
  <c r="AB37" i="9"/>
  <c r="AC37" i="9"/>
  <c r="Z38" i="9"/>
  <c r="AA38" i="9"/>
  <c r="AB38" i="9"/>
  <c r="AC38" i="9"/>
  <c r="Z39" i="9"/>
  <c r="AA39" i="9"/>
  <c r="AB39" i="9"/>
  <c r="AC39" i="9"/>
  <c r="Z40" i="9"/>
  <c r="AA40" i="9"/>
  <c r="AB40" i="9"/>
  <c r="AC40" i="9"/>
  <c r="Z41" i="9"/>
  <c r="AA41" i="9"/>
  <c r="AB41" i="9"/>
  <c r="AC41" i="9"/>
  <c r="Z42" i="9"/>
  <c r="AA42" i="9"/>
  <c r="AB42" i="9"/>
  <c r="AC42" i="9"/>
  <c r="Z43" i="9"/>
  <c r="AA43" i="9"/>
  <c r="AB43" i="9"/>
  <c r="AC43" i="9"/>
  <c r="Z44" i="9"/>
  <c r="AA44" i="9"/>
  <c r="AB44" i="9"/>
  <c r="AC44" i="9"/>
  <c r="Z45" i="9"/>
  <c r="AA45" i="9"/>
  <c r="AB45" i="9"/>
  <c r="AC45" i="9"/>
  <c r="Z46" i="9"/>
  <c r="AA46" i="9"/>
  <c r="AB46" i="9"/>
  <c r="AC46" i="9"/>
  <c r="Z47" i="9"/>
  <c r="AA47" i="9"/>
  <c r="AB47" i="9"/>
  <c r="AC47" i="9"/>
  <c r="Z48" i="9"/>
  <c r="AA48" i="9"/>
  <c r="AB48" i="9"/>
  <c r="AC48" i="9"/>
  <c r="Z49" i="9"/>
  <c r="AA49" i="9"/>
  <c r="AB49" i="9"/>
  <c r="AC49" i="9"/>
  <c r="Z50" i="9"/>
  <c r="AA50" i="9"/>
  <c r="AB50" i="9"/>
  <c r="AC50" i="9"/>
  <c r="Z51" i="9"/>
  <c r="AA51" i="9"/>
  <c r="AB51" i="9"/>
  <c r="AC51" i="9"/>
  <c r="Z52" i="9"/>
  <c r="AA52" i="9"/>
  <c r="AB52" i="9"/>
  <c r="AC52" i="9"/>
  <c r="Z53" i="9"/>
  <c r="AA53" i="9"/>
  <c r="AB53" i="9"/>
  <c r="AC53" i="9"/>
  <c r="Z54" i="9"/>
  <c r="AA54" i="9"/>
  <c r="AB54" i="9"/>
  <c r="AC54" i="9"/>
  <c r="Z55" i="9"/>
  <c r="AA55" i="9"/>
  <c r="AB55" i="9"/>
  <c r="AC55" i="9"/>
  <c r="Z56" i="9"/>
  <c r="AA56" i="9"/>
  <c r="AB56" i="9"/>
  <c r="AC56" i="9"/>
  <c r="Z57" i="9"/>
  <c r="AA57" i="9"/>
  <c r="AB57" i="9"/>
  <c r="AC57" i="9"/>
  <c r="Z58" i="9"/>
  <c r="AA58" i="9"/>
  <c r="AB58" i="9"/>
  <c r="AC58" i="9"/>
  <c r="Z59" i="9"/>
  <c r="AA59" i="9"/>
  <c r="AB59" i="9"/>
  <c r="AC59" i="9"/>
  <c r="Z60" i="9"/>
  <c r="AA60" i="9"/>
  <c r="AB60" i="9"/>
  <c r="AC60" i="9"/>
  <c r="Z61" i="9"/>
  <c r="AA61" i="9"/>
  <c r="AB61" i="9"/>
  <c r="AC61" i="9"/>
  <c r="Z62" i="9"/>
  <c r="AA62" i="9"/>
  <c r="AB62" i="9"/>
  <c r="AC62" i="9"/>
  <c r="Z63" i="9"/>
  <c r="AA63" i="9"/>
  <c r="AB63" i="9"/>
  <c r="AC63" i="9"/>
  <c r="Z64" i="9"/>
  <c r="AA64" i="9"/>
  <c r="AB64" i="9"/>
  <c r="AC64" i="9"/>
  <c r="Z65" i="9"/>
  <c r="AA65" i="9"/>
  <c r="AB65" i="9"/>
  <c r="AC65" i="9"/>
  <c r="Z66" i="9"/>
  <c r="AA66" i="9"/>
  <c r="AB66" i="9"/>
  <c r="AC66" i="9"/>
  <c r="Z67" i="9"/>
  <c r="AA67" i="9"/>
  <c r="AB67" i="9"/>
  <c r="AC67" i="9"/>
  <c r="Z68" i="9"/>
  <c r="AA68" i="9"/>
  <c r="AB68" i="9"/>
  <c r="AC68" i="9"/>
  <c r="Z69" i="9"/>
  <c r="AA69" i="9"/>
  <c r="AB69" i="9"/>
  <c r="AC69" i="9"/>
  <c r="Z70" i="9"/>
  <c r="AA70" i="9"/>
  <c r="AB70" i="9"/>
  <c r="AC70" i="9"/>
  <c r="Z71" i="9"/>
  <c r="AA71" i="9"/>
  <c r="AB71" i="9"/>
  <c r="AC71" i="9"/>
  <c r="Z72" i="9"/>
  <c r="AA72" i="9"/>
  <c r="AB72" i="9"/>
  <c r="AC72" i="9"/>
  <c r="Z73" i="9"/>
  <c r="AA73" i="9"/>
  <c r="AB73" i="9"/>
  <c r="AC73" i="9"/>
  <c r="AA74" i="9"/>
  <c r="AB74" i="9"/>
  <c r="AC74" i="9"/>
  <c r="AB2" i="9"/>
  <c r="AD74" i="9"/>
  <c r="T74" i="9"/>
  <c r="S74" i="9" s="1"/>
  <c r="P74" i="9"/>
  <c r="AF74" i="9" s="1"/>
  <c r="O74" i="9"/>
  <c r="N74" i="9"/>
  <c r="M74" i="9"/>
  <c r="AE73" i="9"/>
  <c r="AD73" i="9"/>
  <c r="S73" i="9"/>
  <c r="P73" i="9"/>
  <c r="O73" i="9"/>
  <c r="N73" i="9"/>
  <c r="M73" i="9"/>
  <c r="AE72" i="9"/>
  <c r="AD72" i="9"/>
  <c r="S72" i="9"/>
  <c r="P72" i="9"/>
  <c r="O72" i="9"/>
  <c r="N72" i="9"/>
  <c r="M72" i="9"/>
  <c r="AE71" i="9"/>
  <c r="AD71" i="9"/>
  <c r="S71" i="9"/>
  <c r="P71" i="9"/>
  <c r="O71" i="9"/>
  <c r="N71" i="9"/>
  <c r="M71" i="9"/>
  <c r="AE70" i="9"/>
  <c r="AD70" i="9"/>
  <c r="S70" i="9"/>
  <c r="P70" i="9"/>
  <c r="O70" i="9"/>
  <c r="N70" i="9"/>
  <c r="M70" i="9"/>
  <c r="AE69" i="9"/>
  <c r="AD69" i="9"/>
  <c r="S69" i="9"/>
  <c r="P69" i="9"/>
  <c r="O69" i="9"/>
  <c r="N69" i="9"/>
  <c r="M69" i="9"/>
  <c r="AE68" i="9"/>
  <c r="AD68" i="9"/>
  <c r="S68" i="9"/>
  <c r="P68" i="9"/>
  <c r="O68" i="9"/>
  <c r="N68" i="9"/>
  <c r="M68" i="9"/>
  <c r="AE67" i="9"/>
  <c r="AD67" i="9"/>
  <c r="S67" i="9"/>
  <c r="P67" i="9"/>
  <c r="O67" i="9"/>
  <c r="N67" i="9"/>
  <c r="M67" i="9"/>
  <c r="AE66" i="9"/>
  <c r="AD66" i="9"/>
  <c r="S66" i="9"/>
  <c r="P66" i="9"/>
  <c r="O66" i="9"/>
  <c r="N66" i="9"/>
  <c r="M66" i="9"/>
  <c r="AE65" i="9"/>
  <c r="AD65" i="9"/>
  <c r="S65" i="9"/>
  <c r="P65" i="9"/>
  <c r="O65" i="9"/>
  <c r="N65" i="9"/>
  <c r="M65" i="9"/>
  <c r="AE64" i="9"/>
  <c r="AD64" i="9"/>
  <c r="S64" i="9"/>
  <c r="P64" i="9"/>
  <c r="O64" i="9"/>
  <c r="N64" i="9"/>
  <c r="M64" i="9"/>
  <c r="AE63" i="9"/>
  <c r="AD63" i="9"/>
  <c r="S63" i="9"/>
  <c r="P63" i="9"/>
  <c r="O63" i="9"/>
  <c r="N63" i="9"/>
  <c r="M63" i="9"/>
  <c r="AE62" i="9"/>
  <c r="AD62" i="9"/>
  <c r="S62" i="9"/>
  <c r="P62" i="9"/>
  <c r="O62" i="9"/>
  <c r="N62" i="9"/>
  <c r="M62" i="9"/>
  <c r="AE61" i="9"/>
  <c r="AD61" i="9"/>
  <c r="S61" i="9"/>
  <c r="P61" i="9"/>
  <c r="O61" i="9"/>
  <c r="N61" i="9"/>
  <c r="M61" i="9"/>
  <c r="AE60" i="9"/>
  <c r="AD60" i="9"/>
  <c r="S60" i="9"/>
  <c r="P60" i="9"/>
  <c r="O60" i="9"/>
  <c r="N60" i="9"/>
  <c r="M60" i="9"/>
  <c r="AE59" i="9"/>
  <c r="AD59" i="9"/>
  <c r="S59" i="9"/>
  <c r="P59" i="9"/>
  <c r="O59" i="9"/>
  <c r="N59" i="9"/>
  <c r="M59" i="9"/>
  <c r="AE58" i="9"/>
  <c r="AD58" i="9"/>
  <c r="S58" i="9"/>
  <c r="P58" i="9"/>
  <c r="O58" i="9"/>
  <c r="N58" i="9"/>
  <c r="M58" i="9"/>
  <c r="AE57" i="9"/>
  <c r="AD57" i="9"/>
  <c r="S57" i="9"/>
  <c r="P57" i="9"/>
  <c r="O57" i="9"/>
  <c r="N57" i="9"/>
  <c r="M57" i="9"/>
  <c r="AE56" i="9"/>
  <c r="AD56" i="9"/>
  <c r="S56" i="9"/>
  <c r="P56" i="9"/>
  <c r="O56" i="9"/>
  <c r="N56" i="9"/>
  <c r="M56" i="9"/>
  <c r="AE55" i="9"/>
  <c r="AD55" i="9"/>
  <c r="S55" i="9"/>
  <c r="P55" i="9"/>
  <c r="O55" i="9"/>
  <c r="N55" i="9"/>
  <c r="M55" i="9"/>
  <c r="AE54" i="9"/>
  <c r="AD54" i="9"/>
  <c r="S54" i="9"/>
  <c r="P54" i="9"/>
  <c r="O54" i="9"/>
  <c r="N54" i="9"/>
  <c r="M54" i="9"/>
  <c r="AE53" i="9"/>
  <c r="AD53" i="9"/>
  <c r="S53" i="9"/>
  <c r="P53" i="9"/>
  <c r="O53" i="9"/>
  <c r="N53" i="9"/>
  <c r="M53" i="9"/>
  <c r="AE52" i="9"/>
  <c r="AD52" i="9"/>
  <c r="S52" i="9"/>
  <c r="P52" i="9"/>
  <c r="O52" i="9"/>
  <c r="N52" i="9"/>
  <c r="M52" i="9"/>
  <c r="AE51" i="9"/>
  <c r="AD51" i="9"/>
  <c r="S51" i="9"/>
  <c r="P51" i="9"/>
  <c r="O51" i="9"/>
  <c r="N51" i="9"/>
  <c r="M51" i="9"/>
  <c r="AE50" i="9"/>
  <c r="AD50" i="9"/>
  <c r="S50" i="9"/>
  <c r="P50" i="9"/>
  <c r="O50" i="9"/>
  <c r="N50" i="9"/>
  <c r="M50" i="9"/>
  <c r="AE49" i="9"/>
  <c r="AD49" i="9"/>
  <c r="S49" i="9"/>
  <c r="P49" i="9"/>
  <c r="O49" i="9"/>
  <c r="N49" i="9"/>
  <c r="M49" i="9"/>
  <c r="AE48" i="9"/>
  <c r="AD48" i="9"/>
  <c r="S48" i="9"/>
  <c r="P48" i="9"/>
  <c r="O48" i="9"/>
  <c r="N48" i="9"/>
  <c r="M48" i="9"/>
  <c r="AE47" i="9"/>
  <c r="AD47" i="9"/>
  <c r="S47" i="9"/>
  <c r="P47" i="9"/>
  <c r="O47" i="9"/>
  <c r="N47" i="9"/>
  <c r="M47" i="9"/>
  <c r="AE46" i="9"/>
  <c r="AD46" i="9"/>
  <c r="S46" i="9"/>
  <c r="P46" i="9"/>
  <c r="O46" i="9"/>
  <c r="N46" i="9"/>
  <c r="M46" i="9"/>
  <c r="AE45" i="9"/>
  <c r="AD45" i="9"/>
  <c r="S45" i="9"/>
  <c r="P45" i="9"/>
  <c r="O45" i="9"/>
  <c r="N45" i="9"/>
  <c r="M45" i="9"/>
  <c r="AE44" i="9"/>
  <c r="AD44" i="9"/>
  <c r="S44" i="9"/>
  <c r="P44" i="9"/>
  <c r="O44" i="9"/>
  <c r="N44" i="9"/>
  <c r="M44" i="9"/>
  <c r="AE43" i="9"/>
  <c r="AD43" i="9"/>
  <c r="S43" i="9"/>
  <c r="P43" i="9"/>
  <c r="O43" i="9"/>
  <c r="N43" i="9"/>
  <c r="M43" i="9"/>
  <c r="AE42" i="9"/>
  <c r="AD42" i="9"/>
  <c r="S42" i="9"/>
  <c r="P42" i="9"/>
  <c r="O42" i="9"/>
  <c r="N42" i="9"/>
  <c r="M42" i="9"/>
  <c r="AE41" i="9"/>
  <c r="AD41" i="9"/>
  <c r="S41" i="9"/>
  <c r="P41" i="9"/>
  <c r="O41" i="9"/>
  <c r="N41" i="9"/>
  <c r="M41" i="9"/>
  <c r="AE40" i="9"/>
  <c r="AD40" i="9"/>
  <c r="S40" i="9"/>
  <c r="P40" i="9"/>
  <c r="O40" i="9"/>
  <c r="N40" i="9"/>
  <c r="M40" i="9"/>
  <c r="AE39" i="9"/>
  <c r="AD39" i="9"/>
  <c r="S39" i="9"/>
  <c r="P39" i="9"/>
  <c r="O39" i="9"/>
  <c r="N39" i="9"/>
  <c r="M39" i="9"/>
  <c r="AE38" i="9"/>
  <c r="AD38" i="9"/>
  <c r="S38" i="9"/>
  <c r="P38" i="9"/>
  <c r="O38" i="9"/>
  <c r="N38" i="9"/>
  <c r="M38" i="9"/>
  <c r="AE37" i="9"/>
  <c r="AD37" i="9"/>
  <c r="S37" i="9"/>
  <c r="P37" i="9"/>
  <c r="O37" i="9"/>
  <c r="N37" i="9"/>
  <c r="M37" i="9"/>
  <c r="AE36" i="9"/>
  <c r="AD36" i="9"/>
  <c r="S36" i="9"/>
  <c r="P36" i="9"/>
  <c r="O36" i="9"/>
  <c r="N36" i="9"/>
  <c r="M36" i="9"/>
  <c r="AE31" i="9"/>
  <c r="AD31" i="9"/>
  <c r="S31" i="9"/>
  <c r="P31" i="9"/>
  <c r="O31" i="9"/>
  <c r="N31" i="9"/>
  <c r="M31" i="9"/>
  <c r="AE30" i="9"/>
  <c r="AD30" i="9"/>
  <c r="S30" i="9"/>
  <c r="P30" i="9"/>
  <c r="O30" i="9"/>
  <c r="N30" i="9"/>
  <c r="M30" i="9"/>
  <c r="AE29" i="9"/>
  <c r="AD29" i="9"/>
  <c r="S29" i="9"/>
  <c r="P29" i="9"/>
  <c r="O29" i="9"/>
  <c r="N29" i="9"/>
  <c r="M29" i="9"/>
  <c r="AE28" i="9"/>
  <c r="AD28" i="9"/>
  <c r="S28" i="9"/>
  <c r="P28" i="9"/>
  <c r="O28" i="9"/>
  <c r="N28" i="9"/>
  <c r="M28" i="9"/>
  <c r="AE27" i="9"/>
  <c r="AD27" i="9"/>
  <c r="S27" i="9"/>
  <c r="P27" i="9"/>
  <c r="O27" i="9"/>
  <c r="N27" i="9"/>
  <c r="M27" i="9"/>
  <c r="AE26" i="9"/>
  <c r="AD26" i="9"/>
  <c r="S26" i="9"/>
  <c r="P26" i="9"/>
  <c r="O26" i="9"/>
  <c r="N26" i="9"/>
  <c r="M26" i="9"/>
  <c r="AE25" i="9"/>
  <c r="AD25" i="9"/>
  <c r="S25" i="9"/>
  <c r="P25" i="9"/>
  <c r="O25" i="9"/>
  <c r="N25" i="9"/>
  <c r="M25" i="9"/>
  <c r="AE24" i="9"/>
  <c r="AD24" i="9"/>
  <c r="S24" i="9"/>
  <c r="P24" i="9"/>
  <c r="O24" i="9"/>
  <c r="N24" i="9"/>
  <c r="M24" i="9"/>
  <c r="AE23" i="9"/>
  <c r="AD23" i="9"/>
  <c r="S23" i="9"/>
  <c r="P23" i="9"/>
  <c r="O23" i="9"/>
  <c r="N23" i="9"/>
  <c r="M23" i="9"/>
  <c r="AE22" i="9"/>
  <c r="AD22" i="9"/>
  <c r="S22" i="9"/>
  <c r="P22" i="9"/>
  <c r="O22" i="9"/>
  <c r="N22" i="9"/>
  <c r="M22" i="9"/>
  <c r="AE21" i="9"/>
  <c r="AD21" i="9"/>
  <c r="S21" i="9"/>
  <c r="P21" i="9"/>
  <c r="O21" i="9"/>
  <c r="N21" i="9"/>
  <c r="M21" i="9"/>
  <c r="AE20" i="9"/>
  <c r="AD20" i="9"/>
  <c r="S20" i="9"/>
  <c r="P20" i="9"/>
  <c r="O20" i="9"/>
  <c r="N20" i="9"/>
  <c r="M20" i="9"/>
  <c r="AE19" i="9"/>
  <c r="AD19" i="9"/>
  <c r="S19" i="9"/>
  <c r="P19" i="9"/>
  <c r="O19" i="9"/>
  <c r="N19" i="9"/>
  <c r="M19" i="9"/>
  <c r="AE18" i="9"/>
  <c r="AD18" i="9"/>
  <c r="S18" i="9"/>
  <c r="P18" i="9"/>
  <c r="O18" i="9"/>
  <c r="N18" i="9"/>
  <c r="M18" i="9"/>
  <c r="AE17" i="9"/>
  <c r="AD17" i="9"/>
  <c r="S17" i="9"/>
  <c r="P17" i="9"/>
  <c r="O17" i="9"/>
  <c r="N17" i="9"/>
  <c r="M17" i="9"/>
  <c r="AE16" i="9"/>
  <c r="AD16" i="9"/>
  <c r="S16" i="9"/>
  <c r="P16" i="9"/>
  <c r="O16" i="9"/>
  <c r="N16" i="9"/>
  <c r="M16" i="9"/>
  <c r="AE15" i="9"/>
  <c r="AD15" i="9"/>
  <c r="S15" i="9"/>
  <c r="P15" i="9"/>
  <c r="O15" i="9"/>
  <c r="N15" i="9"/>
  <c r="M15" i="9"/>
  <c r="AE14" i="9"/>
  <c r="AD14" i="9"/>
  <c r="S14" i="9"/>
  <c r="P14" i="9"/>
  <c r="O14" i="9"/>
  <c r="N14" i="9"/>
  <c r="M14" i="9"/>
  <c r="AE13" i="9"/>
  <c r="AD13" i="9"/>
  <c r="S13" i="9"/>
  <c r="P13" i="9"/>
  <c r="O13" i="9"/>
  <c r="N13" i="9"/>
  <c r="M13" i="9"/>
  <c r="AE12" i="9"/>
  <c r="AD12" i="9"/>
  <c r="S12" i="9"/>
  <c r="P12" i="9"/>
  <c r="O12" i="9"/>
  <c r="N12" i="9"/>
  <c r="M12" i="9"/>
  <c r="AE11" i="9"/>
  <c r="AD11" i="9"/>
  <c r="S11" i="9"/>
  <c r="P11" i="9"/>
  <c r="O11" i="9"/>
  <c r="N11" i="9"/>
  <c r="M11" i="9"/>
  <c r="AE10" i="9"/>
  <c r="AD10" i="9"/>
  <c r="S10" i="9"/>
  <c r="P10" i="9"/>
  <c r="O10" i="9"/>
  <c r="N10" i="9"/>
  <c r="M10" i="9"/>
  <c r="AE9" i="9"/>
  <c r="AD9" i="9"/>
  <c r="S9" i="9"/>
  <c r="P9" i="9"/>
  <c r="O9" i="9"/>
  <c r="N9" i="9"/>
  <c r="M9" i="9"/>
  <c r="AE8" i="9"/>
  <c r="AD8" i="9"/>
  <c r="S8" i="9"/>
  <c r="P8" i="9"/>
  <c r="O8" i="9"/>
  <c r="N8" i="9"/>
  <c r="M8" i="9"/>
  <c r="AE7" i="9"/>
  <c r="AD7" i="9"/>
  <c r="S7" i="9"/>
  <c r="P7" i="9"/>
  <c r="O7" i="9"/>
  <c r="N7" i="9"/>
  <c r="M7" i="9"/>
  <c r="AE6" i="9"/>
  <c r="AD6" i="9"/>
  <c r="S6" i="9"/>
  <c r="P6" i="9"/>
  <c r="O6" i="9"/>
  <c r="N6" i="9"/>
  <c r="M6" i="9"/>
  <c r="AE5" i="9"/>
  <c r="AD5" i="9"/>
  <c r="S5" i="9"/>
  <c r="P5" i="9"/>
  <c r="O5" i="9"/>
  <c r="N5" i="9"/>
  <c r="M5" i="9"/>
  <c r="AE4" i="9"/>
  <c r="AD4" i="9"/>
  <c r="S4" i="9"/>
  <c r="P4" i="9"/>
  <c r="O4" i="9"/>
  <c r="N4" i="9"/>
  <c r="M4" i="9"/>
  <c r="AE3" i="9"/>
  <c r="AD3" i="9"/>
  <c r="S3" i="9"/>
  <c r="P3" i="9"/>
  <c r="O3" i="9"/>
  <c r="N3" i="9"/>
  <c r="M3" i="9"/>
  <c r="AE2" i="9"/>
  <c r="AD2" i="9"/>
  <c r="AC2" i="9"/>
  <c r="AA2" i="9"/>
  <c r="Z2" i="9"/>
  <c r="S2" i="9"/>
  <c r="P2" i="9"/>
  <c r="O2" i="9"/>
  <c r="N2" i="9"/>
  <c r="M2" i="9"/>
  <c r="AF6" i="13" l="1"/>
  <c r="AF2" i="13"/>
  <c r="AF4" i="13"/>
  <c r="AF5" i="13"/>
  <c r="AG6" i="19"/>
  <c r="AG4" i="19"/>
  <c r="AH4" i="19" s="1"/>
  <c r="AG8" i="19"/>
  <c r="AH8" i="19" s="1"/>
  <c r="AG6" i="17"/>
  <c r="AH6" i="17" s="1"/>
  <c r="AG6" i="16"/>
  <c r="AH6" i="16" s="1"/>
  <c r="AG5" i="16"/>
  <c r="AG6" i="15"/>
  <c r="AH6" i="15" s="1"/>
  <c r="AG3" i="14"/>
  <c r="AH3" i="14" s="1"/>
  <c r="AG4" i="14"/>
  <c r="AH4" i="14" s="1"/>
  <c r="AG2" i="12"/>
  <c r="AH2" i="12" s="1"/>
  <c r="A36" i="23"/>
  <c r="AI2" i="23"/>
  <c r="AI21" i="23"/>
  <c r="AI26" i="23"/>
  <c r="AI17" i="23"/>
  <c r="AI28" i="23"/>
  <c r="AI30" i="23"/>
  <c r="AI3" i="23"/>
  <c r="AI18" i="23"/>
  <c r="AI32" i="23"/>
  <c r="AI6" i="23"/>
  <c r="AI34" i="23"/>
  <c r="AI23" i="23"/>
  <c r="AI10" i="23"/>
  <c r="AI31" i="23"/>
  <c r="AI24" i="23"/>
  <c r="AI5" i="23"/>
  <c r="AI9" i="23"/>
  <c r="AI13" i="23"/>
  <c r="AI19" i="23"/>
  <c r="AI27" i="23"/>
  <c r="AI15" i="23"/>
  <c r="AI8" i="23"/>
  <c r="AI14" i="23"/>
  <c r="AI22" i="23"/>
  <c r="AI12" i="23"/>
  <c r="AI20" i="23"/>
  <c r="AI29" i="23"/>
  <c r="AI33" i="23"/>
  <c r="AI7" i="23"/>
  <c r="AI4" i="23"/>
  <c r="AI11" i="23"/>
  <c r="AI25" i="23"/>
  <c r="AI16" i="23"/>
  <c r="AF9" i="9"/>
  <c r="AF32" i="9"/>
  <c r="L33" i="9"/>
  <c r="AG33" i="9" s="1"/>
  <c r="AF34" i="9"/>
  <c r="L32" i="9"/>
  <c r="AF33" i="9"/>
  <c r="AF35" i="9"/>
  <c r="AH6" i="19"/>
  <c r="AG7" i="19"/>
  <c r="AH7" i="19" s="1"/>
  <c r="AF2" i="19"/>
  <c r="L5" i="19"/>
  <c r="C18" i="19" s="1"/>
  <c r="AG3" i="19"/>
  <c r="AH3" i="19" s="1"/>
  <c r="C19" i="19"/>
  <c r="C16" i="19"/>
  <c r="L2" i="19"/>
  <c r="C15" i="19" s="1"/>
  <c r="AG3" i="17"/>
  <c r="AH3" i="17" s="1"/>
  <c r="AG5" i="17"/>
  <c r="AH5" i="17" s="1"/>
  <c r="L7" i="17"/>
  <c r="AG7" i="17" s="1"/>
  <c r="AH7" i="17" s="1"/>
  <c r="C19" i="17"/>
  <c r="L4" i="17"/>
  <c r="AF2" i="17"/>
  <c r="L2" i="17"/>
  <c r="C15" i="17" s="1"/>
  <c r="L35" i="9"/>
  <c r="AG35" i="9" s="1"/>
  <c r="L34" i="9"/>
  <c r="AG34" i="9" s="1"/>
  <c r="AH5" i="16"/>
  <c r="AG4" i="16"/>
  <c r="AH4" i="16"/>
  <c r="L3" i="16"/>
  <c r="C16" i="16" s="1"/>
  <c r="C18" i="16"/>
  <c r="AG2" i="16"/>
  <c r="AH2" i="16" s="1"/>
  <c r="AG4" i="15"/>
  <c r="AH4" i="15" s="1"/>
  <c r="AG3" i="15"/>
  <c r="AH3" i="15" s="1"/>
  <c r="AG5" i="15"/>
  <c r="AH5" i="15" s="1"/>
  <c r="AF2" i="15"/>
  <c r="C16" i="15"/>
  <c r="C18" i="15"/>
  <c r="L2" i="15"/>
  <c r="C15" i="15" s="1"/>
  <c r="AG5" i="14"/>
  <c r="AH5" i="14" s="1"/>
  <c r="L6" i="14"/>
  <c r="C19" i="14" s="1"/>
  <c r="C16" i="14"/>
  <c r="C18" i="14"/>
  <c r="L2" i="14"/>
  <c r="AG6" i="13"/>
  <c r="AH6" i="13" s="1"/>
  <c r="L4" i="13"/>
  <c r="C17" i="13" s="1"/>
  <c r="L3" i="13"/>
  <c r="C16" i="13" s="1"/>
  <c r="L5" i="13"/>
  <c r="AG2" i="13"/>
  <c r="AH2" i="13" s="1"/>
  <c r="AF2" i="11"/>
  <c r="AG3" i="11"/>
  <c r="AF3" i="11"/>
  <c r="AG2" i="11"/>
  <c r="AH2" i="11" s="1"/>
  <c r="AH3" i="11"/>
  <c r="AG3" i="12"/>
  <c r="AF4" i="12"/>
  <c r="AF6" i="12"/>
  <c r="AF3" i="12"/>
  <c r="AG5" i="12"/>
  <c r="AH5" i="12" s="1"/>
  <c r="L4" i="12"/>
  <c r="AF2" i="9"/>
  <c r="L6" i="9"/>
  <c r="AG6" i="9" s="1"/>
  <c r="AF3" i="9"/>
  <c r="AF11" i="9"/>
  <c r="AF17" i="9"/>
  <c r="AF19" i="9"/>
  <c r="AF25" i="9"/>
  <c r="AF27" i="9"/>
  <c r="K5" i="10"/>
  <c r="K10" i="10"/>
  <c r="K3" i="10"/>
  <c r="K7" i="10"/>
  <c r="K9" i="10"/>
  <c r="K4" i="10"/>
  <c r="AF4" i="10"/>
  <c r="L7" i="10"/>
  <c r="L5" i="10"/>
  <c r="AF7" i="10"/>
  <c r="L8" i="10"/>
  <c r="L9" i="10"/>
  <c r="L6" i="10"/>
  <c r="L3" i="10"/>
  <c r="AF5" i="10"/>
  <c r="AF3" i="10"/>
  <c r="AF9" i="10"/>
  <c r="AF6" i="10"/>
  <c r="AF8" i="10"/>
  <c r="AF2" i="10"/>
  <c r="AF10" i="10"/>
  <c r="L2" i="10"/>
  <c r="L10" i="10"/>
  <c r="L4" i="10"/>
  <c r="AF4" i="9"/>
  <c r="AF10" i="9"/>
  <c r="AF12" i="9"/>
  <c r="AF18" i="9"/>
  <c r="AF20" i="9"/>
  <c r="AF26" i="9"/>
  <c r="AF28" i="9"/>
  <c r="L11" i="9"/>
  <c r="AG11" i="9" s="1"/>
  <c r="L19" i="9"/>
  <c r="AG19" i="9" s="1"/>
  <c r="L27" i="9"/>
  <c r="AG27" i="9" s="1"/>
  <c r="L16" i="9"/>
  <c r="AG16" i="9" s="1"/>
  <c r="L13" i="9"/>
  <c r="AG13" i="9" s="1"/>
  <c r="L21" i="9"/>
  <c r="AG21" i="9" s="1"/>
  <c r="L29" i="9"/>
  <c r="AG29" i="9" s="1"/>
  <c r="AF5" i="9"/>
  <c r="AF6" i="9"/>
  <c r="AF8" i="9"/>
  <c r="AF13" i="9"/>
  <c r="AF14" i="9"/>
  <c r="AF16" i="9"/>
  <c r="AF21" i="9"/>
  <c r="AF22" i="9"/>
  <c r="AF24" i="9"/>
  <c r="AF29" i="9"/>
  <c r="AF30" i="9"/>
  <c r="AF38" i="9"/>
  <c r="AF42" i="9"/>
  <c r="AF44" i="9"/>
  <c r="AF46" i="9"/>
  <c r="AF48" i="9"/>
  <c r="AF50" i="9"/>
  <c r="AF53" i="9"/>
  <c r="AF55" i="9"/>
  <c r="AF57" i="9"/>
  <c r="AF59" i="9"/>
  <c r="AF61" i="9"/>
  <c r="L4" i="9"/>
  <c r="AG4" i="9" s="1"/>
  <c r="AF7" i="9"/>
  <c r="L10" i="9"/>
  <c r="AG10" i="9" s="1"/>
  <c r="L12" i="9"/>
  <c r="AG12" i="9" s="1"/>
  <c r="AF15" i="9"/>
  <c r="L18" i="9"/>
  <c r="AG18" i="9" s="1"/>
  <c r="L20" i="9"/>
  <c r="AG20" i="9" s="1"/>
  <c r="AF23" i="9"/>
  <c r="L26" i="9"/>
  <c r="AG26" i="9" s="1"/>
  <c r="L28" i="9"/>
  <c r="AG28" i="9" s="1"/>
  <c r="AF31" i="9"/>
  <c r="AF37" i="9"/>
  <c r="AF41" i="9"/>
  <c r="AF45" i="9"/>
  <c r="AF49" i="9"/>
  <c r="AF52" i="9"/>
  <c r="AF56" i="9"/>
  <c r="AF60" i="9"/>
  <c r="AF64" i="9"/>
  <c r="AF36" i="9"/>
  <c r="AF39" i="9"/>
  <c r="AF40" i="9"/>
  <c r="AF43" i="9"/>
  <c r="AF47" i="9"/>
  <c r="AF51" i="9"/>
  <c r="AF54" i="9"/>
  <c r="AF58" i="9"/>
  <c r="AF62" i="9"/>
  <c r="AF63" i="9"/>
  <c r="AF66" i="9"/>
  <c r="AF67" i="9"/>
  <c r="AF69" i="9"/>
  <c r="AF65" i="9"/>
  <c r="AF71" i="9"/>
  <c r="AF73" i="9"/>
  <c r="AF72" i="9"/>
  <c r="AF68" i="9"/>
  <c r="AF70" i="9"/>
  <c r="L24" i="9"/>
  <c r="AG24" i="9" s="1"/>
  <c r="L44" i="9"/>
  <c r="AG44" i="9" s="1"/>
  <c r="L48" i="9"/>
  <c r="AG48" i="9" s="1"/>
  <c r="L66" i="9"/>
  <c r="AG66" i="9" s="1"/>
  <c r="L74" i="9"/>
  <c r="AG74" i="9" s="1"/>
  <c r="AH74" i="9" s="1"/>
  <c r="L55" i="9"/>
  <c r="AG55" i="9" s="1"/>
  <c r="L59" i="9"/>
  <c r="AG59" i="9" s="1"/>
  <c r="L63" i="9"/>
  <c r="AG63" i="9" s="1"/>
  <c r="L7" i="9"/>
  <c r="AG7" i="9" s="1"/>
  <c r="L15" i="9"/>
  <c r="AG15" i="9" s="1"/>
  <c r="L23" i="9"/>
  <c r="AG23" i="9" s="1"/>
  <c r="L31" i="9"/>
  <c r="AG31" i="9" s="1"/>
  <c r="L71" i="9"/>
  <c r="AG71" i="9" s="1"/>
  <c r="L5" i="9"/>
  <c r="AG5" i="9" s="1"/>
  <c r="L65" i="9"/>
  <c r="AG65" i="9" s="1"/>
  <c r="L73" i="9"/>
  <c r="AG73" i="9" s="1"/>
  <c r="L8" i="9"/>
  <c r="AG8" i="9" s="1"/>
  <c r="L36" i="9"/>
  <c r="AG36" i="9" s="1"/>
  <c r="L47" i="9"/>
  <c r="AG47" i="9" s="1"/>
  <c r="L51" i="9"/>
  <c r="AG51" i="9" s="1"/>
  <c r="L68" i="9"/>
  <c r="AG68" i="9" s="1"/>
  <c r="L38" i="9"/>
  <c r="AG38" i="9" s="1"/>
  <c r="L42" i="9"/>
  <c r="AG42" i="9" s="1"/>
  <c r="L46" i="9"/>
  <c r="AG46" i="9" s="1"/>
  <c r="L50" i="9"/>
  <c r="AG50" i="9" s="1"/>
  <c r="L53" i="9"/>
  <c r="AG53" i="9" s="1"/>
  <c r="L57" i="9"/>
  <c r="AG57" i="9" s="1"/>
  <c r="L61" i="9"/>
  <c r="AG61" i="9" s="1"/>
  <c r="L70" i="9"/>
  <c r="AG70" i="9" s="1"/>
  <c r="AH70" i="9" s="1"/>
  <c r="L40" i="9"/>
  <c r="L43" i="9"/>
  <c r="AG43" i="9" s="1"/>
  <c r="L62" i="9"/>
  <c r="AG62" i="9" s="1"/>
  <c r="L67" i="9"/>
  <c r="AG67" i="9" s="1"/>
  <c r="L14" i="9"/>
  <c r="AG14" i="9" s="1"/>
  <c r="L22" i="9"/>
  <c r="AG22" i="9" s="1"/>
  <c r="L30" i="9"/>
  <c r="AG30" i="9" s="1"/>
  <c r="L39" i="9"/>
  <c r="AG39" i="9" s="1"/>
  <c r="L3" i="9"/>
  <c r="AG3" i="9" s="1"/>
  <c r="L2" i="9"/>
  <c r="AG2" i="9" s="1"/>
  <c r="L37" i="9"/>
  <c r="AG37" i="9" s="1"/>
  <c r="L41" i="9"/>
  <c r="AG41" i="9" s="1"/>
  <c r="L45" i="9"/>
  <c r="AG45" i="9" s="1"/>
  <c r="L49" i="9"/>
  <c r="AG49" i="9" s="1"/>
  <c r="L52" i="9"/>
  <c r="AG52" i="9" s="1"/>
  <c r="L56" i="9"/>
  <c r="AG56" i="9" s="1"/>
  <c r="L60" i="9"/>
  <c r="AG60" i="9" s="1"/>
  <c r="L64" i="9"/>
  <c r="AG64" i="9" s="1"/>
  <c r="L72" i="9"/>
  <c r="AG72" i="9" s="1"/>
  <c r="L54" i="9"/>
  <c r="AG54" i="9" s="1"/>
  <c r="L58" i="9"/>
  <c r="AG58" i="9" s="1"/>
  <c r="L9" i="9"/>
  <c r="AG9" i="9" s="1"/>
  <c r="L17" i="9"/>
  <c r="AG17" i="9" s="1"/>
  <c r="L25" i="9"/>
  <c r="AG25" i="9" s="1"/>
  <c r="L69" i="9"/>
  <c r="AG69" i="9" s="1"/>
  <c r="AH3" i="12" l="1"/>
  <c r="AG4" i="12"/>
  <c r="AH4" i="12" s="1"/>
  <c r="C17" i="12"/>
  <c r="AH6" i="10"/>
  <c r="AH3" i="10"/>
  <c r="AH4" i="10"/>
  <c r="AG32" i="9"/>
  <c r="AH32" i="9" s="1"/>
  <c r="AH48" i="9"/>
  <c r="AH39" i="9"/>
  <c r="AG40" i="9"/>
  <c r="AH40" i="9" s="1"/>
  <c r="AH2" i="9"/>
  <c r="AH3" i="9"/>
  <c r="AH34" i="9"/>
  <c r="AH63" i="9"/>
  <c r="AH56" i="9"/>
  <c r="AH35" i="9"/>
  <c r="AH11" i="9"/>
  <c r="AH52" i="9"/>
  <c r="AH10" i="9"/>
  <c r="AH33" i="9"/>
  <c r="AH43" i="9"/>
  <c r="AH9" i="9"/>
  <c r="AH67" i="9"/>
  <c r="AH50" i="9"/>
  <c r="AH7" i="9"/>
  <c r="AH24" i="9"/>
  <c r="AH60" i="9"/>
  <c r="AH5" i="9"/>
  <c r="AH12" i="9"/>
  <c r="AH14" i="9"/>
  <c r="AH13" i="9"/>
  <c r="AG5" i="19"/>
  <c r="AH5" i="19" s="1"/>
  <c r="AG2" i="19"/>
  <c r="AH2" i="19" s="1"/>
  <c r="AG2" i="17"/>
  <c r="AH2" i="17" s="1"/>
  <c r="C17" i="17"/>
  <c r="AG4" i="17"/>
  <c r="AH4" i="17" s="1"/>
  <c r="AI4" i="17" s="1"/>
  <c r="AH64" i="9"/>
  <c r="AH31" i="9"/>
  <c r="AH4" i="9"/>
  <c r="AH6" i="9"/>
  <c r="AH30" i="9"/>
  <c r="AH53" i="9"/>
  <c r="AH8" i="9"/>
  <c r="AG3" i="16"/>
  <c r="AH3" i="16" s="1"/>
  <c r="AI3" i="16" s="1"/>
  <c r="AI2" i="16"/>
  <c r="AG2" i="15"/>
  <c r="AH2" i="15" s="1"/>
  <c r="AI5" i="15" s="1"/>
  <c r="AG6" i="14"/>
  <c r="AH6" i="14" s="1"/>
  <c r="AG2" i="14"/>
  <c r="AH2" i="14" s="1"/>
  <c r="AI4" i="14" s="1"/>
  <c r="C15" i="14"/>
  <c r="AG4" i="13"/>
  <c r="AH4" i="13" s="1"/>
  <c r="AG3" i="13"/>
  <c r="AH3" i="13" s="1"/>
  <c r="AG5" i="13"/>
  <c r="AH5" i="13" s="1"/>
  <c r="C18" i="13"/>
  <c r="AG6" i="12"/>
  <c r="AH6" i="12" s="1"/>
  <c r="AI6" i="12" s="1"/>
  <c r="AI2" i="11"/>
  <c r="AH57" i="9"/>
  <c r="AH29" i="9"/>
  <c r="AH41" i="9"/>
  <c r="AH54" i="9"/>
  <c r="AH42" i="9"/>
  <c r="AH26" i="9"/>
  <c r="AH25" i="9"/>
  <c r="AH28" i="9"/>
  <c r="AH18" i="9"/>
  <c r="AH69" i="9"/>
  <c r="AH55" i="9"/>
  <c r="AH17" i="9"/>
  <c r="AH19" i="9"/>
  <c r="AH21" i="9"/>
  <c r="AH27" i="9"/>
  <c r="AG9" i="10"/>
  <c r="AH9" i="10" s="1"/>
  <c r="AG6" i="10"/>
  <c r="AG3" i="10"/>
  <c r="AG8" i="10"/>
  <c r="AH8" i="10" s="1"/>
  <c r="AG4" i="10"/>
  <c r="AG5" i="10"/>
  <c r="AH5" i="10" s="1"/>
  <c r="AG10" i="10"/>
  <c r="AH10" i="10" s="1"/>
  <c r="AG7" i="10"/>
  <c r="AH7" i="10" s="1"/>
  <c r="AG2" i="10"/>
  <c r="AH2" i="10" s="1"/>
  <c r="AH71" i="9"/>
  <c r="AH47" i="9"/>
  <c r="AH16" i="9"/>
  <c r="AH20" i="9"/>
  <c r="AH45" i="9"/>
  <c r="AH36" i="9"/>
  <c r="AH23" i="9"/>
  <c r="AH66" i="9"/>
  <c r="AH61" i="9"/>
  <c r="AH49" i="9"/>
  <c r="AH22" i="9"/>
  <c r="AH72" i="9"/>
  <c r="AH37" i="9"/>
  <c r="AH62" i="9"/>
  <c r="AH46" i="9"/>
  <c r="AH51" i="9"/>
  <c r="AH15" i="9"/>
  <c r="AH73" i="9"/>
  <c r="AH44" i="9"/>
  <c r="AH65" i="9"/>
  <c r="AH38" i="9"/>
  <c r="AH59" i="9"/>
  <c r="AH68" i="9"/>
  <c r="AI8" i="10" l="1"/>
  <c r="AI5" i="17"/>
  <c r="AI6" i="14"/>
  <c r="AI5" i="13"/>
  <c r="AI2" i="13"/>
  <c r="AI7" i="10"/>
  <c r="AI5" i="10"/>
  <c r="AI10" i="10"/>
  <c r="AI3" i="10"/>
  <c r="AI6" i="10"/>
  <c r="AI4" i="10"/>
  <c r="AI9" i="10"/>
  <c r="AI2" i="10"/>
  <c r="AI62" i="9"/>
  <c r="A62" i="9" s="1"/>
  <c r="AI38" i="9"/>
  <c r="A38" i="9" s="1"/>
  <c r="AI36" i="9"/>
  <c r="A36" i="9" s="1"/>
  <c r="AI21" i="9"/>
  <c r="A21" i="9" s="1"/>
  <c r="AI39" i="9"/>
  <c r="A39" i="9" s="1"/>
  <c r="AI12" i="9"/>
  <c r="A12" i="9" s="1"/>
  <c r="AI9" i="9"/>
  <c r="A9" i="9" s="1"/>
  <c r="AI63" i="9"/>
  <c r="A63" i="9" s="1"/>
  <c r="AI65" i="9"/>
  <c r="A65" i="9" s="1"/>
  <c r="AI37" i="9"/>
  <c r="A37" i="9" s="1"/>
  <c r="AI45" i="9"/>
  <c r="A45" i="9" s="1"/>
  <c r="AI19" i="9"/>
  <c r="A19" i="9" s="1"/>
  <c r="AI42" i="9"/>
  <c r="A42" i="9" s="1"/>
  <c r="AI70" i="9"/>
  <c r="A70" i="9" s="1"/>
  <c r="AI43" i="9"/>
  <c r="A43" i="9" s="1"/>
  <c r="AI34" i="9"/>
  <c r="A34" i="9" s="1"/>
  <c r="AI64" i="9"/>
  <c r="A64" i="9" s="1"/>
  <c r="AI20" i="9"/>
  <c r="A20" i="9" s="1"/>
  <c r="AI3" i="9"/>
  <c r="A3" i="9" s="1"/>
  <c r="AI22" i="9"/>
  <c r="A22" i="9" s="1"/>
  <c r="AI53" i="9"/>
  <c r="A53" i="9" s="1"/>
  <c r="AI15" i="9"/>
  <c r="A15" i="9" s="1"/>
  <c r="AI49" i="9"/>
  <c r="A49" i="9" s="1"/>
  <c r="AI47" i="9"/>
  <c r="A47" i="9" s="1"/>
  <c r="AI69" i="9"/>
  <c r="A69" i="9" s="1"/>
  <c r="AI29" i="9"/>
  <c r="A29" i="9" s="1"/>
  <c r="AI30" i="9"/>
  <c r="A30" i="9" s="1"/>
  <c r="AI24" i="9"/>
  <c r="A24" i="9" s="1"/>
  <c r="AI52" i="9"/>
  <c r="A52" i="9" s="1"/>
  <c r="AI40" i="9"/>
  <c r="A40" i="9" s="1"/>
  <c r="AI72" i="9"/>
  <c r="A72" i="9" s="1"/>
  <c r="AI8" i="9"/>
  <c r="A8" i="9" s="1"/>
  <c r="AI73" i="9"/>
  <c r="A73" i="9" s="1"/>
  <c r="AI41" i="9"/>
  <c r="A41" i="9" s="1"/>
  <c r="AI74" i="9"/>
  <c r="A74" i="9" s="1"/>
  <c r="AI51" i="9"/>
  <c r="A51" i="9" s="1"/>
  <c r="AI61" i="9"/>
  <c r="A61" i="9" s="1"/>
  <c r="AI71" i="9"/>
  <c r="A71" i="9" s="1"/>
  <c r="AI18" i="9"/>
  <c r="A18" i="9" s="1"/>
  <c r="AI57" i="9"/>
  <c r="A57" i="9" s="1"/>
  <c r="AI6" i="9"/>
  <c r="A6" i="9" s="1"/>
  <c r="AI7" i="9"/>
  <c r="A7" i="9" s="1"/>
  <c r="AI11" i="9"/>
  <c r="A11" i="9" s="1"/>
  <c r="AI48" i="9"/>
  <c r="A48" i="9" s="1"/>
  <c r="AI44" i="9"/>
  <c r="A44" i="9" s="1"/>
  <c r="AI54" i="9"/>
  <c r="A54" i="9" s="1"/>
  <c r="AI33" i="9"/>
  <c r="A33" i="9" s="1"/>
  <c r="AI55" i="9"/>
  <c r="A55" i="9" s="1"/>
  <c r="AI10" i="9"/>
  <c r="A10" i="9" s="1"/>
  <c r="AI58" i="9"/>
  <c r="A58" i="9" s="1"/>
  <c r="AI66" i="9"/>
  <c r="A66" i="9" s="1"/>
  <c r="AI28" i="9"/>
  <c r="A28" i="9" s="1"/>
  <c r="AI4" i="9"/>
  <c r="A4" i="9" s="1"/>
  <c r="AI13" i="9"/>
  <c r="A13" i="9" s="1"/>
  <c r="AI50" i="9"/>
  <c r="A50" i="9" s="1"/>
  <c r="AI35" i="9"/>
  <c r="A35" i="9" s="1"/>
  <c r="AI32" i="9"/>
  <c r="A32" i="9" s="1"/>
  <c r="AI26" i="9"/>
  <c r="A26" i="9" s="1"/>
  <c r="AI17" i="9"/>
  <c r="A17" i="9" s="1"/>
  <c r="AI5" i="9"/>
  <c r="A5" i="9" s="1"/>
  <c r="AI16" i="9"/>
  <c r="A16" i="9" s="1"/>
  <c r="AI60" i="9"/>
  <c r="A60" i="9" s="1"/>
  <c r="AI68" i="9"/>
  <c r="A68" i="9" s="1"/>
  <c r="AI59" i="9"/>
  <c r="A59" i="9" s="1"/>
  <c r="AI46" i="9"/>
  <c r="A46" i="9" s="1"/>
  <c r="AI23" i="9"/>
  <c r="A23" i="9" s="1"/>
  <c r="AI27" i="9"/>
  <c r="A27" i="9" s="1"/>
  <c r="AI25" i="9"/>
  <c r="A25" i="9" s="1"/>
  <c r="AI31" i="9"/>
  <c r="A31" i="9" s="1"/>
  <c r="AI14" i="9"/>
  <c r="A14" i="9" s="1"/>
  <c r="AI67" i="9"/>
  <c r="A67" i="9" s="1"/>
  <c r="AI56" i="9"/>
  <c r="A56" i="9" s="1"/>
  <c r="AI2" i="19"/>
  <c r="AI4" i="19"/>
  <c r="AI8" i="19"/>
  <c r="AI5" i="19"/>
  <c r="AI6" i="19"/>
  <c r="AI3" i="19"/>
  <c r="AI7" i="19"/>
  <c r="AI6" i="17"/>
  <c r="AI7" i="17"/>
  <c r="AI3" i="17"/>
  <c r="AI2" i="17"/>
  <c r="AI2" i="9"/>
  <c r="A2" i="9" s="1"/>
  <c r="AI5" i="16"/>
  <c r="AI4" i="16"/>
  <c r="AI6" i="16"/>
  <c r="AI4" i="15"/>
  <c r="AI3" i="15"/>
  <c r="AI6" i="15"/>
  <c r="AI2" i="15"/>
  <c r="AI3" i="14"/>
  <c r="AI5" i="14"/>
  <c r="AI2" i="14"/>
  <c r="AI4" i="13"/>
  <c r="AI3" i="13"/>
  <c r="AI6" i="13"/>
  <c r="AI3" i="11"/>
  <c r="AI2" i="12"/>
  <c r="AI5" i="12"/>
  <c r="AI3" i="12"/>
  <c r="AI4" i="12"/>
  <c r="F29" i="10" l="1"/>
</calcChain>
</file>

<file path=xl/sharedStrings.xml><?xml version="1.0" encoding="utf-8"?>
<sst xmlns="http://schemas.openxmlformats.org/spreadsheetml/2006/main" count="727" uniqueCount="245">
  <si>
    <t>Image Size</t>
  </si>
  <si>
    <t>Augment</t>
  </si>
  <si>
    <t>Neurons in Fully Connected Layer</t>
  </si>
  <si>
    <t>Color</t>
  </si>
  <si>
    <t>How many augmentations each image has, if augment = 40, original + 39 augmentations</t>
  </si>
  <si>
    <t>Size of the filter in first convolutional layer</t>
  </si>
  <si>
    <t>How many filters there are in the first convolutional layer</t>
  </si>
  <si>
    <t>Size of the filter in secound convolutional layer</t>
  </si>
  <si>
    <t>How many filters there are in the secound convolutional layer</t>
  </si>
  <si>
    <t>How many neurons there are in the fully connected layers</t>
  </si>
  <si>
    <t>Iterations</t>
  </si>
  <si>
    <t>Test accuracy</t>
  </si>
  <si>
    <t>Sec</t>
  </si>
  <si>
    <t>Min</t>
  </si>
  <si>
    <t>Layer 1 Filter Size</t>
  </si>
  <si>
    <t>Layer 2 Filter Size</t>
  </si>
  <si>
    <t>Layer 1     Filter Amount</t>
  </si>
  <si>
    <t>Layer 2      Filter Amount</t>
  </si>
  <si>
    <t>TN</t>
  </si>
  <si>
    <t>FP</t>
  </si>
  <si>
    <t>FN</t>
  </si>
  <si>
    <t>TP</t>
  </si>
  <si>
    <t>Time in sec</t>
  </si>
  <si>
    <t>TP rate</t>
  </si>
  <si>
    <t>FP rate</t>
  </si>
  <si>
    <t>Specificity</t>
  </si>
  <si>
    <t>Precision</t>
  </si>
  <si>
    <t>Prevalence</t>
  </si>
  <si>
    <t>Missclasssifiaction rate</t>
  </si>
  <si>
    <t>score</t>
  </si>
  <si>
    <t>good</t>
  </si>
  <si>
    <t>bad</t>
  </si>
  <si>
    <t>Label</t>
  </si>
  <si>
    <t>usable data:</t>
  </si>
  <si>
    <t>Normie Accuracy</t>
  </si>
  <si>
    <t>Normalized Time</t>
  </si>
  <si>
    <t>Normlized score</t>
  </si>
  <si>
    <t>color</t>
  </si>
  <si>
    <t>Baseline</t>
  </si>
  <si>
    <t>Normalized score</t>
  </si>
  <si>
    <t>L2FS</t>
  </si>
  <si>
    <t>L2FA</t>
  </si>
  <si>
    <t>Neurons</t>
  </si>
  <si>
    <t>300x300 Default</t>
  </si>
  <si>
    <t xml:space="preserve">50x50 Default </t>
  </si>
  <si>
    <t>Augment 1 -&gt; 10</t>
  </si>
  <si>
    <t>L1FS 10 -&gt; 4</t>
  </si>
  <si>
    <t>L1FA 16 -&gt; 20</t>
  </si>
  <si>
    <t>L2FA 36 -&gt; 64</t>
  </si>
  <si>
    <t>L2FS 10 -&gt; 5</t>
  </si>
  <si>
    <t>Neurons 128 -&gt; 512</t>
  </si>
  <si>
    <t>Iterations 100 -&gt; 800</t>
  </si>
  <si>
    <t>Norm TN</t>
  </si>
  <si>
    <t>Norm FP</t>
  </si>
  <si>
    <t>Norm FN</t>
  </si>
  <si>
    <t>Norm TP</t>
  </si>
  <si>
    <t>Norm Time</t>
  </si>
  <si>
    <t>The name for recognition within a graph</t>
  </si>
  <si>
    <t>Size of image, if image size =  x, then the images will be x*x in size</t>
  </si>
  <si>
    <t>What colorspace used, 1 = greyscale, 3 = color</t>
  </si>
  <si>
    <t>How many iterations. The graph that gets saved is the best iteration of n iterations, and if the training accuracy is equal to global best, the new data gets recorded.</t>
  </si>
  <si>
    <t>The time in seconds normalized to all the data I have</t>
  </si>
  <si>
    <t>True Negatives, where the model predict random, and it actually is random</t>
  </si>
  <si>
    <t>False Positives, where the model predict Gogh, but it is random</t>
  </si>
  <si>
    <t>False Negatives, where the model predict Random, but it is Gogh</t>
  </si>
  <si>
    <t>True Positives, where the model predicts Gogh and it actually is Gogh</t>
  </si>
  <si>
    <t>The time used. Will be different for different systems</t>
  </si>
  <si>
    <t>Amount of minutes used</t>
  </si>
  <si>
    <t>How many seconds into the minute</t>
  </si>
  <si>
    <t>Accuracy on the test data, overall how much is the model right</t>
  </si>
  <si>
    <t>When the image is by Gogh, how often does the model think it is by Gogh</t>
  </si>
  <si>
    <t>When the image is random, how often does the model think it is random</t>
  </si>
  <si>
    <t>When the image is random, how often does the model think it is  by Gogh</t>
  </si>
  <si>
    <t>When it predicts the image to be by Gogh, how often is it right</t>
  </si>
  <si>
    <t>How often does the model think the images are by Gogh</t>
  </si>
  <si>
    <t>The score normalized to all  the data of the same type</t>
  </si>
  <si>
    <t>(Prevalence + Specificity + TP rate + Test accuracy + Norm TP + Norm TN) - (FP rate + Missclasssifiaction rate + Norm FP + Norm Time)</t>
  </si>
  <si>
    <t>50x50 Color</t>
  </si>
  <si>
    <t>Score copy</t>
  </si>
  <si>
    <t>50x50 Grey</t>
  </si>
  <si>
    <t>Aug  = 10</t>
  </si>
  <si>
    <t>Aug  = 20</t>
  </si>
  <si>
    <t>Aug  = 30</t>
  </si>
  <si>
    <t>Aug  = 40</t>
  </si>
  <si>
    <t>L1FC = 4</t>
  </si>
  <si>
    <t>L1FC = 16</t>
  </si>
  <si>
    <t>L1FC = 24</t>
  </si>
  <si>
    <t>L1FC = 32</t>
  </si>
  <si>
    <t>L2FA = 5</t>
  </si>
  <si>
    <t>L2FA = 10</t>
  </si>
  <si>
    <t>L2FA = 20</t>
  </si>
  <si>
    <t>L2FA = 30</t>
  </si>
  <si>
    <t>L2FS = 5</t>
  </si>
  <si>
    <t>L2FS = 15</t>
  </si>
  <si>
    <t>L2FS = 20</t>
  </si>
  <si>
    <t>L2FS = 30</t>
  </si>
  <si>
    <t>L2FA = 16</t>
  </si>
  <si>
    <t>L1FA = 24</t>
  </si>
  <si>
    <t>L1FA = 48</t>
  </si>
  <si>
    <t>L1FA = 64</t>
  </si>
  <si>
    <t>Neurons = 1</t>
  </si>
  <si>
    <t>Neurons = 64</t>
  </si>
  <si>
    <t>Neurons = 96</t>
  </si>
  <si>
    <t>Neurons = 256</t>
  </si>
  <si>
    <t>Neurons = 512</t>
  </si>
  <si>
    <t>Iterations = 25</t>
  </si>
  <si>
    <t>Iterations = 50</t>
  </si>
  <si>
    <t>Iterations = 200</t>
  </si>
  <si>
    <t>Iterations = 400</t>
  </si>
  <si>
    <t>Iterations = 800</t>
  </si>
  <si>
    <t>Iterations = 1000</t>
  </si>
  <si>
    <t>2209 5591</t>
  </si>
  <si>
    <t>2739 5061</t>
  </si>
  <si>
    <t>2324 5476</t>
  </si>
  <si>
    <t>1759 6041</t>
  </si>
  <si>
    <t>img size 300</t>
  </si>
  <si>
    <t>L1FS 4</t>
  </si>
  <si>
    <t>L1FA20</t>
  </si>
  <si>
    <t>img size 500</t>
  </si>
  <si>
    <t>L2FA 64</t>
  </si>
  <si>
    <t>Neurons 512</t>
  </si>
  <si>
    <t>img size 10</t>
  </si>
  <si>
    <t>img size 50</t>
  </si>
  <si>
    <t>L2FS 5</t>
  </si>
  <si>
    <t>Iterations 800</t>
  </si>
  <si>
    <t>Iterations 50</t>
  </si>
  <si>
    <t>img size 100</t>
  </si>
  <si>
    <t>augment 10</t>
  </si>
  <si>
    <t>L1FS 32</t>
  </si>
  <si>
    <t>img size 200</t>
  </si>
  <si>
    <t>L1FS 24</t>
  </si>
  <si>
    <t>L1FA15</t>
  </si>
  <si>
    <t>Neurons 64</t>
  </si>
  <si>
    <t>img size 400</t>
  </si>
  <si>
    <t>L2FS 30</t>
  </si>
  <si>
    <t>augment 20</t>
  </si>
  <si>
    <t>Neurons 256</t>
  </si>
  <si>
    <t>Iterations 400</t>
  </si>
  <si>
    <t>Iterations 1000</t>
  </si>
  <si>
    <t>augment 30</t>
  </si>
  <si>
    <t>L2FA 48</t>
  </si>
  <si>
    <t>Neurons 96</t>
  </si>
  <si>
    <t>L2FS 15</t>
  </si>
  <si>
    <t>L2FS 20</t>
  </si>
  <si>
    <t>L1FS 8</t>
  </si>
  <si>
    <t>Iterations 200</t>
  </si>
  <si>
    <t>augment 40</t>
  </si>
  <si>
    <t>img size 25</t>
  </si>
  <si>
    <t>L1FA5</t>
  </si>
  <si>
    <t>L2FA 24</t>
  </si>
  <si>
    <t>Iterations 25</t>
  </si>
  <si>
    <t>L1FA30</t>
  </si>
  <si>
    <t>L2FA 16</t>
  </si>
  <si>
    <t>img size 1</t>
  </si>
  <si>
    <t>Neurons 1</t>
  </si>
  <si>
    <t>default</t>
  </si>
  <si>
    <t>This is the same as img_size, and is the height and width of the images</t>
  </si>
  <si>
    <t>Whether or not it is in color</t>
  </si>
  <si>
    <t>The amount of augmentations per image</t>
  </si>
  <si>
    <t>Filter size for layer two</t>
  </si>
  <si>
    <t>Filter size for layer one</t>
  </si>
  <si>
    <t>How many filters in layer one</t>
  </si>
  <si>
    <t>How many filters in layer two</t>
  </si>
  <si>
    <t>How many neurons in the fully connected layers</t>
  </si>
  <si>
    <t>How many iterations the program ran</t>
  </si>
  <si>
    <t xml:space="preserve">L1FS </t>
  </si>
  <si>
    <t>L1FA</t>
  </si>
  <si>
    <t xml:space="preserve">Iterations </t>
  </si>
  <si>
    <t xml:space="preserve">Augment </t>
  </si>
  <si>
    <t>Img size</t>
  </si>
  <si>
    <t>The baseline for all off the runs</t>
  </si>
  <si>
    <t>Default</t>
  </si>
  <si>
    <t xml:space="preserve">Color 50x50 Default </t>
  </si>
  <si>
    <t>Color Augment 1 -&gt; 10</t>
  </si>
  <si>
    <t>Color L1FS 10 -&gt; 4</t>
  </si>
  <si>
    <t>Color L1FA 16 -&gt; 20</t>
  </si>
  <si>
    <t>Color L2FS 10 -&gt; 5</t>
  </si>
  <si>
    <t>Color L2FA 36 -&gt; 64</t>
  </si>
  <si>
    <t>Color Neurons 128 -&gt; 512</t>
  </si>
  <si>
    <t>Color Iterations 100 -&gt; 800</t>
  </si>
  <si>
    <t>Method 1, best results</t>
  </si>
  <si>
    <t>Method 1, 2nd best reults</t>
  </si>
  <si>
    <t>Method 1, 3rd best results</t>
  </si>
  <si>
    <t>Method 2, best results</t>
  </si>
  <si>
    <t>Method 2, 2nd best reults</t>
  </si>
  <si>
    <t>Method 2, 3rd best results</t>
  </si>
  <si>
    <t>Image Size 1</t>
  </si>
  <si>
    <t>Image Size 10</t>
  </si>
  <si>
    <t>Image Size 25</t>
  </si>
  <si>
    <t>Image Size 50</t>
  </si>
  <si>
    <t>Image Size 200</t>
  </si>
  <si>
    <t>Image Size 300</t>
  </si>
  <si>
    <t>Image Size 400</t>
  </si>
  <si>
    <t>Image Size 500</t>
  </si>
  <si>
    <t>Time adjusted for error</t>
  </si>
  <si>
    <t>time in sec</t>
  </si>
  <si>
    <t>time adjust</t>
  </si>
  <si>
    <t>New time</t>
  </si>
  <si>
    <t>Image size</t>
  </si>
  <si>
    <t>50x50</t>
  </si>
  <si>
    <t>Parameter</t>
  </si>
  <si>
    <t>Value</t>
  </si>
  <si>
    <t>Some explenations for the headers used in this sheet</t>
  </si>
  <si>
    <t>Variable</t>
  </si>
  <si>
    <t>Description of what the variable does</t>
  </si>
  <si>
    <t>image_size</t>
  </si>
  <si>
    <t>Size of the images, all sides of image is same side</t>
  </si>
  <si>
    <t>num_channels</t>
  </si>
  <si>
    <t>Number of color channels for the images: can be 1 channel for gray-scale or 3 for color</t>
  </si>
  <si>
    <t>num_augment</t>
  </si>
  <si>
    <t>How many augmentations to make each image into, can be 1, 10, 20, 30 and 40</t>
  </si>
  <si>
    <t>filter_size1</t>
  </si>
  <si>
    <t>The size of the layer one kernels</t>
  </si>
  <si>
    <t>num_filters1</t>
  </si>
  <si>
    <t>How many kernels in layer one</t>
  </si>
  <si>
    <t>filter_size2</t>
  </si>
  <si>
    <t>The size of the layer two kernels</t>
  </si>
  <si>
    <t>num_filters2</t>
  </si>
  <si>
    <t>How many kernels in layer two</t>
  </si>
  <si>
    <t>fc_size</t>
  </si>
  <si>
    <t>Number of neurons in fully-connected layer.</t>
  </si>
  <si>
    <t>optimization_iterations</t>
  </si>
  <si>
    <t>How many times to run the optimization</t>
  </si>
  <si>
    <t>batch_size</t>
  </si>
  <si>
    <t>This is used for how large the batches are when finding the test accuracy. Lowering this will use less ram but be slower.</t>
  </si>
  <si>
    <t>train_batch_size</t>
  </si>
  <si>
    <t>The size each training cycle gets split into. Split into smaller batches of this size. If crash due to low memory lower this one, and increase the iterations to make up for it</t>
  </si>
  <si>
    <t>print_and_save_regularity</t>
  </si>
  <si>
    <t>How often the accuracy is printed, and the model has a chance to be saved during optimization. Would advise this to be 1</t>
  </si>
  <si>
    <t>class_zero</t>
  </si>
  <si>
    <t>The name of the random class, this is what it will be printed as</t>
  </si>
  <si>
    <t>class_one</t>
  </si>
  <si>
    <t>The name of the class that is correlated to the file name identifier</t>
  </si>
  <si>
    <t>file_name_identifier</t>
  </si>
  <si>
    <t>Something distinguishable to tell the two images apart.</t>
  </si>
  <si>
    <t>train_data_directory</t>
  </si>
  <si>
    <t>Directory to load the train images from</t>
  </si>
  <si>
    <t>test_data_directory</t>
  </si>
  <si>
    <t>Directory to load the test images from</t>
  </si>
  <si>
    <t>validation_data_directory</t>
  </si>
  <si>
    <t>Directory to load the validate images from</t>
  </si>
  <si>
    <t>plt_show</t>
  </si>
  <si>
    <t>Whether or not to show the plots. Set to true to plot, set to false to avoid plotting. (increases performance and won’t stop the program, useful for run_many)</t>
  </si>
  <si>
    <t>augment</t>
  </si>
  <si>
    <t>Whether or not to augment, if img_size or num_augment has change this must be true. Saves time not to re-augment every time you run the program if 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</si>
</sst>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m&quot;"/>
    <numFmt numFmtId="165" formatCode="0&quot;s&quot;"/>
  </numFmts>
  <fonts count="7" x14ac:knownFonts="1">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4"/>
      <name val="Calibri"/>
      <family val="2"/>
      <scheme val="minor"/>
    </font>
    <font>
      <b/>
      <sz val="11"/>
      <color rgb="FF000000"/>
      <name val="Calibri"/>
      <family val="2"/>
    </font>
    <font>
      <sz val="11"/>
      <color rgb="FF000000"/>
      <name val="Calibri"/>
      <family val="2"/>
    </font>
  </fonts>
  <fills count="22">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bgColor indexed="64"/>
      </patternFill>
    </fill>
    <fill>
      <patternFill patternType="solid">
        <fgColor rgb="FFFF5353"/>
        <bgColor indexed="64"/>
      </patternFill>
    </fill>
    <fill>
      <patternFill patternType="solid">
        <fgColor rgb="FF7CFF75"/>
        <bgColor indexed="64"/>
      </patternFill>
    </fill>
    <fill>
      <patternFill patternType="solid">
        <fgColor rgb="FFADF5B6"/>
        <bgColor indexed="64"/>
      </patternFill>
    </fill>
    <fill>
      <patternFill patternType="solid">
        <fgColor rgb="FF00B0F0"/>
        <bgColor indexed="64"/>
      </patternFill>
    </fill>
    <fill>
      <patternFill patternType="solid">
        <fgColor theme="9" tint="-0.49998474074526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4"/>
        <bgColor indexed="64"/>
      </patternFill>
    </fill>
    <fill>
      <patternFill patternType="solid">
        <fgColor theme="5"/>
        <bgColor indexed="64"/>
      </patternFill>
    </fill>
    <fill>
      <patternFill patternType="solid">
        <fgColor rgb="FFFFFF00"/>
        <bgColor indexed="64"/>
      </patternFill>
    </fill>
    <fill>
      <patternFill patternType="solid">
        <fgColor rgb="FFFF00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99">
    <xf numFmtId="0" fontId="0" fillId="0" borderId="0" xfId="0"/>
    <xf numFmtId="0" fontId="2" fillId="8" borderId="3" xfId="0" applyFont="1" applyFill="1" applyBorder="1"/>
    <xf numFmtId="0" fontId="2" fillId="8" borderId="5" xfId="0" applyFont="1" applyFill="1" applyBorder="1"/>
    <xf numFmtId="0" fontId="2" fillId="3" borderId="3" xfId="0" applyNumberFormat="1" applyFont="1" applyFill="1" applyBorder="1"/>
    <xf numFmtId="2" fontId="0" fillId="0" borderId="0" xfId="0" applyNumberFormat="1"/>
    <xf numFmtId="2" fontId="2" fillId="9" borderId="5" xfId="0" applyNumberFormat="1" applyFont="1" applyFill="1" applyBorder="1"/>
    <xf numFmtId="0" fontId="0" fillId="9" borderId="0" xfId="0" applyFill="1"/>
    <xf numFmtId="2" fontId="2" fillId="9" borderId="6" xfId="0" applyNumberFormat="1" applyFont="1" applyFill="1" applyBorder="1"/>
    <xf numFmtId="2" fontId="2" fillId="3" borderId="3" xfId="0" applyNumberFormat="1" applyFont="1" applyFill="1" applyBorder="1"/>
    <xf numFmtId="0" fontId="2" fillId="10" borderId="3" xfId="0" applyNumberFormat="1" applyFont="1" applyFill="1" applyBorder="1"/>
    <xf numFmtId="0" fontId="2" fillId="12" borderId="3" xfId="0" applyNumberFormat="1" applyFont="1" applyFill="1" applyBorder="1"/>
    <xf numFmtId="2" fontId="2" fillId="9" borderId="3" xfId="0" applyNumberFormat="1" applyFont="1" applyFill="1" applyBorder="1"/>
    <xf numFmtId="2" fontId="2" fillId="8" borderId="3" xfId="0" applyNumberFormat="1" applyFont="1" applyFill="1" applyBorder="1"/>
    <xf numFmtId="2" fontId="2" fillId="8" borderId="5" xfId="0" applyNumberFormat="1" applyFont="1" applyFill="1" applyBorder="1"/>
    <xf numFmtId="2" fontId="2" fillId="12" borderId="3" xfId="0" applyNumberFormat="1" applyFont="1" applyFill="1" applyBorder="1"/>
    <xf numFmtId="2" fontId="2" fillId="10" borderId="3" xfId="0" applyNumberFormat="1" applyFont="1" applyFill="1" applyBorder="1"/>
    <xf numFmtId="2" fontId="2" fillId="12" borderId="5" xfId="0" applyNumberFormat="1" applyFont="1" applyFill="1" applyBorder="1"/>
    <xf numFmtId="2" fontId="2" fillId="10" borderId="5" xfId="0" applyNumberFormat="1" applyFont="1" applyFill="1" applyBorder="1"/>
    <xf numFmtId="2" fontId="2" fillId="12" borderId="6" xfId="0" applyNumberFormat="1" applyFont="1" applyFill="1" applyBorder="1"/>
    <xf numFmtId="1" fontId="2" fillId="9" borderId="3" xfId="0" applyNumberFormat="1" applyFont="1" applyFill="1" applyBorder="1"/>
    <xf numFmtId="1" fontId="2" fillId="9" borderId="5" xfId="0" applyNumberFormat="1" applyFont="1" applyFill="1" applyBorder="1"/>
    <xf numFmtId="1" fontId="2" fillId="8" borderId="3" xfId="0" applyNumberFormat="1" applyFont="1" applyFill="1" applyBorder="1"/>
    <xf numFmtId="1" fontId="2" fillId="8" borderId="5" xfId="0" applyNumberFormat="1" applyFont="1" applyFill="1" applyBorder="1"/>
    <xf numFmtId="1" fontId="2" fillId="4" borderId="3" xfId="0" applyNumberFormat="1" applyFont="1" applyFill="1" applyBorder="1"/>
    <xf numFmtId="1" fontId="2" fillId="4" borderId="5" xfId="0" applyNumberFormat="1" applyFont="1" applyFill="1" applyBorder="1"/>
    <xf numFmtId="0" fontId="0" fillId="2" borderId="0" xfId="0" applyFill="1"/>
    <xf numFmtId="2" fontId="2" fillId="10" borderId="6" xfId="0" applyNumberFormat="1" applyFont="1" applyFill="1" applyBorder="1"/>
    <xf numFmtId="2" fontId="2" fillId="8" borderId="6" xfId="0" applyNumberFormat="1" applyFont="1" applyFill="1" applyBorder="1"/>
    <xf numFmtId="2" fontId="2" fillId="8" borderId="0" xfId="0" applyNumberFormat="1" applyFont="1" applyFill="1" applyBorder="1"/>
    <xf numFmtId="165" fontId="2" fillId="8" borderId="6" xfId="0" applyNumberFormat="1" applyFont="1" applyFill="1" applyBorder="1"/>
    <xf numFmtId="164" fontId="2" fillId="8" borderId="5" xfId="0" applyNumberFormat="1" applyFont="1" applyFill="1" applyBorder="1"/>
    <xf numFmtId="0" fontId="0" fillId="2" borderId="0" xfId="0" applyFill="1" applyAlignment="1"/>
    <xf numFmtId="0" fontId="0" fillId="0" borderId="0" xfId="0" applyAlignment="1">
      <alignment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2" fontId="2" fillId="5" borderId="4"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2" fillId="5" borderId="4" xfId="0" applyNumberFormat="1" applyFont="1" applyFill="1" applyBorder="1" applyAlignment="1">
      <alignment horizontal="center" vertical="center" wrapText="1"/>
    </xf>
    <xf numFmtId="0" fontId="2" fillId="5" borderId="2" xfId="0" applyNumberFormat="1" applyFont="1" applyFill="1" applyBorder="1" applyAlignment="1">
      <alignment horizontal="center" vertical="center" wrapText="1"/>
    </xf>
    <xf numFmtId="0" fontId="2" fillId="5" borderId="7"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2" fontId="2" fillId="2" borderId="0" xfId="0" applyNumberFormat="1" applyFont="1" applyFill="1"/>
    <xf numFmtId="2" fontId="2" fillId="9" borderId="0" xfId="0" applyNumberFormat="1" applyFont="1" applyFill="1"/>
    <xf numFmtId="0" fontId="2" fillId="2" borderId="0" xfId="0" applyFont="1" applyFill="1"/>
    <xf numFmtId="0" fontId="2" fillId="0" borderId="0" xfId="0" applyFont="1"/>
    <xf numFmtId="1" fontId="2" fillId="13" borderId="3" xfId="0" applyNumberFormat="1" applyFont="1" applyFill="1" applyBorder="1"/>
    <xf numFmtId="1" fontId="2" fillId="13" borderId="5" xfId="0" applyNumberFormat="1" applyFont="1" applyFill="1" applyBorder="1"/>
    <xf numFmtId="2" fontId="2" fillId="13" borderId="5" xfId="0" applyNumberFormat="1" applyFont="1" applyFill="1" applyBorder="1"/>
    <xf numFmtId="2" fontId="2" fillId="13" borderId="3" xfId="0" applyNumberFormat="1" applyFont="1" applyFill="1" applyBorder="1"/>
    <xf numFmtId="2" fontId="2" fillId="13" borderId="0" xfId="0" applyNumberFormat="1" applyFont="1" applyFill="1"/>
    <xf numFmtId="2" fontId="2" fillId="13" borderId="6" xfId="0" applyNumberFormat="1" applyFont="1" applyFill="1" applyBorder="1"/>
    <xf numFmtId="2" fontId="2" fillId="2" borderId="5" xfId="0" applyNumberFormat="1" applyFont="1" applyFill="1" applyBorder="1"/>
    <xf numFmtId="2" fontId="2" fillId="2" borderId="6" xfId="0" applyNumberFormat="1" applyFont="1" applyFill="1" applyBorder="1"/>
    <xf numFmtId="2" fontId="2" fillId="2" borderId="3" xfId="0" applyNumberFormat="1" applyFont="1" applyFill="1" applyBorder="1"/>
    <xf numFmtId="164" fontId="2" fillId="8" borderId="0" xfId="0" applyNumberFormat="1" applyFont="1" applyFill="1" applyBorder="1"/>
    <xf numFmtId="2" fontId="2" fillId="2" borderId="3" xfId="0" applyNumberFormat="1" applyFont="1" applyFill="1" applyBorder="1" applyAlignment="1">
      <alignment wrapText="1"/>
    </xf>
    <xf numFmtId="0" fontId="0" fillId="2" borderId="0" xfId="0" applyFill="1" applyAlignment="1">
      <alignment wrapText="1"/>
    </xf>
    <xf numFmtId="1" fontId="2" fillId="7" borderId="8" xfId="0" applyNumberFormat="1" applyFont="1" applyFill="1" applyBorder="1" applyAlignment="1">
      <alignment horizontal="center" vertical="center" wrapText="1"/>
    </xf>
    <xf numFmtId="2" fontId="2" fillId="9" borderId="8" xfId="0" applyNumberFormat="1" applyFont="1" applyFill="1" applyBorder="1" applyAlignment="1">
      <alignment horizontal="center" vertical="center" wrapText="1"/>
    </xf>
    <xf numFmtId="2" fontId="2" fillId="6" borderId="8" xfId="0" applyNumberFormat="1" applyFont="1" applyFill="1" applyBorder="1" applyAlignment="1">
      <alignment horizontal="center" vertical="center" wrapText="1"/>
    </xf>
    <xf numFmtId="2" fontId="2" fillId="10" borderId="8" xfId="0" applyNumberFormat="1" applyFont="1" applyFill="1" applyBorder="1" applyAlignment="1">
      <alignment horizontal="center" vertical="center" wrapText="1"/>
    </xf>
    <xf numFmtId="2" fontId="2" fillId="14" borderId="8" xfId="0" applyNumberFormat="1" applyFont="1" applyFill="1" applyBorder="1" applyAlignment="1">
      <alignment horizontal="center" vertical="center" wrapText="1"/>
    </xf>
    <xf numFmtId="2" fontId="2" fillId="11" borderId="8" xfId="0" applyNumberFormat="1" applyFont="1" applyFill="1" applyBorder="1" applyAlignment="1">
      <alignment horizontal="center" vertical="center" wrapText="1"/>
    </xf>
    <xf numFmtId="1" fontId="2" fillId="7" borderId="8" xfId="0" applyNumberFormat="1" applyFont="1" applyFill="1" applyBorder="1"/>
    <xf numFmtId="2" fontId="2" fillId="9" borderId="8" xfId="0" applyNumberFormat="1" applyFont="1" applyFill="1" applyBorder="1"/>
    <xf numFmtId="2" fontId="2" fillId="6" borderId="8" xfId="0" applyNumberFormat="1" applyFont="1" applyFill="1" applyBorder="1"/>
    <xf numFmtId="2" fontId="2" fillId="10" borderId="8" xfId="0" applyNumberFormat="1" applyFont="1" applyFill="1" applyBorder="1"/>
    <xf numFmtId="2" fontId="2" fillId="14" borderId="8" xfId="0" applyNumberFormat="1" applyFont="1" applyFill="1" applyBorder="1"/>
    <xf numFmtId="2" fontId="2" fillId="11" borderId="8" xfId="0" applyNumberFormat="1" applyFont="1" applyFill="1" applyBorder="1"/>
    <xf numFmtId="2" fontId="2" fillId="2" borderId="6" xfId="0" applyNumberFormat="1" applyFont="1" applyFill="1" applyBorder="1" applyAlignment="1">
      <alignment wrapText="1"/>
    </xf>
    <xf numFmtId="1" fontId="1" fillId="8" borderId="3" xfId="0" applyNumberFormat="1" applyFont="1" applyFill="1" applyBorder="1"/>
    <xf numFmtId="1" fontId="1" fillId="9" borderId="3" xfId="0" applyNumberFormat="1" applyFont="1" applyFill="1" applyBorder="1"/>
    <xf numFmtId="1" fontId="1" fillId="13" borderId="3" xfId="0" applyNumberFormat="1" applyFont="1" applyFill="1" applyBorder="1"/>
    <xf numFmtId="0" fontId="2" fillId="16" borderId="1" xfId="0" applyNumberFormat="1" applyFont="1" applyFill="1" applyBorder="1" applyAlignment="1">
      <alignment horizontal="center" vertical="center" wrapText="1"/>
    </xf>
    <xf numFmtId="0" fontId="2" fillId="16" borderId="4" xfId="0" applyNumberFormat="1" applyFont="1" applyFill="1" applyBorder="1" applyAlignment="1">
      <alignment horizontal="center" vertical="center" wrapText="1"/>
    </xf>
    <xf numFmtId="0" fontId="2" fillId="2" borderId="7" xfId="0" applyNumberFormat="1" applyFont="1" applyFill="1" applyBorder="1" applyAlignment="1">
      <alignment horizontal="center" vertical="center" wrapText="1"/>
    </xf>
    <xf numFmtId="0" fontId="2" fillId="2" borderId="3" xfId="0" applyNumberFormat="1" applyFont="1" applyFill="1" applyBorder="1"/>
    <xf numFmtId="0" fontId="2" fillId="16" borderId="7" xfId="0" applyNumberFormat="1" applyFont="1" applyFill="1" applyBorder="1" applyAlignment="1">
      <alignment horizontal="center" vertical="center" wrapText="1"/>
    </xf>
    <xf numFmtId="0" fontId="2" fillId="15" borderId="1" xfId="0" applyNumberFormat="1" applyFont="1" applyFill="1" applyBorder="1" applyAlignment="1">
      <alignment horizontal="center" vertical="center" wrapText="1"/>
    </xf>
    <xf numFmtId="0" fontId="2" fillId="15" borderId="4" xfId="0" applyNumberFormat="1" applyFont="1" applyFill="1" applyBorder="1" applyAlignment="1">
      <alignment horizontal="center" vertical="center" wrapText="1"/>
    </xf>
    <xf numFmtId="0" fontId="2" fillId="15" borderId="2" xfId="0" applyNumberFormat="1" applyFont="1" applyFill="1" applyBorder="1" applyAlignment="1">
      <alignment horizontal="center" vertical="center" wrapText="1"/>
    </xf>
    <xf numFmtId="0" fontId="0" fillId="0" borderId="0" xfId="0" applyFill="1"/>
    <xf numFmtId="0" fontId="0" fillId="8" borderId="0" xfId="0" applyFill="1" applyBorder="1"/>
    <xf numFmtId="2" fontId="2" fillId="8" borderId="9" xfId="0" applyNumberFormat="1" applyFont="1" applyFill="1" applyBorder="1"/>
    <xf numFmtId="2" fontId="2" fillId="2" borderId="0" xfId="0" applyNumberFormat="1" applyFont="1" applyFill="1" applyBorder="1"/>
    <xf numFmtId="2" fontId="2" fillId="8" borderId="13" xfId="0" applyNumberFormat="1" applyFont="1" applyFill="1" applyBorder="1"/>
    <xf numFmtId="1" fontId="2" fillId="18" borderId="3" xfId="0" applyNumberFormat="1" applyFont="1" applyFill="1" applyBorder="1"/>
    <xf numFmtId="0" fontId="0" fillId="8" borderId="0" xfId="0" applyFill="1"/>
    <xf numFmtId="0" fontId="1" fillId="8" borderId="11" xfId="0" applyFont="1" applyFill="1" applyBorder="1"/>
    <xf numFmtId="0" fontId="2" fillId="8" borderId="15" xfId="0" applyFont="1" applyFill="1" applyBorder="1"/>
    <xf numFmtId="0" fontId="0" fillId="8" borderId="15" xfId="0" applyFill="1" applyBorder="1"/>
    <xf numFmtId="0" fontId="0" fillId="8" borderId="11" xfId="0" applyFill="1" applyBorder="1"/>
    <xf numFmtId="1" fontId="2" fillId="19" borderId="3" xfId="0" applyNumberFormat="1" applyFont="1" applyFill="1" applyBorder="1"/>
    <xf numFmtId="2" fontId="0" fillId="8" borderId="0" xfId="0" applyNumberFormat="1" applyFill="1" applyBorder="1"/>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16" borderId="17" xfId="0" applyNumberFormat="1" applyFont="1" applyFill="1" applyBorder="1" applyAlignment="1">
      <alignment horizontal="center" vertical="center" wrapText="1"/>
    </xf>
    <xf numFmtId="0" fontId="2" fillId="16" borderId="18" xfId="0" applyNumberFormat="1" applyFont="1" applyFill="1" applyBorder="1" applyAlignment="1">
      <alignment horizontal="center" vertical="center" wrapText="1"/>
    </xf>
    <xf numFmtId="0" fontId="2" fillId="20" borderId="18" xfId="0" applyNumberFormat="1" applyFont="1" applyFill="1" applyBorder="1" applyAlignment="1">
      <alignment horizontal="center" vertical="center" wrapText="1"/>
    </xf>
    <xf numFmtId="0" fontId="2" fillId="20" borderId="19" xfId="0" applyNumberFormat="1" applyFont="1" applyFill="1" applyBorder="1" applyAlignment="1">
      <alignment horizontal="center" vertical="center" wrapText="1"/>
    </xf>
    <xf numFmtId="0" fontId="2" fillId="20" borderId="17" xfId="0" applyNumberFormat="1" applyFont="1" applyFill="1" applyBorder="1" applyAlignment="1">
      <alignment horizontal="center" vertical="center" wrapText="1"/>
    </xf>
    <xf numFmtId="0" fontId="2" fillId="5" borderId="17" xfId="0" applyNumberFormat="1" applyFont="1" applyFill="1" applyBorder="1" applyAlignment="1">
      <alignment horizontal="center" vertical="center" wrapText="1"/>
    </xf>
    <xf numFmtId="0" fontId="2" fillId="8" borderId="0" xfId="0" applyFont="1" applyFill="1" applyBorder="1"/>
    <xf numFmtId="2" fontId="0" fillId="8" borderId="18" xfId="0" applyNumberFormat="1" applyFill="1" applyBorder="1"/>
    <xf numFmtId="1" fontId="2" fillId="9" borderId="9" xfId="0" applyNumberFormat="1" applyFont="1" applyFill="1" applyBorder="1"/>
    <xf numFmtId="1" fontId="2" fillId="18" borderId="9" xfId="0" applyNumberFormat="1" applyFont="1" applyFill="1" applyBorder="1"/>
    <xf numFmtId="2" fontId="2" fillId="12" borderId="9" xfId="0" applyNumberFormat="1" applyFont="1" applyFill="1" applyBorder="1"/>
    <xf numFmtId="2" fontId="2" fillId="10" borderId="9" xfId="0" applyNumberFormat="1" applyFont="1" applyFill="1" applyBorder="1"/>
    <xf numFmtId="2" fontId="2" fillId="10" borderId="12" xfId="0" applyNumberFormat="1" applyFont="1" applyFill="1" applyBorder="1"/>
    <xf numFmtId="2" fontId="2" fillId="12" borderId="12" xfId="0" applyNumberFormat="1" applyFont="1" applyFill="1" applyBorder="1"/>
    <xf numFmtId="2" fontId="2" fillId="2" borderId="11" xfId="0" applyNumberFormat="1" applyFont="1" applyFill="1" applyBorder="1"/>
    <xf numFmtId="2" fontId="2" fillId="3" borderId="9" xfId="0" applyNumberFormat="1" applyFont="1" applyFill="1" applyBorder="1"/>
    <xf numFmtId="2" fontId="2" fillId="2" borderId="9" xfId="0" applyNumberFormat="1" applyFont="1" applyFill="1" applyBorder="1"/>
    <xf numFmtId="0" fontId="2" fillId="3" borderId="9" xfId="0" applyNumberFormat="1" applyFont="1" applyFill="1" applyBorder="1"/>
    <xf numFmtId="0" fontId="0" fillId="0" borderId="11" xfId="0" applyBorder="1"/>
    <xf numFmtId="2" fontId="1" fillId="8" borderId="20" xfId="0" applyNumberFormat="1" applyFont="1" applyFill="1" applyBorder="1"/>
    <xf numFmtId="1" fontId="2" fillId="8" borderId="13" xfId="0" applyNumberFormat="1" applyFont="1" applyFill="1" applyBorder="1"/>
    <xf numFmtId="1" fontId="2" fillId="19" borderId="13" xfId="0" applyNumberFormat="1" applyFont="1" applyFill="1" applyBorder="1"/>
    <xf numFmtId="1" fontId="2" fillId="18" borderId="13" xfId="0" applyNumberFormat="1" applyFont="1" applyFill="1" applyBorder="1"/>
    <xf numFmtId="1" fontId="2" fillId="9" borderId="13" xfId="0" applyNumberFormat="1" applyFont="1" applyFill="1" applyBorder="1"/>
    <xf numFmtId="2" fontId="2" fillId="12" borderId="13" xfId="0" applyNumberFormat="1" applyFont="1" applyFill="1" applyBorder="1"/>
    <xf numFmtId="2" fontId="2" fillId="10" borderId="13" xfId="0" applyNumberFormat="1" applyFont="1" applyFill="1" applyBorder="1"/>
    <xf numFmtId="2" fontId="2" fillId="10" borderId="16" xfId="0" applyNumberFormat="1" applyFont="1" applyFill="1" applyBorder="1"/>
    <xf numFmtId="2" fontId="2" fillId="12" borderId="16" xfId="0" applyNumberFormat="1" applyFont="1" applyFill="1" applyBorder="1"/>
    <xf numFmtId="2" fontId="2" fillId="2" borderId="15" xfId="0" applyNumberFormat="1" applyFont="1" applyFill="1" applyBorder="1"/>
    <xf numFmtId="2" fontId="2" fillId="3" borderId="13" xfId="0" applyNumberFormat="1" applyFont="1" applyFill="1" applyBorder="1"/>
    <xf numFmtId="2" fontId="2" fillId="2" borderId="13" xfId="0" applyNumberFormat="1" applyFont="1" applyFill="1" applyBorder="1"/>
    <xf numFmtId="0" fontId="2" fillId="3" borderId="13" xfId="0" applyNumberFormat="1" applyFont="1" applyFill="1" applyBorder="1"/>
    <xf numFmtId="0" fontId="0" fillId="0" borderId="15" xfId="0" applyBorder="1"/>
    <xf numFmtId="1" fontId="2" fillId="8" borderId="9" xfId="0" applyNumberFormat="1" applyFont="1" applyFill="1" applyBorder="1"/>
    <xf numFmtId="1" fontId="2" fillId="19" borderId="9" xfId="0" applyNumberFormat="1" applyFont="1" applyFill="1" applyBorder="1"/>
    <xf numFmtId="2" fontId="0" fillId="8" borderId="21" xfId="0" applyNumberFormat="1" applyFill="1" applyBorder="1"/>
    <xf numFmtId="2" fontId="0" fillId="8" borderId="20" xfId="0" applyNumberFormat="1" applyFill="1" applyBorder="1"/>
    <xf numFmtId="0" fontId="2" fillId="19" borderId="3" xfId="0" applyFont="1" applyFill="1" applyBorder="1"/>
    <xf numFmtId="0" fontId="2" fillId="18" borderId="3" xfId="0" applyFont="1" applyFill="1" applyBorder="1"/>
    <xf numFmtId="0" fontId="2" fillId="8" borderId="6" xfId="0" applyFont="1" applyFill="1" applyBorder="1"/>
    <xf numFmtId="0" fontId="2" fillId="8" borderId="0" xfId="0" applyFont="1" applyFill="1"/>
    <xf numFmtId="2" fontId="2" fillId="17" borderId="5" xfId="0" applyNumberFormat="1" applyFont="1" applyFill="1" applyBorder="1"/>
    <xf numFmtId="0" fontId="2" fillId="15" borderId="18" xfId="0" applyNumberFormat="1" applyFont="1" applyFill="1" applyBorder="1" applyAlignment="1">
      <alignment horizontal="center" vertical="center" wrapText="1"/>
    </xf>
    <xf numFmtId="2" fontId="2" fillId="17" borderId="10" xfId="0" applyNumberFormat="1" applyFont="1" applyFill="1" applyBorder="1"/>
    <xf numFmtId="2" fontId="2" fillId="17" borderId="14" xfId="0" applyNumberFormat="1" applyFont="1" applyFill="1" applyBorder="1"/>
    <xf numFmtId="2" fontId="2" fillId="20" borderId="9" xfId="0" applyNumberFormat="1" applyFont="1" applyFill="1" applyBorder="1" applyAlignment="1">
      <alignment horizontal="center" vertical="center" wrapText="1"/>
    </xf>
    <xf numFmtId="0" fontId="2" fillId="20" borderId="9" xfId="0" applyNumberFormat="1" applyFont="1" applyFill="1" applyBorder="1" applyAlignment="1">
      <alignment horizontal="center" vertical="center" wrapText="1"/>
    </xf>
    <xf numFmtId="1" fontId="2" fillId="12" borderId="11" xfId="0" applyNumberFormat="1" applyFont="1" applyFill="1" applyBorder="1"/>
    <xf numFmtId="1" fontId="2" fillId="10" borderId="10" xfId="0" applyNumberFormat="1" applyFont="1" applyFill="1" applyBorder="1"/>
    <xf numFmtId="1" fontId="2" fillId="12" borderId="12" xfId="0" applyNumberFormat="1" applyFont="1" applyFill="1" applyBorder="1"/>
    <xf numFmtId="1" fontId="2" fillId="12" borderId="16" xfId="0" applyNumberFormat="1" applyFont="1" applyFill="1" applyBorder="1"/>
    <xf numFmtId="1" fontId="2" fillId="10" borderId="13" xfId="0" applyNumberFormat="1" applyFont="1" applyFill="1" applyBorder="1"/>
    <xf numFmtId="1" fontId="2" fillId="12" borderId="13" xfId="0" applyNumberFormat="1" applyFont="1" applyFill="1" applyBorder="1"/>
    <xf numFmtId="1" fontId="2" fillId="10" borderId="9" xfId="0" applyNumberFormat="1" applyFont="1" applyFill="1" applyBorder="1"/>
    <xf numFmtId="1" fontId="2" fillId="12" borderId="9" xfId="0" applyNumberFormat="1" applyFont="1" applyFill="1" applyBorder="1"/>
    <xf numFmtId="1" fontId="2" fillId="12" borderId="6" xfId="0" applyNumberFormat="1" applyFont="1" applyFill="1" applyBorder="1"/>
    <xf numFmtId="1" fontId="2" fillId="10" borderId="3" xfId="0" applyNumberFormat="1" applyFont="1" applyFill="1" applyBorder="1"/>
    <xf numFmtId="1" fontId="2" fillId="12" borderId="3" xfId="0" applyNumberFormat="1" applyFont="1" applyFill="1" applyBorder="1"/>
    <xf numFmtId="1" fontId="2" fillId="8" borderId="0" xfId="0" applyNumberFormat="1" applyFont="1" applyFill="1"/>
    <xf numFmtId="1" fontId="2" fillId="0" borderId="0" xfId="0" applyNumberFormat="1" applyFont="1"/>
    <xf numFmtId="2" fontId="1" fillId="8" borderId="21" xfId="0" applyNumberFormat="1" applyFont="1" applyFill="1" applyBorder="1"/>
    <xf numFmtId="0" fontId="0" fillId="8" borderId="22" xfId="0" applyFill="1" applyBorder="1"/>
    <xf numFmtId="2" fontId="0" fillId="8" borderId="0" xfId="0" applyNumberFormat="1" applyFill="1"/>
    <xf numFmtId="0" fontId="2" fillId="2" borderId="22"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0" fillId="0" borderId="22" xfId="0" applyBorder="1"/>
    <xf numFmtId="0" fontId="2" fillId="15" borderId="0" xfId="0" applyNumberFormat="1" applyFont="1" applyFill="1" applyBorder="1" applyAlignment="1">
      <alignment horizontal="center" vertical="center" wrapText="1"/>
    </xf>
    <xf numFmtId="2" fontId="2" fillId="9" borderId="0" xfId="0" applyNumberFormat="1" applyFont="1" applyFill="1" applyBorder="1"/>
    <xf numFmtId="2" fontId="3" fillId="9" borderId="3" xfId="0" applyNumberFormat="1" applyFont="1" applyFill="1" applyBorder="1"/>
    <xf numFmtId="1" fontId="2" fillId="8" borderId="8" xfId="0" applyNumberFormat="1" applyFont="1" applyFill="1" applyBorder="1"/>
    <xf numFmtId="0" fontId="0" fillId="0" borderId="8" xfId="0" applyBorder="1"/>
    <xf numFmtId="2" fontId="0" fillId="21" borderId="0" xfId="0" applyNumberFormat="1" applyFill="1"/>
    <xf numFmtId="1" fontId="2" fillId="21" borderId="3" xfId="0" applyNumberFormat="1" applyFont="1" applyFill="1" applyBorder="1"/>
    <xf numFmtId="1" fontId="2" fillId="21" borderId="5" xfId="0" applyNumberFormat="1" applyFont="1" applyFill="1" applyBorder="1"/>
    <xf numFmtId="2" fontId="2" fillId="21" borderId="3" xfId="0" applyNumberFormat="1" applyFont="1" applyFill="1" applyBorder="1"/>
    <xf numFmtId="2" fontId="2" fillId="21" borderId="0" xfId="0" applyNumberFormat="1" applyFont="1" applyFill="1"/>
    <xf numFmtId="2" fontId="2" fillId="21" borderId="5" xfId="0" applyNumberFormat="1" applyFont="1" applyFill="1" applyBorder="1"/>
    <xf numFmtId="2" fontId="2" fillId="21" borderId="6" xfId="0" applyNumberFormat="1" applyFont="1" applyFill="1" applyBorder="1"/>
    <xf numFmtId="0" fontId="2" fillId="21" borderId="3" xfId="0" applyNumberFormat="1" applyFont="1" applyFill="1" applyBorder="1"/>
    <xf numFmtId="0" fontId="0" fillId="21" borderId="0" xfId="0" applyFill="1"/>
    <xf numFmtId="2" fontId="2" fillId="0" borderId="5" xfId="0" applyNumberFormat="1" applyFont="1" applyFill="1" applyBorder="1" applyAlignment="1">
      <alignment horizontal="center"/>
    </xf>
    <xf numFmtId="2" fontId="2" fillId="0" borderId="0" xfId="0" applyNumberFormat="1" applyFont="1" applyFill="1" applyBorder="1" applyAlignment="1">
      <alignment horizontal="center"/>
    </xf>
    <xf numFmtId="0" fontId="0" fillId="13" borderId="8" xfId="0" applyFill="1" applyBorder="1" applyAlignment="1">
      <alignment horizontal="center"/>
    </xf>
    <xf numFmtId="2" fontId="2" fillId="21" borderId="13" xfId="0" applyNumberFormat="1" applyFont="1" applyFill="1" applyBorder="1"/>
    <xf numFmtId="2" fontId="2" fillId="21" borderId="9" xfId="0" applyNumberFormat="1" applyFont="1" applyFill="1" applyBorder="1"/>
    <xf numFmtId="2" fontId="4" fillId="8" borderId="5" xfId="0" applyNumberFormat="1" applyFont="1" applyFill="1" applyBorder="1"/>
    <xf numFmtId="2" fontId="4" fillId="21" borderId="5" xfId="0" applyNumberFormat="1" applyFont="1" applyFill="1" applyBorder="1"/>
    <xf numFmtId="0" fontId="2" fillId="5" borderId="8" xfId="0" applyFont="1" applyFill="1" applyBorder="1" applyAlignment="1">
      <alignment horizontal="center" vertical="center" wrapText="1"/>
    </xf>
    <xf numFmtId="2" fontId="2" fillId="5" borderId="8" xfId="0" applyNumberFormat="1" applyFont="1" applyFill="1" applyBorder="1" applyAlignment="1">
      <alignment horizontal="center" vertical="center" wrapText="1"/>
    </xf>
    <xf numFmtId="1" fontId="1" fillId="8" borderId="8" xfId="0" applyNumberFormat="1" applyFont="1" applyFill="1" applyBorder="1"/>
    <xf numFmtId="2" fontId="1" fillId="8" borderId="8" xfId="0" applyNumberFormat="1" applyFont="1" applyFill="1" applyBorder="1"/>
    <xf numFmtId="0" fontId="2" fillId="0" borderId="8" xfId="0" applyFont="1" applyFill="1" applyBorder="1" applyAlignment="1">
      <alignment horizontal="left" vertical="center" wrapText="1"/>
    </xf>
    <xf numFmtId="0" fontId="2" fillId="0" borderId="8" xfId="0" applyNumberFormat="1" applyFont="1" applyFill="1" applyBorder="1" applyAlignment="1">
      <alignment horizontal="left" vertical="center" wrapText="1"/>
    </xf>
    <xf numFmtId="2" fontId="2" fillId="0" borderId="8" xfId="0" applyNumberFormat="1" applyFont="1" applyFill="1" applyBorder="1" applyAlignment="1">
      <alignment horizontal="left" vertical="center" wrapText="1"/>
    </xf>
    <xf numFmtId="0" fontId="2" fillId="8" borderId="3" xfId="0" applyFont="1" applyFill="1" applyBorder="1" applyAlignment="1">
      <alignment horizontal="right"/>
    </xf>
    <xf numFmtId="1" fontId="2" fillId="8" borderId="3" xfId="0" applyNumberFormat="1" applyFont="1" applyFill="1" applyBorder="1" applyAlignment="1">
      <alignment horizontal="right"/>
    </xf>
    <xf numFmtId="0" fontId="0" fillId="0" borderId="23" xfId="0" applyBorder="1" applyAlignment="1">
      <alignment horizontal="center"/>
    </xf>
    <xf numFmtId="0" fontId="5" fillId="8" borderId="24" xfId="0" applyFont="1" applyFill="1" applyBorder="1" applyAlignment="1">
      <alignment vertical="center"/>
    </xf>
    <xf numFmtId="0" fontId="5" fillId="0" borderId="25" xfId="0" applyFont="1" applyFill="1" applyBorder="1" applyAlignment="1">
      <alignment vertical="center"/>
    </xf>
    <xf numFmtId="0" fontId="6" fillId="8" borderId="26" xfId="0" applyFont="1" applyFill="1" applyBorder="1" applyAlignment="1">
      <alignment vertical="center" wrapText="1"/>
    </xf>
    <xf numFmtId="0" fontId="6" fillId="0" borderId="26" xfId="0" applyFont="1" applyBorder="1" applyAlignment="1">
      <alignment vertical="center" wrapText="1"/>
    </xf>
    <xf numFmtId="0" fontId="6" fillId="8" borderId="8" xfId="0" applyFont="1" applyFill="1" applyBorder="1" applyAlignment="1">
      <alignment vertical="center" wrapText="1"/>
    </xf>
    <xf numFmtId="0" fontId="6" fillId="0" borderId="8"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5353"/>
      <color rgb="FF7CFF75"/>
      <color rgb="FFADF5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'Various tables and graphs'!$E$1</c:f>
              <c:strCache>
                <c:ptCount val="1"/>
                <c:pt idx="0">
                  <c:v>Time in sec</c:v>
                </c:pt>
              </c:strCache>
            </c:strRef>
          </c:tx>
          <c:spPr>
            <a:solidFill>
              <a:schemeClr val="accent1"/>
            </a:solidFill>
            <a:ln>
              <a:noFill/>
            </a:ln>
            <a:effectLst/>
          </c:spPr>
          <c:invertIfNegative val="0"/>
          <c:cat>
            <c:strRef>
              <c:f>'Various tables and graphs'!$D$2:$D$10</c:f>
              <c:strCache>
                <c:ptCount val="9"/>
                <c:pt idx="0">
                  <c:v>img size 100</c:v>
                </c:pt>
                <c:pt idx="1">
                  <c:v>img size 1</c:v>
                </c:pt>
                <c:pt idx="2">
                  <c:v>img size 10</c:v>
                </c:pt>
                <c:pt idx="3">
                  <c:v>img size 25</c:v>
                </c:pt>
                <c:pt idx="4">
                  <c:v>img size 50</c:v>
                </c:pt>
                <c:pt idx="5">
                  <c:v>img size 200</c:v>
                </c:pt>
                <c:pt idx="6">
                  <c:v>img size 300</c:v>
                </c:pt>
                <c:pt idx="7">
                  <c:v>img size 400</c:v>
                </c:pt>
                <c:pt idx="8">
                  <c:v>img size 500</c:v>
                </c:pt>
              </c:strCache>
            </c:strRef>
          </c:cat>
          <c:val>
            <c:numRef>
              <c:f>'Various tables and graphs'!$E$2:$E$10</c:f>
              <c:numCache>
                <c:formatCode>0.00</c:formatCode>
                <c:ptCount val="9"/>
                <c:pt idx="0">
                  <c:v>279</c:v>
                </c:pt>
                <c:pt idx="1">
                  <c:v>86</c:v>
                </c:pt>
                <c:pt idx="2">
                  <c:v>103</c:v>
                </c:pt>
                <c:pt idx="3">
                  <c:v>192</c:v>
                </c:pt>
                <c:pt idx="4">
                  <c:v>250</c:v>
                </c:pt>
                <c:pt idx="5">
                  <c:v>1282</c:v>
                </c:pt>
                <c:pt idx="6">
                  <c:v>573</c:v>
                </c:pt>
                <c:pt idx="7">
                  <c:v>1068</c:v>
                </c:pt>
                <c:pt idx="8">
                  <c:v>1753</c:v>
                </c:pt>
              </c:numCache>
            </c:numRef>
          </c:val>
          <c:extLst>
            <c:ext xmlns:c16="http://schemas.microsoft.com/office/drawing/2014/chart" uri="{C3380CC4-5D6E-409C-BE32-E72D297353CC}">
              <c16:uniqueId val="{00000000-121C-487B-9406-65B5ABF6A32D}"/>
            </c:ext>
          </c:extLst>
        </c:ser>
        <c:dLbls>
          <c:showLegendKey val="0"/>
          <c:showVal val="0"/>
          <c:showCatName val="0"/>
          <c:showSerName val="0"/>
          <c:showPercent val="0"/>
          <c:showBubbleSize val="0"/>
        </c:dLbls>
        <c:gapWidth val="219"/>
        <c:overlap val="-27"/>
        <c:axId val="781919872"/>
        <c:axId val="781913312"/>
      </c:barChart>
      <c:catAx>
        <c:axId val="7819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13312"/>
        <c:crosses val="autoZero"/>
        <c:auto val="1"/>
        <c:lblAlgn val="ctr"/>
        <c:lblOffset val="100"/>
        <c:noMultiLvlLbl val="0"/>
      </c:catAx>
      <c:valAx>
        <c:axId val="781913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1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Layer 2 Filter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L2FS!$B$14</c:f>
              <c:strCache>
                <c:ptCount val="1"/>
                <c:pt idx="0">
                  <c:v>Test accuracy</c:v>
                </c:pt>
              </c:strCache>
            </c:strRef>
          </c:tx>
          <c:spPr>
            <a:solidFill>
              <a:schemeClr val="accent1"/>
            </a:solidFill>
            <a:ln>
              <a:noFill/>
            </a:ln>
            <a:effectLst/>
          </c:spPr>
          <c:invertIfNegative val="0"/>
          <c:cat>
            <c:strRef>
              <c:f>L2FS!$A$15:$A$19</c:f>
              <c:strCache>
                <c:ptCount val="5"/>
                <c:pt idx="0">
                  <c:v>Baseline</c:v>
                </c:pt>
                <c:pt idx="1">
                  <c:v>L2FS 5</c:v>
                </c:pt>
                <c:pt idx="2">
                  <c:v>L2FS 15</c:v>
                </c:pt>
                <c:pt idx="3">
                  <c:v>L2FS 20</c:v>
                </c:pt>
                <c:pt idx="4">
                  <c:v>L2FS 30</c:v>
                </c:pt>
              </c:strCache>
            </c:strRef>
          </c:cat>
          <c:val>
            <c:numRef>
              <c:f>L2FS!$B$15:$B$19</c:f>
              <c:numCache>
                <c:formatCode>0.00</c:formatCode>
                <c:ptCount val="5"/>
                <c:pt idx="0">
                  <c:v>0.67297297297297298</c:v>
                </c:pt>
                <c:pt idx="1">
                  <c:v>0.678378378378378</c:v>
                </c:pt>
                <c:pt idx="2">
                  <c:v>0.64054054054053999</c:v>
                </c:pt>
                <c:pt idx="3">
                  <c:v>0.63783783783783699</c:v>
                </c:pt>
                <c:pt idx="4">
                  <c:v>0.65405405405405403</c:v>
                </c:pt>
              </c:numCache>
            </c:numRef>
          </c:val>
          <c:extLst>
            <c:ext xmlns:c16="http://schemas.microsoft.com/office/drawing/2014/chart" uri="{C3380CC4-5D6E-409C-BE32-E72D297353CC}">
              <c16:uniqueId val="{00000000-FD46-4E02-91CD-12046B59FF65}"/>
            </c:ext>
          </c:extLst>
        </c:ser>
        <c:ser>
          <c:idx val="1"/>
          <c:order val="1"/>
          <c:tx>
            <c:strRef>
              <c:f>L2FS!$C$14</c:f>
              <c:strCache>
                <c:ptCount val="1"/>
                <c:pt idx="0">
                  <c:v>Normalized Time</c:v>
                </c:pt>
              </c:strCache>
            </c:strRef>
          </c:tx>
          <c:spPr>
            <a:solidFill>
              <a:schemeClr val="accent2"/>
            </a:solidFill>
            <a:ln>
              <a:noFill/>
            </a:ln>
            <a:effectLst/>
          </c:spPr>
          <c:invertIfNegative val="0"/>
          <c:cat>
            <c:strRef>
              <c:f>L2FS!$A$15:$A$19</c:f>
              <c:strCache>
                <c:ptCount val="5"/>
                <c:pt idx="0">
                  <c:v>Baseline</c:v>
                </c:pt>
                <c:pt idx="1">
                  <c:v>L2FS 5</c:v>
                </c:pt>
                <c:pt idx="2">
                  <c:v>L2FS 15</c:v>
                </c:pt>
                <c:pt idx="3">
                  <c:v>L2FS 20</c:v>
                </c:pt>
                <c:pt idx="4">
                  <c:v>L2FS 30</c:v>
                </c:pt>
              </c:strCache>
            </c:strRef>
          </c:cat>
          <c:val>
            <c:numRef>
              <c:f>L2FS!$C$15:$C$19</c:f>
              <c:numCache>
                <c:formatCode>0.00</c:formatCode>
                <c:ptCount val="5"/>
                <c:pt idx="0">
                  <c:v>0.18307086614173229</c:v>
                </c:pt>
                <c:pt idx="1">
                  <c:v>0.1332020997375328</c:v>
                </c:pt>
                <c:pt idx="2">
                  <c:v>0.31364829396325461</c:v>
                </c:pt>
                <c:pt idx="3">
                  <c:v>0.48162729658792652</c:v>
                </c:pt>
                <c:pt idx="4">
                  <c:v>1</c:v>
                </c:pt>
              </c:numCache>
            </c:numRef>
          </c:val>
          <c:extLst>
            <c:ext xmlns:c16="http://schemas.microsoft.com/office/drawing/2014/chart" uri="{C3380CC4-5D6E-409C-BE32-E72D297353CC}">
              <c16:uniqueId val="{00000001-FD46-4E02-91CD-12046B59FF65}"/>
            </c:ext>
          </c:extLst>
        </c:ser>
        <c:dLbls>
          <c:showLegendKey val="0"/>
          <c:showVal val="0"/>
          <c:showCatName val="0"/>
          <c:showSerName val="0"/>
          <c:showPercent val="0"/>
          <c:showBubbleSize val="0"/>
        </c:dLbls>
        <c:gapWidth val="219"/>
        <c:overlap val="-27"/>
        <c:axId val="784048040"/>
        <c:axId val="784048368"/>
      </c:barChart>
      <c:catAx>
        <c:axId val="78404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48368"/>
        <c:crosses val="autoZero"/>
        <c:auto val="1"/>
        <c:lblAlgn val="ctr"/>
        <c:lblOffset val="100"/>
        <c:noMultiLvlLbl val="0"/>
      </c:catAx>
      <c:valAx>
        <c:axId val="78404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48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Layer</a:t>
            </a:r>
            <a:r>
              <a:rPr lang="en-US" baseline="0"/>
              <a:t> 1 Filter Amounts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L1FA!$B$14</c:f>
              <c:strCache>
                <c:ptCount val="1"/>
                <c:pt idx="0">
                  <c:v>Test accuracy</c:v>
                </c:pt>
              </c:strCache>
            </c:strRef>
          </c:tx>
          <c:spPr>
            <a:solidFill>
              <a:schemeClr val="accent1"/>
            </a:solidFill>
            <a:ln>
              <a:noFill/>
            </a:ln>
            <a:effectLst/>
          </c:spPr>
          <c:invertIfNegative val="0"/>
          <c:cat>
            <c:strRef>
              <c:f>L1FA!$A$15:$A$19</c:f>
              <c:strCache>
                <c:ptCount val="5"/>
                <c:pt idx="0">
                  <c:v>Baseline</c:v>
                </c:pt>
                <c:pt idx="1">
                  <c:v>L1FA 5</c:v>
                </c:pt>
                <c:pt idx="2">
                  <c:v>L1FA 15</c:v>
                </c:pt>
                <c:pt idx="3">
                  <c:v>L1FA 20</c:v>
                </c:pt>
                <c:pt idx="4">
                  <c:v>L1FA 30</c:v>
                </c:pt>
              </c:strCache>
            </c:strRef>
          </c:cat>
          <c:val>
            <c:numRef>
              <c:f>L1FA!$B$15:$B$19</c:f>
              <c:numCache>
                <c:formatCode>0.00</c:formatCode>
                <c:ptCount val="5"/>
                <c:pt idx="0">
                  <c:v>0.67297297297297298</c:v>
                </c:pt>
                <c:pt idx="1">
                  <c:v>0.61351351351351302</c:v>
                </c:pt>
                <c:pt idx="2">
                  <c:v>0.65945945945945905</c:v>
                </c:pt>
                <c:pt idx="3">
                  <c:v>0.7</c:v>
                </c:pt>
                <c:pt idx="4">
                  <c:v>0.60540540540540499</c:v>
                </c:pt>
              </c:numCache>
            </c:numRef>
          </c:val>
          <c:extLst>
            <c:ext xmlns:c16="http://schemas.microsoft.com/office/drawing/2014/chart" uri="{C3380CC4-5D6E-409C-BE32-E72D297353CC}">
              <c16:uniqueId val="{00000000-AF0D-4598-8AD7-D3AEF59ABA53}"/>
            </c:ext>
          </c:extLst>
        </c:ser>
        <c:ser>
          <c:idx val="1"/>
          <c:order val="1"/>
          <c:tx>
            <c:strRef>
              <c:f>L1FA!$C$14</c:f>
              <c:strCache>
                <c:ptCount val="1"/>
                <c:pt idx="0">
                  <c:v>Normalized Time</c:v>
                </c:pt>
              </c:strCache>
            </c:strRef>
          </c:tx>
          <c:spPr>
            <a:solidFill>
              <a:schemeClr val="accent2"/>
            </a:solidFill>
            <a:ln>
              <a:noFill/>
            </a:ln>
            <a:effectLst/>
          </c:spPr>
          <c:invertIfNegative val="0"/>
          <c:cat>
            <c:strRef>
              <c:f>L1FA!$A$15:$A$19</c:f>
              <c:strCache>
                <c:ptCount val="5"/>
                <c:pt idx="0">
                  <c:v>Baseline</c:v>
                </c:pt>
                <c:pt idx="1">
                  <c:v>L1FA 5</c:v>
                </c:pt>
                <c:pt idx="2">
                  <c:v>L1FA 15</c:v>
                </c:pt>
                <c:pt idx="3">
                  <c:v>L1FA 20</c:v>
                </c:pt>
                <c:pt idx="4">
                  <c:v>L1FA 30</c:v>
                </c:pt>
              </c:strCache>
            </c:strRef>
          </c:cat>
          <c:val>
            <c:numRef>
              <c:f>L1FA!$C$15:$C$19</c:f>
              <c:numCache>
                <c:formatCode>0.00</c:formatCode>
                <c:ptCount val="5"/>
                <c:pt idx="0">
                  <c:v>0.61725663716814161</c:v>
                </c:pt>
                <c:pt idx="1">
                  <c:v>0.33407079646017701</c:v>
                </c:pt>
                <c:pt idx="2">
                  <c:v>0.62389380530973448</c:v>
                </c:pt>
                <c:pt idx="3">
                  <c:v>0.69469026548672563</c:v>
                </c:pt>
                <c:pt idx="4">
                  <c:v>1</c:v>
                </c:pt>
              </c:numCache>
            </c:numRef>
          </c:val>
          <c:extLst>
            <c:ext xmlns:c16="http://schemas.microsoft.com/office/drawing/2014/chart" uri="{C3380CC4-5D6E-409C-BE32-E72D297353CC}">
              <c16:uniqueId val="{00000001-AF0D-4598-8AD7-D3AEF59ABA53}"/>
            </c:ext>
          </c:extLst>
        </c:ser>
        <c:dLbls>
          <c:showLegendKey val="0"/>
          <c:showVal val="0"/>
          <c:showCatName val="0"/>
          <c:showSerName val="0"/>
          <c:showPercent val="0"/>
          <c:showBubbleSize val="0"/>
        </c:dLbls>
        <c:gapWidth val="219"/>
        <c:overlap val="-27"/>
        <c:axId val="783582224"/>
        <c:axId val="783582552"/>
      </c:barChart>
      <c:catAx>
        <c:axId val="7835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82552"/>
        <c:crosses val="autoZero"/>
        <c:auto val="1"/>
        <c:lblAlgn val="ctr"/>
        <c:lblOffset val="100"/>
        <c:noMultiLvlLbl val="0"/>
      </c:catAx>
      <c:valAx>
        <c:axId val="783582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8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Layer 2 Filter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L2FA!$B$14</c:f>
              <c:strCache>
                <c:ptCount val="1"/>
                <c:pt idx="0">
                  <c:v>Test accuracy</c:v>
                </c:pt>
              </c:strCache>
            </c:strRef>
          </c:tx>
          <c:spPr>
            <a:solidFill>
              <a:schemeClr val="accent1"/>
            </a:solidFill>
            <a:ln>
              <a:noFill/>
            </a:ln>
            <a:effectLst/>
          </c:spPr>
          <c:invertIfNegative val="0"/>
          <c:cat>
            <c:strRef>
              <c:f>L2FA!$A$15:$A$19</c:f>
              <c:strCache>
                <c:ptCount val="5"/>
                <c:pt idx="0">
                  <c:v>Baseline</c:v>
                </c:pt>
                <c:pt idx="1">
                  <c:v>L2FA 16</c:v>
                </c:pt>
                <c:pt idx="2">
                  <c:v>L2FA 24</c:v>
                </c:pt>
                <c:pt idx="3">
                  <c:v>L2FA 48</c:v>
                </c:pt>
                <c:pt idx="4">
                  <c:v>L2FA 64</c:v>
                </c:pt>
              </c:strCache>
            </c:strRef>
          </c:cat>
          <c:val>
            <c:numRef>
              <c:f>L2FA!$B$15:$B$19</c:f>
              <c:numCache>
                <c:formatCode>0.00</c:formatCode>
                <c:ptCount val="5"/>
                <c:pt idx="0">
                  <c:v>0.67297297297297298</c:v>
                </c:pt>
                <c:pt idx="1">
                  <c:v>0.60270270270270199</c:v>
                </c:pt>
                <c:pt idx="2">
                  <c:v>0.61351351351351302</c:v>
                </c:pt>
                <c:pt idx="3">
                  <c:v>0.64864864864864802</c:v>
                </c:pt>
                <c:pt idx="4">
                  <c:v>0.69729729729729695</c:v>
                </c:pt>
              </c:numCache>
            </c:numRef>
          </c:val>
          <c:extLst>
            <c:ext xmlns:c16="http://schemas.microsoft.com/office/drawing/2014/chart" uri="{C3380CC4-5D6E-409C-BE32-E72D297353CC}">
              <c16:uniqueId val="{00000000-BCAA-414B-9EA0-D42E82D08B63}"/>
            </c:ext>
          </c:extLst>
        </c:ser>
        <c:ser>
          <c:idx val="1"/>
          <c:order val="1"/>
          <c:tx>
            <c:strRef>
              <c:f>L2FA!$C$14</c:f>
              <c:strCache>
                <c:ptCount val="1"/>
                <c:pt idx="0">
                  <c:v>Normalized Time</c:v>
                </c:pt>
              </c:strCache>
            </c:strRef>
          </c:tx>
          <c:spPr>
            <a:solidFill>
              <a:schemeClr val="accent2"/>
            </a:solidFill>
            <a:ln>
              <a:noFill/>
            </a:ln>
            <a:effectLst/>
          </c:spPr>
          <c:invertIfNegative val="0"/>
          <c:cat>
            <c:strRef>
              <c:f>L2FA!$A$15:$A$19</c:f>
              <c:strCache>
                <c:ptCount val="5"/>
                <c:pt idx="0">
                  <c:v>Baseline</c:v>
                </c:pt>
                <c:pt idx="1">
                  <c:v>L2FA 16</c:v>
                </c:pt>
                <c:pt idx="2">
                  <c:v>L2FA 24</c:v>
                </c:pt>
                <c:pt idx="3">
                  <c:v>L2FA 48</c:v>
                </c:pt>
                <c:pt idx="4">
                  <c:v>L2FA 64</c:v>
                </c:pt>
              </c:strCache>
            </c:strRef>
          </c:cat>
          <c:val>
            <c:numRef>
              <c:f>L2FA!$C$15:$C$19</c:f>
              <c:numCache>
                <c:formatCode>0.00</c:formatCode>
                <c:ptCount val="5"/>
                <c:pt idx="0">
                  <c:v>0.73421052631578942</c:v>
                </c:pt>
                <c:pt idx="1">
                  <c:v>0.65526315789473688</c:v>
                </c:pt>
                <c:pt idx="2">
                  <c:v>0.70263157894736838</c:v>
                </c:pt>
                <c:pt idx="3">
                  <c:v>0.88421052631578945</c:v>
                </c:pt>
                <c:pt idx="4">
                  <c:v>1</c:v>
                </c:pt>
              </c:numCache>
            </c:numRef>
          </c:val>
          <c:extLst>
            <c:ext xmlns:c16="http://schemas.microsoft.com/office/drawing/2014/chart" uri="{C3380CC4-5D6E-409C-BE32-E72D297353CC}">
              <c16:uniqueId val="{00000001-BCAA-414B-9EA0-D42E82D08B63}"/>
            </c:ext>
          </c:extLst>
        </c:ser>
        <c:dLbls>
          <c:showLegendKey val="0"/>
          <c:showVal val="0"/>
          <c:showCatName val="0"/>
          <c:showSerName val="0"/>
          <c:showPercent val="0"/>
          <c:showBubbleSize val="0"/>
        </c:dLbls>
        <c:gapWidth val="219"/>
        <c:overlap val="-27"/>
        <c:axId val="789989808"/>
        <c:axId val="789989152"/>
      </c:barChart>
      <c:catAx>
        <c:axId val="7899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89152"/>
        <c:crosses val="autoZero"/>
        <c:auto val="1"/>
        <c:lblAlgn val="ctr"/>
        <c:lblOffset val="100"/>
        <c:noMultiLvlLbl val="0"/>
      </c:catAx>
      <c:valAx>
        <c:axId val="789989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8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Neurons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Neurons!$B$14</c:f>
              <c:strCache>
                <c:ptCount val="1"/>
                <c:pt idx="0">
                  <c:v>Test accuracy</c:v>
                </c:pt>
              </c:strCache>
            </c:strRef>
          </c:tx>
          <c:spPr>
            <a:solidFill>
              <a:schemeClr val="accent1"/>
            </a:solidFill>
            <a:ln>
              <a:noFill/>
            </a:ln>
            <a:effectLst/>
          </c:spPr>
          <c:invertIfNegative val="0"/>
          <c:cat>
            <c:strRef>
              <c:f>Neurons!$A$15:$A$20</c:f>
              <c:strCache>
                <c:ptCount val="6"/>
                <c:pt idx="0">
                  <c:v>Baseline</c:v>
                </c:pt>
                <c:pt idx="1">
                  <c:v>Neurons 1</c:v>
                </c:pt>
                <c:pt idx="2">
                  <c:v>Neurons 64</c:v>
                </c:pt>
                <c:pt idx="3">
                  <c:v>Neurons 96</c:v>
                </c:pt>
                <c:pt idx="4">
                  <c:v>Neurons 256</c:v>
                </c:pt>
                <c:pt idx="5">
                  <c:v>Neurons 512</c:v>
                </c:pt>
              </c:strCache>
            </c:strRef>
          </c:cat>
          <c:val>
            <c:numRef>
              <c:f>Neurons!$B$15:$B$20</c:f>
              <c:numCache>
                <c:formatCode>0.00</c:formatCode>
                <c:ptCount val="6"/>
                <c:pt idx="0">
                  <c:v>0.67297297297297298</c:v>
                </c:pt>
                <c:pt idx="1">
                  <c:v>0.52702702702702697</c:v>
                </c:pt>
                <c:pt idx="2">
                  <c:v>0.65675675675675604</c:v>
                </c:pt>
                <c:pt idx="3">
                  <c:v>0.64594594594594501</c:v>
                </c:pt>
                <c:pt idx="4">
                  <c:v>0.65135135135135103</c:v>
                </c:pt>
                <c:pt idx="5">
                  <c:v>0.68918918918918903</c:v>
                </c:pt>
              </c:numCache>
            </c:numRef>
          </c:val>
          <c:extLst>
            <c:ext xmlns:c16="http://schemas.microsoft.com/office/drawing/2014/chart" uri="{C3380CC4-5D6E-409C-BE32-E72D297353CC}">
              <c16:uniqueId val="{00000000-90E3-4BEC-8A28-20086850F5D3}"/>
            </c:ext>
          </c:extLst>
        </c:ser>
        <c:ser>
          <c:idx val="1"/>
          <c:order val="1"/>
          <c:tx>
            <c:strRef>
              <c:f>Neurons!$C$14</c:f>
              <c:strCache>
                <c:ptCount val="1"/>
                <c:pt idx="0">
                  <c:v>Normalized Time</c:v>
                </c:pt>
              </c:strCache>
            </c:strRef>
          </c:tx>
          <c:spPr>
            <a:solidFill>
              <a:schemeClr val="accent2"/>
            </a:solidFill>
            <a:ln>
              <a:noFill/>
            </a:ln>
            <a:effectLst/>
          </c:spPr>
          <c:invertIfNegative val="0"/>
          <c:cat>
            <c:strRef>
              <c:f>Neurons!$A$15:$A$20</c:f>
              <c:strCache>
                <c:ptCount val="6"/>
                <c:pt idx="0">
                  <c:v>Baseline</c:v>
                </c:pt>
                <c:pt idx="1">
                  <c:v>Neurons 1</c:v>
                </c:pt>
                <c:pt idx="2">
                  <c:v>Neurons 64</c:v>
                </c:pt>
                <c:pt idx="3">
                  <c:v>Neurons 96</c:v>
                </c:pt>
                <c:pt idx="4">
                  <c:v>Neurons 256</c:v>
                </c:pt>
                <c:pt idx="5">
                  <c:v>Neurons 512</c:v>
                </c:pt>
              </c:strCache>
            </c:strRef>
          </c:cat>
          <c:val>
            <c:numRef>
              <c:f>Neurons!$C$15:$C$20</c:f>
              <c:numCache>
                <c:formatCode>0.00</c:formatCode>
                <c:ptCount val="6"/>
                <c:pt idx="0">
                  <c:v>0.61725663716814161</c:v>
                </c:pt>
                <c:pt idx="1">
                  <c:v>0.55973451327433632</c:v>
                </c:pt>
                <c:pt idx="2">
                  <c:v>0.75</c:v>
                </c:pt>
                <c:pt idx="3">
                  <c:v>0.63053097345132747</c:v>
                </c:pt>
                <c:pt idx="4">
                  <c:v>0.69911504424778759</c:v>
                </c:pt>
                <c:pt idx="5">
                  <c:v>1</c:v>
                </c:pt>
              </c:numCache>
            </c:numRef>
          </c:val>
          <c:extLst>
            <c:ext xmlns:c16="http://schemas.microsoft.com/office/drawing/2014/chart" uri="{C3380CC4-5D6E-409C-BE32-E72D297353CC}">
              <c16:uniqueId val="{00000001-90E3-4BEC-8A28-20086850F5D3}"/>
            </c:ext>
          </c:extLst>
        </c:ser>
        <c:dLbls>
          <c:showLegendKey val="0"/>
          <c:showVal val="0"/>
          <c:showCatName val="0"/>
          <c:showSerName val="0"/>
          <c:showPercent val="0"/>
          <c:showBubbleSize val="0"/>
        </c:dLbls>
        <c:gapWidth val="219"/>
        <c:overlap val="-27"/>
        <c:axId val="696765312"/>
        <c:axId val="696773840"/>
      </c:barChart>
      <c:catAx>
        <c:axId val="6967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73840"/>
        <c:crosses val="autoZero"/>
        <c:auto val="1"/>
        <c:lblAlgn val="ctr"/>
        <c:lblOffset val="100"/>
        <c:noMultiLvlLbl val="0"/>
      </c:catAx>
      <c:valAx>
        <c:axId val="696773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Iterations!$B$14</c:f>
              <c:strCache>
                <c:ptCount val="1"/>
                <c:pt idx="0">
                  <c:v>Test accuracy</c:v>
                </c:pt>
              </c:strCache>
            </c:strRef>
          </c:tx>
          <c:spPr>
            <a:solidFill>
              <a:schemeClr val="accent1"/>
            </a:solidFill>
            <a:ln>
              <a:noFill/>
            </a:ln>
            <a:effectLst/>
          </c:spPr>
          <c:invertIfNegative val="0"/>
          <c:cat>
            <c:strRef>
              <c:f>Iterations!$A$15:$A$21</c:f>
              <c:strCache>
                <c:ptCount val="7"/>
                <c:pt idx="0">
                  <c:v>Baseline</c:v>
                </c:pt>
                <c:pt idx="1">
                  <c:v>Iterations 25</c:v>
                </c:pt>
                <c:pt idx="2">
                  <c:v>Iterations 50</c:v>
                </c:pt>
                <c:pt idx="3">
                  <c:v>Iterations 200</c:v>
                </c:pt>
                <c:pt idx="4">
                  <c:v>Iterations 400</c:v>
                </c:pt>
                <c:pt idx="5">
                  <c:v>Iterations 800</c:v>
                </c:pt>
                <c:pt idx="6">
                  <c:v>Iterations 1000</c:v>
                </c:pt>
              </c:strCache>
            </c:strRef>
          </c:cat>
          <c:val>
            <c:numRef>
              <c:f>Iterations!$B$15:$B$21</c:f>
              <c:numCache>
                <c:formatCode>0.00</c:formatCode>
                <c:ptCount val="7"/>
                <c:pt idx="0">
                  <c:v>0.67297297297297298</c:v>
                </c:pt>
                <c:pt idx="1">
                  <c:v>0.61351351351351302</c:v>
                </c:pt>
                <c:pt idx="2">
                  <c:v>0.67567567567567499</c:v>
                </c:pt>
                <c:pt idx="3">
                  <c:v>0.61621621621621603</c:v>
                </c:pt>
                <c:pt idx="4">
                  <c:v>0.65135135135135103</c:v>
                </c:pt>
                <c:pt idx="5">
                  <c:v>0.678378378378378</c:v>
                </c:pt>
                <c:pt idx="6">
                  <c:v>0.65135135135135103</c:v>
                </c:pt>
              </c:numCache>
            </c:numRef>
          </c:val>
          <c:extLst>
            <c:ext xmlns:c16="http://schemas.microsoft.com/office/drawing/2014/chart" uri="{C3380CC4-5D6E-409C-BE32-E72D297353CC}">
              <c16:uniqueId val="{00000000-AA99-4191-9538-7C2EC0E88262}"/>
            </c:ext>
          </c:extLst>
        </c:ser>
        <c:ser>
          <c:idx val="1"/>
          <c:order val="1"/>
          <c:tx>
            <c:strRef>
              <c:f>Iterations!$C$14</c:f>
              <c:strCache>
                <c:ptCount val="1"/>
                <c:pt idx="0">
                  <c:v>Normalized Time</c:v>
                </c:pt>
              </c:strCache>
            </c:strRef>
          </c:tx>
          <c:spPr>
            <a:solidFill>
              <a:schemeClr val="accent2"/>
            </a:solidFill>
            <a:ln>
              <a:noFill/>
            </a:ln>
            <a:effectLst/>
          </c:spPr>
          <c:invertIfNegative val="0"/>
          <c:cat>
            <c:strRef>
              <c:f>Iterations!$A$15:$A$21</c:f>
              <c:strCache>
                <c:ptCount val="7"/>
                <c:pt idx="0">
                  <c:v>Baseline</c:v>
                </c:pt>
                <c:pt idx="1">
                  <c:v>Iterations 25</c:v>
                </c:pt>
                <c:pt idx="2">
                  <c:v>Iterations 50</c:v>
                </c:pt>
                <c:pt idx="3">
                  <c:v>Iterations 200</c:v>
                </c:pt>
                <c:pt idx="4">
                  <c:v>Iterations 400</c:v>
                </c:pt>
                <c:pt idx="5">
                  <c:v>Iterations 800</c:v>
                </c:pt>
                <c:pt idx="6">
                  <c:v>Iterations 1000</c:v>
                </c:pt>
              </c:strCache>
            </c:strRef>
          </c:cat>
          <c:val>
            <c:numRef>
              <c:f>Iterations!$C$15:$C$21</c:f>
              <c:numCache>
                <c:formatCode>0.00</c:formatCode>
                <c:ptCount val="7"/>
                <c:pt idx="0">
                  <c:v>2.529465095194923E-2</c:v>
                </c:pt>
                <c:pt idx="1">
                  <c:v>1.1060743427017225E-2</c:v>
                </c:pt>
                <c:pt idx="2">
                  <c:v>2.1758839528558477E-2</c:v>
                </c:pt>
                <c:pt idx="3">
                  <c:v>6.4913871260199457E-2</c:v>
                </c:pt>
                <c:pt idx="4">
                  <c:v>0.28195829555757024</c:v>
                </c:pt>
                <c:pt idx="5">
                  <c:v>0.54823209428830466</c:v>
                </c:pt>
                <c:pt idx="6">
                  <c:v>1</c:v>
                </c:pt>
              </c:numCache>
            </c:numRef>
          </c:val>
          <c:extLst>
            <c:ext xmlns:c16="http://schemas.microsoft.com/office/drawing/2014/chart" uri="{C3380CC4-5D6E-409C-BE32-E72D297353CC}">
              <c16:uniqueId val="{00000001-AA99-4191-9538-7C2EC0E88262}"/>
            </c:ext>
          </c:extLst>
        </c:ser>
        <c:dLbls>
          <c:showLegendKey val="0"/>
          <c:showVal val="0"/>
          <c:showCatName val="0"/>
          <c:showSerName val="0"/>
          <c:showPercent val="0"/>
          <c:showBubbleSize val="0"/>
        </c:dLbls>
        <c:gapWidth val="219"/>
        <c:overlap val="-27"/>
        <c:axId val="740144776"/>
        <c:axId val="740142808"/>
      </c:barChart>
      <c:catAx>
        <c:axId val="7401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42808"/>
        <c:crosses val="autoZero"/>
        <c:auto val="1"/>
        <c:lblAlgn val="ctr"/>
        <c:lblOffset val="100"/>
        <c:noMultiLvlLbl val="0"/>
      </c:catAx>
      <c:valAx>
        <c:axId val="740142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44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vs greyscale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'Color vs Greyscale'!$B$1</c:f>
              <c:strCache>
                <c:ptCount val="1"/>
                <c:pt idx="0">
                  <c:v>Test accuracy</c:v>
                </c:pt>
              </c:strCache>
            </c:strRef>
          </c:tx>
          <c:spPr>
            <a:solidFill>
              <a:schemeClr val="accent1"/>
            </a:solidFill>
            <a:ln>
              <a:noFill/>
            </a:ln>
            <a:effectLst/>
          </c:spPr>
          <c:invertIfNegative val="0"/>
          <c:cat>
            <c:strRef>
              <c:f>'Color vs Greyscale'!$A$2:$A$17</c:f>
              <c:strCache>
                <c:ptCount val="16"/>
                <c:pt idx="0">
                  <c:v>50x50 Default </c:v>
                </c:pt>
                <c:pt idx="1">
                  <c:v>Augment 1 -&gt; 10</c:v>
                </c:pt>
                <c:pt idx="2">
                  <c:v>L1FS 10 -&gt; 4</c:v>
                </c:pt>
                <c:pt idx="3">
                  <c:v>L1FA 16 -&gt; 20</c:v>
                </c:pt>
                <c:pt idx="4">
                  <c:v>L2FS 10 -&gt; 5</c:v>
                </c:pt>
                <c:pt idx="5">
                  <c:v>L2FA 36 -&gt; 64</c:v>
                </c:pt>
                <c:pt idx="6">
                  <c:v>Neurons 128 -&gt; 512</c:v>
                </c:pt>
                <c:pt idx="7">
                  <c:v>Iterations 100 -&gt; 800</c:v>
                </c:pt>
                <c:pt idx="8">
                  <c:v>Color 50x50 Default </c:v>
                </c:pt>
                <c:pt idx="9">
                  <c:v>Color Augment 1 -&gt; 10</c:v>
                </c:pt>
                <c:pt idx="10">
                  <c:v>Color L1FS 10 -&gt; 4</c:v>
                </c:pt>
                <c:pt idx="11">
                  <c:v>Color L1FA 16 -&gt; 20</c:v>
                </c:pt>
                <c:pt idx="12">
                  <c:v>Color L2FS 10 -&gt; 5</c:v>
                </c:pt>
                <c:pt idx="13">
                  <c:v>Color L2FA 36 -&gt; 64</c:v>
                </c:pt>
                <c:pt idx="14">
                  <c:v>Color Neurons 128 -&gt; 512</c:v>
                </c:pt>
                <c:pt idx="15">
                  <c:v>Color Iterations 100 -&gt; 800</c:v>
                </c:pt>
              </c:strCache>
            </c:strRef>
          </c:cat>
          <c:val>
            <c:numRef>
              <c:f>'Color vs Greyscale'!$B$2:$B$17</c:f>
              <c:numCache>
                <c:formatCode>0.00</c:formatCode>
                <c:ptCount val="16"/>
                <c:pt idx="0">
                  <c:v>0.65135135135135103</c:v>
                </c:pt>
                <c:pt idx="1">
                  <c:v>0.66891891891891897</c:v>
                </c:pt>
                <c:pt idx="2">
                  <c:v>0.62054054054053998</c:v>
                </c:pt>
                <c:pt idx="3">
                  <c:v>0.63270270270270201</c:v>
                </c:pt>
                <c:pt idx="4">
                  <c:v>0.62810810810810802</c:v>
                </c:pt>
                <c:pt idx="5">
                  <c:v>0.65270270270270203</c:v>
                </c:pt>
                <c:pt idx="6">
                  <c:v>0.62432432432432405</c:v>
                </c:pt>
                <c:pt idx="7">
                  <c:v>0.687027027027027</c:v>
                </c:pt>
                <c:pt idx="8">
                  <c:v>0.69189189189189104</c:v>
                </c:pt>
                <c:pt idx="9">
                  <c:v>0.61702702702702705</c:v>
                </c:pt>
                <c:pt idx="10">
                  <c:v>0.63405405405405402</c:v>
                </c:pt>
                <c:pt idx="11">
                  <c:v>0.66</c:v>
                </c:pt>
                <c:pt idx="12">
                  <c:v>0.64027027027026995</c:v>
                </c:pt>
                <c:pt idx="13">
                  <c:v>0.66621621621621596</c:v>
                </c:pt>
                <c:pt idx="14">
                  <c:v>0.67675675675675595</c:v>
                </c:pt>
                <c:pt idx="15">
                  <c:v>0.73108108108108105</c:v>
                </c:pt>
              </c:numCache>
            </c:numRef>
          </c:val>
          <c:extLst>
            <c:ext xmlns:c16="http://schemas.microsoft.com/office/drawing/2014/chart" uri="{C3380CC4-5D6E-409C-BE32-E72D297353CC}">
              <c16:uniqueId val="{00000000-9D3B-42B3-BA7A-EC00EEEA29ED}"/>
            </c:ext>
          </c:extLst>
        </c:ser>
        <c:ser>
          <c:idx val="1"/>
          <c:order val="1"/>
          <c:tx>
            <c:strRef>
              <c:f>'Color vs Greyscale'!$D$1</c:f>
              <c:strCache>
                <c:ptCount val="1"/>
                <c:pt idx="0">
                  <c:v>Norm Time</c:v>
                </c:pt>
              </c:strCache>
            </c:strRef>
          </c:tx>
          <c:spPr>
            <a:solidFill>
              <a:schemeClr val="accent2"/>
            </a:solidFill>
            <a:ln>
              <a:noFill/>
            </a:ln>
            <a:effectLst/>
          </c:spPr>
          <c:invertIfNegative val="0"/>
          <c:cat>
            <c:strRef>
              <c:f>'Color vs Greyscale'!$A$2:$A$17</c:f>
              <c:strCache>
                <c:ptCount val="16"/>
                <c:pt idx="0">
                  <c:v>50x50 Default </c:v>
                </c:pt>
                <c:pt idx="1">
                  <c:v>Augment 1 -&gt; 10</c:v>
                </c:pt>
                <c:pt idx="2">
                  <c:v>L1FS 10 -&gt; 4</c:v>
                </c:pt>
                <c:pt idx="3">
                  <c:v>L1FA 16 -&gt; 20</c:v>
                </c:pt>
                <c:pt idx="4">
                  <c:v>L2FS 10 -&gt; 5</c:v>
                </c:pt>
                <c:pt idx="5">
                  <c:v>L2FA 36 -&gt; 64</c:v>
                </c:pt>
                <c:pt idx="6">
                  <c:v>Neurons 128 -&gt; 512</c:v>
                </c:pt>
                <c:pt idx="7">
                  <c:v>Iterations 100 -&gt; 800</c:v>
                </c:pt>
                <c:pt idx="8">
                  <c:v>Color 50x50 Default </c:v>
                </c:pt>
                <c:pt idx="9">
                  <c:v>Color Augment 1 -&gt; 10</c:v>
                </c:pt>
                <c:pt idx="10">
                  <c:v>Color L1FS 10 -&gt; 4</c:v>
                </c:pt>
                <c:pt idx="11">
                  <c:v>Color L1FA 16 -&gt; 20</c:v>
                </c:pt>
                <c:pt idx="12">
                  <c:v>Color L2FS 10 -&gt; 5</c:v>
                </c:pt>
                <c:pt idx="13">
                  <c:v>Color L2FA 36 -&gt; 64</c:v>
                </c:pt>
                <c:pt idx="14">
                  <c:v>Color Neurons 128 -&gt; 512</c:v>
                </c:pt>
                <c:pt idx="15">
                  <c:v>Color Iterations 100 -&gt; 800</c:v>
                </c:pt>
              </c:strCache>
            </c:strRef>
          </c:cat>
          <c:val>
            <c:numRef>
              <c:f>'Color vs Greyscale'!$D$2:$D$17</c:f>
              <c:numCache>
                <c:formatCode>0.00</c:formatCode>
                <c:ptCount val="16"/>
                <c:pt idx="0">
                  <c:v>6.6427289048473961E-2</c:v>
                </c:pt>
                <c:pt idx="1">
                  <c:v>7.0017953321364457E-2</c:v>
                </c:pt>
                <c:pt idx="2">
                  <c:v>4.3087971274685818E-2</c:v>
                </c:pt>
                <c:pt idx="3">
                  <c:v>6.8222621184919216E-2</c:v>
                </c:pt>
                <c:pt idx="4">
                  <c:v>0</c:v>
                </c:pt>
                <c:pt idx="5">
                  <c:v>1.0771992818671455E-2</c:v>
                </c:pt>
                <c:pt idx="6">
                  <c:v>2.8725314183123879E-2</c:v>
                </c:pt>
                <c:pt idx="7">
                  <c:v>0.53680430879712748</c:v>
                </c:pt>
                <c:pt idx="8">
                  <c:v>0.13464991023339318</c:v>
                </c:pt>
                <c:pt idx="9">
                  <c:v>0.1310592459605027</c:v>
                </c:pt>
                <c:pt idx="10">
                  <c:v>7.3608617594254938E-2</c:v>
                </c:pt>
                <c:pt idx="11">
                  <c:v>0.10771992818671454</c:v>
                </c:pt>
                <c:pt idx="12">
                  <c:v>5.385996409335727E-2</c:v>
                </c:pt>
                <c:pt idx="13">
                  <c:v>5.565529622980251E-2</c:v>
                </c:pt>
                <c:pt idx="14">
                  <c:v>0.10412926391382406</c:v>
                </c:pt>
                <c:pt idx="15">
                  <c:v>1</c:v>
                </c:pt>
              </c:numCache>
            </c:numRef>
          </c:val>
          <c:extLst>
            <c:ext xmlns:c16="http://schemas.microsoft.com/office/drawing/2014/chart" uri="{C3380CC4-5D6E-409C-BE32-E72D297353CC}">
              <c16:uniqueId val="{00000001-9D3B-42B3-BA7A-EC00EEEA29ED}"/>
            </c:ext>
          </c:extLst>
        </c:ser>
        <c:dLbls>
          <c:showLegendKey val="0"/>
          <c:showVal val="0"/>
          <c:showCatName val="0"/>
          <c:showSerName val="0"/>
          <c:showPercent val="0"/>
          <c:showBubbleSize val="0"/>
        </c:dLbls>
        <c:gapWidth val="182"/>
        <c:axId val="779930544"/>
        <c:axId val="779930872"/>
      </c:barChart>
      <c:catAx>
        <c:axId val="77993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872"/>
        <c:crosses val="autoZero"/>
        <c:auto val="1"/>
        <c:lblAlgn val="ctr"/>
        <c:lblOffset val="100"/>
        <c:tickLblSkip val="1"/>
        <c:noMultiLvlLbl val="0"/>
      </c:catAx>
      <c:valAx>
        <c:axId val="7799308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3054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Time!$B$1</c:f>
              <c:strCache>
                <c:ptCount val="1"/>
                <c:pt idx="0">
                  <c:v>Time in sec</c:v>
                </c:pt>
              </c:strCache>
            </c:strRef>
          </c:tx>
          <c:spPr>
            <a:solidFill>
              <a:schemeClr val="accent1"/>
            </a:solidFill>
            <a:ln>
              <a:noFill/>
            </a:ln>
            <a:effectLst/>
          </c:spPr>
          <c:invertIfNegative val="0"/>
          <c:cat>
            <c:strRef>
              <c:f>Time!$A$2:$A$42</c:f>
              <c:strCache>
                <c:ptCount val="41"/>
                <c:pt idx="0">
                  <c:v>Iterations 1000</c:v>
                </c:pt>
                <c:pt idx="1">
                  <c:v>Iterations 800</c:v>
                </c:pt>
                <c:pt idx="2">
                  <c:v>Iterations 400</c:v>
                </c:pt>
                <c:pt idx="3">
                  <c:v>img size 500</c:v>
                </c:pt>
                <c:pt idx="4">
                  <c:v>L2FS 30</c:v>
                </c:pt>
                <c:pt idx="5">
                  <c:v>img size 200</c:v>
                </c:pt>
                <c:pt idx="6">
                  <c:v>img size 400</c:v>
                </c:pt>
                <c:pt idx="7">
                  <c:v>L2FS 20</c:v>
                </c:pt>
                <c:pt idx="8">
                  <c:v>Iterations 200</c:v>
                </c:pt>
                <c:pt idx="9">
                  <c:v>L1FS 32</c:v>
                </c:pt>
                <c:pt idx="10">
                  <c:v>L1FS 4</c:v>
                </c:pt>
                <c:pt idx="11">
                  <c:v>img size 300</c:v>
                </c:pt>
                <c:pt idx="12">
                  <c:v>L2FS 15</c:v>
                </c:pt>
                <c:pt idx="13">
                  <c:v>color</c:v>
                </c:pt>
                <c:pt idx="14">
                  <c:v>L1FA30</c:v>
                </c:pt>
                <c:pt idx="15">
                  <c:v>Neurons 512</c:v>
                </c:pt>
                <c:pt idx="16">
                  <c:v>L1FS 24</c:v>
                </c:pt>
                <c:pt idx="17">
                  <c:v>L2FA 64</c:v>
                </c:pt>
                <c:pt idx="18">
                  <c:v>Neurons 64</c:v>
                </c:pt>
                <c:pt idx="19">
                  <c:v>L2FA 48</c:v>
                </c:pt>
                <c:pt idx="20">
                  <c:v>Neurons 256</c:v>
                </c:pt>
                <c:pt idx="21">
                  <c:v>L1FA20</c:v>
                </c:pt>
                <c:pt idx="22">
                  <c:v>Neurons 96</c:v>
                </c:pt>
                <c:pt idx="23">
                  <c:v>L1FA15</c:v>
                </c:pt>
                <c:pt idx="24">
                  <c:v>default</c:v>
                </c:pt>
                <c:pt idx="25">
                  <c:v>L2FA 24</c:v>
                </c:pt>
                <c:pt idx="26">
                  <c:v>Neurons 1</c:v>
                </c:pt>
                <c:pt idx="27">
                  <c:v>img size 50</c:v>
                </c:pt>
                <c:pt idx="28">
                  <c:v>L2FA 16</c:v>
                </c:pt>
                <c:pt idx="29">
                  <c:v>augment 30</c:v>
                </c:pt>
                <c:pt idx="30">
                  <c:v>Iterations 50</c:v>
                </c:pt>
                <c:pt idx="31">
                  <c:v>augment 40</c:v>
                </c:pt>
                <c:pt idx="32">
                  <c:v>augment 20</c:v>
                </c:pt>
                <c:pt idx="33">
                  <c:v>augment 10</c:v>
                </c:pt>
                <c:pt idx="34">
                  <c:v>L1FS 8</c:v>
                </c:pt>
                <c:pt idx="35">
                  <c:v>L2FS 5</c:v>
                </c:pt>
                <c:pt idx="36">
                  <c:v>img size 25</c:v>
                </c:pt>
                <c:pt idx="37">
                  <c:v>L1FA5</c:v>
                </c:pt>
                <c:pt idx="38">
                  <c:v>Iterations 25</c:v>
                </c:pt>
                <c:pt idx="39">
                  <c:v>img size 10</c:v>
                </c:pt>
                <c:pt idx="40">
                  <c:v>img size 1</c:v>
                </c:pt>
              </c:strCache>
            </c:strRef>
          </c:cat>
          <c:val>
            <c:numRef>
              <c:f>Time!$B$2:$B$42</c:f>
              <c:numCache>
                <c:formatCode>0.00</c:formatCode>
                <c:ptCount val="41"/>
                <c:pt idx="0">
                  <c:v>11030</c:v>
                </c:pt>
                <c:pt idx="1">
                  <c:v>6047</c:v>
                </c:pt>
                <c:pt idx="2">
                  <c:v>3110</c:v>
                </c:pt>
                <c:pt idx="3">
                  <c:v>1753</c:v>
                </c:pt>
                <c:pt idx="4">
                  <c:v>1524</c:v>
                </c:pt>
                <c:pt idx="5">
                  <c:v>1282</c:v>
                </c:pt>
                <c:pt idx="6">
                  <c:v>1068</c:v>
                </c:pt>
                <c:pt idx="7">
                  <c:v>734</c:v>
                </c:pt>
                <c:pt idx="8">
                  <c:v>716</c:v>
                </c:pt>
                <c:pt idx="9">
                  <c:v>710</c:v>
                </c:pt>
                <c:pt idx="10">
                  <c:v>586</c:v>
                </c:pt>
                <c:pt idx="11">
                  <c:v>573</c:v>
                </c:pt>
                <c:pt idx="12">
                  <c:v>478</c:v>
                </c:pt>
                <c:pt idx="13">
                  <c:v>454</c:v>
                </c:pt>
                <c:pt idx="14">
                  <c:v>452</c:v>
                </c:pt>
                <c:pt idx="15">
                  <c:v>452</c:v>
                </c:pt>
                <c:pt idx="16">
                  <c:v>445</c:v>
                </c:pt>
                <c:pt idx="17">
                  <c:v>380</c:v>
                </c:pt>
                <c:pt idx="18">
                  <c:v>339</c:v>
                </c:pt>
                <c:pt idx="19">
                  <c:v>336</c:v>
                </c:pt>
                <c:pt idx="20">
                  <c:v>316</c:v>
                </c:pt>
                <c:pt idx="21">
                  <c:v>314</c:v>
                </c:pt>
                <c:pt idx="22">
                  <c:v>285</c:v>
                </c:pt>
                <c:pt idx="23">
                  <c:v>282</c:v>
                </c:pt>
                <c:pt idx="24">
                  <c:v>279</c:v>
                </c:pt>
                <c:pt idx="25">
                  <c:v>267</c:v>
                </c:pt>
                <c:pt idx="26">
                  <c:v>253</c:v>
                </c:pt>
                <c:pt idx="27">
                  <c:v>250</c:v>
                </c:pt>
                <c:pt idx="28">
                  <c:v>249</c:v>
                </c:pt>
                <c:pt idx="29">
                  <c:v>240</c:v>
                </c:pt>
                <c:pt idx="30">
                  <c:v>240</c:v>
                </c:pt>
                <c:pt idx="31">
                  <c:v>239</c:v>
                </c:pt>
                <c:pt idx="32">
                  <c:v>236</c:v>
                </c:pt>
                <c:pt idx="33">
                  <c:v>235</c:v>
                </c:pt>
                <c:pt idx="34">
                  <c:v>221</c:v>
                </c:pt>
                <c:pt idx="35">
                  <c:v>203</c:v>
                </c:pt>
                <c:pt idx="36">
                  <c:v>192</c:v>
                </c:pt>
                <c:pt idx="37">
                  <c:v>151</c:v>
                </c:pt>
                <c:pt idx="38">
                  <c:v>122</c:v>
                </c:pt>
                <c:pt idx="39">
                  <c:v>103</c:v>
                </c:pt>
                <c:pt idx="40">
                  <c:v>86</c:v>
                </c:pt>
              </c:numCache>
            </c:numRef>
          </c:val>
          <c:extLst>
            <c:ext xmlns:c16="http://schemas.microsoft.com/office/drawing/2014/chart" uri="{C3380CC4-5D6E-409C-BE32-E72D297353CC}">
              <c16:uniqueId val="{00000000-D236-48C9-93FE-45C736C84CEB}"/>
            </c:ext>
          </c:extLst>
        </c:ser>
        <c:dLbls>
          <c:showLegendKey val="0"/>
          <c:showVal val="0"/>
          <c:showCatName val="0"/>
          <c:showSerName val="0"/>
          <c:showPercent val="0"/>
          <c:showBubbleSize val="0"/>
        </c:dLbls>
        <c:gapWidth val="182"/>
        <c:axId val="777483936"/>
        <c:axId val="777478360"/>
      </c:barChart>
      <c:catAx>
        <c:axId val="77748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78360"/>
        <c:crosses val="autoZero"/>
        <c:auto val="1"/>
        <c:lblAlgn val="ctr"/>
        <c:lblOffset val="100"/>
        <c:tickLblSkip val="1"/>
        <c:noMultiLvlLbl val="0"/>
      </c:catAx>
      <c:valAx>
        <c:axId val="7774783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3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Accuracy!$B$1</c:f>
              <c:strCache>
                <c:ptCount val="1"/>
                <c:pt idx="0">
                  <c:v>Test accuracy</c:v>
                </c:pt>
              </c:strCache>
            </c:strRef>
          </c:tx>
          <c:spPr>
            <a:solidFill>
              <a:schemeClr val="accent1"/>
            </a:solidFill>
            <a:ln>
              <a:noFill/>
            </a:ln>
            <a:effectLst/>
          </c:spPr>
          <c:invertIfNegative val="0"/>
          <c:cat>
            <c:strRef>
              <c:f>Accuracy!$A$2:$A$42</c:f>
              <c:strCache>
                <c:ptCount val="41"/>
                <c:pt idx="0">
                  <c:v>img size 300</c:v>
                </c:pt>
                <c:pt idx="1">
                  <c:v>L1FS 4</c:v>
                </c:pt>
                <c:pt idx="2">
                  <c:v>L1FA20</c:v>
                </c:pt>
                <c:pt idx="3">
                  <c:v>img size 500</c:v>
                </c:pt>
                <c:pt idx="4">
                  <c:v>L2FA 64</c:v>
                </c:pt>
                <c:pt idx="5">
                  <c:v>Neurons 512</c:v>
                </c:pt>
                <c:pt idx="6">
                  <c:v>img size 10</c:v>
                </c:pt>
                <c:pt idx="7">
                  <c:v>img size 50</c:v>
                </c:pt>
                <c:pt idx="8">
                  <c:v>L2FS 5</c:v>
                </c:pt>
                <c:pt idx="9">
                  <c:v>Iterations 800</c:v>
                </c:pt>
                <c:pt idx="10">
                  <c:v>Iterations 50</c:v>
                </c:pt>
                <c:pt idx="11">
                  <c:v>default</c:v>
                </c:pt>
                <c:pt idx="12">
                  <c:v>augment 10</c:v>
                </c:pt>
                <c:pt idx="13">
                  <c:v>L1FS 32</c:v>
                </c:pt>
                <c:pt idx="14">
                  <c:v>img size 200</c:v>
                </c:pt>
                <c:pt idx="15">
                  <c:v>L1FS 24</c:v>
                </c:pt>
                <c:pt idx="16">
                  <c:v>L1FA15</c:v>
                </c:pt>
                <c:pt idx="17">
                  <c:v>Neurons 64</c:v>
                </c:pt>
                <c:pt idx="18">
                  <c:v>img size 400</c:v>
                </c:pt>
                <c:pt idx="19">
                  <c:v>L2FS 30</c:v>
                </c:pt>
                <c:pt idx="20">
                  <c:v>augment 20</c:v>
                </c:pt>
                <c:pt idx="21">
                  <c:v>Neurons 256</c:v>
                </c:pt>
                <c:pt idx="22">
                  <c:v>Iterations 400</c:v>
                </c:pt>
                <c:pt idx="23">
                  <c:v>Iterations 1000</c:v>
                </c:pt>
                <c:pt idx="24">
                  <c:v>augment 30</c:v>
                </c:pt>
                <c:pt idx="25">
                  <c:v>L2FA 48</c:v>
                </c:pt>
                <c:pt idx="26">
                  <c:v>Neurons 96</c:v>
                </c:pt>
                <c:pt idx="27">
                  <c:v>L2FS 15</c:v>
                </c:pt>
                <c:pt idx="28">
                  <c:v>L2FS 20</c:v>
                </c:pt>
                <c:pt idx="29">
                  <c:v>color</c:v>
                </c:pt>
                <c:pt idx="30">
                  <c:v>L1FS 8</c:v>
                </c:pt>
                <c:pt idx="31">
                  <c:v>Iterations 200</c:v>
                </c:pt>
                <c:pt idx="32">
                  <c:v>augment 40</c:v>
                </c:pt>
                <c:pt idx="33">
                  <c:v>img size 25</c:v>
                </c:pt>
                <c:pt idx="34">
                  <c:v>L1FA5</c:v>
                </c:pt>
                <c:pt idx="35">
                  <c:v>L2FA 24</c:v>
                </c:pt>
                <c:pt idx="36">
                  <c:v>Iterations 25</c:v>
                </c:pt>
                <c:pt idx="37">
                  <c:v>L1FA30</c:v>
                </c:pt>
                <c:pt idx="38">
                  <c:v>L2FA 16</c:v>
                </c:pt>
                <c:pt idx="39">
                  <c:v>img size 1</c:v>
                </c:pt>
                <c:pt idx="40">
                  <c:v>Neurons 1</c:v>
                </c:pt>
              </c:strCache>
            </c:strRef>
          </c:cat>
          <c:val>
            <c:numRef>
              <c:f>Accuracy!$B$2:$B$42</c:f>
              <c:numCache>
                <c:formatCode>0.00</c:formatCode>
                <c:ptCount val="41"/>
                <c:pt idx="0">
                  <c:v>0.72702702702702704</c:v>
                </c:pt>
                <c:pt idx="1">
                  <c:v>0.70540540540540497</c:v>
                </c:pt>
                <c:pt idx="2">
                  <c:v>0.7</c:v>
                </c:pt>
                <c:pt idx="3">
                  <c:v>0.69729729729729695</c:v>
                </c:pt>
                <c:pt idx="4">
                  <c:v>0.69729729729729695</c:v>
                </c:pt>
                <c:pt idx="5">
                  <c:v>0.68918918918918903</c:v>
                </c:pt>
                <c:pt idx="6">
                  <c:v>0.68378378378378302</c:v>
                </c:pt>
                <c:pt idx="7">
                  <c:v>0.678378378378378</c:v>
                </c:pt>
                <c:pt idx="8">
                  <c:v>0.678378378378378</c:v>
                </c:pt>
                <c:pt idx="9">
                  <c:v>0.678378378378378</c:v>
                </c:pt>
                <c:pt idx="10">
                  <c:v>0.67567567567567499</c:v>
                </c:pt>
                <c:pt idx="11">
                  <c:v>0.67297297297297298</c:v>
                </c:pt>
                <c:pt idx="12">
                  <c:v>0.67027027027026997</c:v>
                </c:pt>
                <c:pt idx="13">
                  <c:v>0.67027027027026997</c:v>
                </c:pt>
                <c:pt idx="14">
                  <c:v>0.66486486486486396</c:v>
                </c:pt>
                <c:pt idx="15">
                  <c:v>0.66216216216216195</c:v>
                </c:pt>
                <c:pt idx="16">
                  <c:v>0.65945945945945905</c:v>
                </c:pt>
                <c:pt idx="17">
                  <c:v>0.65675675675675604</c:v>
                </c:pt>
                <c:pt idx="18">
                  <c:v>0.65405405405405403</c:v>
                </c:pt>
                <c:pt idx="19">
                  <c:v>0.65405405405405403</c:v>
                </c:pt>
                <c:pt idx="20">
                  <c:v>0.65378378378378299</c:v>
                </c:pt>
                <c:pt idx="21">
                  <c:v>0.65135135135135103</c:v>
                </c:pt>
                <c:pt idx="22">
                  <c:v>0.65135135135135103</c:v>
                </c:pt>
                <c:pt idx="23">
                  <c:v>0.65135135135135103</c:v>
                </c:pt>
                <c:pt idx="24">
                  <c:v>0.65027027027026996</c:v>
                </c:pt>
                <c:pt idx="25">
                  <c:v>0.64864864864864802</c:v>
                </c:pt>
                <c:pt idx="26">
                  <c:v>0.64594594594594501</c:v>
                </c:pt>
                <c:pt idx="27">
                  <c:v>0.64054054054053999</c:v>
                </c:pt>
                <c:pt idx="28">
                  <c:v>0.63783783783783699</c:v>
                </c:pt>
                <c:pt idx="29">
                  <c:v>0.62162162162162105</c:v>
                </c:pt>
                <c:pt idx="30">
                  <c:v>0.62162162162162105</c:v>
                </c:pt>
                <c:pt idx="31">
                  <c:v>0.61621621621621603</c:v>
                </c:pt>
                <c:pt idx="32">
                  <c:v>0.61418918918918897</c:v>
                </c:pt>
                <c:pt idx="33">
                  <c:v>0.61351351351351302</c:v>
                </c:pt>
                <c:pt idx="34">
                  <c:v>0.61351351351351302</c:v>
                </c:pt>
                <c:pt idx="35">
                  <c:v>0.61351351351351302</c:v>
                </c:pt>
                <c:pt idx="36">
                  <c:v>0.61351351351351302</c:v>
                </c:pt>
                <c:pt idx="37">
                  <c:v>0.60540540540540499</c:v>
                </c:pt>
                <c:pt idx="38">
                  <c:v>0.60270270270270199</c:v>
                </c:pt>
                <c:pt idx="39">
                  <c:v>0.54594594594594503</c:v>
                </c:pt>
                <c:pt idx="40">
                  <c:v>0.52702702702702697</c:v>
                </c:pt>
              </c:numCache>
            </c:numRef>
          </c:val>
          <c:extLst>
            <c:ext xmlns:c16="http://schemas.microsoft.com/office/drawing/2014/chart" uri="{C3380CC4-5D6E-409C-BE32-E72D297353CC}">
              <c16:uniqueId val="{00000000-04B1-4B40-A2D1-CE4621AE01DD}"/>
            </c:ext>
          </c:extLst>
        </c:ser>
        <c:dLbls>
          <c:showLegendKey val="0"/>
          <c:showVal val="0"/>
          <c:showCatName val="0"/>
          <c:showSerName val="0"/>
          <c:showPercent val="0"/>
          <c:showBubbleSize val="0"/>
        </c:dLbls>
        <c:gapWidth val="182"/>
        <c:axId val="777483936"/>
        <c:axId val="777478360"/>
      </c:barChart>
      <c:catAx>
        <c:axId val="77748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78360"/>
        <c:crosses val="autoZero"/>
        <c:auto val="1"/>
        <c:lblAlgn val="ctr"/>
        <c:lblOffset val="100"/>
        <c:tickLblSkip val="1"/>
        <c:noMultiLvlLbl val="0"/>
      </c:catAx>
      <c:valAx>
        <c:axId val="7774783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3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Image</a:t>
            </a:r>
            <a:r>
              <a:rPr lang="en-US" baseline="0"/>
              <a: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'Image Size'!$B$14</c:f>
              <c:strCache>
                <c:ptCount val="1"/>
                <c:pt idx="0">
                  <c:v>Test accuracy</c:v>
                </c:pt>
              </c:strCache>
            </c:strRef>
          </c:tx>
          <c:spPr>
            <a:solidFill>
              <a:schemeClr val="accent1"/>
            </a:solidFill>
            <a:ln>
              <a:noFill/>
            </a:ln>
            <a:effectLst/>
          </c:spPr>
          <c:invertIfNegative val="0"/>
          <c:cat>
            <c:strRef>
              <c:f>'Image Size'!$A$15:$A$23</c:f>
              <c:strCache>
                <c:ptCount val="9"/>
                <c:pt idx="0">
                  <c:v>Baseline</c:v>
                </c:pt>
                <c:pt idx="1">
                  <c:v>Image Size 1</c:v>
                </c:pt>
                <c:pt idx="2">
                  <c:v>Image Size 10</c:v>
                </c:pt>
                <c:pt idx="3">
                  <c:v>Image Size 25</c:v>
                </c:pt>
                <c:pt idx="4">
                  <c:v>Image Size 50</c:v>
                </c:pt>
                <c:pt idx="5">
                  <c:v>Image Size 200</c:v>
                </c:pt>
                <c:pt idx="6">
                  <c:v>Image Size 300</c:v>
                </c:pt>
                <c:pt idx="7">
                  <c:v>Image Size 400</c:v>
                </c:pt>
                <c:pt idx="8">
                  <c:v>Image Size 500</c:v>
                </c:pt>
              </c:strCache>
            </c:strRef>
          </c:cat>
          <c:val>
            <c:numRef>
              <c:f>'Image Size'!$B$15:$B$23</c:f>
              <c:numCache>
                <c:formatCode>0.00</c:formatCode>
                <c:ptCount val="9"/>
                <c:pt idx="0">
                  <c:v>0.67297297297297298</c:v>
                </c:pt>
                <c:pt idx="1">
                  <c:v>0.54594594594594503</c:v>
                </c:pt>
                <c:pt idx="2">
                  <c:v>0.68378378378378302</c:v>
                </c:pt>
                <c:pt idx="3">
                  <c:v>0.61351351351351302</c:v>
                </c:pt>
                <c:pt idx="4">
                  <c:v>0.678378378378378</c:v>
                </c:pt>
                <c:pt idx="5">
                  <c:v>0.66486486486486396</c:v>
                </c:pt>
                <c:pt idx="6">
                  <c:v>0.72702702702702704</c:v>
                </c:pt>
                <c:pt idx="7">
                  <c:v>0.65405405405405403</c:v>
                </c:pt>
                <c:pt idx="8">
                  <c:v>0.69729729729729695</c:v>
                </c:pt>
              </c:numCache>
            </c:numRef>
          </c:val>
          <c:extLst>
            <c:ext xmlns:c16="http://schemas.microsoft.com/office/drawing/2014/chart" uri="{C3380CC4-5D6E-409C-BE32-E72D297353CC}">
              <c16:uniqueId val="{00000000-E946-4853-8A63-4C7463118AD8}"/>
            </c:ext>
          </c:extLst>
        </c:ser>
        <c:ser>
          <c:idx val="1"/>
          <c:order val="1"/>
          <c:tx>
            <c:strRef>
              <c:f>'Image Size'!$C$14</c:f>
              <c:strCache>
                <c:ptCount val="1"/>
                <c:pt idx="0">
                  <c:v>Normalized Time</c:v>
                </c:pt>
              </c:strCache>
            </c:strRef>
          </c:tx>
          <c:spPr>
            <a:solidFill>
              <a:schemeClr val="accent2"/>
            </a:solidFill>
            <a:ln>
              <a:noFill/>
            </a:ln>
            <a:effectLst/>
          </c:spPr>
          <c:invertIfNegative val="0"/>
          <c:cat>
            <c:strRef>
              <c:f>'Image Size'!$A$15:$A$23</c:f>
              <c:strCache>
                <c:ptCount val="9"/>
                <c:pt idx="0">
                  <c:v>Baseline</c:v>
                </c:pt>
                <c:pt idx="1">
                  <c:v>Image Size 1</c:v>
                </c:pt>
                <c:pt idx="2">
                  <c:v>Image Size 10</c:v>
                </c:pt>
                <c:pt idx="3">
                  <c:v>Image Size 25</c:v>
                </c:pt>
                <c:pt idx="4">
                  <c:v>Image Size 50</c:v>
                </c:pt>
                <c:pt idx="5">
                  <c:v>Image Size 200</c:v>
                </c:pt>
                <c:pt idx="6">
                  <c:v>Image Size 300</c:v>
                </c:pt>
                <c:pt idx="7">
                  <c:v>Image Size 400</c:v>
                </c:pt>
                <c:pt idx="8">
                  <c:v>Image Size 500</c:v>
                </c:pt>
              </c:strCache>
            </c:strRef>
          </c:cat>
          <c:val>
            <c:numRef>
              <c:f>'Image Size'!$C$15:$C$23</c:f>
              <c:numCache>
                <c:formatCode>0.00</c:formatCode>
                <c:ptCount val="9"/>
                <c:pt idx="0">
                  <c:v>0.11577684463107378</c:v>
                </c:pt>
                <c:pt idx="1">
                  <c:v>0</c:v>
                </c:pt>
                <c:pt idx="2">
                  <c:v>1.0197960407918417E-2</c:v>
                </c:pt>
                <c:pt idx="3">
                  <c:v>6.3587282543491302E-2</c:v>
                </c:pt>
                <c:pt idx="4">
                  <c:v>9.8380323935212954E-2</c:v>
                </c:pt>
                <c:pt idx="5">
                  <c:v>0.71745650869826039</c:v>
                </c:pt>
                <c:pt idx="6">
                  <c:v>0.29214157168566285</c:v>
                </c:pt>
                <c:pt idx="7">
                  <c:v>0.58908218356328734</c:v>
                </c:pt>
                <c:pt idx="8">
                  <c:v>1</c:v>
                </c:pt>
              </c:numCache>
            </c:numRef>
          </c:val>
          <c:extLst>
            <c:ext xmlns:c16="http://schemas.microsoft.com/office/drawing/2014/chart" uri="{C3380CC4-5D6E-409C-BE32-E72D297353CC}">
              <c16:uniqueId val="{00000001-E946-4853-8A63-4C7463118AD8}"/>
            </c:ext>
          </c:extLst>
        </c:ser>
        <c:dLbls>
          <c:showLegendKey val="0"/>
          <c:showVal val="0"/>
          <c:showCatName val="0"/>
          <c:showSerName val="0"/>
          <c:showPercent val="0"/>
          <c:showBubbleSize val="0"/>
        </c:dLbls>
        <c:gapWidth val="219"/>
        <c:overlap val="-27"/>
        <c:axId val="628062272"/>
        <c:axId val="780136928"/>
      </c:barChart>
      <c:catAx>
        <c:axId val="6280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36928"/>
        <c:crosses val="autoZero"/>
        <c:auto val="1"/>
        <c:lblAlgn val="ctr"/>
        <c:lblOffset val="100"/>
        <c:noMultiLvlLbl val="0"/>
      </c:catAx>
      <c:valAx>
        <c:axId val="780136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6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Image</a:t>
            </a:r>
            <a:r>
              <a:rPr lang="en-US" baseline="0"/>
              <a: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'Image Size'!$B$14</c:f>
              <c:strCache>
                <c:ptCount val="1"/>
                <c:pt idx="0">
                  <c:v>Test accuracy</c:v>
                </c:pt>
              </c:strCache>
            </c:strRef>
          </c:tx>
          <c:spPr>
            <a:solidFill>
              <a:schemeClr val="accent1"/>
            </a:solidFill>
            <a:ln>
              <a:noFill/>
            </a:ln>
            <a:effectLst/>
          </c:spPr>
          <c:invertIfNegative val="0"/>
          <c:cat>
            <c:strRef>
              <c:f>'Image Size'!$A$29:$A$37</c:f>
              <c:strCache>
                <c:ptCount val="9"/>
                <c:pt idx="0">
                  <c:v>Baseline</c:v>
                </c:pt>
                <c:pt idx="1">
                  <c:v>Image Size 1</c:v>
                </c:pt>
                <c:pt idx="2">
                  <c:v>Image Size 10</c:v>
                </c:pt>
                <c:pt idx="3">
                  <c:v>Image Size 25</c:v>
                </c:pt>
                <c:pt idx="4">
                  <c:v>Image Size 50</c:v>
                </c:pt>
                <c:pt idx="5">
                  <c:v>Image Size 200</c:v>
                </c:pt>
                <c:pt idx="6">
                  <c:v>Image Size 300</c:v>
                </c:pt>
                <c:pt idx="7">
                  <c:v>Image Size 400</c:v>
                </c:pt>
                <c:pt idx="8">
                  <c:v>Image Size 500</c:v>
                </c:pt>
              </c:strCache>
            </c:strRef>
          </c:cat>
          <c:val>
            <c:numRef>
              <c:f>'Image Size'!$B$29:$B$37</c:f>
              <c:numCache>
                <c:formatCode>0.00</c:formatCode>
                <c:ptCount val="9"/>
                <c:pt idx="0">
                  <c:v>0.67297297297297298</c:v>
                </c:pt>
                <c:pt idx="1">
                  <c:v>0.54594594594594503</c:v>
                </c:pt>
                <c:pt idx="2">
                  <c:v>0.68378378378378302</c:v>
                </c:pt>
                <c:pt idx="3">
                  <c:v>0.61351351351351302</c:v>
                </c:pt>
                <c:pt idx="4">
                  <c:v>0.678378378378378</c:v>
                </c:pt>
                <c:pt idx="5">
                  <c:v>0.66486486486486396</c:v>
                </c:pt>
                <c:pt idx="6">
                  <c:v>0.72702702702702704</c:v>
                </c:pt>
                <c:pt idx="7">
                  <c:v>0.65405405405405403</c:v>
                </c:pt>
                <c:pt idx="8">
                  <c:v>0.69729729729729695</c:v>
                </c:pt>
              </c:numCache>
            </c:numRef>
          </c:val>
          <c:extLst>
            <c:ext xmlns:c16="http://schemas.microsoft.com/office/drawing/2014/chart" uri="{C3380CC4-5D6E-409C-BE32-E72D297353CC}">
              <c16:uniqueId val="{00000000-0348-4F27-A268-5EABC7CD344A}"/>
            </c:ext>
          </c:extLst>
        </c:ser>
        <c:ser>
          <c:idx val="1"/>
          <c:order val="1"/>
          <c:tx>
            <c:strRef>
              <c:f>'Image Size'!$C$14</c:f>
              <c:strCache>
                <c:ptCount val="1"/>
                <c:pt idx="0">
                  <c:v>Normalized Time</c:v>
                </c:pt>
              </c:strCache>
            </c:strRef>
          </c:tx>
          <c:spPr>
            <a:solidFill>
              <a:schemeClr val="accent2"/>
            </a:solidFill>
            <a:ln>
              <a:noFill/>
            </a:ln>
            <a:effectLst/>
          </c:spPr>
          <c:invertIfNegative val="0"/>
          <c:cat>
            <c:strRef>
              <c:f>'Image Size'!$A$29:$A$37</c:f>
              <c:strCache>
                <c:ptCount val="9"/>
                <c:pt idx="0">
                  <c:v>Baseline</c:v>
                </c:pt>
                <c:pt idx="1">
                  <c:v>Image Size 1</c:v>
                </c:pt>
                <c:pt idx="2">
                  <c:v>Image Size 10</c:v>
                </c:pt>
                <c:pt idx="3">
                  <c:v>Image Size 25</c:v>
                </c:pt>
                <c:pt idx="4">
                  <c:v>Image Size 50</c:v>
                </c:pt>
                <c:pt idx="5">
                  <c:v>Image Size 200</c:v>
                </c:pt>
                <c:pt idx="6">
                  <c:v>Image Size 300</c:v>
                </c:pt>
                <c:pt idx="7">
                  <c:v>Image Size 400</c:v>
                </c:pt>
                <c:pt idx="8">
                  <c:v>Image Size 500</c:v>
                </c:pt>
              </c:strCache>
            </c:strRef>
          </c:cat>
          <c:val>
            <c:numRef>
              <c:f>'Image Size'!$C$29:$C$37</c:f>
              <c:numCache>
                <c:formatCode>0.00</c:formatCode>
                <c:ptCount val="9"/>
                <c:pt idx="0">
                  <c:v>4.1815071628718212E-2</c:v>
                </c:pt>
                <c:pt idx="1">
                  <c:v>0</c:v>
                </c:pt>
                <c:pt idx="2">
                  <c:v>3.6831928377627438E-3</c:v>
                </c:pt>
                <c:pt idx="3">
                  <c:v>2.2965790635461815E-2</c:v>
                </c:pt>
                <c:pt idx="4">
                  <c:v>3.553197796429941E-2</c:v>
                </c:pt>
                <c:pt idx="5">
                  <c:v>8.4930093670764456E-2</c:v>
                </c:pt>
                <c:pt idx="6">
                  <c:v>0.31432601559759193</c:v>
                </c:pt>
                <c:pt idx="7">
                  <c:v>0.60196044125792414</c:v>
                </c:pt>
                <c:pt idx="8">
                  <c:v>1</c:v>
                </c:pt>
              </c:numCache>
            </c:numRef>
          </c:val>
          <c:extLst>
            <c:ext xmlns:c16="http://schemas.microsoft.com/office/drawing/2014/chart" uri="{C3380CC4-5D6E-409C-BE32-E72D297353CC}">
              <c16:uniqueId val="{00000001-0348-4F27-A268-5EABC7CD344A}"/>
            </c:ext>
          </c:extLst>
        </c:ser>
        <c:dLbls>
          <c:showLegendKey val="0"/>
          <c:showVal val="0"/>
          <c:showCatName val="0"/>
          <c:showSerName val="0"/>
          <c:showPercent val="0"/>
          <c:showBubbleSize val="0"/>
        </c:dLbls>
        <c:gapWidth val="219"/>
        <c:overlap val="-27"/>
        <c:axId val="628062272"/>
        <c:axId val="780136928"/>
      </c:barChart>
      <c:catAx>
        <c:axId val="6280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36928"/>
        <c:crosses val="autoZero"/>
        <c:auto val="1"/>
        <c:lblAlgn val="ctr"/>
        <c:lblOffset val="100"/>
        <c:noMultiLvlLbl val="0"/>
      </c:catAx>
      <c:valAx>
        <c:axId val="780136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6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Color!$B$14</c:f>
              <c:strCache>
                <c:ptCount val="1"/>
                <c:pt idx="0">
                  <c:v>Test accuracy</c:v>
                </c:pt>
              </c:strCache>
            </c:strRef>
          </c:tx>
          <c:spPr>
            <a:solidFill>
              <a:schemeClr val="accent1"/>
            </a:solidFill>
            <a:ln>
              <a:noFill/>
            </a:ln>
            <a:effectLst/>
          </c:spPr>
          <c:invertIfNegative val="0"/>
          <c:cat>
            <c:strRef>
              <c:f>Color!$A$15:$A$16</c:f>
              <c:strCache>
                <c:ptCount val="2"/>
                <c:pt idx="0">
                  <c:v>Baseline</c:v>
                </c:pt>
                <c:pt idx="1">
                  <c:v>color</c:v>
                </c:pt>
              </c:strCache>
            </c:strRef>
          </c:cat>
          <c:val>
            <c:numRef>
              <c:f>Color!$B$15:$B$16</c:f>
              <c:numCache>
                <c:formatCode>0.00</c:formatCode>
                <c:ptCount val="2"/>
                <c:pt idx="0">
                  <c:v>0.67297297297297298</c:v>
                </c:pt>
                <c:pt idx="1">
                  <c:v>0.62162162162162105</c:v>
                </c:pt>
              </c:numCache>
            </c:numRef>
          </c:val>
          <c:extLst>
            <c:ext xmlns:c16="http://schemas.microsoft.com/office/drawing/2014/chart" uri="{C3380CC4-5D6E-409C-BE32-E72D297353CC}">
              <c16:uniqueId val="{00000000-3752-499B-A673-E035F1FB7672}"/>
            </c:ext>
          </c:extLst>
        </c:ser>
        <c:ser>
          <c:idx val="1"/>
          <c:order val="1"/>
          <c:tx>
            <c:strRef>
              <c:f>Color!$C$14</c:f>
              <c:strCache>
                <c:ptCount val="1"/>
                <c:pt idx="0">
                  <c:v>Normalized Time</c:v>
                </c:pt>
              </c:strCache>
            </c:strRef>
          </c:tx>
          <c:spPr>
            <a:solidFill>
              <a:schemeClr val="accent2"/>
            </a:solidFill>
            <a:ln>
              <a:noFill/>
            </a:ln>
            <a:effectLst/>
          </c:spPr>
          <c:invertIfNegative val="0"/>
          <c:cat>
            <c:strRef>
              <c:f>Color!$A$15:$A$16</c:f>
              <c:strCache>
                <c:ptCount val="2"/>
                <c:pt idx="0">
                  <c:v>Baseline</c:v>
                </c:pt>
                <c:pt idx="1">
                  <c:v>color</c:v>
                </c:pt>
              </c:strCache>
            </c:strRef>
          </c:cat>
          <c:val>
            <c:numRef>
              <c:f>Color!$C$15:$C$16</c:f>
              <c:numCache>
                <c:formatCode>0.00</c:formatCode>
                <c:ptCount val="2"/>
                <c:pt idx="0">
                  <c:v>0.61453744493392071</c:v>
                </c:pt>
                <c:pt idx="1">
                  <c:v>1</c:v>
                </c:pt>
              </c:numCache>
            </c:numRef>
          </c:val>
          <c:extLst>
            <c:ext xmlns:c16="http://schemas.microsoft.com/office/drawing/2014/chart" uri="{C3380CC4-5D6E-409C-BE32-E72D297353CC}">
              <c16:uniqueId val="{00000001-3752-499B-A673-E035F1FB7672}"/>
            </c:ext>
          </c:extLst>
        </c:ser>
        <c:dLbls>
          <c:showLegendKey val="0"/>
          <c:showVal val="0"/>
          <c:showCatName val="0"/>
          <c:showSerName val="0"/>
          <c:showPercent val="0"/>
          <c:showBubbleSize val="0"/>
        </c:dLbls>
        <c:gapWidth val="219"/>
        <c:overlap val="-27"/>
        <c:axId val="611434880"/>
        <c:axId val="611437504"/>
      </c:barChart>
      <c:catAx>
        <c:axId val="61143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7504"/>
        <c:crosses val="autoZero"/>
        <c:auto val="1"/>
        <c:lblAlgn val="ctr"/>
        <c:lblOffset val="100"/>
        <c:noMultiLvlLbl val="0"/>
      </c:catAx>
      <c:valAx>
        <c:axId val="611437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Augment!$B$14</c:f>
              <c:strCache>
                <c:ptCount val="1"/>
                <c:pt idx="0">
                  <c:v>Test accuracy</c:v>
                </c:pt>
              </c:strCache>
            </c:strRef>
          </c:tx>
          <c:spPr>
            <a:solidFill>
              <a:schemeClr val="accent1"/>
            </a:solidFill>
            <a:ln>
              <a:noFill/>
            </a:ln>
            <a:effectLst/>
          </c:spPr>
          <c:invertIfNegative val="0"/>
          <c:cat>
            <c:strRef>
              <c:f>Augment!$A$15:$A$19</c:f>
              <c:strCache>
                <c:ptCount val="5"/>
                <c:pt idx="0">
                  <c:v>Baseline</c:v>
                </c:pt>
                <c:pt idx="1">
                  <c:v>Augment 10</c:v>
                </c:pt>
                <c:pt idx="2">
                  <c:v>Augment 20</c:v>
                </c:pt>
                <c:pt idx="3">
                  <c:v>Augment 30</c:v>
                </c:pt>
                <c:pt idx="4">
                  <c:v>Augment 40</c:v>
                </c:pt>
              </c:strCache>
            </c:strRef>
          </c:cat>
          <c:val>
            <c:numRef>
              <c:f>Augment!$B$15:$B$19</c:f>
              <c:numCache>
                <c:formatCode>0.00</c:formatCode>
                <c:ptCount val="5"/>
                <c:pt idx="0">
                  <c:v>0.67297297297297298</c:v>
                </c:pt>
                <c:pt idx="1">
                  <c:v>0.67027027027026997</c:v>
                </c:pt>
                <c:pt idx="2">
                  <c:v>0.65378378378378299</c:v>
                </c:pt>
                <c:pt idx="3">
                  <c:v>0.65027027027026996</c:v>
                </c:pt>
                <c:pt idx="4">
                  <c:v>0.61418918918918897</c:v>
                </c:pt>
              </c:numCache>
            </c:numRef>
          </c:val>
          <c:extLst>
            <c:ext xmlns:c16="http://schemas.microsoft.com/office/drawing/2014/chart" uri="{C3380CC4-5D6E-409C-BE32-E72D297353CC}">
              <c16:uniqueId val="{00000000-02C5-47E2-BC37-928AE2DD190F}"/>
            </c:ext>
          </c:extLst>
        </c:ser>
        <c:ser>
          <c:idx val="1"/>
          <c:order val="1"/>
          <c:tx>
            <c:strRef>
              <c:f>Augment!$C$14</c:f>
              <c:strCache>
                <c:ptCount val="1"/>
                <c:pt idx="0">
                  <c:v>Normalized Time</c:v>
                </c:pt>
              </c:strCache>
            </c:strRef>
          </c:tx>
          <c:spPr>
            <a:solidFill>
              <a:schemeClr val="accent2"/>
            </a:solidFill>
            <a:ln>
              <a:noFill/>
            </a:ln>
            <a:effectLst/>
          </c:spPr>
          <c:invertIfNegative val="0"/>
          <c:cat>
            <c:strRef>
              <c:f>Augment!$A$15:$A$19</c:f>
              <c:strCache>
                <c:ptCount val="5"/>
                <c:pt idx="0">
                  <c:v>Baseline</c:v>
                </c:pt>
                <c:pt idx="1">
                  <c:v>Augment 10</c:v>
                </c:pt>
                <c:pt idx="2">
                  <c:v>Augment 20</c:v>
                </c:pt>
                <c:pt idx="3">
                  <c:v>Augment 30</c:v>
                </c:pt>
                <c:pt idx="4">
                  <c:v>Augment 40</c:v>
                </c:pt>
              </c:strCache>
            </c:strRef>
          </c:cat>
          <c:val>
            <c:numRef>
              <c:f>Augment!$C$15:$C$19</c:f>
              <c:numCache>
                <c:formatCode>0.00</c:formatCode>
                <c:ptCount val="5"/>
                <c:pt idx="0">
                  <c:v>1</c:v>
                </c:pt>
                <c:pt idx="1">
                  <c:v>0.8422939068100358</c:v>
                </c:pt>
                <c:pt idx="2">
                  <c:v>0.84587813620071683</c:v>
                </c:pt>
                <c:pt idx="3">
                  <c:v>0.86021505376344087</c:v>
                </c:pt>
                <c:pt idx="4">
                  <c:v>0.85663082437275984</c:v>
                </c:pt>
              </c:numCache>
            </c:numRef>
          </c:val>
          <c:extLst>
            <c:ext xmlns:c16="http://schemas.microsoft.com/office/drawing/2014/chart" uri="{C3380CC4-5D6E-409C-BE32-E72D297353CC}">
              <c16:uniqueId val="{00000001-02C5-47E2-BC37-928AE2DD190F}"/>
            </c:ext>
          </c:extLst>
        </c:ser>
        <c:dLbls>
          <c:showLegendKey val="0"/>
          <c:showVal val="0"/>
          <c:showCatName val="0"/>
          <c:showSerName val="0"/>
          <c:showPercent val="0"/>
          <c:showBubbleSize val="0"/>
        </c:dLbls>
        <c:gapWidth val="219"/>
        <c:overlap val="-27"/>
        <c:axId val="692961144"/>
        <c:axId val="692956880"/>
      </c:barChart>
      <c:catAx>
        <c:axId val="69296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56880"/>
        <c:crosses val="autoZero"/>
        <c:auto val="1"/>
        <c:lblAlgn val="ctr"/>
        <c:lblOffset val="100"/>
        <c:noMultiLvlLbl val="0"/>
      </c:catAx>
      <c:valAx>
        <c:axId val="692956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6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Layer 1 Filter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L1FS!$B$14</c:f>
              <c:strCache>
                <c:ptCount val="1"/>
                <c:pt idx="0">
                  <c:v>Test accuracy</c:v>
                </c:pt>
              </c:strCache>
            </c:strRef>
          </c:tx>
          <c:spPr>
            <a:solidFill>
              <a:schemeClr val="accent1"/>
            </a:solidFill>
            <a:ln>
              <a:noFill/>
            </a:ln>
            <a:effectLst/>
          </c:spPr>
          <c:invertIfNegative val="0"/>
          <c:cat>
            <c:strRef>
              <c:f>L1FS!$A$15:$A$19</c:f>
              <c:strCache>
                <c:ptCount val="5"/>
                <c:pt idx="0">
                  <c:v>Baseline</c:v>
                </c:pt>
                <c:pt idx="1">
                  <c:v>L1FS 4</c:v>
                </c:pt>
                <c:pt idx="2">
                  <c:v>L1FS 8</c:v>
                </c:pt>
                <c:pt idx="3">
                  <c:v>L1FS 24</c:v>
                </c:pt>
                <c:pt idx="4">
                  <c:v>L1FS 32</c:v>
                </c:pt>
              </c:strCache>
            </c:strRef>
          </c:cat>
          <c:val>
            <c:numRef>
              <c:f>L1FS!$B$15:$B$19</c:f>
              <c:numCache>
                <c:formatCode>0.00</c:formatCode>
                <c:ptCount val="5"/>
                <c:pt idx="0">
                  <c:v>0.67297297297297298</c:v>
                </c:pt>
                <c:pt idx="1">
                  <c:v>0.70540540540540497</c:v>
                </c:pt>
                <c:pt idx="2">
                  <c:v>0.62162162162162105</c:v>
                </c:pt>
                <c:pt idx="3">
                  <c:v>0.66216216216216195</c:v>
                </c:pt>
                <c:pt idx="4">
                  <c:v>0.67027027027026997</c:v>
                </c:pt>
              </c:numCache>
            </c:numRef>
          </c:val>
          <c:extLst>
            <c:ext xmlns:c16="http://schemas.microsoft.com/office/drawing/2014/chart" uri="{C3380CC4-5D6E-409C-BE32-E72D297353CC}">
              <c16:uniqueId val="{00000000-3DF0-4CCC-9E1D-4B3FC06368BE}"/>
            </c:ext>
          </c:extLst>
        </c:ser>
        <c:ser>
          <c:idx val="1"/>
          <c:order val="1"/>
          <c:tx>
            <c:strRef>
              <c:f>L1FS!$C$14</c:f>
              <c:strCache>
                <c:ptCount val="1"/>
                <c:pt idx="0">
                  <c:v>Normalized Time</c:v>
                </c:pt>
              </c:strCache>
            </c:strRef>
          </c:tx>
          <c:spPr>
            <a:solidFill>
              <a:schemeClr val="accent2"/>
            </a:solidFill>
            <a:ln>
              <a:noFill/>
            </a:ln>
            <a:effectLst/>
          </c:spPr>
          <c:invertIfNegative val="0"/>
          <c:cat>
            <c:strRef>
              <c:f>L1FS!$A$15:$A$19</c:f>
              <c:strCache>
                <c:ptCount val="5"/>
                <c:pt idx="0">
                  <c:v>Baseline</c:v>
                </c:pt>
                <c:pt idx="1">
                  <c:v>L1FS 4</c:v>
                </c:pt>
                <c:pt idx="2">
                  <c:v>L1FS 8</c:v>
                </c:pt>
                <c:pt idx="3">
                  <c:v>L1FS 24</c:v>
                </c:pt>
                <c:pt idx="4">
                  <c:v>L1FS 32</c:v>
                </c:pt>
              </c:strCache>
            </c:strRef>
          </c:cat>
          <c:val>
            <c:numRef>
              <c:f>L1FS!$C$15:$C$19</c:f>
              <c:numCache>
                <c:formatCode>0.00</c:formatCode>
                <c:ptCount val="5"/>
                <c:pt idx="0">
                  <c:v>0.39295774647887322</c:v>
                </c:pt>
                <c:pt idx="1">
                  <c:v>0.82535211267605635</c:v>
                </c:pt>
                <c:pt idx="2">
                  <c:v>0.31126760563380279</c:v>
                </c:pt>
                <c:pt idx="3">
                  <c:v>0.62676056338028174</c:v>
                </c:pt>
                <c:pt idx="4">
                  <c:v>1</c:v>
                </c:pt>
              </c:numCache>
            </c:numRef>
          </c:val>
          <c:extLst>
            <c:ext xmlns:c16="http://schemas.microsoft.com/office/drawing/2014/chart" uri="{C3380CC4-5D6E-409C-BE32-E72D297353CC}">
              <c16:uniqueId val="{00000001-3DF0-4CCC-9E1D-4B3FC06368BE}"/>
            </c:ext>
          </c:extLst>
        </c:ser>
        <c:dLbls>
          <c:showLegendKey val="0"/>
          <c:showVal val="0"/>
          <c:showCatName val="0"/>
          <c:showSerName val="0"/>
          <c:showPercent val="0"/>
          <c:showBubbleSize val="0"/>
        </c:dLbls>
        <c:gapWidth val="219"/>
        <c:overlap val="-27"/>
        <c:axId val="784791824"/>
        <c:axId val="784789528"/>
      </c:barChart>
      <c:catAx>
        <c:axId val="7847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89528"/>
        <c:crosses val="autoZero"/>
        <c:auto val="1"/>
        <c:lblAlgn val="ctr"/>
        <c:lblOffset val="100"/>
        <c:noMultiLvlLbl val="0"/>
      </c:catAx>
      <c:valAx>
        <c:axId val="784789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9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604837</xdr:colOff>
      <xdr:row>0</xdr:row>
      <xdr:rowOff>0</xdr:rowOff>
    </xdr:from>
    <xdr:to>
      <xdr:col>13</xdr:col>
      <xdr:colOff>300037</xdr:colOff>
      <xdr:row>12</xdr:row>
      <xdr:rowOff>4763</xdr:rowOff>
    </xdr:to>
    <xdr:graphicFrame macro="">
      <xdr:nvGraphicFramePr>
        <xdr:cNvPr id="2" name="Chart 1">
          <a:extLst>
            <a:ext uri="{FF2B5EF4-FFF2-40B4-BE49-F238E27FC236}">
              <a16:creationId xmlns:a16="http://schemas.microsoft.com/office/drawing/2014/main" id="{666D4710-A88A-4ED7-BF20-1C22E89FA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9525</xdr:colOff>
      <xdr:row>11</xdr:row>
      <xdr:rowOff>185737</xdr:rowOff>
    </xdr:from>
    <xdr:to>
      <xdr:col>15</xdr:col>
      <xdr:colOff>161925</xdr:colOff>
      <xdr:row>25</xdr:row>
      <xdr:rowOff>42862</xdr:rowOff>
    </xdr:to>
    <xdr:graphicFrame macro="">
      <xdr:nvGraphicFramePr>
        <xdr:cNvPr id="3" name="Chart 2">
          <a:extLst>
            <a:ext uri="{FF2B5EF4-FFF2-40B4-BE49-F238E27FC236}">
              <a16:creationId xmlns:a16="http://schemas.microsoft.com/office/drawing/2014/main" id="{189494F7-1D51-4DB6-8D27-61577B9FD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38100</xdr:colOff>
      <xdr:row>11</xdr:row>
      <xdr:rowOff>80962</xdr:rowOff>
    </xdr:from>
    <xdr:to>
      <xdr:col>15</xdr:col>
      <xdr:colOff>190500</xdr:colOff>
      <xdr:row>24</xdr:row>
      <xdr:rowOff>128587</xdr:rowOff>
    </xdr:to>
    <xdr:graphicFrame macro="">
      <xdr:nvGraphicFramePr>
        <xdr:cNvPr id="3" name="Chart 2">
          <a:extLst>
            <a:ext uri="{FF2B5EF4-FFF2-40B4-BE49-F238E27FC236}">
              <a16:creationId xmlns:a16="http://schemas.microsoft.com/office/drawing/2014/main" id="{C82A5BBB-FCA6-4E0E-B7B0-A2ED95C2F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590550</xdr:colOff>
      <xdr:row>11</xdr:row>
      <xdr:rowOff>90487</xdr:rowOff>
    </xdr:from>
    <xdr:to>
      <xdr:col>15</xdr:col>
      <xdr:colOff>0</xdr:colOff>
      <xdr:row>24</xdr:row>
      <xdr:rowOff>138112</xdr:rowOff>
    </xdr:to>
    <xdr:graphicFrame macro="">
      <xdr:nvGraphicFramePr>
        <xdr:cNvPr id="3" name="Chart 2">
          <a:extLst>
            <a:ext uri="{FF2B5EF4-FFF2-40B4-BE49-F238E27FC236}">
              <a16:creationId xmlns:a16="http://schemas.microsoft.com/office/drawing/2014/main" id="{C792C4E3-1282-49FB-BBFD-8B54D2D50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14287</xdr:colOff>
      <xdr:row>12</xdr:row>
      <xdr:rowOff>14287</xdr:rowOff>
    </xdr:from>
    <xdr:to>
      <xdr:col>15</xdr:col>
      <xdr:colOff>166687</xdr:colOff>
      <xdr:row>25</xdr:row>
      <xdr:rowOff>61912</xdr:rowOff>
    </xdr:to>
    <xdr:graphicFrame macro="">
      <xdr:nvGraphicFramePr>
        <xdr:cNvPr id="4" name="Chart 3">
          <a:extLst>
            <a:ext uri="{FF2B5EF4-FFF2-40B4-BE49-F238E27FC236}">
              <a16:creationId xmlns:a16="http://schemas.microsoft.com/office/drawing/2014/main" id="{2A7253FE-89C4-4FA3-B199-5AE2DCED3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338137</xdr:colOff>
      <xdr:row>3</xdr:row>
      <xdr:rowOff>33336</xdr:rowOff>
    </xdr:from>
    <xdr:to>
      <xdr:col>13</xdr:col>
      <xdr:colOff>33337</xdr:colOff>
      <xdr:row>21</xdr:row>
      <xdr:rowOff>95249</xdr:rowOff>
    </xdr:to>
    <xdr:graphicFrame macro="">
      <xdr:nvGraphicFramePr>
        <xdr:cNvPr id="2" name="Chart 1">
          <a:extLst>
            <a:ext uri="{FF2B5EF4-FFF2-40B4-BE49-F238E27FC236}">
              <a16:creationId xmlns:a16="http://schemas.microsoft.com/office/drawing/2014/main" id="{C92DCD58-1A2E-418C-B685-7AE07E10D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561975</xdr:colOff>
      <xdr:row>0</xdr:row>
      <xdr:rowOff>14286</xdr:rowOff>
    </xdr:from>
    <xdr:to>
      <xdr:col>10</xdr:col>
      <xdr:colOff>561975</xdr:colOff>
      <xdr:row>24</xdr:row>
      <xdr:rowOff>180021</xdr:rowOff>
    </xdr:to>
    <xdr:graphicFrame macro="">
      <xdr:nvGraphicFramePr>
        <xdr:cNvPr id="2" name="Chart 1">
          <a:extLst>
            <a:ext uri="{FF2B5EF4-FFF2-40B4-BE49-F238E27FC236}">
              <a16:creationId xmlns:a16="http://schemas.microsoft.com/office/drawing/2014/main" id="{26F4C66D-7003-451E-ACB8-5AF3991A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142875</xdr:colOff>
      <xdr:row>1</xdr:row>
      <xdr:rowOff>0</xdr:rowOff>
    </xdr:from>
    <xdr:to>
      <xdr:col>11</xdr:col>
      <xdr:colOff>142875</xdr:colOff>
      <xdr:row>26</xdr:row>
      <xdr:rowOff>175260</xdr:rowOff>
    </xdr:to>
    <xdr:graphicFrame macro="">
      <xdr:nvGraphicFramePr>
        <xdr:cNvPr id="2" name="Chart 1">
          <a:extLst>
            <a:ext uri="{FF2B5EF4-FFF2-40B4-BE49-F238E27FC236}">
              <a16:creationId xmlns:a16="http://schemas.microsoft.com/office/drawing/2014/main" id="{39D7FF05-2DA7-4125-91D2-7D08D6214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11</xdr:row>
      <xdr:rowOff>185736</xdr:rowOff>
    </xdr:from>
    <xdr:to>
      <xdr:col>15</xdr:col>
      <xdr:colOff>152400</xdr:colOff>
      <xdr:row>23</xdr:row>
      <xdr:rowOff>0</xdr:rowOff>
    </xdr:to>
    <xdr:graphicFrame macro="">
      <xdr:nvGraphicFramePr>
        <xdr:cNvPr id="2" name="Chart 1">
          <a:extLst>
            <a:ext uri="{FF2B5EF4-FFF2-40B4-BE49-F238E27FC236}">
              <a16:creationId xmlns:a16="http://schemas.microsoft.com/office/drawing/2014/main" id="{A8EA2C15-40C2-45CC-8EB2-9FDF13F99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26</xdr:row>
      <xdr:rowOff>0</xdr:rowOff>
    </xdr:from>
    <xdr:to>
      <xdr:col>17</xdr:col>
      <xdr:colOff>190500</xdr:colOff>
      <xdr:row>36</xdr:row>
      <xdr:rowOff>4764</xdr:rowOff>
    </xdr:to>
    <xdr:graphicFrame macro="">
      <xdr:nvGraphicFramePr>
        <xdr:cNvPr id="3" name="Chart 2">
          <a:extLst>
            <a:ext uri="{FF2B5EF4-FFF2-40B4-BE49-F238E27FC236}">
              <a16:creationId xmlns:a16="http://schemas.microsoft.com/office/drawing/2014/main" id="{9E75B6EA-6F44-4BE5-AB02-6BB3260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514350</xdr:colOff>
      <xdr:row>12</xdr:row>
      <xdr:rowOff>4762</xdr:rowOff>
    </xdr:from>
    <xdr:to>
      <xdr:col>14</xdr:col>
      <xdr:colOff>219075</xdr:colOff>
      <xdr:row>23</xdr:row>
      <xdr:rowOff>80962</xdr:rowOff>
    </xdr:to>
    <xdr:graphicFrame macro="">
      <xdr:nvGraphicFramePr>
        <xdr:cNvPr id="2" name="Chart 1">
          <a:extLst>
            <a:ext uri="{FF2B5EF4-FFF2-40B4-BE49-F238E27FC236}">
              <a16:creationId xmlns:a16="http://schemas.microsoft.com/office/drawing/2014/main" id="{E5ED7255-384D-408C-B0EF-464BAD6A4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733425</xdr:colOff>
      <xdr:row>12</xdr:row>
      <xdr:rowOff>4762</xdr:rowOff>
    </xdr:from>
    <xdr:to>
      <xdr:col>15</xdr:col>
      <xdr:colOff>142875</xdr:colOff>
      <xdr:row>25</xdr:row>
      <xdr:rowOff>52387</xdr:rowOff>
    </xdr:to>
    <xdr:graphicFrame macro="">
      <xdr:nvGraphicFramePr>
        <xdr:cNvPr id="3" name="Chart 2">
          <a:extLst>
            <a:ext uri="{FF2B5EF4-FFF2-40B4-BE49-F238E27FC236}">
              <a16:creationId xmlns:a16="http://schemas.microsoft.com/office/drawing/2014/main" id="{095FFF29-D5CD-46B8-B068-1822C1FFF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9525</xdr:colOff>
      <xdr:row>12</xdr:row>
      <xdr:rowOff>14287</xdr:rowOff>
    </xdr:from>
    <xdr:to>
      <xdr:col>15</xdr:col>
      <xdr:colOff>161925</xdr:colOff>
      <xdr:row>25</xdr:row>
      <xdr:rowOff>61912</xdr:rowOff>
    </xdr:to>
    <xdr:graphicFrame macro="">
      <xdr:nvGraphicFramePr>
        <xdr:cNvPr id="2" name="Chart 1">
          <a:extLst>
            <a:ext uri="{FF2B5EF4-FFF2-40B4-BE49-F238E27FC236}">
              <a16:creationId xmlns:a16="http://schemas.microsoft.com/office/drawing/2014/main" id="{9E38485E-6D78-48F2-9D56-10519611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12</xdr:row>
      <xdr:rowOff>4762</xdr:rowOff>
    </xdr:from>
    <xdr:to>
      <xdr:col>15</xdr:col>
      <xdr:colOff>152400</xdr:colOff>
      <xdr:row>25</xdr:row>
      <xdr:rowOff>52387</xdr:rowOff>
    </xdr:to>
    <xdr:graphicFrame macro="">
      <xdr:nvGraphicFramePr>
        <xdr:cNvPr id="3" name="Chart 2">
          <a:extLst>
            <a:ext uri="{FF2B5EF4-FFF2-40B4-BE49-F238E27FC236}">
              <a16:creationId xmlns:a16="http://schemas.microsoft.com/office/drawing/2014/main" id="{29853B26-E7C7-4759-9B56-DDD8351D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0FE4-FDE5-485D-BDD2-D7F7ABB7C48E}">
  <dimension ref="A1:B38"/>
  <sheetViews>
    <sheetView workbookViewId="0">
      <selection activeCell="A2" sqref="A2"/>
    </sheetView>
  </sheetViews>
  <sheetFormatPr defaultRowHeight="15" x14ac:dyDescent="0.25"/>
  <cols>
    <col min="1" max="1" width="31.28515625" bestFit="1" customWidth="1"/>
    <col min="2" max="2" width="148" bestFit="1" customWidth="1"/>
    <col min="3" max="3" width="5.7109375" bestFit="1" customWidth="1"/>
    <col min="5" max="5" width="22" bestFit="1" customWidth="1"/>
    <col min="6" max="6" width="16.42578125" bestFit="1" customWidth="1"/>
    <col min="7" max="7" width="22.42578125" bestFit="1" customWidth="1"/>
    <col min="8" max="8" width="31.28515625" bestFit="1" customWidth="1"/>
    <col min="9" max="9" width="9.5703125" bestFit="1" customWidth="1"/>
    <col min="10" max="10" width="10.85546875" bestFit="1" customWidth="1"/>
    <col min="11" max="11" width="8.85546875" bestFit="1" customWidth="1"/>
    <col min="12" max="12" width="8.5703125" bestFit="1" customWidth="1"/>
    <col min="13" max="13" width="8.85546875" bestFit="1" customWidth="1"/>
    <col min="14" max="14" width="8.5703125" bestFit="1" customWidth="1"/>
    <col min="16" max="16" width="12.5703125" bestFit="1" customWidth="1"/>
    <col min="17" max="17" width="10.85546875" bestFit="1" customWidth="1"/>
    <col min="18" max="18" width="4.42578125" bestFit="1" customWidth="1"/>
    <col min="19" max="19" width="4" bestFit="1" customWidth="1"/>
    <col min="20" max="20" width="3.42578125" bestFit="1" customWidth="1"/>
    <col min="21" max="21" width="3.140625" bestFit="1" customWidth="1"/>
    <col min="22" max="22" width="3.42578125" bestFit="1" customWidth="1"/>
    <col min="23" max="23" width="3.140625" bestFit="1" customWidth="1"/>
    <col min="24" max="24" width="21.7109375" bestFit="1" customWidth="1"/>
    <col min="25" max="26" width="7.140625" bestFit="1" customWidth="1"/>
    <col min="27" max="27" width="10.140625" bestFit="1" customWidth="1"/>
    <col min="29" max="29" width="10.85546875" bestFit="1" customWidth="1"/>
    <col min="30" max="30" width="5.42578125" bestFit="1" customWidth="1"/>
    <col min="31" max="31" width="4.28515625" bestFit="1" customWidth="1"/>
    <col min="32" max="32" width="5.7109375" bestFit="1" customWidth="1"/>
    <col min="33" max="34" width="15.5703125" bestFit="1" customWidth="1"/>
  </cols>
  <sheetData>
    <row r="1" spans="1:2" x14ac:dyDescent="0.25">
      <c r="A1" s="192" t="s">
        <v>202</v>
      </c>
      <c r="B1" s="192"/>
    </row>
    <row r="2" spans="1:2" ht="15" customHeight="1" x14ac:dyDescent="0.25">
      <c r="A2" s="187" t="s">
        <v>32</v>
      </c>
      <c r="B2" s="166" t="s">
        <v>57</v>
      </c>
    </row>
    <row r="3" spans="1:2" ht="15" customHeight="1" x14ac:dyDescent="0.25">
      <c r="A3" s="187" t="s">
        <v>0</v>
      </c>
      <c r="B3" s="166" t="s">
        <v>58</v>
      </c>
    </row>
    <row r="4" spans="1:2" ht="15" customHeight="1" x14ac:dyDescent="0.25">
      <c r="A4" s="187" t="s">
        <v>3</v>
      </c>
      <c r="B4" s="166" t="s">
        <v>59</v>
      </c>
    </row>
    <row r="5" spans="1:2" ht="15" customHeight="1" x14ac:dyDescent="0.25">
      <c r="A5" s="187" t="s">
        <v>1</v>
      </c>
      <c r="B5" s="166" t="s">
        <v>4</v>
      </c>
    </row>
    <row r="6" spans="1:2" ht="15" customHeight="1" x14ac:dyDescent="0.25">
      <c r="A6" s="187" t="s">
        <v>14</v>
      </c>
      <c r="B6" s="166" t="s">
        <v>5</v>
      </c>
    </row>
    <row r="7" spans="1:2" ht="15" customHeight="1" x14ac:dyDescent="0.25">
      <c r="A7" s="187" t="s">
        <v>16</v>
      </c>
      <c r="B7" s="166" t="s">
        <v>6</v>
      </c>
    </row>
    <row r="8" spans="1:2" ht="15" customHeight="1" x14ac:dyDescent="0.25">
      <c r="A8" s="187" t="s">
        <v>15</v>
      </c>
      <c r="B8" s="166" t="s">
        <v>7</v>
      </c>
    </row>
    <row r="9" spans="1:2" ht="15" customHeight="1" x14ac:dyDescent="0.25">
      <c r="A9" s="187" t="s">
        <v>17</v>
      </c>
      <c r="B9" s="166" t="s">
        <v>8</v>
      </c>
    </row>
    <row r="10" spans="1:2" ht="15" customHeight="1" x14ac:dyDescent="0.25">
      <c r="A10" s="187" t="s">
        <v>2</v>
      </c>
      <c r="B10" s="166" t="s">
        <v>9</v>
      </c>
    </row>
    <row r="11" spans="1:2" ht="15" customHeight="1" x14ac:dyDescent="0.25">
      <c r="A11" s="187" t="s">
        <v>10</v>
      </c>
      <c r="B11" s="166" t="s">
        <v>60</v>
      </c>
    </row>
    <row r="12" spans="1:2" ht="15" customHeight="1" x14ac:dyDescent="0.25">
      <c r="A12" s="188" t="s">
        <v>56</v>
      </c>
      <c r="B12" s="166" t="s">
        <v>61</v>
      </c>
    </row>
    <row r="13" spans="1:2" ht="15" customHeight="1" x14ac:dyDescent="0.25">
      <c r="A13" s="188" t="s">
        <v>52</v>
      </c>
      <c r="B13" s="166" t="str">
        <f>B21 &amp; ",  normalized to all the data of the same type."</f>
        <v>True Negatives, where the model predict random, and it actually is random,  normalized to all the data of the same type.</v>
      </c>
    </row>
    <row r="14" spans="1:2" ht="15" customHeight="1" x14ac:dyDescent="0.25">
      <c r="A14" s="188" t="s">
        <v>53</v>
      </c>
      <c r="B14" s="166" t="str">
        <f>B22 &amp; ",  normalized to all the data of the same type."</f>
        <v>False Positives, where the model predict Gogh, but it is random,  normalized to all the data of the same type.</v>
      </c>
    </row>
    <row r="15" spans="1:2" ht="15" customHeight="1" x14ac:dyDescent="0.25">
      <c r="A15" s="188" t="s">
        <v>54</v>
      </c>
      <c r="B15" s="166" t="str">
        <f>B23 &amp; ",  normalized to all the data of the same type."</f>
        <v>False Negatives, where the model predict Random, but it is Gogh,  normalized to all the data of the same type.</v>
      </c>
    </row>
    <row r="16" spans="1:2" ht="15" customHeight="1" x14ac:dyDescent="0.25">
      <c r="A16" s="188" t="s">
        <v>55</v>
      </c>
      <c r="B16" s="166" t="str">
        <f>B24 &amp; ",  normalized to all the data of the same type."</f>
        <v>True Positives, where the model predicts Gogh and it actually is Gogh,  normalized to all the data of the same type.</v>
      </c>
    </row>
    <row r="17" spans="1:2" ht="15" customHeight="1" x14ac:dyDescent="0.25">
      <c r="A17" s="189" t="s">
        <v>11</v>
      </c>
      <c r="B17" s="166" t="s">
        <v>69</v>
      </c>
    </row>
    <row r="18" spans="1:2" ht="15" customHeight="1" x14ac:dyDescent="0.25">
      <c r="A18" s="188" t="s">
        <v>22</v>
      </c>
      <c r="B18" s="166" t="s">
        <v>66</v>
      </c>
    </row>
    <row r="19" spans="1:2" ht="15" customHeight="1" x14ac:dyDescent="0.25">
      <c r="A19" s="188" t="s">
        <v>13</v>
      </c>
      <c r="B19" s="166" t="s">
        <v>67</v>
      </c>
    </row>
    <row r="20" spans="1:2" ht="15" customHeight="1" x14ac:dyDescent="0.25">
      <c r="A20" s="188" t="s">
        <v>12</v>
      </c>
      <c r="B20" s="166" t="s">
        <v>68</v>
      </c>
    </row>
    <row r="21" spans="1:2" ht="15" customHeight="1" x14ac:dyDescent="0.25">
      <c r="A21" s="188" t="s">
        <v>18</v>
      </c>
      <c r="B21" s="166" t="s">
        <v>62</v>
      </c>
    </row>
    <row r="22" spans="1:2" ht="15" customHeight="1" x14ac:dyDescent="0.25">
      <c r="A22" s="188" t="s">
        <v>19</v>
      </c>
      <c r="B22" s="166" t="s">
        <v>63</v>
      </c>
    </row>
    <row r="23" spans="1:2" ht="15" customHeight="1" x14ac:dyDescent="0.25">
      <c r="A23" s="188" t="s">
        <v>20</v>
      </c>
      <c r="B23" s="166" t="s">
        <v>64</v>
      </c>
    </row>
    <row r="24" spans="1:2" ht="15" customHeight="1" x14ac:dyDescent="0.25">
      <c r="A24" s="188" t="s">
        <v>21</v>
      </c>
      <c r="B24" s="166" t="s">
        <v>65</v>
      </c>
    </row>
    <row r="25" spans="1:2" ht="15" customHeight="1" x14ac:dyDescent="0.25">
      <c r="A25" s="188" t="s">
        <v>28</v>
      </c>
      <c r="B25" s="166" t="str">
        <f>+"Overall, how much is the model wrong, 1 - " &amp; A17</f>
        <v>Overall, how much is the model wrong, 1 - Test accuracy</v>
      </c>
    </row>
    <row r="26" spans="1:2" ht="15" customHeight="1" x14ac:dyDescent="0.25">
      <c r="A26" s="188" t="s">
        <v>23</v>
      </c>
      <c r="B26" s="166" t="s">
        <v>70</v>
      </c>
    </row>
    <row r="27" spans="1:2" ht="15" customHeight="1" x14ac:dyDescent="0.25">
      <c r="A27" s="188" t="s">
        <v>24</v>
      </c>
      <c r="B27" s="166" t="s">
        <v>72</v>
      </c>
    </row>
    <row r="28" spans="1:2" ht="15" customHeight="1" x14ac:dyDescent="0.25">
      <c r="A28" s="188" t="s">
        <v>25</v>
      </c>
      <c r="B28" s="166" t="s">
        <v>71</v>
      </c>
    </row>
    <row r="29" spans="1:2" ht="15" customHeight="1" x14ac:dyDescent="0.25">
      <c r="A29" s="188" t="s">
        <v>26</v>
      </c>
      <c r="B29" s="166" t="s">
        <v>73</v>
      </c>
    </row>
    <row r="30" spans="1:2" ht="15" customHeight="1" x14ac:dyDescent="0.25">
      <c r="A30" s="188" t="s">
        <v>27</v>
      </c>
      <c r="B30" s="166" t="s">
        <v>74</v>
      </c>
    </row>
    <row r="31" spans="1:2" ht="15" customHeight="1" x14ac:dyDescent="0.25">
      <c r="A31" s="188" t="s">
        <v>29</v>
      </c>
      <c r="B31" s="166" t="s">
        <v>76</v>
      </c>
    </row>
    <row r="32" spans="1:2" ht="15" customHeight="1" x14ac:dyDescent="0.25">
      <c r="A32" s="188" t="s">
        <v>36</v>
      </c>
      <c r="B32" s="166" t="s">
        <v>75</v>
      </c>
    </row>
    <row r="33" spans="1:2" ht="15" customHeight="1" x14ac:dyDescent="0.25"/>
    <row r="34" spans="1:2" ht="15" customHeight="1" x14ac:dyDescent="0.25"/>
    <row r="35" spans="1:2" ht="15" customHeight="1" x14ac:dyDescent="0.25"/>
    <row r="36" spans="1:2" x14ac:dyDescent="0.25">
      <c r="A36" s="81"/>
      <c r="B36" s="44"/>
    </row>
    <row r="38" spans="1:2" x14ac:dyDescent="0.25">
      <c r="B38" s="44"/>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96BBA-ED36-4AFC-95DB-22982211E023}">
  <dimension ref="A1:AI23"/>
  <sheetViews>
    <sheetView workbookViewId="0">
      <selection activeCell="R12" sqref="R12:S12"/>
    </sheetView>
  </sheetViews>
  <sheetFormatPr defaultRowHeight="15" x14ac:dyDescent="0.25"/>
  <cols>
    <col min="1" max="1" width="11.5703125" bestFit="1" customWidth="1"/>
    <col min="2" max="2" width="8.42578125" customWidth="1"/>
    <col min="3" max="3" width="11.28515625" customWidth="1"/>
    <col min="4" max="4" width="4.5703125" bestFit="1" customWidth="1"/>
    <col min="5" max="5" width="5.7109375" bestFit="1" customWidth="1"/>
    <col min="6" max="6" width="11.140625"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6" si="0">(R2-MIN(R:R))/(MAX(R:R)-MIN(R:R))</f>
        <v>1</v>
      </c>
      <c r="L2" s="7">
        <f t="shared" si="0"/>
        <v>1</v>
      </c>
      <c r="M2" s="7">
        <f t="shared" ref="M2:P6" si="1">(V2-MIN(V:V))/(MAX(V:V)-MIN(V:V))</f>
        <v>0</v>
      </c>
      <c r="N2" s="7">
        <f t="shared" si="1"/>
        <v>0</v>
      </c>
      <c r="O2" s="7">
        <f t="shared" si="1"/>
        <v>0</v>
      </c>
      <c r="P2" s="7">
        <f t="shared" si="1"/>
        <v>0</v>
      </c>
      <c r="Q2" s="41"/>
      <c r="R2" s="5">
        <v>0.67297297297297298</v>
      </c>
      <c r="S2" s="11">
        <f t="shared" ref="S2"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2.5367032967032968</v>
      </c>
      <c r="AG2" s="42">
        <f>AB2+Z2+O2+N2+L2</f>
        <v>1.7441698841698843</v>
      </c>
      <c r="AH2" s="42">
        <f>AF2-AG2</f>
        <v>0.79253341253341247</v>
      </c>
      <c r="AI2" s="42">
        <f>(AH2-MIN(AH:AH))/(MAX(AH:AH)-MIN(AH:AH))</f>
        <v>0.26377290325269065</v>
      </c>
    </row>
    <row r="3" spans="1:35" x14ac:dyDescent="0.25">
      <c r="A3" s="21" t="str">
        <f>"Augment " &amp; D3</f>
        <v>Augment 10</v>
      </c>
      <c r="B3" s="21">
        <v>100</v>
      </c>
      <c r="C3" s="21">
        <v>1</v>
      </c>
      <c r="D3" s="23">
        <v>10</v>
      </c>
      <c r="E3" s="21">
        <v>10</v>
      </c>
      <c r="F3" s="21">
        <v>16</v>
      </c>
      <c r="G3" s="21">
        <v>10</v>
      </c>
      <c r="H3" s="21">
        <v>36</v>
      </c>
      <c r="I3" s="22">
        <v>128</v>
      </c>
      <c r="J3" s="22">
        <v>100</v>
      </c>
      <c r="K3" s="13">
        <f t="shared" si="0"/>
        <v>0.9957328781736714</v>
      </c>
      <c r="L3" s="12">
        <f t="shared" si="0"/>
        <v>0.8422939068100358</v>
      </c>
      <c r="M3" s="14">
        <f t="shared" si="1"/>
        <v>0.19914461373964182</v>
      </c>
      <c r="N3" s="15">
        <f t="shared" si="1"/>
        <v>0.26913099870298313</v>
      </c>
      <c r="O3" s="15">
        <f t="shared" si="1"/>
        <v>0.10738522954091817</v>
      </c>
      <c r="P3" s="14">
        <f t="shared" si="1"/>
        <v>0.29137254901960785</v>
      </c>
      <c r="Q3" s="41"/>
      <c r="R3" s="13">
        <v>0.67027027027026997</v>
      </c>
      <c r="S3" s="12">
        <f t="shared" ref="S3:S6" si="3">(($T3*60)+$U3)</f>
        <v>235</v>
      </c>
      <c r="T3" s="13">
        <v>3</v>
      </c>
      <c r="U3" s="28">
        <v>55</v>
      </c>
      <c r="V3" s="14">
        <v>847</v>
      </c>
      <c r="W3" s="15">
        <v>903</v>
      </c>
      <c r="X3" s="15">
        <v>317</v>
      </c>
      <c r="Y3" s="14">
        <v>1633</v>
      </c>
      <c r="Z3" s="8">
        <f t="shared" ref="Z3:Z6" si="4">1-R3</f>
        <v>0.32972972972973003</v>
      </c>
      <c r="AA3" s="8">
        <f t="shared" ref="AA3:AA6" si="5">Y3/SUM(X3:Y3)</f>
        <v>0.83743589743589741</v>
      </c>
      <c r="AB3" s="8">
        <f t="shared" ref="AB3:AB6" si="6">+W3/SUM(V3:W3)</f>
        <v>0.51600000000000001</v>
      </c>
      <c r="AC3" s="8">
        <f t="shared" ref="AC3:AC6" si="7">V3/SUM(V3:W3)</f>
        <v>0.48399999999999999</v>
      </c>
      <c r="AD3" s="8">
        <f t="shared" ref="AD3:AD6" si="8">Y3/SUM(Y3,W3)</f>
        <v>0.64392744479495267</v>
      </c>
      <c r="AE3" s="8">
        <f t="shared" ref="AE3:AE6" si="9">SUM(X3:Y3)/SUM(V3:Y3)</f>
        <v>0.52702702702702697</v>
      </c>
      <c r="AF3" s="8">
        <f>AE3+AC3+AA3+R3+P3+M3</f>
        <v>3.0092503574924443</v>
      </c>
      <c r="AG3" s="8">
        <f>AB3+Z3+O3+N3+L3</f>
        <v>2.0645398647836672</v>
      </c>
      <c r="AH3" s="8">
        <f>AF3-AG3</f>
        <v>0.94471049270877705</v>
      </c>
      <c r="AI3" s="42">
        <f t="shared" ref="AI3:AI6" si="10">(AH3-MIN(AH:AH))/(MAX(AH:AH)-MIN(AH:AH))</f>
        <v>0.58993950814393958</v>
      </c>
    </row>
    <row r="4" spans="1:35" x14ac:dyDescent="0.25">
      <c r="A4" s="21" t="str">
        <f t="shared" ref="A4:A6" si="11">"Augment " &amp; D4</f>
        <v>Augment 20</v>
      </c>
      <c r="B4" s="21">
        <v>100</v>
      </c>
      <c r="C4" s="21">
        <v>1</v>
      </c>
      <c r="D4" s="23">
        <v>20</v>
      </c>
      <c r="E4" s="21">
        <v>10</v>
      </c>
      <c r="F4" s="21">
        <v>16</v>
      </c>
      <c r="G4" s="21">
        <v>10</v>
      </c>
      <c r="H4" s="21">
        <v>36</v>
      </c>
      <c r="I4" s="22">
        <v>128</v>
      </c>
      <c r="J4" s="22">
        <v>100</v>
      </c>
      <c r="K4" s="13">
        <f t="shared" si="0"/>
        <v>0.96970343503306899</v>
      </c>
      <c r="L4" s="12">
        <f t="shared" si="0"/>
        <v>0.84587813620071683</v>
      </c>
      <c r="M4" s="14">
        <f t="shared" si="1"/>
        <v>0.60117615610799247</v>
      </c>
      <c r="N4" s="15">
        <f t="shared" si="1"/>
        <v>0.34889753566796367</v>
      </c>
      <c r="O4" s="15">
        <f t="shared" si="1"/>
        <v>0.54491017964071853</v>
      </c>
      <c r="P4" s="14">
        <f t="shared" si="1"/>
        <v>0.45882352941176469</v>
      </c>
      <c r="Q4" s="41"/>
      <c r="R4" s="13">
        <v>0.65378378378378299</v>
      </c>
      <c r="S4" s="12">
        <f t="shared" si="3"/>
        <v>236</v>
      </c>
      <c r="T4" s="13">
        <v>3</v>
      </c>
      <c r="U4" s="28">
        <v>56</v>
      </c>
      <c r="V4" s="14">
        <v>2351</v>
      </c>
      <c r="W4" s="15">
        <v>1149</v>
      </c>
      <c r="X4" s="15">
        <v>1413</v>
      </c>
      <c r="Y4" s="14">
        <v>2487</v>
      </c>
      <c r="Z4" s="8">
        <f t="shared" si="4"/>
        <v>0.34621621621621701</v>
      </c>
      <c r="AA4" s="8">
        <f t="shared" si="5"/>
        <v>0.63769230769230767</v>
      </c>
      <c r="AB4" s="8">
        <f t="shared" si="6"/>
        <v>0.32828571428571429</v>
      </c>
      <c r="AC4" s="8">
        <f t="shared" si="7"/>
        <v>0.67171428571428571</v>
      </c>
      <c r="AD4" s="8">
        <f t="shared" si="8"/>
        <v>0.68399339933993397</v>
      </c>
      <c r="AE4" s="8">
        <f t="shared" si="9"/>
        <v>0.52702702702702697</v>
      </c>
      <c r="AF4" s="8">
        <f>AE4+AC4+AA4+R4+P4+M4</f>
        <v>3.5502170897371608</v>
      </c>
      <c r="AG4" s="8">
        <f>AB4+Z4+O4+N4+L4</f>
        <v>2.4141877820113304</v>
      </c>
      <c r="AH4" s="8">
        <f>AF4-AG4</f>
        <v>1.1360293077258303</v>
      </c>
      <c r="AI4" s="42">
        <f t="shared" si="10"/>
        <v>1</v>
      </c>
    </row>
    <row r="5" spans="1:35" x14ac:dyDescent="0.25">
      <c r="A5" s="21" t="str">
        <f t="shared" si="11"/>
        <v>Augment 30</v>
      </c>
      <c r="B5" s="21">
        <v>100</v>
      </c>
      <c r="C5" s="21">
        <v>1</v>
      </c>
      <c r="D5" s="23">
        <v>30</v>
      </c>
      <c r="E5" s="21">
        <v>10</v>
      </c>
      <c r="F5" s="21">
        <v>16</v>
      </c>
      <c r="G5" s="21">
        <v>10</v>
      </c>
      <c r="H5" s="21">
        <v>36</v>
      </c>
      <c r="I5" s="22">
        <v>128</v>
      </c>
      <c r="J5" s="22">
        <v>100</v>
      </c>
      <c r="K5" s="13">
        <f t="shared" si="0"/>
        <v>0.96415617665884312</v>
      </c>
      <c r="L5" s="12">
        <f>(S5-MIN(S:S))/(MAX(S:S)-MIN(S:S))</f>
        <v>0.86021505376344087</v>
      </c>
      <c r="M5" s="14">
        <f t="shared" si="1"/>
        <v>0.73964180700347504</v>
      </c>
      <c r="N5" s="15">
        <f t="shared" si="1"/>
        <v>0.74837872892347601</v>
      </c>
      <c r="O5" s="15">
        <f t="shared" si="1"/>
        <v>0.58003992015968064</v>
      </c>
      <c r="P5" s="14">
        <f t="shared" si="1"/>
        <v>0.82392156862745103</v>
      </c>
      <c r="Q5" s="41"/>
      <c r="R5" s="13">
        <v>0.65027027027026996</v>
      </c>
      <c r="S5" s="12">
        <f t="shared" si="3"/>
        <v>240</v>
      </c>
      <c r="T5" s="13">
        <v>4</v>
      </c>
      <c r="U5" s="27">
        <v>0</v>
      </c>
      <c r="V5" s="14">
        <v>2869</v>
      </c>
      <c r="W5" s="15">
        <v>2381</v>
      </c>
      <c r="X5" s="15">
        <v>1501</v>
      </c>
      <c r="Y5" s="14">
        <v>4349</v>
      </c>
      <c r="Z5" s="8">
        <f t="shared" si="4"/>
        <v>0.34972972972973004</v>
      </c>
      <c r="AA5" s="8">
        <f t="shared" si="5"/>
        <v>0.7434188034188034</v>
      </c>
      <c r="AB5" s="8">
        <f t="shared" si="6"/>
        <v>0.45352380952380955</v>
      </c>
      <c r="AC5" s="8">
        <f t="shared" si="7"/>
        <v>0.54647619047619045</v>
      </c>
      <c r="AD5" s="8">
        <f t="shared" si="8"/>
        <v>0.64621099554234773</v>
      </c>
      <c r="AE5" s="8">
        <f t="shared" si="9"/>
        <v>0.52702702702702697</v>
      </c>
      <c r="AF5" s="8">
        <f>AE5+AC5+AA5+R5+P5+M5</f>
        <v>4.0307556668232172</v>
      </c>
      <c r="AG5" s="8">
        <f>AB5+Z5+O5+N5+L5</f>
        <v>2.9918872421001375</v>
      </c>
      <c r="AH5" s="8">
        <f>AF5-AG5</f>
        <v>1.0388684247230797</v>
      </c>
      <c r="AI5" s="42">
        <f t="shared" si="10"/>
        <v>0.79175158768505993</v>
      </c>
    </row>
    <row r="6" spans="1:35" x14ac:dyDescent="0.25">
      <c r="A6" s="21" t="str">
        <f t="shared" si="11"/>
        <v>Augment 40</v>
      </c>
      <c r="B6" s="21">
        <v>100</v>
      </c>
      <c r="C6" s="21">
        <v>1</v>
      </c>
      <c r="D6" s="23">
        <v>40</v>
      </c>
      <c r="E6" s="21">
        <v>10</v>
      </c>
      <c r="F6" s="21">
        <v>16</v>
      </c>
      <c r="G6" s="21">
        <v>10</v>
      </c>
      <c r="H6" s="21">
        <v>36</v>
      </c>
      <c r="I6" s="22">
        <v>128</v>
      </c>
      <c r="J6" s="22">
        <v>100</v>
      </c>
      <c r="K6" s="13">
        <f t="shared" si="0"/>
        <v>0.90719010027736269</v>
      </c>
      <c r="L6" s="12">
        <f>(S6-MIN(S:S))/(MAX(S:S)-MIN(S:S))</f>
        <v>0.85663082437275984</v>
      </c>
      <c r="M6" s="14">
        <f t="shared" si="1"/>
        <v>1</v>
      </c>
      <c r="N6" s="15">
        <f t="shared" si="1"/>
        <v>1</v>
      </c>
      <c r="O6" s="15">
        <f t="shared" si="1"/>
        <v>1</v>
      </c>
      <c r="P6" s="14">
        <f t="shared" si="1"/>
        <v>1</v>
      </c>
      <c r="Q6" s="41"/>
      <c r="R6" s="13">
        <v>0.61418918918918897</v>
      </c>
      <c r="S6" s="12">
        <f t="shared" si="3"/>
        <v>239</v>
      </c>
      <c r="T6" s="13">
        <v>3</v>
      </c>
      <c r="U6" s="27">
        <v>59</v>
      </c>
      <c r="V6" s="14">
        <v>3843</v>
      </c>
      <c r="W6" s="15">
        <v>3157</v>
      </c>
      <c r="X6" s="15">
        <v>2553</v>
      </c>
      <c r="Y6" s="14">
        <v>5247</v>
      </c>
      <c r="Z6" s="8">
        <f t="shared" si="4"/>
        <v>0.38581081081081103</v>
      </c>
      <c r="AA6" s="8">
        <f t="shared" si="5"/>
        <v>0.6726923076923077</v>
      </c>
      <c r="AB6" s="8">
        <f t="shared" si="6"/>
        <v>0.45100000000000001</v>
      </c>
      <c r="AC6" s="8">
        <f t="shared" si="7"/>
        <v>0.54900000000000004</v>
      </c>
      <c r="AD6" s="8">
        <f t="shared" si="8"/>
        <v>0.62434554973821987</v>
      </c>
      <c r="AE6" s="8">
        <f t="shared" si="9"/>
        <v>0.52702702702702697</v>
      </c>
      <c r="AF6" s="8">
        <f>AE6+AC6+AA6+R6+P6+M6</f>
        <v>4.3629085239085237</v>
      </c>
      <c r="AG6" s="8">
        <f>AB6+Z6+O6+N6+L6</f>
        <v>3.693441635183571</v>
      </c>
      <c r="AH6" s="8">
        <f>AF6-AG6</f>
        <v>0.66946688872495264</v>
      </c>
      <c r="AI6" s="42">
        <f t="shared" si="10"/>
        <v>0</v>
      </c>
    </row>
    <row r="7" spans="1:35" x14ac:dyDescent="0.25">
      <c r="A7" s="21"/>
      <c r="B7" s="21"/>
      <c r="C7" s="21"/>
      <c r="D7" s="21"/>
      <c r="E7" s="21"/>
      <c r="F7" s="21"/>
      <c r="G7" s="21"/>
      <c r="H7" s="21"/>
      <c r="I7" s="22"/>
      <c r="J7" s="22"/>
      <c r="K7" s="13"/>
      <c r="L7" s="12"/>
      <c r="M7" s="14"/>
      <c r="N7" s="15"/>
      <c r="O7" s="15"/>
      <c r="P7" s="14"/>
      <c r="Q7" s="41"/>
      <c r="R7" s="13"/>
      <c r="S7" s="12">
        <v>0</v>
      </c>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3.9594594594594024E-2</v>
      </c>
      <c r="S12" s="4">
        <f>MAX(S2:S7)-MIN(S2:S7)</f>
        <v>279</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2">R2</f>
        <v>0.67297297297297298</v>
      </c>
      <c r="C15" s="65">
        <f t="shared" ref="C15:C19" si="13">L2</f>
        <v>1</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Augment 10</v>
      </c>
      <c r="B16" s="64">
        <f t="shared" si="12"/>
        <v>0.67027027027026997</v>
      </c>
      <c r="C16" s="65">
        <f t="shared" si="13"/>
        <v>0.8422939068100358</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4">A4</f>
        <v>Augment 20</v>
      </c>
      <c r="B17" s="64">
        <f t="shared" si="12"/>
        <v>0.65378378378378299</v>
      </c>
      <c r="C17" s="65">
        <f t="shared" si="13"/>
        <v>0.84587813620071683</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4"/>
        <v>Augment 30</v>
      </c>
      <c r="B18" s="64">
        <f t="shared" si="12"/>
        <v>0.65027027027026996</v>
      </c>
      <c r="C18" s="65">
        <f t="shared" si="13"/>
        <v>0.86021505376344087</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4"/>
        <v>Augment 40</v>
      </c>
      <c r="B19" s="64">
        <f t="shared" si="12"/>
        <v>0.61418918918918897</v>
      </c>
      <c r="C19" s="65">
        <f t="shared" si="13"/>
        <v>0.85663082437275984</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sheetData>
  <mergeCells count="1">
    <mergeCell ref="A13:F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1976-931A-4CE0-A94E-4EF281B95A18}">
  <dimension ref="A1:AI28"/>
  <sheetViews>
    <sheetView workbookViewId="0">
      <selection activeCell="R12" sqref="R12:S12"/>
    </sheetView>
  </sheetViews>
  <sheetFormatPr defaultRowHeight="15" x14ac:dyDescent="0.25"/>
  <cols>
    <col min="1" max="1" width="8.5703125" bestFit="1" customWidth="1"/>
    <col min="2" max="2" width="8.42578125" customWidth="1"/>
    <col min="3" max="3" width="11.28515625" customWidth="1"/>
    <col min="4" max="4" width="4.5703125" bestFit="1" customWidth="1"/>
    <col min="5" max="5" width="5.7109375" bestFit="1" customWidth="1"/>
    <col min="6" max="6" width="10.140625" bestFit="1"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2" width="6.5703125" bestFit="1" customWidth="1"/>
    <col min="23"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6" si="0">(R2-MIN(R:R))/(MAX(R:R)-MIN(R:R))</f>
        <v>0.95061728395061795</v>
      </c>
      <c r="L2" s="7">
        <f t="shared" si="0"/>
        <v>0.39295774647887322</v>
      </c>
      <c r="M2" s="7">
        <f t="shared" ref="M2:P6" si="1">(V2-MIN(V:V))/(MAX(V:V)-MIN(V:V))</f>
        <v>0</v>
      </c>
      <c r="N2" s="7">
        <f t="shared" si="1"/>
        <v>1</v>
      </c>
      <c r="O2" s="7">
        <f t="shared" si="1"/>
        <v>0.2558139534883721</v>
      </c>
      <c r="P2" s="7">
        <f t="shared" si="1"/>
        <v>0.7441860465116279</v>
      </c>
      <c r="Q2" s="41"/>
      <c r="R2" s="5">
        <v>0.67297297297297298</v>
      </c>
      <c r="S2" s="11">
        <f t="shared" ref="S2:S6"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3.2808893432149246</v>
      </c>
      <c r="AG2" s="42">
        <f>AB2+Z2+O2+N2+L2</f>
        <v>2.3929415841371298</v>
      </c>
      <c r="AH2" s="42">
        <f>AF2-AG2</f>
        <v>0.88794775907779488</v>
      </c>
      <c r="AI2" s="42">
        <f>(AH2-MIN(AH:AH))/(MAX(AH:AH)-MIN(AH:AH))</f>
        <v>0.16818403321426062</v>
      </c>
    </row>
    <row r="3" spans="1:35" x14ac:dyDescent="0.25">
      <c r="A3" s="21" t="str">
        <f>"L1FS " &amp; E3</f>
        <v>L1FS 4</v>
      </c>
      <c r="B3" s="21">
        <v>100</v>
      </c>
      <c r="C3" s="21">
        <v>1</v>
      </c>
      <c r="D3" s="21">
        <v>1</v>
      </c>
      <c r="E3" s="23">
        <v>4</v>
      </c>
      <c r="F3" s="21">
        <v>16</v>
      </c>
      <c r="G3" s="21">
        <v>10</v>
      </c>
      <c r="H3" s="21">
        <v>36</v>
      </c>
      <c r="I3" s="22">
        <v>128</v>
      </c>
      <c r="J3" s="22">
        <v>100</v>
      </c>
      <c r="K3" s="13">
        <f t="shared" si="0"/>
        <v>1</v>
      </c>
      <c r="L3" s="12">
        <f t="shared" si="0"/>
        <v>0.82535211267605635</v>
      </c>
      <c r="M3" s="14">
        <f t="shared" si="1"/>
        <v>5.2631578947368418E-2</v>
      </c>
      <c r="N3" s="15">
        <f t="shared" si="1"/>
        <v>0.94736842105263153</v>
      </c>
      <c r="O3" s="15">
        <f t="shared" si="1"/>
        <v>0</v>
      </c>
      <c r="P3" s="14">
        <f t="shared" si="1"/>
        <v>1</v>
      </c>
      <c r="Q3" s="41"/>
      <c r="R3" s="13">
        <v>0.70540540540540497</v>
      </c>
      <c r="S3" s="12">
        <f t="shared" si="2"/>
        <v>586</v>
      </c>
      <c r="T3" s="13">
        <v>9</v>
      </c>
      <c r="U3" s="27">
        <v>46</v>
      </c>
      <c r="V3" s="14">
        <v>103</v>
      </c>
      <c r="W3" s="15">
        <v>72</v>
      </c>
      <c r="X3" s="15">
        <v>37</v>
      </c>
      <c r="Y3" s="14">
        <v>158</v>
      </c>
      <c r="Z3" s="8">
        <f t="shared" ref="Z3:Z6" si="3">1-R3</f>
        <v>0.29459459459459503</v>
      </c>
      <c r="AA3" s="8">
        <f t="shared" ref="AA3:AA6" si="4">Y3/SUM(X3:Y3)</f>
        <v>0.81025641025641026</v>
      </c>
      <c r="AB3" s="8">
        <f t="shared" ref="AB3:AB6" si="5">+W3/SUM(V3:W3)</f>
        <v>0.41142857142857142</v>
      </c>
      <c r="AC3" s="8">
        <f t="shared" ref="AC3:AC6" si="6">V3/SUM(V3:W3)</f>
        <v>0.58857142857142852</v>
      </c>
      <c r="AD3" s="8">
        <f t="shared" ref="AD3:AD6" si="7">Y3/SUM(Y3,W3)</f>
        <v>0.68695652173913047</v>
      </c>
      <c r="AE3" s="8">
        <f t="shared" ref="AE3:AE6" si="8">SUM(X3:Y3)/SUM(V3:Y3)</f>
        <v>0.52702702702702697</v>
      </c>
      <c r="AF3" s="8">
        <f>AE3+AC3+AA3+R3+P3+M3</f>
        <v>3.6838918502076394</v>
      </c>
      <c r="AG3" s="8">
        <f>AB3+Z3+O3+N3+L3</f>
        <v>2.4787436997518544</v>
      </c>
      <c r="AH3" s="8">
        <f>AF3-AG3</f>
        <v>1.205148150455785</v>
      </c>
      <c r="AI3" s="42">
        <f t="shared" ref="AI3:AI6" si="9">(AH3-MIN(AH:AH))/(MAX(AH:AH)-MIN(AH:AH))</f>
        <v>0.50907754769100333</v>
      </c>
    </row>
    <row r="4" spans="1:35" x14ac:dyDescent="0.25">
      <c r="A4" s="21" t="str">
        <f t="shared" ref="A4:A6" si="10">"L1FS " &amp; E4</f>
        <v>L1FS 8</v>
      </c>
      <c r="B4" s="21">
        <v>100</v>
      </c>
      <c r="C4" s="21">
        <v>1</v>
      </c>
      <c r="D4" s="21">
        <v>1</v>
      </c>
      <c r="E4" s="23">
        <v>8</v>
      </c>
      <c r="F4" s="21">
        <v>16</v>
      </c>
      <c r="G4" s="21">
        <v>10</v>
      </c>
      <c r="H4" s="21">
        <v>36</v>
      </c>
      <c r="I4" s="22">
        <v>128</v>
      </c>
      <c r="J4" s="22">
        <v>100</v>
      </c>
      <c r="K4" s="13">
        <f t="shared" si="0"/>
        <v>0.87242798353909434</v>
      </c>
      <c r="L4" s="12">
        <f t="shared" si="0"/>
        <v>0.31126760563380279</v>
      </c>
      <c r="M4" s="14">
        <f t="shared" si="1"/>
        <v>0.68421052631578949</v>
      </c>
      <c r="N4" s="15">
        <f t="shared" si="1"/>
        <v>0.31578947368421051</v>
      </c>
      <c r="O4" s="15">
        <f t="shared" si="1"/>
        <v>1</v>
      </c>
      <c r="P4" s="14">
        <f t="shared" si="1"/>
        <v>0</v>
      </c>
      <c r="Q4" s="41"/>
      <c r="R4" s="13">
        <v>0.62162162162162105</v>
      </c>
      <c r="S4" s="12">
        <f t="shared" si="2"/>
        <v>221</v>
      </c>
      <c r="T4" s="13">
        <v>3</v>
      </c>
      <c r="U4" s="27">
        <v>41</v>
      </c>
      <c r="V4" s="14">
        <v>115</v>
      </c>
      <c r="W4" s="15">
        <v>60</v>
      </c>
      <c r="X4" s="15">
        <v>80</v>
      </c>
      <c r="Y4" s="14">
        <v>115</v>
      </c>
      <c r="Z4" s="8">
        <f t="shared" si="3"/>
        <v>0.37837837837837895</v>
      </c>
      <c r="AA4" s="8">
        <f t="shared" si="4"/>
        <v>0.58974358974358976</v>
      </c>
      <c r="AB4" s="8">
        <f t="shared" si="5"/>
        <v>0.34285714285714286</v>
      </c>
      <c r="AC4" s="8">
        <f t="shared" si="6"/>
        <v>0.65714285714285714</v>
      </c>
      <c r="AD4" s="8">
        <f t="shared" si="7"/>
        <v>0.65714285714285714</v>
      </c>
      <c r="AE4" s="8">
        <f t="shared" si="8"/>
        <v>0.52702702702702697</v>
      </c>
      <c r="AF4" s="8">
        <f>AE4+AC4+AA4+R4+P4+M4</f>
        <v>3.0797456218508845</v>
      </c>
      <c r="AG4" s="8">
        <f>AB4+Z4+O4+N4+L4</f>
        <v>2.3482926005535352</v>
      </c>
      <c r="AH4" s="8">
        <f>AF4-AG4</f>
        <v>0.73145302129734935</v>
      </c>
      <c r="AI4" s="42">
        <f t="shared" si="9"/>
        <v>0</v>
      </c>
    </row>
    <row r="5" spans="1:35" x14ac:dyDescent="0.25">
      <c r="A5" s="21" t="str">
        <f t="shared" si="10"/>
        <v>L1FS 24</v>
      </c>
      <c r="B5" s="21">
        <v>100</v>
      </c>
      <c r="C5" s="21">
        <v>1</v>
      </c>
      <c r="D5" s="21">
        <v>1</v>
      </c>
      <c r="E5" s="23">
        <v>24</v>
      </c>
      <c r="F5" s="21">
        <v>16</v>
      </c>
      <c r="G5" s="21">
        <v>10</v>
      </c>
      <c r="H5" s="21">
        <v>36</v>
      </c>
      <c r="I5" s="22">
        <v>128</v>
      </c>
      <c r="J5" s="22">
        <v>100</v>
      </c>
      <c r="K5" s="13">
        <f t="shared" si="0"/>
        <v>0.93415637860082334</v>
      </c>
      <c r="L5" s="12">
        <f t="shared" si="0"/>
        <v>0.62676056338028174</v>
      </c>
      <c r="M5" s="14">
        <f t="shared" si="1"/>
        <v>1</v>
      </c>
      <c r="N5" s="15">
        <f t="shared" si="1"/>
        <v>0</v>
      </c>
      <c r="O5" s="15">
        <f t="shared" si="1"/>
        <v>0.79069767441860461</v>
      </c>
      <c r="P5" s="14">
        <f t="shared" si="1"/>
        <v>0.20930232558139536</v>
      </c>
      <c r="Q5" s="41"/>
      <c r="R5" s="13">
        <v>0.66216216216216195</v>
      </c>
      <c r="S5" s="12">
        <f t="shared" si="2"/>
        <v>445</v>
      </c>
      <c r="T5" s="13">
        <v>7</v>
      </c>
      <c r="U5" s="27">
        <v>25</v>
      </c>
      <c r="V5" s="14">
        <v>121</v>
      </c>
      <c r="W5" s="15">
        <v>54</v>
      </c>
      <c r="X5" s="15">
        <v>71</v>
      </c>
      <c r="Y5" s="14">
        <v>124</v>
      </c>
      <c r="Z5" s="8">
        <f t="shared" si="3"/>
        <v>0.33783783783783805</v>
      </c>
      <c r="AA5" s="8">
        <f t="shared" si="4"/>
        <v>0.63589743589743586</v>
      </c>
      <c r="AB5" s="8">
        <f t="shared" si="5"/>
        <v>0.30857142857142855</v>
      </c>
      <c r="AC5" s="8">
        <f t="shared" si="6"/>
        <v>0.69142857142857139</v>
      </c>
      <c r="AD5" s="8">
        <f t="shared" si="7"/>
        <v>0.6966292134831461</v>
      </c>
      <c r="AE5" s="8">
        <f t="shared" si="8"/>
        <v>0.52702702702702697</v>
      </c>
      <c r="AF5" s="8">
        <f>AE5+AC5+AA5+R5+P5+M5</f>
        <v>3.7258175220965914</v>
      </c>
      <c r="AG5" s="8">
        <f>AB5+Z5+O5+N5+L5</f>
        <v>2.0638675042081527</v>
      </c>
      <c r="AH5" s="8">
        <f>AF5-AG5</f>
        <v>1.6619500178884388</v>
      </c>
      <c r="AI5" s="42">
        <f t="shared" si="9"/>
        <v>1</v>
      </c>
    </row>
    <row r="6" spans="1:35" x14ac:dyDescent="0.25">
      <c r="A6" s="21" t="str">
        <f t="shared" si="10"/>
        <v>L1FS 32</v>
      </c>
      <c r="B6" s="21">
        <v>100</v>
      </c>
      <c r="C6" s="21">
        <v>1</v>
      </c>
      <c r="D6" s="21">
        <v>1</v>
      </c>
      <c r="E6" s="23">
        <v>32</v>
      </c>
      <c r="F6" s="21">
        <v>16</v>
      </c>
      <c r="G6" s="21">
        <v>10</v>
      </c>
      <c r="H6" s="21">
        <v>36</v>
      </c>
      <c r="I6" s="22">
        <v>128</v>
      </c>
      <c r="J6" s="22">
        <v>100</v>
      </c>
      <c r="K6" s="13">
        <f t="shared" si="0"/>
        <v>0.94650205761316886</v>
      </c>
      <c r="L6" s="12">
        <f t="shared" si="0"/>
        <v>1</v>
      </c>
      <c r="M6" s="14">
        <f t="shared" si="1"/>
        <v>0.94736842105263153</v>
      </c>
      <c r="N6" s="15">
        <f t="shared" si="1"/>
        <v>5.2631578947368418E-2</v>
      </c>
      <c r="O6" s="15">
        <f t="shared" si="1"/>
        <v>0.69767441860465118</v>
      </c>
      <c r="P6" s="14">
        <f t="shared" si="1"/>
        <v>0.30232558139534882</v>
      </c>
      <c r="Q6" s="41"/>
      <c r="R6" s="13">
        <v>0.67027027027026997</v>
      </c>
      <c r="S6" s="12">
        <f t="shared" si="2"/>
        <v>710</v>
      </c>
      <c r="T6" s="13">
        <v>11</v>
      </c>
      <c r="U6" s="27">
        <v>50</v>
      </c>
      <c r="V6" s="14">
        <v>120</v>
      </c>
      <c r="W6" s="15">
        <v>55</v>
      </c>
      <c r="X6" s="15">
        <v>67</v>
      </c>
      <c r="Y6" s="14">
        <v>128</v>
      </c>
      <c r="Z6" s="8">
        <f t="shared" si="3"/>
        <v>0.32972972972973003</v>
      </c>
      <c r="AA6" s="8">
        <f t="shared" si="4"/>
        <v>0.65641025641025641</v>
      </c>
      <c r="AB6" s="8">
        <f t="shared" si="5"/>
        <v>0.31428571428571428</v>
      </c>
      <c r="AC6" s="8">
        <f t="shared" si="6"/>
        <v>0.68571428571428572</v>
      </c>
      <c r="AD6" s="8">
        <f t="shared" si="7"/>
        <v>0.69945355191256831</v>
      </c>
      <c r="AE6" s="8">
        <f t="shared" si="8"/>
        <v>0.52702702702702697</v>
      </c>
      <c r="AF6" s="8">
        <f>AE6+AC6+AA6+R6+P6+M6</f>
        <v>3.7891158418698194</v>
      </c>
      <c r="AG6" s="8">
        <f>AB6+Z6+O6+N6+L6</f>
        <v>2.3943214415674641</v>
      </c>
      <c r="AH6" s="8">
        <f>AF6-AG6</f>
        <v>1.3947944003023554</v>
      </c>
      <c r="AI6" s="42">
        <f t="shared" si="9"/>
        <v>0.71288932842898145</v>
      </c>
    </row>
    <row r="7" spans="1:35" x14ac:dyDescent="0.25">
      <c r="A7" s="21"/>
      <c r="B7" s="21"/>
      <c r="C7" s="21"/>
      <c r="D7" s="21"/>
      <c r="E7" s="21"/>
      <c r="F7" s="21"/>
      <c r="G7" s="21"/>
      <c r="H7" s="21"/>
      <c r="I7" s="22"/>
      <c r="J7" s="22"/>
      <c r="K7" s="13"/>
      <c r="L7" s="12"/>
      <c r="M7" s="14"/>
      <c r="N7" s="15"/>
      <c r="O7" s="15"/>
      <c r="P7" s="14"/>
      <c r="Q7" s="41"/>
      <c r="R7" s="13"/>
      <c r="S7" s="12">
        <v>0</v>
      </c>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4.8648648648648929E-2</v>
      </c>
      <c r="S12" s="4">
        <f>MAX(S2:S7)-MIN(S2:S7)</f>
        <v>710</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1">R2</f>
        <v>0.67297297297297298</v>
      </c>
      <c r="C15" s="65">
        <f t="shared" ref="C15:C19" si="12">L2</f>
        <v>0.39295774647887322</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L1FS 4</v>
      </c>
      <c r="B16" s="64">
        <f t="shared" si="11"/>
        <v>0.70540540540540497</v>
      </c>
      <c r="C16" s="65">
        <f>L3</f>
        <v>0.82535211267605635</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3">A4</f>
        <v>L1FS 8</v>
      </c>
      <c r="B17" s="64">
        <f t="shared" si="11"/>
        <v>0.62162162162162105</v>
      </c>
      <c r="C17" s="65">
        <f t="shared" si="12"/>
        <v>0.31126760563380279</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3"/>
        <v>L1FS 24</v>
      </c>
      <c r="B18" s="64">
        <f t="shared" si="11"/>
        <v>0.66216216216216195</v>
      </c>
      <c r="C18" s="65">
        <f t="shared" si="12"/>
        <v>0.62676056338028174</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3"/>
        <v>L1FS 32</v>
      </c>
      <c r="B19" s="64">
        <f t="shared" si="11"/>
        <v>0.67027027027026997</v>
      </c>
      <c r="C19" s="65">
        <f t="shared" si="12"/>
        <v>1</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row r="28" spans="1:35" x14ac:dyDescent="0.25">
      <c r="S28" s="4"/>
    </row>
  </sheetData>
  <mergeCells count="1">
    <mergeCell ref="A13:F13"/>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05E3-7BCE-4912-A8CF-52301C54E905}">
  <dimension ref="A1:AI28"/>
  <sheetViews>
    <sheetView workbookViewId="0">
      <selection activeCell="R12" sqref="R12:S12"/>
    </sheetView>
  </sheetViews>
  <sheetFormatPr defaultRowHeight="15" x14ac:dyDescent="0.25"/>
  <cols>
    <col min="1" max="1" width="8.5703125" bestFit="1" customWidth="1"/>
    <col min="2" max="2" width="8.42578125" customWidth="1"/>
    <col min="3" max="3" width="11.28515625" customWidth="1"/>
    <col min="4" max="4" width="4.5703125" bestFit="1" customWidth="1"/>
    <col min="5" max="5" width="5.7109375" bestFit="1" customWidth="1"/>
    <col min="6" max="6" width="11.140625"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6" si="0">(R2-MIN(R:R))/(MAX(R:R)-MIN(R:R))</f>
        <v>0.99183673469387812</v>
      </c>
      <c r="L2" s="7">
        <f t="shared" si="0"/>
        <v>0.18307086614173229</v>
      </c>
      <c r="M2" s="7">
        <f t="shared" ref="M2:P6" si="1">(V2-MIN(V:V))/(MAX(V:V)-MIN(V:V))</f>
        <v>1</v>
      </c>
      <c r="N2" s="7">
        <f t="shared" si="1"/>
        <v>0</v>
      </c>
      <c r="O2" s="7">
        <f t="shared" si="1"/>
        <v>0.40909090909090912</v>
      </c>
      <c r="P2" s="7">
        <f t="shared" si="1"/>
        <v>0.59090909090909094</v>
      </c>
      <c r="Q2" s="41"/>
      <c r="R2" s="5">
        <v>0.67297297297297298</v>
      </c>
      <c r="S2" s="11">
        <f t="shared" ref="S2:S6"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4.1276123876123876</v>
      </c>
      <c r="AG2" s="42">
        <f>AB2+Z2+O2+N2+L2</f>
        <v>1.3363316594025254</v>
      </c>
      <c r="AH2" s="42">
        <f>AF2-AG2</f>
        <v>2.7912807282098622</v>
      </c>
      <c r="AI2" s="42">
        <f>(AH2-MIN(AH:AH))/(MAX(AH:AH)-MIN(AH:AH))</f>
        <v>1</v>
      </c>
    </row>
    <row r="3" spans="1:35" x14ac:dyDescent="0.25">
      <c r="A3" s="21" t="str">
        <f>"L2FS " &amp; G3</f>
        <v>L2FS 5</v>
      </c>
      <c r="B3" s="21">
        <v>100</v>
      </c>
      <c r="C3" s="21">
        <v>1</v>
      </c>
      <c r="D3" s="21">
        <v>1</v>
      </c>
      <c r="E3" s="21">
        <v>10</v>
      </c>
      <c r="F3" s="21">
        <v>16</v>
      </c>
      <c r="G3" s="23">
        <v>5</v>
      </c>
      <c r="H3" s="21">
        <v>36</v>
      </c>
      <c r="I3" s="22">
        <v>128</v>
      </c>
      <c r="J3" s="22">
        <v>100</v>
      </c>
      <c r="K3" s="13">
        <f t="shared" si="0"/>
        <v>1</v>
      </c>
      <c r="L3" s="12">
        <f t="shared" si="0"/>
        <v>0.1332020997375328</v>
      </c>
      <c r="M3" s="14">
        <f t="shared" si="1"/>
        <v>0</v>
      </c>
      <c r="N3" s="15">
        <f t="shared" si="1"/>
        <v>1</v>
      </c>
      <c r="O3" s="15">
        <f t="shared" si="1"/>
        <v>0</v>
      </c>
      <c r="P3" s="14">
        <f t="shared" si="1"/>
        <v>1</v>
      </c>
      <c r="Q3" s="41"/>
      <c r="R3" s="13">
        <v>0.678378378378378</v>
      </c>
      <c r="S3" s="12">
        <f t="shared" si="2"/>
        <v>203</v>
      </c>
      <c r="T3" s="13">
        <v>3</v>
      </c>
      <c r="U3" s="27">
        <v>23</v>
      </c>
      <c r="V3" s="14">
        <v>95</v>
      </c>
      <c r="W3" s="15">
        <v>80</v>
      </c>
      <c r="X3" s="15">
        <v>39</v>
      </c>
      <c r="Y3" s="14">
        <v>156</v>
      </c>
      <c r="Z3" s="8">
        <f t="shared" ref="Z3:Z6" si="3">1-R3</f>
        <v>0.321621621621622</v>
      </c>
      <c r="AA3" s="8">
        <f t="shared" ref="AA3:AA6" si="4">Y3/SUM(X3:Y3)</f>
        <v>0.8</v>
      </c>
      <c r="AB3" s="8">
        <f t="shared" ref="AB3:AB6" si="5">+W3/SUM(V3:W3)</f>
        <v>0.45714285714285713</v>
      </c>
      <c r="AC3" s="8">
        <f t="shared" ref="AC3:AC6" si="6">V3/SUM(V3:W3)</f>
        <v>0.54285714285714282</v>
      </c>
      <c r="AD3" s="8">
        <f t="shared" ref="AD3:AD6" si="7">Y3/SUM(Y3,W3)</f>
        <v>0.66101694915254239</v>
      </c>
      <c r="AE3" s="8">
        <f t="shared" ref="AE3:AE6" si="8">SUM(X3:Y3)/SUM(V3:Y3)</f>
        <v>0.52702702702702697</v>
      </c>
      <c r="AF3" s="8">
        <f>AE3+AC3+AA3+R3+P3+M3</f>
        <v>3.5482625482625481</v>
      </c>
      <c r="AG3" s="8">
        <f>AB3+Z3+O3+N3+L3</f>
        <v>1.9119665785020119</v>
      </c>
      <c r="AH3" s="8">
        <f>AF3-AG3</f>
        <v>1.6362959697605362</v>
      </c>
      <c r="AI3" s="42">
        <f t="shared" ref="AI3:AI6" si="9">(AH3-MIN(AH:AH))/(MAX(AH:AH)-MIN(AH:AH))</f>
        <v>0.60644754095013576</v>
      </c>
    </row>
    <row r="4" spans="1:35" x14ac:dyDescent="0.25">
      <c r="A4" s="21" t="str">
        <f t="shared" ref="A4:A6" si="10">"L2FS " &amp; G4</f>
        <v>L2FS 15</v>
      </c>
      <c r="B4" s="21">
        <v>100</v>
      </c>
      <c r="C4" s="21">
        <v>1</v>
      </c>
      <c r="D4" s="21">
        <v>1</v>
      </c>
      <c r="E4" s="21">
        <v>10</v>
      </c>
      <c r="F4" s="21">
        <v>16</v>
      </c>
      <c r="G4" s="23">
        <v>15</v>
      </c>
      <c r="H4" s="21">
        <v>36</v>
      </c>
      <c r="I4" s="22">
        <v>128</v>
      </c>
      <c r="J4" s="22">
        <v>100</v>
      </c>
      <c r="K4" s="13">
        <f t="shared" si="0"/>
        <v>0.94285714285714251</v>
      </c>
      <c r="L4" s="12">
        <f t="shared" si="0"/>
        <v>0.31364829396325461</v>
      </c>
      <c r="M4" s="14">
        <f t="shared" si="1"/>
        <v>0.2857142857142857</v>
      </c>
      <c r="N4" s="15">
        <f t="shared" si="1"/>
        <v>0.7142857142857143</v>
      </c>
      <c r="O4" s="15">
        <f t="shared" si="1"/>
        <v>0.72727272727272729</v>
      </c>
      <c r="P4" s="14">
        <f t="shared" si="1"/>
        <v>0.27272727272727271</v>
      </c>
      <c r="Q4" s="41"/>
      <c r="R4" s="13">
        <v>0.64054054054053999</v>
      </c>
      <c r="S4" s="12">
        <f t="shared" si="2"/>
        <v>478</v>
      </c>
      <c r="T4" s="13">
        <v>7</v>
      </c>
      <c r="U4" s="27">
        <v>58</v>
      </c>
      <c r="V4" s="14">
        <v>97</v>
      </c>
      <c r="W4" s="15">
        <v>78</v>
      </c>
      <c r="X4" s="15">
        <v>55</v>
      </c>
      <c r="Y4" s="14">
        <v>140</v>
      </c>
      <c r="Z4" s="8">
        <f t="shared" si="3"/>
        <v>0.35945945945946001</v>
      </c>
      <c r="AA4" s="8">
        <f t="shared" si="4"/>
        <v>0.71794871794871795</v>
      </c>
      <c r="AB4" s="8">
        <f t="shared" si="5"/>
        <v>0.44571428571428573</v>
      </c>
      <c r="AC4" s="8">
        <f t="shared" si="6"/>
        <v>0.55428571428571427</v>
      </c>
      <c r="AD4" s="8">
        <f t="shared" si="7"/>
        <v>0.64220183486238536</v>
      </c>
      <c r="AE4" s="8">
        <f t="shared" si="8"/>
        <v>0.52702702702702697</v>
      </c>
      <c r="AF4" s="8">
        <f>AE4+AC4+AA4+R4+P4+M4</f>
        <v>2.9982435582435576</v>
      </c>
      <c r="AG4" s="8">
        <f>AB4+Z4+O4+N4+L4</f>
        <v>2.560380480695442</v>
      </c>
      <c r="AH4" s="8">
        <f>AF4-AG4</f>
        <v>0.4378630775481156</v>
      </c>
      <c r="AI4" s="42">
        <f t="shared" si="9"/>
        <v>0.19809045373656262</v>
      </c>
    </row>
    <row r="5" spans="1:35" x14ac:dyDescent="0.25">
      <c r="A5" s="21" t="str">
        <f t="shared" si="10"/>
        <v>L2FS 20</v>
      </c>
      <c r="B5" s="21">
        <v>100</v>
      </c>
      <c r="C5" s="21">
        <v>1</v>
      </c>
      <c r="D5" s="21">
        <v>1</v>
      </c>
      <c r="E5" s="21">
        <v>10</v>
      </c>
      <c r="F5" s="21">
        <v>16</v>
      </c>
      <c r="G5" s="23">
        <v>20</v>
      </c>
      <c r="H5" s="21">
        <v>36</v>
      </c>
      <c r="I5" s="22">
        <v>128</v>
      </c>
      <c r="J5" s="22">
        <v>100</v>
      </c>
      <c r="K5" s="13">
        <f t="shared" si="0"/>
        <v>0.93877551020408079</v>
      </c>
      <c r="L5" s="12">
        <f t="shared" si="0"/>
        <v>0.48162729658792652</v>
      </c>
      <c r="M5" s="14">
        <f t="shared" si="1"/>
        <v>1</v>
      </c>
      <c r="N5" s="15">
        <f t="shared" si="1"/>
        <v>0</v>
      </c>
      <c r="O5" s="15">
        <f t="shared" si="1"/>
        <v>1</v>
      </c>
      <c r="P5" s="14">
        <f t="shared" si="1"/>
        <v>0</v>
      </c>
      <c r="Q5" s="41"/>
      <c r="R5" s="13">
        <v>0.63783783783783699</v>
      </c>
      <c r="S5" s="12">
        <f t="shared" si="2"/>
        <v>734</v>
      </c>
      <c r="T5" s="13">
        <v>12</v>
      </c>
      <c r="U5" s="27">
        <v>14</v>
      </c>
      <c r="V5" s="14">
        <v>102</v>
      </c>
      <c r="W5" s="15">
        <v>73</v>
      </c>
      <c r="X5" s="15">
        <v>61</v>
      </c>
      <c r="Y5" s="14">
        <v>134</v>
      </c>
      <c r="Z5" s="8">
        <f t="shared" si="3"/>
        <v>0.36216216216216301</v>
      </c>
      <c r="AA5" s="8">
        <f t="shared" si="4"/>
        <v>0.68717948717948718</v>
      </c>
      <c r="AB5" s="8">
        <f t="shared" si="5"/>
        <v>0.41714285714285715</v>
      </c>
      <c r="AC5" s="8">
        <f t="shared" si="6"/>
        <v>0.58285714285714285</v>
      </c>
      <c r="AD5" s="8">
        <f t="shared" si="7"/>
        <v>0.64734299516908211</v>
      </c>
      <c r="AE5" s="8">
        <f t="shared" si="8"/>
        <v>0.52702702702702697</v>
      </c>
      <c r="AF5" s="8">
        <f>AE5+AC5+AA5+R5+P5+M5</f>
        <v>3.434901494901494</v>
      </c>
      <c r="AG5" s="8">
        <f>AB5+Z5+O5+N5+L5</f>
        <v>2.2609323158929469</v>
      </c>
      <c r="AH5" s="8">
        <f>AF5-AG5</f>
        <v>1.1739691790085471</v>
      </c>
      <c r="AI5" s="42">
        <f t="shared" si="9"/>
        <v>0.44891312843601572</v>
      </c>
    </row>
    <row r="6" spans="1:35" x14ac:dyDescent="0.25">
      <c r="A6" s="21" t="str">
        <f t="shared" si="10"/>
        <v>L2FS 30</v>
      </c>
      <c r="B6" s="21">
        <v>100</v>
      </c>
      <c r="C6" s="21">
        <v>1</v>
      </c>
      <c r="D6" s="21">
        <v>1</v>
      </c>
      <c r="E6" s="21">
        <v>10</v>
      </c>
      <c r="F6" s="21">
        <v>16</v>
      </c>
      <c r="G6" s="23">
        <v>30</v>
      </c>
      <c r="H6" s="21">
        <v>36</v>
      </c>
      <c r="I6" s="22">
        <v>128</v>
      </c>
      <c r="J6" s="22">
        <v>100</v>
      </c>
      <c r="K6" s="13">
        <f t="shared" si="0"/>
        <v>0.96326530612244943</v>
      </c>
      <c r="L6" s="12">
        <f t="shared" si="0"/>
        <v>1</v>
      </c>
      <c r="M6" s="14">
        <f t="shared" si="1"/>
        <v>0</v>
      </c>
      <c r="N6" s="15">
        <f t="shared" si="1"/>
        <v>1</v>
      </c>
      <c r="O6" s="15">
        <f t="shared" si="1"/>
        <v>0.40909090909090912</v>
      </c>
      <c r="P6" s="14">
        <f t="shared" si="1"/>
        <v>0.59090909090909094</v>
      </c>
      <c r="Q6" s="41"/>
      <c r="R6" s="13">
        <v>0.65405405405405403</v>
      </c>
      <c r="S6" s="12">
        <f t="shared" si="2"/>
        <v>1524</v>
      </c>
      <c r="T6" s="13">
        <v>25</v>
      </c>
      <c r="U6" s="27">
        <v>24</v>
      </c>
      <c r="V6" s="14">
        <v>95</v>
      </c>
      <c r="W6" s="15">
        <v>80</v>
      </c>
      <c r="X6" s="15">
        <v>48</v>
      </c>
      <c r="Y6" s="14">
        <v>147</v>
      </c>
      <c r="Z6" s="8">
        <f t="shared" si="3"/>
        <v>0.34594594594594597</v>
      </c>
      <c r="AA6" s="8">
        <f t="shared" si="4"/>
        <v>0.75384615384615383</v>
      </c>
      <c r="AB6" s="8">
        <f t="shared" si="5"/>
        <v>0.45714285714285713</v>
      </c>
      <c r="AC6" s="8">
        <f t="shared" si="6"/>
        <v>0.54285714285714282</v>
      </c>
      <c r="AD6" s="8">
        <f t="shared" si="7"/>
        <v>0.64757709251101325</v>
      </c>
      <c r="AE6" s="8">
        <f t="shared" si="8"/>
        <v>0.52702702702702697</v>
      </c>
      <c r="AF6" s="8">
        <f>AE6+AC6+AA6+R6+P6+M6</f>
        <v>3.0686934686934686</v>
      </c>
      <c r="AG6" s="8">
        <f>AB6+Z6+O6+N6+L6</f>
        <v>3.2121797121797124</v>
      </c>
      <c r="AH6" s="8">
        <f>AF6-AG6</f>
        <v>-0.14348624348624384</v>
      </c>
      <c r="AI6" s="42">
        <f t="shared" si="9"/>
        <v>0</v>
      </c>
    </row>
    <row r="7" spans="1:35" x14ac:dyDescent="0.25">
      <c r="A7" s="21"/>
      <c r="B7" s="21"/>
      <c r="C7" s="21"/>
      <c r="D7" s="21"/>
      <c r="E7" s="21"/>
      <c r="F7" s="21"/>
      <c r="G7" s="21"/>
      <c r="H7" s="21"/>
      <c r="I7" s="22"/>
      <c r="J7" s="22"/>
      <c r="K7" s="13"/>
      <c r="L7" s="12"/>
      <c r="M7" s="14"/>
      <c r="N7" s="15"/>
      <c r="O7" s="15"/>
      <c r="P7" s="14"/>
      <c r="Q7" s="41"/>
      <c r="R7" s="13"/>
      <c r="S7" s="12">
        <v>0</v>
      </c>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1.621621621621705E-2</v>
      </c>
      <c r="S12" s="4">
        <f>MAX(S2:S7)-MIN(S2:S7)</f>
        <v>1524</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1">R2</f>
        <v>0.67297297297297298</v>
      </c>
      <c r="C15" s="65">
        <f t="shared" ref="C15:C19" si="12">L2</f>
        <v>0.18307086614173229</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L2FS 5</v>
      </c>
      <c r="B16" s="64">
        <f t="shared" si="11"/>
        <v>0.678378378378378</v>
      </c>
      <c r="C16" s="65">
        <f>L3</f>
        <v>0.1332020997375328</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3">A4</f>
        <v>L2FS 15</v>
      </c>
      <c r="B17" s="64">
        <f t="shared" si="11"/>
        <v>0.64054054054053999</v>
      </c>
      <c r="C17" s="65">
        <f t="shared" si="12"/>
        <v>0.31364829396325461</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3"/>
        <v>L2FS 20</v>
      </c>
      <c r="B18" s="64">
        <f t="shared" si="11"/>
        <v>0.63783783783783699</v>
      </c>
      <c r="C18" s="65">
        <f t="shared" si="12"/>
        <v>0.48162729658792652</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3"/>
        <v>L2FS 30</v>
      </c>
      <c r="B19" s="64">
        <f t="shared" si="11"/>
        <v>0.65405405405405403</v>
      </c>
      <c r="C19" s="65">
        <f t="shared" si="12"/>
        <v>1</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row r="28" spans="1:35" x14ac:dyDescent="0.25">
      <c r="S28" s="4"/>
    </row>
  </sheetData>
  <mergeCells count="1">
    <mergeCell ref="A13:F13"/>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6DC7-716C-4A13-AAEF-704C88396795}">
  <dimension ref="A1:AI29"/>
  <sheetViews>
    <sheetView workbookViewId="0">
      <selection activeCell="R12" sqref="R12:S12"/>
    </sheetView>
  </sheetViews>
  <sheetFormatPr defaultRowHeight="15" x14ac:dyDescent="0.25"/>
  <cols>
    <col min="1" max="1" width="8.5703125" bestFit="1" customWidth="1"/>
    <col min="2" max="2" width="8.42578125" customWidth="1"/>
    <col min="3" max="3" width="11.28515625" customWidth="1"/>
    <col min="4" max="4" width="4.5703125" bestFit="1" customWidth="1"/>
    <col min="5" max="5" width="5.7109375" bestFit="1" customWidth="1"/>
    <col min="6" max="6" width="11.140625"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6" si="0">(R2-MIN(R:R))/(MAX(R:R)-MIN(R:R))</f>
        <v>0.9553571428571429</v>
      </c>
      <c r="L2" s="7">
        <f t="shared" si="0"/>
        <v>0.61725663716814161</v>
      </c>
      <c r="M2" s="7">
        <f t="shared" ref="M2:P6" si="1">(V2-MIN(V:V))/(MAX(V:V)-MIN(V:V))</f>
        <v>0</v>
      </c>
      <c r="N2" s="7">
        <f t="shared" si="1"/>
        <v>1</v>
      </c>
      <c r="O2" s="7">
        <f t="shared" si="1"/>
        <v>0.13793103448275862</v>
      </c>
      <c r="P2" s="7">
        <f t="shared" si="1"/>
        <v>0.86206896551724133</v>
      </c>
      <c r="Q2" s="41"/>
      <c r="R2" s="5">
        <v>0.67297297297297298</v>
      </c>
      <c r="S2" s="11">
        <f t="shared" ref="S2:S6"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3.3987722622205379</v>
      </c>
      <c r="AG2" s="42">
        <f>AB2+Z2+O2+N2+L2</f>
        <v>2.4993575558207843</v>
      </c>
      <c r="AH2" s="42">
        <f>AF2-AG2</f>
        <v>0.89941470639975352</v>
      </c>
      <c r="AI2" s="42">
        <f>(AH2-MIN(AH:AH))/(MAX(AH:AH)-MIN(AH:AH))</f>
        <v>0.70528081064764359</v>
      </c>
    </row>
    <row r="3" spans="1:35" x14ac:dyDescent="0.25">
      <c r="A3" s="21" t="str">
        <f>"L1FA " &amp; F3</f>
        <v>L1FA 5</v>
      </c>
      <c r="B3" s="21">
        <v>100</v>
      </c>
      <c r="C3" s="21">
        <v>1</v>
      </c>
      <c r="D3" s="21">
        <v>1</v>
      </c>
      <c r="E3" s="21">
        <v>10</v>
      </c>
      <c r="F3" s="23">
        <v>5</v>
      </c>
      <c r="G3" s="21">
        <v>10</v>
      </c>
      <c r="H3" s="21">
        <v>36</v>
      </c>
      <c r="I3" s="22">
        <v>128</v>
      </c>
      <c r="J3" s="22">
        <v>100</v>
      </c>
      <c r="K3" s="13">
        <f t="shared" si="0"/>
        <v>0.85714285714285632</v>
      </c>
      <c r="L3" s="12">
        <f t="shared" si="0"/>
        <v>0.33407079646017701</v>
      </c>
      <c r="M3" s="14">
        <f t="shared" si="1"/>
        <v>1</v>
      </c>
      <c r="N3" s="15">
        <f t="shared" si="1"/>
        <v>0</v>
      </c>
      <c r="O3" s="15">
        <f t="shared" si="1"/>
        <v>1</v>
      </c>
      <c r="P3" s="14">
        <f t="shared" si="1"/>
        <v>0</v>
      </c>
      <c r="Q3" s="41"/>
      <c r="R3" s="13">
        <v>0.61351351351351302</v>
      </c>
      <c r="S3" s="12">
        <f t="shared" si="2"/>
        <v>151</v>
      </c>
      <c r="T3" s="13">
        <v>2</v>
      </c>
      <c r="U3" s="27">
        <v>31</v>
      </c>
      <c r="V3" s="14">
        <v>130</v>
      </c>
      <c r="W3" s="15">
        <v>45</v>
      </c>
      <c r="X3" s="15">
        <v>98</v>
      </c>
      <c r="Y3" s="14">
        <v>97</v>
      </c>
      <c r="Z3" s="8">
        <f t="shared" ref="Z3:Z6" si="3">1-R3</f>
        <v>0.38648648648648698</v>
      </c>
      <c r="AA3" s="8">
        <f t="shared" ref="AA3:AA6" si="4">Y3/SUM(X3:Y3)</f>
        <v>0.49743589743589745</v>
      </c>
      <c r="AB3" s="8">
        <f t="shared" ref="AB3:AB6" si="5">+W3/SUM(V3:W3)</f>
        <v>0.25714285714285712</v>
      </c>
      <c r="AC3" s="8">
        <f t="shared" ref="AC3:AC6" si="6">V3/SUM(V3:W3)</f>
        <v>0.74285714285714288</v>
      </c>
      <c r="AD3" s="8">
        <f t="shared" ref="AD3:AD6" si="7">Y3/SUM(Y3,W3)</f>
        <v>0.68309859154929575</v>
      </c>
      <c r="AE3" s="8">
        <f t="shared" ref="AE3:AE6" si="8">SUM(X3:Y3)/SUM(V3:Y3)</f>
        <v>0.52702702702702697</v>
      </c>
      <c r="AF3" s="8">
        <f>AE3+AC3+AA3+R3+P3+M3</f>
        <v>3.3808335808335803</v>
      </c>
      <c r="AG3" s="8">
        <f>AB3+Z3+O3+N3+L3</f>
        <v>1.9777001400895211</v>
      </c>
      <c r="AH3" s="8">
        <f>AF3-AG3</f>
        <v>1.4031334407440592</v>
      </c>
      <c r="AI3" s="42">
        <f t="shared" ref="AI3:AI6" si="9">(AH3-MIN(AH:AH))/(MAX(AH:AH)-MIN(AH:AH))</f>
        <v>1</v>
      </c>
    </row>
    <row r="4" spans="1:35" x14ac:dyDescent="0.25">
      <c r="A4" s="21" t="str">
        <f t="shared" ref="A4:A6" si="10">"L1FA " &amp; F4</f>
        <v>L1FA 15</v>
      </c>
      <c r="B4" s="21">
        <v>100</v>
      </c>
      <c r="C4" s="21">
        <v>1</v>
      </c>
      <c r="D4" s="21">
        <v>1</v>
      </c>
      <c r="E4" s="21">
        <v>10</v>
      </c>
      <c r="F4" s="23">
        <v>15</v>
      </c>
      <c r="G4" s="21">
        <v>10</v>
      </c>
      <c r="H4" s="21">
        <v>36</v>
      </c>
      <c r="I4" s="22">
        <v>128</v>
      </c>
      <c r="J4" s="22">
        <v>100</v>
      </c>
      <c r="K4" s="13">
        <f t="shared" si="0"/>
        <v>0.93303571428571364</v>
      </c>
      <c r="L4" s="12">
        <f t="shared" si="0"/>
        <v>0.62389380530973448</v>
      </c>
      <c r="M4" s="14">
        <f t="shared" si="1"/>
        <v>0.4642857142857143</v>
      </c>
      <c r="N4" s="15">
        <f t="shared" si="1"/>
        <v>0.5357142857142857</v>
      </c>
      <c r="O4" s="15">
        <f t="shared" si="1"/>
        <v>0.44827586206896552</v>
      </c>
      <c r="P4" s="14">
        <f t="shared" si="1"/>
        <v>0.55172413793103448</v>
      </c>
      <c r="Q4" s="41"/>
      <c r="R4" s="13">
        <v>0.65945945945945905</v>
      </c>
      <c r="S4" s="12">
        <f t="shared" si="2"/>
        <v>282</v>
      </c>
      <c r="T4" s="13">
        <v>4</v>
      </c>
      <c r="U4" s="27">
        <v>42</v>
      </c>
      <c r="V4" s="14">
        <v>115</v>
      </c>
      <c r="W4" s="15">
        <v>60</v>
      </c>
      <c r="X4" s="15">
        <v>66</v>
      </c>
      <c r="Y4" s="14">
        <v>129</v>
      </c>
      <c r="Z4" s="8">
        <f t="shared" si="3"/>
        <v>0.34054054054054095</v>
      </c>
      <c r="AA4" s="8">
        <f t="shared" si="4"/>
        <v>0.66153846153846152</v>
      </c>
      <c r="AB4" s="8">
        <f t="shared" si="5"/>
        <v>0.34285714285714286</v>
      </c>
      <c r="AC4" s="8">
        <f t="shared" si="6"/>
        <v>0.65714285714285714</v>
      </c>
      <c r="AD4" s="8">
        <f t="shared" si="7"/>
        <v>0.68253968253968256</v>
      </c>
      <c r="AE4" s="8">
        <f t="shared" si="8"/>
        <v>0.52702702702702697</v>
      </c>
      <c r="AF4" s="8">
        <f>AE4+AC4+AA4+R4+P4+M4</f>
        <v>3.5211776573845537</v>
      </c>
      <c r="AG4" s="8">
        <f>AB4+Z4+O4+N4+L4</f>
        <v>2.2912816364906696</v>
      </c>
      <c r="AH4" s="8">
        <f>AF4-AG4</f>
        <v>1.2298960208938841</v>
      </c>
      <c r="AI4" s="42">
        <f t="shared" si="9"/>
        <v>0.89864106998085369</v>
      </c>
    </row>
    <row r="5" spans="1:35" x14ac:dyDescent="0.25">
      <c r="A5" s="21" t="str">
        <f t="shared" si="10"/>
        <v>L1FA 20</v>
      </c>
      <c r="B5" s="21">
        <v>100</v>
      </c>
      <c r="C5" s="21">
        <v>1</v>
      </c>
      <c r="D5" s="21">
        <v>1</v>
      </c>
      <c r="E5" s="21">
        <v>10</v>
      </c>
      <c r="F5" s="23">
        <v>20</v>
      </c>
      <c r="G5" s="21">
        <v>10</v>
      </c>
      <c r="H5" s="21">
        <v>36</v>
      </c>
      <c r="I5" s="22">
        <v>128</v>
      </c>
      <c r="J5" s="22">
        <v>100</v>
      </c>
      <c r="K5" s="13">
        <f t="shared" si="0"/>
        <v>1</v>
      </c>
      <c r="L5" s="12">
        <f t="shared" si="0"/>
        <v>0.69469026548672563</v>
      </c>
      <c r="M5" s="14">
        <f t="shared" si="1"/>
        <v>7.1428571428571425E-2</v>
      </c>
      <c r="N5" s="15">
        <f t="shared" si="1"/>
        <v>0.9285714285714286</v>
      </c>
      <c r="O5" s="15">
        <f t="shared" si="1"/>
        <v>0</v>
      </c>
      <c r="P5" s="14">
        <f t="shared" si="1"/>
        <v>1</v>
      </c>
      <c r="Q5" s="41"/>
      <c r="R5" s="13">
        <v>0.7</v>
      </c>
      <c r="S5" s="12">
        <f t="shared" si="2"/>
        <v>314</v>
      </c>
      <c r="T5" s="13">
        <v>5</v>
      </c>
      <c r="U5" s="27">
        <v>14</v>
      </c>
      <c r="V5" s="14">
        <v>104</v>
      </c>
      <c r="W5" s="15">
        <v>71</v>
      </c>
      <c r="X5" s="15">
        <v>40</v>
      </c>
      <c r="Y5" s="14">
        <v>155</v>
      </c>
      <c r="Z5" s="8">
        <f t="shared" si="3"/>
        <v>0.30000000000000004</v>
      </c>
      <c r="AA5" s="8">
        <f t="shared" si="4"/>
        <v>0.79487179487179482</v>
      </c>
      <c r="AB5" s="8">
        <f t="shared" si="5"/>
        <v>0.40571428571428569</v>
      </c>
      <c r="AC5" s="8">
        <f t="shared" si="6"/>
        <v>0.59428571428571431</v>
      </c>
      <c r="AD5" s="8">
        <f t="shared" si="7"/>
        <v>0.68584070796460173</v>
      </c>
      <c r="AE5" s="8">
        <f t="shared" si="8"/>
        <v>0.52702702702702697</v>
      </c>
      <c r="AF5" s="8">
        <f>AE5+AC5+AA5+R5+P5+M5</f>
        <v>3.687613107613108</v>
      </c>
      <c r="AG5" s="8">
        <f>AB5+Z5+O5+N5+L5</f>
        <v>2.3289759797724399</v>
      </c>
      <c r="AH5" s="8">
        <f>AF5-AG5</f>
        <v>1.3586371278406681</v>
      </c>
      <c r="AI5" s="42">
        <f t="shared" si="9"/>
        <v>0.97396579405543315</v>
      </c>
    </row>
    <row r="6" spans="1:35" x14ac:dyDescent="0.25">
      <c r="A6" s="21" t="str">
        <f t="shared" si="10"/>
        <v>L1FA 30</v>
      </c>
      <c r="B6" s="21">
        <v>100</v>
      </c>
      <c r="C6" s="21">
        <v>1</v>
      </c>
      <c r="D6" s="21">
        <v>1</v>
      </c>
      <c r="E6" s="21">
        <v>10</v>
      </c>
      <c r="F6" s="23">
        <v>30</v>
      </c>
      <c r="G6" s="21">
        <v>10</v>
      </c>
      <c r="H6" s="21">
        <v>36</v>
      </c>
      <c r="I6" s="22">
        <v>128</v>
      </c>
      <c r="J6" s="22">
        <v>100</v>
      </c>
      <c r="K6" s="13">
        <f t="shared" si="0"/>
        <v>0.84374999999999933</v>
      </c>
      <c r="L6" s="12">
        <f t="shared" si="0"/>
        <v>1</v>
      </c>
      <c r="M6" s="14">
        <f t="shared" si="1"/>
        <v>0.25</v>
      </c>
      <c r="N6" s="15">
        <f t="shared" si="1"/>
        <v>0.75</v>
      </c>
      <c r="O6" s="15">
        <f t="shared" si="1"/>
        <v>0.68965517241379315</v>
      </c>
      <c r="P6" s="14">
        <f t="shared" si="1"/>
        <v>0.31034482758620691</v>
      </c>
      <c r="Q6" s="41"/>
      <c r="R6" s="13">
        <v>0.60540540540540499</v>
      </c>
      <c r="S6" s="12">
        <f t="shared" si="2"/>
        <v>452</v>
      </c>
      <c r="T6" s="13">
        <v>7</v>
      </c>
      <c r="U6" s="27">
        <v>32</v>
      </c>
      <c r="V6" s="14">
        <v>109</v>
      </c>
      <c r="W6" s="15">
        <v>66</v>
      </c>
      <c r="X6" s="15">
        <v>80</v>
      </c>
      <c r="Y6" s="14">
        <v>115</v>
      </c>
      <c r="Z6" s="8">
        <f t="shared" si="3"/>
        <v>0.39459459459459501</v>
      </c>
      <c r="AA6" s="8">
        <f t="shared" si="4"/>
        <v>0.58974358974358976</v>
      </c>
      <c r="AB6" s="8">
        <f t="shared" si="5"/>
        <v>0.37714285714285717</v>
      </c>
      <c r="AC6" s="8">
        <f t="shared" si="6"/>
        <v>0.62285714285714289</v>
      </c>
      <c r="AD6" s="8">
        <f t="shared" si="7"/>
        <v>0.63535911602209949</v>
      </c>
      <c r="AE6" s="8">
        <f t="shared" si="8"/>
        <v>0.52702702702702697</v>
      </c>
      <c r="AF6" s="8">
        <f>AE6+AC6+AA6+R6+P6+M6</f>
        <v>2.9053779926193717</v>
      </c>
      <c r="AG6" s="8">
        <f>AB6+Z6+O6+N6+L6</f>
        <v>3.2113926241512454</v>
      </c>
      <c r="AH6" s="8">
        <f>AF6-AG6</f>
        <v>-0.30601463153187369</v>
      </c>
      <c r="AI6" s="42">
        <f t="shared" si="9"/>
        <v>0</v>
      </c>
    </row>
    <row r="7" spans="1:35" x14ac:dyDescent="0.25">
      <c r="A7" s="21"/>
      <c r="B7" s="21"/>
      <c r="C7" s="21"/>
      <c r="D7" s="21"/>
      <c r="E7" s="21"/>
      <c r="F7" s="21"/>
      <c r="G7" s="21"/>
      <c r="H7" s="21"/>
      <c r="I7" s="22"/>
      <c r="J7" s="22"/>
      <c r="K7" s="13"/>
      <c r="L7" s="12"/>
      <c r="M7" s="14"/>
      <c r="N7" s="15"/>
      <c r="O7" s="15"/>
      <c r="P7" s="14"/>
      <c r="Q7" s="41"/>
      <c r="R7" s="13"/>
      <c r="S7" s="12">
        <v>0</v>
      </c>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9.4594594594594961E-2</v>
      </c>
      <c r="S12" s="4">
        <f>MAX(S2:S7)-MIN(S2:S7)</f>
        <v>452</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1">R2</f>
        <v>0.67297297297297298</v>
      </c>
      <c r="C15" s="65">
        <f t="shared" ref="C15:C19" si="12">L2</f>
        <v>0.61725663716814161</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L1FA 5</v>
      </c>
      <c r="B16" s="64">
        <f t="shared" si="11"/>
        <v>0.61351351351351302</v>
      </c>
      <c r="C16" s="65">
        <f>L3</f>
        <v>0.33407079646017701</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3">A4</f>
        <v>L1FA 15</v>
      </c>
      <c r="B17" s="64">
        <f t="shared" si="11"/>
        <v>0.65945945945945905</v>
      </c>
      <c r="C17" s="65">
        <f t="shared" si="12"/>
        <v>0.62389380530973448</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3"/>
        <v>L1FA 20</v>
      </c>
      <c r="B18" s="64">
        <f t="shared" si="11"/>
        <v>0.7</v>
      </c>
      <c r="C18" s="65">
        <f t="shared" si="12"/>
        <v>0.69469026548672563</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3"/>
        <v>L1FA 30</v>
      </c>
      <c r="B19" s="64">
        <f t="shared" si="11"/>
        <v>0.60540540540540499</v>
      </c>
      <c r="C19" s="65">
        <f t="shared" si="12"/>
        <v>1</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row r="29" spans="1:35" x14ac:dyDescent="0.25">
      <c r="S29" s="4"/>
    </row>
  </sheetData>
  <mergeCells count="1">
    <mergeCell ref="A13:F13"/>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01CD-B0F1-48DA-A89B-1E779F35F565}">
  <dimension ref="A1:AI26"/>
  <sheetViews>
    <sheetView workbookViewId="0">
      <selection activeCell="R12" sqref="R12:S12"/>
    </sheetView>
  </sheetViews>
  <sheetFormatPr defaultRowHeight="15" x14ac:dyDescent="0.25"/>
  <cols>
    <col min="1" max="1" width="8.5703125" bestFit="1" customWidth="1"/>
    <col min="2" max="2" width="8.42578125" customWidth="1"/>
    <col min="3" max="3" width="11.28515625" customWidth="1"/>
    <col min="4" max="4" width="4.5703125" bestFit="1" customWidth="1"/>
    <col min="5" max="5" width="5.7109375" bestFit="1" customWidth="1"/>
    <col min="6" max="6" width="11.140625"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6" si="0">(R2-MIN(R:R))/(MAX(R:R)-MIN(R:R))</f>
        <v>0.96035242290748957</v>
      </c>
      <c r="L2" s="7">
        <f t="shared" si="0"/>
        <v>0.73421052631578942</v>
      </c>
      <c r="M2" s="7">
        <f t="shared" ref="M2:P6" si="1">(V2-MIN(V:V))/(MAX(V:V)-MIN(V:V))</f>
        <v>0.53333333333333333</v>
      </c>
      <c r="N2" s="7">
        <f t="shared" si="1"/>
        <v>0.46666666666666667</v>
      </c>
      <c r="O2" s="7">
        <f t="shared" si="1"/>
        <v>0.11538461538461539</v>
      </c>
      <c r="P2" s="7">
        <f t="shared" si="1"/>
        <v>0.88461538461538458</v>
      </c>
      <c r="Q2" s="41"/>
      <c r="R2" s="5">
        <v>0.67297297297297298</v>
      </c>
      <c r="S2" s="11">
        <f t="shared" ref="S2:S6"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3.9546520146520145</v>
      </c>
      <c r="AG2" s="42">
        <f>AB2+Z2+O2+N2+L2</f>
        <v>2.0604316925369557</v>
      </c>
      <c r="AH2" s="42">
        <f>AF2-AG2</f>
        <v>1.8942203221150589</v>
      </c>
      <c r="AI2" s="42">
        <f>(AH2-MIN(AH:AH))/(MAX(AH:AH)-MIN(AH:AH))</f>
        <v>0.81188006779620592</v>
      </c>
    </row>
    <row r="3" spans="1:35" x14ac:dyDescent="0.25">
      <c r="A3" s="21" t="str">
        <f>"L2FA " &amp; H3</f>
        <v>L2FA 16</v>
      </c>
      <c r="B3" s="21">
        <v>100</v>
      </c>
      <c r="C3" s="21">
        <v>1</v>
      </c>
      <c r="D3" s="21">
        <v>1</v>
      </c>
      <c r="E3" s="21">
        <v>10</v>
      </c>
      <c r="F3" s="21">
        <v>16</v>
      </c>
      <c r="G3" s="21">
        <v>10</v>
      </c>
      <c r="H3" s="23">
        <v>16</v>
      </c>
      <c r="I3" s="22">
        <v>128</v>
      </c>
      <c r="J3" s="22">
        <v>100</v>
      </c>
      <c r="K3" s="13">
        <f t="shared" si="0"/>
        <v>0.84581497797356753</v>
      </c>
      <c r="L3" s="12">
        <f t="shared" si="0"/>
        <v>0.65526315789473688</v>
      </c>
      <c r="M3" s="14">
        <f t="shared" si="1"/>
        <v>0.13333333333333333</v>
      </c>
      <c r="N3" s="15">
        <f t="shared" si="1"/>
        <v>0.8666666666666667</v>
      </c>
      <c r="O3" s="15">
        <f t="shared" si="1"/>
        <v>0.65384615384615385</v>
      </c>
      <c r="P3" s="14">
        <f t="shared" si="1"/>
        <v>0.34615384615384615</v>
      </c>
      <c r="Q3" s="41"/>
      <c r="R3" s="13">
        <v>0.60270270270270199</v>
      </c>
      <c r="S3" s="12">
        <f t="shared" si="2"/>
        <v>249</v>
      </c>
      <c r="T3" s="13">
        <v>4</v>
      </c>
      <c r="U3" s="27">
        <v>9</v>
      </c>
      <c r="V3" s="14">
        <v>90</v>
      </c>
      <c r="W3" s="15">
        <v>85</v>
      </c>
      <c r="X3" s="15">
        <v>62</v>
      </c>
      <c r="Y3" s="14">
        <v>133</v>
      </c>
      <c r="Z3" s="8">
        <f t="shared" ref="Z3:Z6" si="3">1-R3</f>
        <v>0.39729729729729801</v>
      </c>
      <c r="AA3" s="8">
        <f t="shared" ref="AA3:AA6" si="4">Y3/SUM(X3:Y3)</f>
        <v>0.68205128205128207</v>
      </c>
      <c r="AB3" s="8">
        <f t="shared" ref="AB3:AB6" si="5">+W3/SUM(V3:W3)</f>
        <v>0.48571428571428571</v>
      </c>
      <c r="AC3" s="8">
        <f t="shared" ref="AC3:AC6" si="6">V3/SUM(V3:W3)</f>
        <v>0.51428571428571423</v>
      </c>
      <c r="AD3" s="8">
        <f t="shared" ref="AD3:AD6" si="7">Y3/SUM(Y3,W3)</f>
        <v>0.61009174311926606</v>
      </c>
      <c r="AE3" s="8">
        <f t="shared" ref="AE3:AE6" si="8">SUM(X3:Y3)/SUM(V3:Y3)</f>
        <v>0.52702702702702697</v>
      </c>
      <c r="AF3" s="8">
        <f>AE3+AC3+AA3+R3+P3+M3</f>
        <v>2.8055539055539049</v>
      </c>
      <c r="AG3" s="8">
        <f>AB3+Z3+O3+N3+L3</f>
        <v>3.0587875614191411</v>
      </c>
      <c r="AH3" s="8">
        <f>AF3-AG3</f>
        <v>-0.25323365586523616</v>
      </c>
      <c r="AI3" s="42">
        <f t="shared" ref="AI3:AI6" si="9">(AH3-MIN(AH:AH))/(MAX(AH:AH)-MIN(AH:AH))</f>
        <v>0</v>
      </c>
    </row>
    <row r="4" spans="1:35" x14ac:dyDescent="0.25">
      <c r="A4" s="21" t="str">
        <f t="shared" ref="A4:A6" si="10">"L2FA " &amp; H4</f>
        <v>L2FA 24</v>
      </c>
      <c r="B4" s="21">
        <v>100</v>
      </c>
      <c r="C4" s="21">
        <v>1</v>
      </c>
      <c r="D4" s="21">
        <v>1</v>
      </c>
      <c r="E4" s="21">
        <v>10</v>
      </c>
      <c r="F4" s="21">
        <v>16</v>
      </c>
      <c r="G4" s="21">
        <v>10</v>
      </c>
      <c r="H4" s="23">
        <v>24</v>
      </c>
      <c r="I4" s="22">
        <v>128</v>
      </c>
      <c r="J4" s="22">
        <v>100</v>
      </c>
      <c r="K4" s="13">
        <f t="shared" si="0"/>
        <v>0.86343612334801723</v>
      </c>
      <c r="L4" s="12">
        <f t="shared" si="0"/>
        <v>0.70263157894736838</v>
      </c>
      <c r="M4" s="14">
        <f t="shared" si="1"/>
        <v>0</v>
      </c>
      <c r="N4" s="15">
        <f t="shared" si="1"/>
        <v>1</v>
      </c>
      <c r="O4" s="15">
        <f t="shared" si="1"/>
        <v>0.34615384615384615</v>
      </c>
      <c r="P4" s="14">
        <f t="shared" si="1"/>
        <v>0.65384615384615385</v>
      </c>
      <c r="Q4" s="41"/>
      <c r="R4" s="13">
        <v>0.61351351351351302</v>
      </c>
      <c r="S4" s="12">
        <f t="shared" si="2"/>
        <v>267</v>
      </c>
      <c r="T4" s="13">
        <v>4</v>
      </c>
      <c r="U4" s="27">
        <v>27</v>
      </c>
      <c r="V4" s="14">
        <v>86</v>
      </c>
      <c r="W4" s="15">
        <v>89</v>
      </c>
      <c r="X4" s="15">
        <v>54</v>
      </c>
      <c r="Y4" s="14">
        <v>141</v>
      </c>
      <c r="Z4" s="8">
        <f t="shared" si="3"/>
        <v>0.38648648648648698</v>
      </c>
      <c r="AA4" s="8">
        <f t="shared" si="4"/>
        <v>0.72307692307692306</v>
      </c>
      <c r="AB4" s="8">
        <f t="shared" si="5"/>
        <v>0.50857142857142856</v>
      </c>
      <c r="AC4" s="8">
        <f t="shared" si="6"/>
        <v>0.49142857142857144</v>
      </c>
      <c r="AD4" s="8">
        <f t="shared" si="7"/>
        <v>0.61304347826086958</v>
      </c>
      <c r="AE4" s="8">
        <f t="shared" si="8"/>
        <v>0.52702702702702697</v>
      </c>
      <c r="AF4" s="8">
        <f>AE4+AC4+AA4+R4+P4+M4</f>
        <v>3.008892188892188</v>
      </c>
      <c r="AG4" s="8">
        <f>AB4+Z4+O4+N4+L4</f>
        <v>2.9438433401591304</v>
      </c>
      <c r="AH4" s="8">
        <f>AF4-AG4</f>
        <v>6.5048848733057607E-2</v>
      </c>
      <c r="AI4" s="42">
        <f t="shared" si="9"/>
        <v>0.12033190189931051</v>
      </c>
    </row>
    <row r="5" spans="1:35" x14ac:dyDescent="0.25">
      <c r="A5" s="21" t="str">
        <f t="shared" si="10"/>
        <v>L2FA 48</v>
      </c>
      <c r="B5" s="21">
        <v>100</v>
      </c>
      <c r="C5" s="21">
        <v>1</v>
      </c>
      <c r="D5" s="21">
        <v>1</v>
      </c>
      <c r="E5" s="21">
        <v>10</v>
      </c>
      <c r="F5" s="21">
        <v>16</v>
      </c>
      <c r="G5" s="21">
        <v>10</v>
      </c>
      <c r="H5" s="23">
        <v>48</v>
      </c>
      <c r="I5" s="22">
        <v>128</v>
      </c>
      <c r="J5" s="22">
        <v>100</v>
      </c>
      <c r="K5" s="13">
        <f t="shared" si="0"/>
        <v>0.92070484581497747</v>
      </c>
      <c r="L5" s="12">
        <f t="shared" si="0"/>
        <v>0.88421052631578945</v>
      </c>
      <c r="M5" s="14">
        <f t="shared" si="1"/>
        <v>1</v>
      </c>
      <c r="N5" s="15">
        <f t="shared" si="1"/>
        <v>0</v>
      </c>
      <c r="O5" s="15">
        <f t="shared" si="1"/>
        <v>1</v>
      </c>
      <c r="P5" s="14">
        <f t="shared" si="1"/>
        <v>0</v>
      </c>
      <c r="Q5" s="41"/>
      <c r="R5" s="13">
        <v>0.64864864864864802</v>
      </c>
      <c r="S5" s="12">
        <f t="shared" si="2"/>
        <v>336</v>
      </c>
      <c r="T5" s="13">
        <v>5</v>
      </c>
      <c r="U5" s="27">
        <v>36</v>
      </c>
      <c r="V5" s="14">
        <v>116</v>
      </c>
      <c r="W5" s="15">
        <v>59</v>
      </c>
      <c r="X5" s="15">
        <v>71</v>
      </c>
      <c r="Y5" s="14">
        <v>124</v>
      </c>
      <c r="Z5" s="8">
        <f t="shared" si="3"/>
        <v>0.35135135135135198</v>
      </c>
      <c r="AA5" s="8">
        <f t="shared" si="4"/>
        <v>0.63589743589743586</v>
      </c>
      <c r="AB5" s="8">
        <f t="shared" si="5"/>
        <v>0.33714285714285713</v>
      </c>
      <c r="AC5" s="8">
        <f t="shared" si="6"/>
        <v>0.66285714285714281</v>
      </c>
      <c r="AD5" s="8">
        <f t="shared" si="7"/>
        <v>0.67759562841530052</v>
      </c>
      <c r="AE5" s="8">
        <f t="shared" si="8"/>
        <v>0.52702702702702697</v>
      </c>
      <c r="AF5" s="8">
        <f>AE5+AC5+AA5+R5+P5+M5</f>
        <v>3.4744302544302537</v>
      </c>
      <c r="AG5" s="8">
        <f>AB5+Z5+O5+N5+L5</f>
        <v>2.5727047348099985</v>
      </c>
      <c r="AH5" s="8">
        <f>AF5-AG5</f>
        <v>0.90172551962025516</v>
      </c>
      <c r="AI5" s="42">
        <f t="shared" si="9"/>
        <v>0.43665118941311015</v>
      </c>
    </row>
    <row r="6" spans="1:35" x14ac:dyDescent="0.25">
      <c r="A6" s="21" t="str">
        <f t="shared" si="10"/>
        <v>L2FA 64</v>
      </c>
      <c r="B6" s="21">
        <v>100</v>
      </c>
      <c r="C6" s="21">
        <v>1</v>
      </c>
      <c r="D6" s="21">
        <v>1</v>
      </c>
      <c r="E6" s="21">
        <v>10</v>
      </c>
      <c r="F6" s="21">
        <v>16</v>
      </c>
      <c r="G6" s="21">
        <v>10</v>
      </c>
      <c r="H6" s="23">
        <v>64</v>
      </c>
      <c r="I6" s="22">
        <v>128</v>
      </c>
      <c r="J6" s="22">
        <v>100</v>
      </c>
      <c r="K6" s="13">
        <f t="shared" si="0"/>
        <v>1</v>
      </c>
      <c r="L6" s="12">
        <f t="shared" si="0"/>
        <v>1</v>
      </c>
      <c r="M6" s="14">
        <f t="shared" si="1"/>
        <v>0.73333333333333328</v>
      </c>
      <c r="N6" s="15">
        <f t="shared" si="1"/>
        <v>0.26666666666666666</v>
      </c>
      <c r="O6" s="15">
        <f t="shared" si="1"/>
        <v>0</v>
      </c>
      <c r="P6" s="14">
        <f t="shared" si="1"/>
        <v>1</v>
      </c>
      <c r="Q6" s="41"/>
      <c r="R6" s="13">
        <v>0.69729729729729695</v>
      </c>
      <c r="S6" s="12">
        <f t="shared" si="2"/>
        <v>380</v>
      </c>
      <c r="T6" s="13">
        <v>6</v>
      </c>
      <c r="U6" s="27">
        <v>20</v>
      </c>
      <c r="V6" s="14">
        <v>108</v>
      </c>
      <c r="W6" s="15">
        <v>67</v>
      </c>
      <c r="X6" s="15">
        <v>45</v>
      </c>
      <c r="Y6" s="14">
        <v>150</v>
      </c>
      <c r="Z6" s="8">
        <f t="shared" si="3"/>
        <v>0.30270270270270305</v>
      </c>
      <c r="AA6" s="8">
        <f t="shared" si="4"/>
        <v>0.76923076923076927</v>
      </c>
      <c r="AB6" s="8">
        <f t="shared" si="5"/>
        <v>0.38285714285714284</v>
      </c>
      <c r="AC6" s="8">
        <f t="shared" si="6"/>
        <v>0.6171428571428571</v>
      </c>
      <c r="AD6" s="8">
        <f t="shared" si="7"/>
        <v>0.69124423963133641</v>
      </c>
      <c r="AE6" s="8">
        <f t="shared" si="8"/>
        <v>0.52702702702702697</v>
      </c>
      <c r="AF6" s="8">
        <f>AE6+AC6+AA6+R6+P6+M6</f>
        <v>4.3440312840312831</v>
      </c>
      <c r="AG6" s="8">
        <f>AB6+Z6+O6+N6+L6</f>
        <v>1.9522265122265126</v>
      </c>
      <c r="AH6" s="8">
        <f>AF6-AG6</f>
        <v>2.3918047718047708</v>
      </c>
      <c r="AI6" s="42">
        <f t="shared" si="9"/>
        <v>1</v>
      </c>
    </row>
    <row r="7" spans="1:35" x14ac:dyDescent="0.25">
      <c r="A7" s="21"/>
      <c r="B7" s="21"/>
      <c r="C7" s="21"/>
      <c r="D7" s="21"/>
      <c r="E7" s="21"/>
      <c r="F7" s="21"/>
      <c r="G7" s="21"/>
      <c r="H7" s="21"/>
      <c r="I7" s="22"/>
      <c r="J7" s="22"/>
      <c r="K7" s="13"/>
      <c r="L7" s="12"/>
      <c r="M7" s="14"/>
      <c r="N7" s="15"/>
      <c r="O7" s="15"/>
      <c r="P7" s="14"/>
      <c r="Q7" s="41"/>
      <c r="R7" s="13"/>
      <c r="S7" s="12">
        <v>0</v>
      </c>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8.3783783783783927E-2</v>
      </c>
      <c r="S12" s="4">
        <f>MAX(S2:S7)-MIN(S2:S7)</f>
        <v>380</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1">R2</f>
        <v>0.67297297297297298</v>
      </c>
      <c r="C15" s="65">
        <f t="shared" ref="C15:C19" si="12">L2</f>
        <v>0.73421052631578942</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L2FA 16</v>
      </c>
      <c r="B16" s="64">
        <f t="shared" si="11"/>
        <v>0.60270270270270199</v>
      </c>
      <c r="C16" s="65">
        <f>L3</f>
        <v>0.65526315789473688</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3">A4</f>
        <v>L2FA 24</v>
      </c>
      <c r="B17" s="64">
        <f t="shared" si="11"/>
        <v>0.61351351351351302</v>
      </c>
      <c r="C17" s="65">
        <f t="shared" si="12"/>
        <v>0.70263157894736838</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3"/>
        <v>L2FA 48</v>
      </c>
      <c r="B18" s="64">
        <f t="shared" si="11"/>
        <v>0.64864864864864802</v>
      </c>
      <c r="C18" s="65">
        <f t="shared" si="12"/>
        <v>0.88421052631578945</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3"/>
        <v>L2FA 64</v>
      </c>
      <c r="B19" s="64">
        <f t="shared" si="11"/>
        <v>0.69729729729729695</v>
      </c>
      <c r="C19" s="65">
        <f t="shared" si="12"/>
        <v>1</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row r="26" spans="1:35" x14ac:dyDescent="0.25">
      <c r="S26" s="4"/>
    </row>
  </sheetData>
  <mergeCells count="1">
    <mergeCell ref="A13:F13"/>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14E0-229B-4B75-BA28-47ACC9AA62F3}">
  <dimension ref="A1:AI23"/>
  <sheetViews>
    <sheetView workbookViewId="0">
      <selection activeCell="R3" sqref="R3"/>
    </sheetView>
  </sheetViews>
  <sheetFormatPr defaultRowHeight="15" x14ac:dyDescent="0.25"/>
  <cols>
    <col min="1" max="1" width="12" bestFit="1" customWidth="1"/>
    <col min="2" max="2" width="8.42578125" customWidth="1"/>
    <col min="3" max="3" width="11.28515625" customWidth="1"/>
    <col min="4" max="4" width="4.5703125" bestFit="1" customWidth="1"/>
    <col min="5" max="5" width="5.7109375" bestFit="1" customWidth="1"/>
    <col min="6" max="6" width="10.140625" bestFit="1"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11" customWidth="1"/>
    <col min="19" max="19" width="7.5703125" bestFit="1" customWidth="1"/>
    <col min="20" max="20" width="4.5703125" bestFit="1" customWidth="1"/>
    <col min="21"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7" si="0">(R2-MIN(R:R))/(MAX(R:R)-MIN(R:R))</f>
        <v>0.97489539748954002</v>
      </c>
      <c r="L2" s="7">
        <f t="shared" si="0"/>
        <v>0.61725663716814161</v>
      </c>
      <c r="M2" s="7">
        <f t="shared" ref="M2:P7" si="1">(V2-MIN(V:V))/(MAX(V:V)-MIN(V:V))</f>
        <v>0.94444444444444442</v>
      </c>
      <c r="N2" s="7">
        <f t="shared" si="1"/>
        <v>5.5555555555555552E-2</v>
      </c>
      <c r="O2" s="7">
        <f t="shared" si="1"/>
        <v>0.8</v>
      </c>
      <c r="P2" s="7">
        <f t="shared" si="1"/>
        <v>0.2</v>
      </c>
      <c r="Q2" s="41"/>
      <c r="R2" s="5">
        <v>0.67297297297297298</v>
      </c>
      <c r="S2" s="11">
        <f t="shared" ref="S2:S7"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 t="shared" ref="AF2:AF7" si="3">AE2+AC2+AA2+R2+P2+M2</f>
        <v>3.6811477411477416</v>
      </c>
      <c r="AG2" s="42">
        <f t="shared" ref="AG2:AG7" si="4">AB2+Z2+O2+N2+L2</f>
        <v>2.2169820768935811</v>
      </c>
      <c r="AH2" s="42">
        <f t="shared" ref="AH2:AH7" si="5">AF2-AG2</f>
        <v>1.4641656642541605</v>
      </c>
      <c r="AI2" s="42">
        <f>(AH2-MIN(AH:AH))/(MAX(AH:AH)-MIN(AH:AH))</f>
        <v>1</v>
      </c>
    </row>
    <row r="3" spans="1:35" x14ac:dyDescent="0.25">
      <c r="A3" s="21" t="str">
        <f>"Neurons " &amp; I3</f>
        <v>Neurons 1</v>
      </c>
      <c r="B3" s="21">
        <v>100</v>
      </c>
      <c r="C3" s="21">
        <v>1</v>
      </c>
      <c r="D3" s="21">
        <v>1</v>
      </c>
      <c r="E3" s="21">
        <v>10</v>
      </c>
      <c r="F3" s="21">
        <v>16</v>
      </c>
      <c r="G3" s="21">
        <v>10</v>
      </c>
      <c r="H3" s="21">
        <v>36</v>
      </c>
      <c r="I3" s="24">
        <v>1</v>
      </c>
      <c r="J3" s="22">
        <v>100</v>
      </c>
      <c r="K3" s="13">
        <f t="shared" si="0"/>
        <v>0.74895397489539728</v>
      </c>
      <c r="L3" s="12">
        <f t="shared" si="0"/>
        <v>0.55973451327433632</v>
      </c>
      <c r="M3" s="14">
        <f t="shared" si="1"/>
        <v>0</v>
      </c>
      <c r="N3" s="15">
        <f t="shared" si="1"/>
        <v>1</v>
      </c>
      <c r="O3" s="15">
        <f t="shared" si="1"/>
        <v>0</v>
      </c>
      <c r="P3" s="14">
        <f t="shared" si="1"/>
        <v>1</v>
      </c>
      <c r="Q3" s="41"/>
      <c r="R3" s="13">
        <v>0.52702702702702697</v>
      </c>
      <c r="S3" s="12">
        <f t="shared" si="2"/>
        <v>253</v>
      </c>
      <c r="T3" s="13">
        <v>4</v>
      </c>
      <c r="U3" s="27">
        <v>13</v>
      </c>
      <c r="V3" s="14">
        <v>0</v>
      </c>
      <c r="W3" s="15">
        <v>175</v>
      </c>
      <c r="X3" s="15">
        <v>0</v>
      </c>
      <c r="Y3" s="14">
        <v>195</v>
      </c>
      <c r="Z3" s="8">
        <f t="shared" ref="Z3:Z7" si="6">1-R3</f>
        <v>0.47297297297297303</v>
      </c>
      <c r="AA3" s="8">
        <f t="shared" ref="AA3:AA7" si="7">Y3/SUM(X3:Y3)</f>
        <v>1</v>
      </c>
      <c r="AB3" s="8">
        <f t="shared" ref="AB3:AB7" si="8">+W3/SUM(V3:W3)</f>
        <v>1</v>
      </c>
      <c r="AC3" s="8">
        <f t="shared" ref="AC3:AC7" si="9">V3/SUM(V3:W3)</f>
        <v>0</v>
      </c>
      <c r="AD3" s="8">
        <f t="shared" ref="AD3:AD7" si="10">Y3/SUM(Y3,W3)</f>
        <v>0.52702702702702697</v>
      </c>
      <c r="AE3" s="8">
        <f t="shared" ref="AE3:AE7" si="11">SUM(X3:Y3)/SUM(V3:Y3)</f>
        <v>0.52702702702702697</v>
      </c>
      <c r="AF3" s="8">
        <f t="shared" si="3"/>
        <v>3.0540540540540539</v>
      </c>
      <c r="AG3" s="8">
        <f t="shared" si="4"/>
        <v>3.0327074862473093</v>
      </c>
      <c r="AH3" s="8">
        <f t="shared" si="5"/>
        <v>2.1346567806744599E-2</v>
      </c>
      <c r="AI3" s="42">
        <f t="shared" ref="AI3:AI7" si="12">(AH3-MIN(AH:AH))/(MAX(AH:AH)-MIN(AH:AH))</f>
        <v>0</v>
      </c>
    </row>
    <row r="4" spans="1:35" x14ac:dyDescent="0.25">
      <c r="A4" s="21" t="str">
        <f t="shared" ref="A4:A7" si="13">"Neurons " &amp; I4</f>
        <v>Neurons 64</v>
      </c>
      <c r="B4" s="21">
        <v>100</v>
      </c>
      <c r="C4" s="21">
        <v>1</v>
      </c>
      <c r="D4" s="21">
        <v>1</v>
      </c>
      <c r="E4" s="21">
        <v>10</v>
      </c>
      <c r="F4" s="21">
        <v>16</v>
      </c>
      <c r="G4" s="21">
        <v>10</v>
      </c>
      <c r="H4" s="21">
        <v>36</v>
      </c>
      <c r="I4" s="24">
        <v>64</v>
      </c>
      <c r="J4" s="22">
        <v>100</v>
      </c>
      <c r="K4" s="13">
        <f t="shared" si="0"/>
        <v>0.94979079497907859</v>
      </c>
      <c r="L4" s="12">
        <f t="shared" si="0"/>
        <v>0.75</v>
      </c>
      <c r="M4" s="14">
        <f t="shared" si="1"/>
        <v>1</v>
      </c>
      <c r="N4" s="15">
        <f t="shared" si="1"/>
        <v>0</v>
      </c>
      <c r="O4" s="15">
        <f t="shared" si="1"/>
        <v>1</v>
      </c>
      <c r="P4" s="14">
        <f t="shared" si="1"/>
        <v>0</v>
      </c>
      <c r="Q4" s="41"/>
      <c r="R4" s="13">
        <v>0.65675675675675604</v>
      </c>
      <c r="S4" s="12">
        <f t="shared" si="2"/>
        <v>339</v>
      </c>
      <c r="T4" s="13">
        <v>5</v>
      </c>
      <c r="U4" s="27">
        <v>39</v>
      </c>
      <c r="V4" s="14">
        <v>108</v>
      </c>
      <c r="W4" s="15">
        <v>67</v>
      </c>
      <c r="X4" s="15">
        <v>60</v>
      </c>
      <c r="Y4" s="14">
        <v>135</v>
      </c>
      <c r="Z4" s="8">
        <f t="shared" si="6"/>
        <v>0.34324324324324396</v>
      </c>
      <c r="AA4" s="8">
        <f t="shared" si="7"/>
        <v>0.69230769230769229</v>
      </c>
      <c r="AB4" s="8">
        <f t="shared" si="8"/>
        <v>0.38285714285714284</v>
      </c>
      <c r="AC4" s="8">
        <f t="shared" si="9"/>
        <v>0.6171428571428571</v>
      </c>
      <c r="AD4" s="8">
        <f t="shared" si="10"/>
        <v>0.66831683168316836</v>
      </c>
      <c r="AE4" s="8">
        <f t="shared" si="11"/>
        <v>0.52702702702702697</v>
      </c>
      <c r="AF4" s="8">
        <f t="shared" si="3"/>
        <v>3.4932343332343327</v>
      </c>
      <c r="AG4" s="8">
        <f t="shared" si="4"/>
        <v>2.476100386100387</v>
      </c>
      <c r="AH4" s="8">
        <f t="shared" si="5"/>
        <v>1.0171339471339458</v>
      </c>
      <c r="AI4" s="42">
        <f t="shared" si="12"/>
        <v>0.69016786773829131</v>
      </c>
    </row>
    <row r="5" spans="1:35" x14ac:dyDescent="0.25">
      <c r="A5" s="21" t="str">
        <f t="shared" si="13"/>
        <v>Neurons 96</v>
      </c>
      <c r="B5" s="21">
        <v>100</v>
      </c>
      <c r="C5" s="21">
        <v>1</v>
      </c>
      <c r="D5" s="21">
        <v>1</v>
      </c>
      <c r="E5" s="21">
        <v>10</v>
      </c>
      <c r="F5" s="21">
        <v>16</v>
      </c>
      <c r="G5" s="21">
        <v>10</v>
      </c>
      <c r="H5" s="21">
        <v>36</v>
      </c>
      <c r="I5" s="24">
        <v>96</v>
      </c>
      <c r="J5" s="22">
        <v>100</v>
      </c>
      <c r="K5" s="13">
        <f t="shared" si="0"/>
        <v>0.93305439330543805</v>
      </c>
      <c r="L5" s="12">
        <f t="shared" si="0"/>
        <v>0.63053097345132747</v>
      </c>
      <c r="M5" s="14">
        <f t="shared" si="1"/>
        <v>0.62037037037037035</v>
      </c>
      <c r="N5" s="15">
        <f t="shared" si="1"/>
        <v>0.37962962962962965</v>
      </c>
      <c r="O5" s="15">
        <f t="shared" si="1"/>
        <v>0.38333333333333336</v>
      </c>
      <c r="P5" s="14">
        <f t="shared" si="1"/>
        <v>0.6166666666666667</v>
      </c>
      <c r="Q5" s="41"/>
      <c r="R5" s="13">
        <v>0.64594594594594501</v>
      </c>
      <c r="S5" s="12">
        <f t="shared" si="2"/>
        <v>285</v>
      </c>
      <c r="T5" s="13">
        <v>4</v>
      </c>
      <c r="U5" s="27">
        <v>45</v>
      </c>
      <c r="V5" s="14">
        <v>67</v>
      </c>
      <c r="W5" s="15">
        <v>108</v>
      </c>
      <c r="X5" s="15">
        <v>23</v>
      </c>
      <c r="Y5" s="14">
        <v>172</v>
      </c>
      <c r="Z5" s="8">
        <f t="shared" si="6"/>
        <v>0.35405405405405499</v>
      </c>
      <c r="AA5" s="8">
        <f t="shared" si="7"/>
        <v>0.88205128205128203</v>
      </c>
      <c r="AB5" s="8">
        <f t="shared" si="8"/>
        <v>0.6171428571428571</v>
      </c>
      <c r="AC5" s="8">
        <f t="shared" si="9"/>
        <v>0.38285714285714284</v>
      </c>
      <c r="AD5" s="8">
        <f t="shared" si="10"/>
        <v>0.61428571428571432</v>
      </c>
      <c r="AE5" s="8">
        <f t="shared" si="11"/>
        <v>0.52702702702702697</v>
      </c>
      <c r="AF5" s="8">
        <f t="shared" si="3"/>
        <v>3.6749184349184336</v>
      </c>
      <c r="AG5" s="8">
        <f t="shared" si="4"/>
        <v>2.3646908476112025</v>
      </c>
      <c r="AH5" s="8">
        <f t="shared" si="5"/>
        <v>1.3102275873072311</v>
      </c>
      <c r="AI5" s="42">
        <f t="shared" si="12"/>
        <v>0.89330743034524307</v>
      </c>
    </row>
    <row r="6" spans="1:35" x14ac:dyDescent="0.25">
      <c r="A6" s="21" t="str">
        <f t="shared" si="13"/>
        <v>Neurons 256</v>
      </c>
      <c r="B6" s="21">
        <v>100</v>
      </c>
      <c r="C6" s="21">
        <v>1</v>
      </c>
      <c r="D6" s="21">
        <v>1</v>
      </c>
      <c r="E6" s="21">
        <v>10</v>
      </c>
      <c r="F6" s="21">
        <v>16</v>
      </c>
      <c r="G6" s="21">
        <v>10</v>
      </c>
      <c r="H6" s="21">
        <v>36</v>
      </c>
      <c r="I6" s="24">
        <v>256</v>
      </c>
      <c r="J6" s="22">
        <v>100</v>
      </c>
      <c r="K6" s="13">
        <f t="shared" si="0"/>
        <v>0.94142259414225904</v>
      </c>
      <c r="L6" s="12">
        <f t="shared" si="0"/>
        <v>0.69911504424778759</v>
      </c>
      <c r="M6" s="14">
        <f t="shared" si="1"/>
        <v>0.83333333333333337</v>
      </c>
      <c r="N6" s="15">
        <f t="shared" si="1"/>
        <v>0.16666666666666666</v>
      </c>
      <c r="O6" s="15">
        <f t="shared" si="1"/>
        <v>0.73333333333333328</v>
      </c>
      <c r="P6" s="14">
        <f t="shared" si="1"/>
        <v>0.26666666666666666</v>
      </c>
      <c r="Q6" s="41"/>
      <c r="R6" s="13">
        <v>0.65135135135135103</v>
      </c>
      <c r="S6" s="12">
        <f t="shared" si="2"/>
        <v>316</v>
      </c>
      <c r="T6" s="13">
        <v>5</v>
      </c>
      <c r="U6" s="27">
        <v>16</v>
      </c>
      <c r="V6" s="14">
        <v>90</v>
      </c>
      <c r="W6" s="15">
        <v>85</v>
      </c>
      <c r="X6" s="15">
        <v>44</v>
      </c>
      <c r="Y6" s="14">
        <v>151</v>
      </c>
      <c r="Z6" s="8">
        <f t="shared" si="6"/>
        <v>0.34864864864864897</v>
      </c>
      <c r="AA6" s="8">
        <f t="shared" si="7"/>
        <v>0.77435897435897438</v>
      </c>
      <c r="AB6" s="8">
        <f t="shared" si="8"/>
        <v>0.48571428571428571</v>
      </c>
      <c r="AC6" s="8">
        <f t="shared" si="9"/>
        <v>0.51428571428571423</v>
      </c>
      <c r="AD6" s="8">
        <f t="shared" si="10"/>
        <v>0.63983050847457623</v>
      </c>
      <c r="AE6" s="8">
        <f t="shared" si="11"/>
        <v>0.52702702702702697</v>
      </c>
      <c r="AF6" s="8">
        <f t="shared" si="3"/>
        <v>3.5670230670230669</v>
      </c>
      <c r="AG6" s="8">
        <f t="shared" si="4"/>
        <v>2.4334779786107221</v>
      </c>
      <c r="AH6" s="8">
        <f t="shared" si="5"/>
        <v>1.1335450884123448</v>
      </c>
      <c r="AI6" s="42">
        <f t="shared" si="12"/>
        <v>0.7708509842599901</v>
      </c>
    </row>
    <row r="7" spans="1:35" x14ac:dyDescent="0.25">
      <c r="A7" s="21" t="str">
        <f t="shared" si="13"/>
        <v>Neurons 512</v>
      </c>
      <c r="B7" s="21">
        <v>100</v>
      </c>
      <c r="C7" s="21">
        <v>1</v>
      </c>
      <c r="D7" s="21">
        <v>1</v>
      </c>
      <c r="E7" s="21">
        <v>10</v>
      </c>
      <c r="F7" s="21">
        <v>16</v>
      </c>
      <c r="G7" s="21">
        <v>10</v>
      </c>
      <c r="H7" s="21">
        <v>36</v>
      </c>
      <c r="I7" s="24">
        <v>512</v>
      </c>
      <c r="J7" s="22">
        <v>100</v>
      </c>
      <c r="K7" s="13">
        <f t="shared" si="0"/>
        <v>1</v>
      </c>
      <c r="L7" s="12">
        <f t="shared" si="0"/>
        <v>1</v>
      </c>
      <c r="M7" s="14">
        <f t="shared" si="1"/>
        <v>0.95370370370370372</v>
      </c>
      <c r="N7" s="15">
        <f t="shared" si="1"/>
        <v>4.6296296296296294E-2</v>
      </c>
      <c r="O7" s="15">
        <f t="shared" si="1"/>
        <v>0.71666666666666667</v>
      </c>
      <c r="P7" s="14">
        <f t="shared" si="1"/>
        <v>0.28333333333333333</v>
      </c>
      <c r="Q7" s="41"/>
      <c r="R7" s="13">
        <v>0.68918918918918903</v>
      </c>
      <c r="S7" s="12">
        <f t="shared" si="2"/>
        <v>452</v>
      </c>
      <c r="T7" s="13">
        <v>7</v>
      </c>
      <c r="U7" s="27">
        <v>32</v>
      </c>
      <c r="V7" s="14">
        <v>103</v>
      </c>
      <c r="W7" s="15">
        <v>72</v>
      </c>
      <c r="X7" s="15">
        <v>43</v>
      </c>
      <c r="Y7" s="14">
        <v>152</v>
      </c>
      <c r="Z7" s="8">
        <f t="shared" si="6"/>
        <v>0.31081081081081097</v>
      </c>
      <c r="AA7" s="8">
        <f t="shared" si="7"/>
        <v>0.77948717948717949</v>
      </c>
      <c r="AB7" s="8">
        <f t="shared" si="8"/>
        <v>0.41142857142857142</v>
      </c>
      <c r="AC7" s="8">
        <f t="shared" si="9"/>
        <v>0.58857142857142852</v>
      </c>
      <c r="AD7" s="8">
        <f t="shared" si="10"/>
        <v>0.6785714285714286</v>
      </c>
      <c r="AE7" s="8">
        <f t="shared" si="11"/>
        <v>0.52702702702702697</v>
      </c>
      <c r="AF7" s="8">
        <f t="shared" si="3"/>
        <v>3.8213118613118611</v>
      </c>
      <c r="AG7" s="8">
        <f t="shared" si="4"/>
        <v>2.4852023452023455</v>
      </c>
      <c r="AH7" s="8">
        <f t="shared" si="5"/>
        <v>1.3361095161095156</v>
      </c>
      <c r="AI7" s="42">
        <f t="shared" si="12"/>
        <v>0.91124587381747901</v>
      </c>
    </row>
    <row r="8" spans="1:35" x14ac:dyDescent="0.25">
      <c r="A8" s="21"/>
      <c r="B8" s="21"/>
      <c r="C8" s="21"/>
      <c r="D8" s="21"/>
      <c r="E8" s="21"/>
      <c r="F8" s="21"/>
      <c r="G8" s="21"/>
      <c r="H8" s="21"/>
      <c r="I8" s="22"/>
      <c r="J8" s="22"/>
      <c r="K8" s="13"/>
      <c r="L8" s="12"/>
      <c r="M8" s="14"/>
      <c r="N8" s="15"/>
      <c r="O8" s="15"/>
      <c r="P8" s="14"/>
      <c r="Q8" s="41"/>
      <c r="R8" s="13"/>
      <c r="S8" s="12">
        <v>0</v>
      </c>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4.3243243243244023E-2</v>
      </c>
      <c r="S12" s="4">
        <f>MAX(S2:S7)-MIN(S2:S7)</f>
        <v>199</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4">R2</f>
        <v>0.67297297297297298</v>
      </c>
      <c r="C15" s="65">
        <f t="shared" ref="C15:C19" si="15">L2</f>
        <v>0.61725663716814161</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Neurons 1</v>
      </c>
      <c r="B16" s="64">
        <f t="shared" si="14"/>
        <v>0.52702702702702697</v>
      </c>
      <c r="C16" s="65">
        <f>L3</f>
        <v>0.55973451327433632</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19" si="16">A4</f>
        <v>Neurons 64</v>
      </c>
      <c r="B17" s="64">
        <f t="shared" si="14"/>
        <v>0.65675675675675604</v>
      </c>
      <c r="C17" s="65">
        <f t="shared" si="15"/>
        <v>0.75</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6"/>
        <v>Neurons 96</v>
      </c>
      <c r="B18" s="64">
        <f t="shared" si="14"/>
        <v>0.64594594594594501</v>
      </c>
      <c r="C18" s="65">
        <f t="shared" si="15"/>
        <v>0.63053097345132747</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A6</f>
        <v>Neurons 256</v>
      </c>
      <c r="B19" s="64">
        <f t="shared" si="14"/>
        <v>0.65135135135135103</v>
      </c>
      <c r="C19" s="65">
        <f t="shared" si="15"/>
        <v>0.69911504424778759</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t="str">
        <f>A7</f>
        <v>Neurons 512</v>
      </c>
      <c r="B20" s="64">
        <f t="shared" ref="B20" si="17">R7</f>
        <v>0.68918918918918903</v>
      </c>
      <c r="C20" s="65">
        <f t="shared" ref="C20" si="18">L7</f>
        <v>1</v>
      </c>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sheetData>
  <mergeCells count="1">
    <mergeCell ref="A13:F1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51F6-E9DE-48D6-847D-3D7BB9412DCE}">
  <dimension ref="A1:AI23"/>
  <sheetViews>
    <sheetView workbookViewId="0">
      <selection activeCell="S9" sqref="S9"/>
    </sheetView>
  </sheetViews>
  <sheetFormatPr defaultRowHeight="15" x14ac:dyDescent="0.25"/>
  <cols>
    <col min="1" max="1" width="14.140625" bestFit="1" customWidth="1"/>
    <col min="2" max="2" width="8.42578125" customWidth="1"/>
    <col min="3" max="3" width="11.28515625" customWidth="1"/>
    <col min="4" max="4" width="4.5703125" bestFit="1" customWidth="1"/>
    <col min="5" max="5" width="5.7109375" bestFit="1" customWidth="1"/>
    <col min="6" max="6" width="11.140625" customWidth="1"/>
    <col min="7" max="7" width="7.14062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8.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8" si="0">(R2-MIN(R:R))/(MAX(R:R)-MIN(R:R))</f>
        <v>0.99122807017543924</v>
      </c>
      <c r="L2" s="7">
        <f t="shared" si="0"/>
        <v>2.529465095194923E-2</v>
      </c>
      <c r="M2" s="7">
        <f t="shared" ref="M2:P8" si="1">(V2-MIN(V:V))/(MAX(V:V)-MIN(V:V))</f>
        <v>0.80487804878048785</v>
      </c>
      <c r="N2" s="7">
        <f t="shared" si="1"/>
        <v>0.1951219512195122</v>
      </c>
      <c r="O2" s="7">
        <f t="shared" si="1"/>
        <v>0.35</v>
      </c>
      <c r="P2" s="7">
        <f t="shared" si="1"/>
        <v>0.65</v>
      </c>
      <c r="Q2" s="41"/>
      <c r="R2" s="5">
        <v>0.67297297297297298</v>
      </c>
      <c r="S2" s="11">
        <f t="shared" ref="S2:S7"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 t="shared" ref="AF2:AF8" si="3">AE2+AC2+AA2+R2+P2+M2</f>
        <v>3.9915813454837847</v>
      </c>
      <c r="AG2" s="42">
        <f t="shared" ref="AG2:AG8" si="4">AB2+Z2+O2+N2+L2</f>
        <v>1.3145864863413455</v>
      </c>
      <c r="AH2" s="42">
        <f t="shared" ref="AH2:AH8" si="5">AF2-AG2</f>
        <v>2.6769948591424395</v>
      </c>
      <c r="AI2" s="42">
        <f>(AH2-MIN(AH:AH))/(MAX(AH:AH)-MIN(AH:AH))</f>
        <v>1</v>
      </c>
    </row>
    <row r="3" spans="1:35" x14ac:dyDescent="0.25">
      <c r="A3" s="21" t="str">
        <f>"Iterations " &amp; J3</f>
        <v>Iterations 25</v>
      </c>
      <c r="B3" s="21">
        <v>100</v>
      </c>
      <c r="C3" s="21">
        <v>1</v>
      </c>
      <c r="D3" s="21">
        <v>1</v>
      </c>
      <c r="E3" s="21">
        <v>10</v>
      </c>
      <c r="F3" s="21">
        <v>16</v>
      </c>
      <c r="G3" s="21">
        <v>10</v>
      </c>
      <c r="H3" s="21">
        <v>36</v>
      </c>
      <c r="I3" s="22">
        <v>128</v>
      </c>
      <c r="J3" s="24">
        <v>25</v>
      </c>
      <c r="K3" s="13">
        <f t="shared" si="0"/>
        <v>0.89473684210526294</v>
      </c>
      <c r="L3" s="12">
        <f t="shared" si="0"/>
        <v>1.1060743427017225E-2</v>
      </c>
      <c r="M3" s="14">
        <f t="shared" si="1"/>
        <v>0</v>
      </c>
      <c r="N3" s="15">
        <f t="shared" si="1"/>
        <v>1</v>
      </c>
      <c r="O3" s="15">
        <f t="shared" si="1"/>
        <v>7.4999999999999997E-2</v>
      </c>
      <c r="P3" s="14">
        <f t="shared" si="1"/>
        <v>0.92500000000000004</v>
      </c>
      <c r="Q3" s="41"/>
      <c r="R3" s="13">
        <v>0.61351351351351302</v>
      </c>
      <c r="S3" s="12">
        <f t="shared" si="2"/>
        <v>122</v>
      </c>
      <c r="T3" s="13">
        <v>2</v>
      </c>
      <c r="U3" s="27">
        <v>2</v>
      </c>
      <c r="V3" s="14">
        <v>69</v>
      </c>
      <c r="W3" s="15">
        <v>106</v>
      </c>
      <c r="X3" s="15">
        <v>37</v>
      </c>
      <c r="Y3" s="14">
        <v>158</v>
      </c>
      <c r="Z3" s="8">
        <f t="shared" ref="Z3:Z8" si="6">1-R3</f>
        <v>0.38648648648648698</v>
      </c>
      <c r="AA3" s="8">
        <f t="shared" ref="AA3:AA8" si="7">Y3/SUM(X3:Y3)</f>
        <v>0.81025641025641026</v>
      </c>
      <c r="AB3" s="8">
        <f t="shared" ref="AB3:AB8" si="8">+W3/SUM(V3:W3)</f>
        <v>0.60571428571428576</v>
      </c>
      <c r="AC3" s="8">
        <f t="shared" ref="AC3:AC8" si="9">V3/SUM(V3:W3)</f>
        <v>0.39428571428571429</v>
      </c>
      <c r="AD3" s="8">
        <f t="shared" ref="AD3:AD8" si="10">Y3/SUM(Y3,W3)</f>
        <v>0.59848484848484851</v>
      </c>
      <c r="AE3" s="8">
        <f t="shared" ref="AE3:AE8" si="11">SUM(X3:Y3)/SUM(V3:Y3)</f>
        <v>0.52702702702702697</v>
      </c>
      <c r="AF3" s="8">
        <f t="shared" si="3"/>
        <v>3.2700826650826649</v>
      </c>
      <c r="AG3" s="8">
        <f t="shared" si="4"/>
        <v>2.0782615156277902</v>
      </c>
      <c r="AH3" s="8">
        <f t="shared" si="5"/>
        <v>1.1918211494548747</v>
      </c>
      <c r="AI3" s="42">
        <f t="shared" ref="AI3:AI8" si="12">(AH3-MIN(AH:AH))/(MAX(AH:AH)-MIN(AH:AH))</f>
        <v>0</v>
      </c>
    </row>
    <row r="4" spans="1:35" x14ac:dyDescent="0.25">
      <c r="A4" s="21" t="str">
        <f t="shared" ref="A4:A8" si="13">"Iterations " &amp; J4</f>
        <v>Iterations 50</v>
      </c>
      <c r="B4" s="21">
        <v>100</v>
      </c>
      <c r="C4" s="21">
        <v>1</v>
      </c>
      <c r="D4" s="21">
        <v>1</v>
      </c>
      <c r="E4" s="21">
        <v>10</v>
      </c>
      <c r="F4" s="21">
        <v>16</v>
      </c>
      <c r="G4" s="21">
        <v>10</v>
      </c>
      <c r="H4" s="21">
        <v>36</v>
      </c>
      <c r="I4" s="22">
        <v>128</v>
      </c>
      <c r="J4" s="24">
        <v>50</v>
      </c>
      <c r="K4" s="13">
        <f t="shared" si="0"/>
        <v>0.99561403508771884</v>
      </c>
      <c r="L4" s="12">
        <f t="shared" si="0"/>
        <v>2.1758839528558477E-2</v>
      </c>
      <c r="M4" s="14">
        <f t="shared" si="1"/>
        <v>0.48780487804878048</v>
      </c>
      <c r="N4" s="15">
        <f t="shared" si="1"/>
        <v>0.51219512195121952</v>
      </c>
      <c r="O4" s="15">
        <f t="shared" si="1"/>
        <v>0</v>
      </c>
      <c r="P4" s="14">
        <f t="shared" si="1"/>
        <v>1</v>
      </c>
      <c r="Q4" s="41"/>
      <c r="R4" s="13">
        <v>0.67567567567567499</v>
      </c>
      <c r="S4" s="12">
        <f t="shared" si="2"/>
        <v>240</v>
      </c>
      <c r="T4" s="13">
        <v>4</v>
      </c>
      <c r="U4" s="27">
        <v>0</v>
      </c>
      <c r="V4" s="14">
        <v>89</v>
      </c>
      <c r="W4" s="15">
        <v>86</v>
      </c>
      <c r="X4" s="15">
        <v>34</v>
      </c>
      <c r="Y4" s="14">
        <v>161</v>
      </c>
      <c r="Z4" s="8">
        <f t="shared" si="6"/>
        <v>0.32432432432432501</v>
      </c>
      <c r="AA4" s="8">
        <f t="shared" si="7"/>
        <v>0.82564102564102559</v>
      </c>
      <c r="AB4" s="8">
        <f t="shared" si="8"/>
        <v>0.49142857142857144</v>
      </c>
      <c r="AC4" s="8">
        <f t="shared" si="9"/>
        <v>0.50857142857142856</v>
      </c>
      <c r="AD4" s="8">
        <f t="shared" si="10"/>
        <v>0.65182186234817818</v>
      </c>
      <c r="AE4" s="8">
        <f t="shared" si="11"/>
        <v>0.52702702702702697</v>
      </c>
      <c r="AF4" s="8">
        <f t="shared" si="3"/>
        <v>4.024720034963936</v>
      </c>
      <c r="AG4" s="8">
        <f t="shared" si="4"/>
        <v>1.3497068572326745</v>
      </c>
      <c r="AH4" s="8">
        <f t="shared" si="5"/>
        <v>2.6750131777312616</v>
      </c>
      <c r="AI4" s="42">
        <f t="shared" si="12"/>
        <v>0.99866569048573128</v>
      </c>
    </row>
    <row r="5" spans="1:35" x14ac:dyDescent="0.25">
      <c r="A5" s="21" t="str">
        <f t="shared" si="13"/>
        <v>Iterations 200</v>
      </c>
      <c r="B5" s="21">
        <v>100</v>
      </c>
      <c r="C5" s="21">
        <v>1</v>
      </c>
      <c r="D5" s="21">
        <v>1</v>
      </c>
      <c r="E5" s="21">
        <v>10</v>
      </c>
      <c r="F5" s="21">
        <v>16</v>
      </c>
      <c r="G5" s="21">
        <v>10</v>
      </c>
      <c r="H5" s="21">
        <v>36</v>
      </c>
      <c r="I5" s="22">
        <v>128</v>
      </c>
      <c r="J5" s="24">
        <v>200</v>
      </c>
      <c r="K5" s="13">
        <f t="shared" si="0"/>
        <v>0.8991228070175441</v>
      </c>
      <c r="L5" s="12">
        <f t="shared" si="0"/>
        <v>6.4913871260199457E-2</v>
      </c>
      <c r="M5" s="14">
        <f t="shared" si="1"/>
        <v>0.92682926829268297</v>
      </c>
      <c r="N5" s="15">
        <f t="shared" si="1"/>
        <v>7.3170731707317069E-2</v>
      </c>
      <c r="O5" s="15">
        <f t="shared" si="1"/>
        <v>1</v>
      </c>
      <c r="P5" s="14">
        <f t="shared" si="1"/>
        <v>0</v>
      </c>
      <c r="Q5" s="41"/>
      <c r="R5" s="13">
        <v>0.61621621621621603</v>
      </c>
      <c r="S5" s="12">
        <f t="shared" si="2"/>
        <v>716</v>
      </c>
      <c r="T5" s="13">
        <v>11</v>
      </c>
      <c r="U5" s="27">
        <v>56</v>
      </c>
      <c r="V5" s="14">
        <v>107</v>
      </c>
      <c r="W5" s="15">
        <v>68</v>
      </c>
      <c r="X5" s="15">
        <v>74</v>
      </c>
      <c r="Y5" s="14">
        <v>121</v>
      </c>
      <c r="Z5" s="8">
        <f t="shared" si="6"/>
        <v>0.38378378378378397</v>
      </c>
      <c r="AA5" s="8">
        <f t="shared" si="7"/>
        <v>0.62051282051282053</v>
      </c>
      <c r="AB5" s="8">
        <f t="shared" si="8"/>
        <v>0.38857142857142857</v>
      </c>
      <c r="AC5" s="8">
        <f t="shared" si="9"/>
        <v>0.61142857142857143</v>
      </c>
      <c r="AD5" s="8">
        <f t="shared" si="10"/>
        <v>0.64021164021164023</v>
      </c>
      <c r="AE5" s="8">
        <f t="shared" si="11"/>
        <v>0.52702702702702697</v>
      </c>
      <c r="AF5" s="8">
        <f t="shared" si="3"/>
        <v>3.3020139034773179</v>
      </c>
      <c r="AG5" s="8">
        <f t="shared" si="4"/>
        <v>1.9104398153227293</v>
      </c>
      <c r="AH5" s="8">
        <f t="shared" si="5"/>
        <v>1.3915740881545886</v>
      </c>
      <c r="AI5" s="42">
        <f t="shared" si="12"/>
        <v>0.13449803036288316</v>
      </c>
    </row>
    <row r="6" spans="1:35" x14ac:dyDescent="0.25">
      <c r="A6" s="21" t="str">
        <f t="shared" si="13"/>
        <v>Iterations 400</v>
      </c>
      <c r="B6" s="21">
        <v>100</v>
      </c>
      <c r="C6" s="21">
        <v>1</v>
      </c>
      <c r="D6" s="21">
        <v>1</v>
      </c>
      <c r="E6" s="21">
        <v>10</v>
      </c>
      <c r="F6" s="21">
        <v>16</v>
      </c>
      <c r="G6" s="21">
        <v>10</v>
      </c>
      <c r="H6" s="21">
        <v>36</v>
      </c>
      <c r="I6" s="22">
        <v>128</v>
      </c>
      <c r="J6" s="24">
        <v>400</v>
      </c>
      <c r="K6" s="13">
        <f t="shared" si="0"/>
        <v>0.95614035087719307</v>
      </c>
      <c r="L6" s="12">
        <f t="shared" si="0"/>
        <v>0.28195829555757024</v>
      </c>
      <c r="M6" s="14">
        <f t="shared" si="1"/>
        <v>0.78048780487804881</v>
      </c>
      <c r="N6" s="15">
        <f t="shared" si="1"/>
        <v>0.21951219512195122</v>
      </c>
      <c r="O6" s="15">
        <f t="shared" si="1"/>
        <v>0.52500000000000002</v>
      </c>
      <c r="P6" s="14">
        <f t="shared" si="1"/>
        <v>0.47499999999999998</v>
      </c>
      <c r="Q6" s="41"/>
      <c r="R6" s="13">
        <v>0.65135135135135103</v>
      </c>
      <c r="S6" s="12">
        <f t="shared" si="2"/>
        <v>3110</v>
      </c>
      <c r="T6" s="13">
        <v>51</v>
      </c>
      <c r="U6" s="27">
        <v>50</v>
      </c>
      <c r="V6" s="14">
        <v>101</v>
      </c>
      <c r="W6" s="15">
        <v>74</v>
      </c>
      <c r="X6" s="15">
        <v>55</v>
      </c>
      <c r="Y6" s="14">
        <v>140</v>
      </c>
      <c r="Z6" s="8">
        <f t="shared" si="6"/>
        <v>0.34864864864864897</v>
      </c>
      <c r="AA6" s="8">
        <f t="shared" si="7"/>
        <v>0.71794871794871795</v>
      </c>
      <c r="AB6" s="8">
        <f t="shared" si="8"/>
        <v>0.42285714285714288</v>
      </c>
      <c r="AC6" s="8">
        <f t="shared" si="9"/>
        <v>0.57714285714285718</v>
      </c>
      <c r="AD6" s="8">
        <f t="shared" si="10"/>
        <v>0.65420560747663548</v>
      </c>
      <c r="AE6" s="8">
        <f t="shared" si="11"/>
        <v>0.52702702702702697</v>
      </c>
      <c r="AF6" s="8">
        <f t="shared" si="3"/>
        <v>3.7289577583480025</v>
      </c>
      <c r="AG6" s="8">
        <f t="shared" si="4"/>
        <v>1.7979762821853131</v>
      </c>
      <c r="AH6" s="8">
        <f t="shared" si="5"/>
        <v>1.9309814761626893</v>
      </c>
      <c r="AI6" s="42">
        <f t="shared" si="12"/>
        <v>0.49769284352825732</v>
      </c>
    </row>
    <row r="7" spans="1:35" x14ac:dyDescent="0.25">
      <c r="A7" s="21" t="str">
        <f t="shared" si="13"/>
        <v>Iterations 800</v>
      </c>
      <c r="B7" s="21">
        <v>100</v>
      </c>
      <c r="C7" s="21">
        <v>1</v>
      </c>
      <c r="D7" s="21">
        <v>1</v>
      </c>
      <c r="E7" s="21">
        <v>10</v>
      </c>
      <c r="F7" s="21">
        <v>16</v>
      </c>
      <c r="G7" s="21">
        <v>10</v>
      </c>
      <c r="H7" s="21">
        <v>36</v>
      </c>
      <c r="I7" s="22">
        <v>128</v>
      </c>
      <c r="J7" s="24">
        <v>800</v>
      </c>
      <c r="K7" s="13">
        <f t="shared" si="0"/>
        <v>1</v>
      </c>
      <c r="L7" s="12">
        <f t="shared" si="0"/>
        <v>0.54823209428830466</v>
      </c>
      <c r="M7" s="14">
        <f t="shared" si="1"/>
        <v>0.95121951219512191</v>
      </c>
      <c r="N7" s="15">
        <f t="shared" si="1"/>
        <v>4.878048780487805E-2</v>
      </c>
      <c r="O7" s="15">
        <f t="shared" si="1"/>
        <v>0.45</v>
      </c>
      <c r="P7" s="14">
        <f t="shared" si="1"/>
        <v>0.55000000000000004</v>
      </c>
      <c r="Q7" s="41"/>
      <c r="R7" s="13">
        <v>0.678378378378378</v>
      </c>
      <c r="S7" s="12">
        <f t="shared" si="2"/>
        <v>6047</v>
      </c>
      <c r="T7" s="13">
        <v>100</v>
      </c>
      <c r="U7" s="27">
        <v>47</v>
      </c>
      <c r="V7" s="14">
        <v>108</v>
      </c>
      <c r="W7" s="15">
        <v>67</v>
      </c>
      <c r="X7" s="15">
        <v>52</v>
      </c>
      <c r="Y7" s="14">
        <v>143</v>
      </c>
      <c r="Z7" s="8">
        <f t="shared" si="6"/>
        <v>0.321621621621622</v>
      </c>
      <c r="AA7" s="8">
        <f t="shared" si="7"/>
        <v>0.73333333333333328</v>
      </c>
      <c r="AB7" s="8">
        <f t="shared" si="8"/>
        <v>0.38285714285714284</v>
      </c>
      <c r="AC7" s="8">
        <f t="shared" si="9"/>
        <v>0.6171428571428571</v>
      </c>
      <c r="AD7" s="8">
        <f t="shared" si="10"/>
        <v>0.68095238095238098</v>
      </c>
      <c r="AE7" s="8">
        <f t="shared" si="11"/>
        <v>0.52702702702702697</v>
      </c>
      <c r="AF7" s="8">
        <f t="shared" si="3"/>
        <v>4.0571011080767176</v>
      </c>
      <c r="AG7" s="8">
        <f t="shared" si="4"/>
        <v>1.7514913465719477</v>
      </c>
      <c r="AH7" s="8">
        <f t="shared" si="5"/>
        <v>2.3056097615047699</v>
      </c>
      <c r="AI7" s="42">
        <f t="shared" si="12"/>
        <v>0.74993827643515343</v>
      </c>
    </row>
    <row r="8" spans="1:35" x14ac:dyDescent="0.25">
      <c r="A8" s="21" t="str">
        <f t="shared" si="13"/>
        <v>Iterations 1000</v>
      </c>
      <c r="B8" s="21">
        <v>100</v>
      </c>
      <c r="C8" s="21">
        <v>1</v>
      </c>
      <c r="D8" s="21">
        <v>1</v>
      </c>
      <c r="E8" s="21">
        <v>10</v>
      </c>
      <c r="F8" s="21">
        <v>16</v>
      </c>
      <c r="G8" s="21">
        <v>10</v>
      </c>
      <c r="H8" s="21">
        <v>36</v>
      </c>
      <c r="I8" s="22">
        <v>128</v>
      </c>
      <c r="J8" s="24">
        <v>1000</v>
      </c>
      <c r="K8" s="13">
        <f t="shared" si="0"/>
        <v>0.95614035087719307</v>
      </c>
      <c r="L8" s="12">
        <f t="shared" si="0"/>
        <v>1</v>
      </c>
      <c r="M8" s="14">
        <f t="shared" si="1"/>
        <v>1</v>
      </c>
      <c r="N8" s="15">
        <f t="shared" si="1"/>
        <v>0</v>
      </c>
      <c r="O8" s="15">
        <f t="shared" si="1"/>
        <v>0.75</v>
      </c>
      <c r="P8" s="14">
        <f t="shared" si="1"/>
        <v>0.25</v>
      </c>
      <c r="Q8" s="41"/>
      <c r="R8" s="13">
        <v>0.65135135135135103</v>
      </c>
      <c r="S8" s="12">
        <f>(($T8*60)+$U8)</f>
        <v>11030</v>
      </c>
      <c r="T8" s="13">
        <v>183</v>
      </c>
      <c r="U8" s="27">
        <v>50</v>
      </c>
      <c r="V8" s="14">
        <v>110</v>
      </c>
      <c r="W8" s="15">
        <v>65</v>
      </c>
      <c r="X8" s="15">
        <v>64</v>
      </c>
      <c r="Y8" s="14">
        <v>131</v>
      </c>
      <c r="Z8" s="8">
        <f t="shared" si="6"/>
        <v>0.34864864864864897</v>
      </c>
      <c r="AA8" s="8">
        <f t="shared" si="7"/>
        <v>0.67179487179487174</v>
      </c>
      <c r="AB8" s="8">
        <f t="shared" si="8"/>
        <v>0.37142857142857144</v>
      </c>
      <c r="AC8" s="8">
        <f t="shared" si="9"/>
        <v>0.62857142857142856</v>
      </c>
      <c r="AD8" s="8">
        <f t="shared" si="10"/>
        <v>0.66836734693877553</v>
      </c>
      <c r="AE8" s="8">
        <f t="shared" si="11"/>
        <v>0.52702702702702697</v>
      </c>
      <c r="AF8" s="8">
        <f t="shared" si="3"/>
        <v>3.7287446787446785</v>
      </c>
      <c r="AG8" s="8">
        <f t="shared" si="4"/>
        <v>2.4700772200772203</v>
      </c>
      <c r="AH8" s="8">
        <f t="shared" si="5"/>
        <v>1.2586674586674582</v>
      </c>
      <c r="AI8" s="42">
        <f t="shared" si="12"/>
        <v>4.5009084645489666E-2</v>
      </c>
    </row>
    <row r="9" spans="1:35" x14ac:dyDescent="0.25">
      <c r="A9" s="21"/>
      <c r="B9" s="21"/>
      <c r="C9" s="21"/>
      <c r="D9" s="21"/>
      <c r="E9" s="21"/>
      <c r="F9" s="21"/>
      <c r="G9" s="21"/>
      <c r="H9" s="21"/>
      <c r="I9" s="22"/>
      <c r="J9" s="22"/>
      <c r="K9" s="13"/>
      <c r="L9" s="12"/>
      <c r="M9" s="14"/>
      <c r="N9" s="15"/>
      <c r="O9" s="15"/>
      <c r="P9" s="14"/>
      <c r="Q9" s="41"/>
      <c r="R9" s="13"/>
      <c r="S9" s="12">
        <v>0</v>
      </c>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6.2162162162161971E-2</v>
      </c>
      <c r="S12" s="4">
        <f>MAX(S2:S7)-MIN(S2:S7)</f>
        <v>5925</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s="32" customFormat="1" ht="32.25" customHeight="1" x14ac:dyDescent="0.25">
      <c r="A14" s="57" t="str">
        <f>A1</f>
        <v>Label</v>
      </c>
      <c r="B14" s="58" t="str">
        <f>R1</f>
        <v>Test accuracy</v>
      </c>
      <c r="C14" s="59" t="str">
        <f>L1</f>
        <v>Normalized Time</v>
      </c>
      <c r="D14" s="60"/>
      <c r="E14" s="61"/>
      <c r="F14" s="62"/>
      <c r="G14" s="69"/>
      <c r="H14" s="55"/>
      <c r="I14" s="55"/>
      <c r="J14" s="55"/>
      <c r="K14" s="55"/>
      <c r="L14" s="55"/>
      <c r="M14" s="55"/>
      <c r="N14" s="55"/>
      <c r="O14" s="55"/>
      <c r="P14" s="55"/>
      <c r="Q14" s="55"/>
      <c r="R14" s="55"/>
      <c r="S14" s="55"/>
      <c r="T14" s="55"/>
      <c r="U14" s="55"/>
      <c r="V14" s="56"/>
      <c r="W14" s="56"/>
      <c r="X14" s="56"/>
      <c r="Y14" s="56"/>
      <c r="Z14" s="56"/>
      <c r="AA14" s="56"/>
      <c r="AB14" s="56"/>
      <c r="AC14" s="56"/>
      <c r="AD14" s="56"/>
      <c r="AE14" s="56"/>
      <c r="AF14" s="56"/>
      <c r="AG14" s="56"/>
      <c r="AH14" s="56"/>
      <c r="AI14" s="56"/>
    </row>
    <row r="15" spans="1:35" x14ac:dyDescent="0.25">
      <c r="A15" s="63" t="str">
        <f>A2</f>
        <v>Baseline</v>
      </c>
      <c r="B15" s="64">
        <f t="shared" ref="B15:B19" si="14">R2</f>
        <v>0.67297297297297298</v>
      </c>
      <c r="C15" s="65">
        <f t="shared" ref="C15:C19" si="15">L2</f>
        <v>2.529465095194923E-2</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A3</f>
        <v>Iterations 25</v>
      </c>
      <c r="B16" s="64">
        <f t="shared" si="14"/>
        <v>0.61351351351351302</v>
      </c>
      <c r="C16" s="65">
        <f>L3</f>
        <v>1.1060743427017225E-2</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ref="A17:A21" si="16">A4</f>
        <v>Iterations 50</v>
      </c>
      <c r="B17" s="64">
        <f t="shared" si="14"/>
        <v>0.67567567567567499</v>
      </c>
      <c r="C17" s="65">
        <f t="shared" si="15"/>
        <v>2.1758839528558477E-2</v>
      </c>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6"/>
        <v>Iterations 200</v>
      </c>
      <c r="B18" s="64">
        <f t="shared" si="14"/>
        <v>0.61621621621621603</v>
      </c>
      <c r="C18" s="65">
        <f t="shared" si="15"/>
        <v>6.4913871260199457E-2</v>
      </c>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6"/>
        <v>Iterations 400</v>
      </c>
      <c r="B19" s="64">
        <f t="shared" si="14"/>
        <v>0.65135135135135103</v>
      </c>
      <c r="C19" s="65">
        <f t="shared" si="15"/>
        <v>0.28195829555757024</v>
      </c>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t="str">
        <f t="shared" si="16"/>
        <v>Iterations 800</v>
      </c>
      <c r="B20" s="64">
        <f t="shared" ref="B20:B21" si="17">R7</f>
        <v>0.678378378378378</v>
      </c>
      <c r="C20" s="65">
        <f t="shared" ref="C20:C21" si="18">L7</f>
        <v>0.54823209428830466</v>
      </c>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t="str">
        <f t="shared" si="16"/>
        <v>Iterations 1000</v>
      </c>
      <c r="B21" s="64">
        <f t="shared" si="17"/>
        <v>0.65135135135135103</v>
      </c>
      <c r="C21" s="65">
        <f t="shared" si="18"/>
        <v>1</v>
      </c>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sheetData>
  <mergeCells count="1">
    <mergeCell ref="A13:F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2BE2-ADD4-445C-BE8C-80D61896E23D}">
  <dimension ref="A1:AJ99"/>
  <sheetViews>
    <sheetView zoomScale="85" zoomScaleNormal="85" workbookViewId="0">
      <pane ySplit="1" topLeftCell="A61" activePane="bottomLeft" state="frozen"/>
      <selection pane="bottomLeft" activeCell="F77" sqref="F77:G81"/>
    </sheetView>
  </sheetViews>
  <sheetFormatPr defaultRowHeight="15" x14ac:dyDescent="0.25"/>
  <cols>
    <col min="1" max="1" width="6" bestFit="1" customWidth="1"/>
    <col min="2" max="2" width="24.7109375" style="1" customWidth="1"/>
    <col min="3" max="3" width="7.140625" style="1" customWidth="1"/>
    <col min="4" max="4" width="5.7109375" style="1" bestFit="1" customWidth="1"/>
    <col min="5" max="5" width="9.140625" style="1" bestFit="1" customWidth="1"/>
    <col min="6" max="6" width="9.7109375" style="1" bestFit="1" customWidth="1"/>
    <col min="7" max="7" width="13.42578125" style="1" bestFit="1" customWidth="1"/>
    <col min="8" max="8" width="9.7109375" style="1" bestFit="1" customWidth="1"/>
    <col min="9" max="9" width="13.42578125" style="1" bestFit="1" customWidth="1"/>
    <col min="10" max="10" width="15.85546875" style="2" bestFit="1" customWidth="1"/>
    <col min="11" max="11" width="9.5703125" style="2" bestFit="1" customWidth="1"/>
    <col min="12" max="12" width="6" style="1" bestFit="1" customWidth="1"/>
    <col min="13" max="13" width="6" style="10" bestFit="1" customWidth="1"/>
    <col min="14" max="15" width="6" style="9" bestFit="1" customWidth="1"/>
    <col min="16" max="16" width="6" style="10" customWidth="1"/>
    <col min="17" max="17" width="5" style="43" customWidth="1"/>
    <col min="18" max="18" width="8.42578125" style="13" bestFit="1" customWidth="1"/>
    <col min="19" max="19" width="10.85546875" style="1" bestFit="1" customWidth="1"/>
    <col min="20" max="20" width="6.5703125" style="30" bestFit="1" customWidth="1"/>
    <col min="21" max="21" width="5.5703125" style="29" bestFit="1" customWidth="1"/>
    <col min="22" max="22" width="7.5703125" style="10" bestFit="1" customWidth="1"/>
    <col min="23" max="24" width="7.5703125" style="9" bestFit="1" customWidth="1"/>
    <col min="25" max="25" width="7.5703125" style="10" bestFit="1" customWidth="1"/>
    <col min="26" max="26" width="17.5703125" style="44" bestFit="1" customWidth="1"/>
    <col min="27" max="28" width="7.140625" style="44" bestFit="1" customWidth="1"/>
    <col min="29" max="29" width="10.140625" style="44" bestFit="1" customWidth="1"/>
    <col min="30" max="30" width="9.140625" style="44" bestFit="1" customWidth="1"/>
    <col min="31" max="31" width="10.85546875" style="44" bestFit="1" customWidth="1"/>
    <col min="32" max="32" width="1.28515625" style="43" customWidth="1"/>
    <col min="33" max="33" width="1.5703125" style="43" customWidth="1"/>
    <col min="34" max="34" width="5.7109375" style="44" customWidth="1"/>
    <col min="35" max="35" width="11.42578125" style="44" customWidth="1"/>
  </cols>
  <sheetData>
    <row r="1" spans="1:36" s="161" customFormat="1" ht="54.75" customHeight="1" thickBot="1" x14ac:dyDescent="0.3">
      <c r="A1" s="33" t="s">
        <v>78</v>
      </c>
      <c r="B1" s="33" t="s">
        <v>32</v>
      </c>
      <c r="C1" s="33" t="s">
        <v>0</v>
      </c>
      <c r="D1" s="33" t="s">
        <v>3</v>
      </c>
      <c r="E1" s="33" t="s">
        <v>1</v>
      </c>
      <c r="F1" s="33" t="s">
        <v>14</v>
      </c>
      <c r="G1" s="33" t="s">
        <v>16</v>
      </c>
      <c r="H1" s="33" t="s">
        <v>15</v>
      </c>
      <c r="I1" s="33" t="s">
        <v>17</v>
      </c>
      <c r="J1" s="34" t="s">
        <v>2</v>
      </c>
      <c r="K1" s="34" t="s">
        <v>10</v>
      </c>
      <c r="L1" s="73" t="s">
        <v>56</v>
      </c>
      <c r="M1" s="73" t="s">
        <v>52</v>
      </c>
      <c r="N1" s="73" t="s">
        <v>53</v>
      </c>
      <c r="O1" s="73" t="s">
        <v>54</v>
      </c>
      <c r="P1" s="74" t="s">
        <v>55</v>
      </c>
      <c r="Q1" s="159"/>
      <c r="R1" s="35" t="s">
        <v>11</v>
      </c>
      <c r="S1" s="78" t="s">
        <v>22</v>
      </c>
      <c r="T1" s="79" t="s">
        <v>13</v>
      </c>
      <c r="U1" s="80" t="s">
        <v>12</v>
      </c>
      <c r="V1" s="78" t="s">
        <v>18</v>
      </c>
      <c r="W1" s="78" t="s">
        <v>19</v>
      </c>
      <c r="X1" s="78" t="s">
        <v>20</v>
      </c>
      <c r="Y1" s="79" t="s">
        <v>21</v>
      </c>
      <c r="Z1" s="36" t="s">
        <v>28</v>
      </c>
      <c r="AA1" s="36" t="s">
        <v>23</v>
      </c>
      <c r="AB1" s="36" t="s">
        <v>24</v>
      </c>
      <c r="AC1" s="36" t="s">
        <v>25</v>
      </c>
      <c r="AD1" s="36" t="s">
        <v>26</v>
      </c>
      <c r="AE1" s="36" t="s">
        <v>27</v>
      </c>
      <c r="AF1" s="160" t="s">
        <v>30</v>
      </c>
      <c r="AG1" s="160" t="s">
        <v>31</v>
      </c>
      <c r="AH1" s="36" t="s">
        <v>29</v>
      </c>
      <c r="AI1" s="73" t="s">
        <v>36</v>
      </c>
    </row>
    <row r="2" spans="1:36" x14ac:dyDescent="0.25">
      <c r="A2" s="158">
        <f>AI2</f>
        <v>0.62429352213141676</v>
      </c>
      <c r="B2" s="19" t="str">
        <f>"img size " &amp; C2</f>
        <v>img size 100</v>
      </c>
      <c r="C2" s="19">
        <v>100</v>
      </c>
      <c r="D2" s="19">
        <v>1</v>
      </c>
      <c r="E2" s="19">
        <v>1</v>
      </c>
      <c r="F2" s="19">
        <v>10</v>
      </c>
      <c r="G2" s="19">
        <v>16</v>
      </c>
      <c r="H2" s="19">
        <v>10</v>
      </c>
      <c r="I2" s="19">
        <v>36</v>
      </c>
      <c r="J2" s="20">
        <v>128</v>
      </c>
      <c r="K2" s="20">
        <v>100</v>
      </c>
      <c r="L2" s="7">
        <f t="shared" ref="L2:L33" si="0">(S2-MIN(S:S))/(MAX(S:S)-MIN(S:S))</f>
        <v>1.1014266510558953E-2</v>
      </c>
      <c r="M2" s="7">
        <f t="shared" ref="M2:M33" si="1">(V2-MIN(V:V))/(MAX(V:V)-MIN(V:V))</f>
        <v>2.6541764246682281E-2</v>
      </c>
      <c r="N2" s="7">
        <f t="shared" ref="N2:N33" si="2">(W2-MIN(W:W))/(MAX(W:W)-MIN(W:W))</f>
        <v>8.9974293059125968E-3</v>
      </c>
      <c r="O2" s="7">
        <f t="shared" ref="O2:O33" si="3">(X2-MIN(X:X))/(MAX(X:X)-MIN(X:X))</f>
        <v>1.8801410105757931E-2</v>
      </c>
      <c r="P2" s="7">
        <f t="shared" ref="P2:P33" si="4">(Y2-MIN(Y:Y))/(MAX(Y:Y)-MIN(Y:Y))</f>
        <v>9.7087378640776691E-3</v>
      </c>
      <c r="Q2" s="41"/>
      <c r="R2" s="5">
        <v>0.67297297297297298</v>
      </c>
      <c r="S2" s="11">
        <f t="shared" ref="S2" si="5">(($T2*60)+$U2)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1">
        <f t="shared" ref="AF2:AF33" si="6">AE2+AC2+AA2+R2+P2+M2</f>
        <v>2.5729537988140567</v>
      </c>
      <c r="AG2" s="53">
        <f t="shared" ref="AG2:AG65" si="7">AB2+Z2+N2+L2</f>
        <v>0.76418157998635572</v>
      </c>
      <c r="AH2" s="42">
        <f t="shared" ref="AH2:AH33" si="8">AF2-AG2</f>
        <v>1.8087722188277011</v>
      </c>
      <c r="AI2" s="42">
        <f t="shared" ref="AI2:AI33" si="9">(AH2-MIN(AH:AH))/(MAX(AH:AH)-MIN(AH:AH))</f>
        <v>0.62429352213141676</v>
      </c>
    </row>
    <row r="3" spans="1:36" x14ac:dyDescent="0.25">
      <c r="A3" s="158">
        <f t="shared" ref="A3:A66" si="10">AI3</f>
        <v>6.3973880553197818E-2</v>
      </c>
      <c r="B3" s="23" t="str">
        <f>"img size " &amp; C3</f>
        <v>img size 1</v>
      </c>
      <c r="C3" s="23">
        <v>1</v>
      </c>
      <c r="D3" s="21">
        <v>1</v>
      </c>
      <c r="E3" s="21">
        <v>1</v>
      </c>
      <c r="F3" s="21">
        <v>10</v>
      </c>
      <c r="G3" s="21">
        <v>16</v>
      </c>
      <c r="H3" s="21">
        <v>10</v>
      </c>
      <c r="I3" s="21">
        <v>36</v>
      </c>
      <c r="J3" s="22">
        <v>128</v>
      </c>
      <c r="K3" s="22">
        <v>100</v>
      </c>
      <c r="L3" s="12">
        <f t="shared" si="0"/>
        <v>2.6451584926932919E-3</v>
      </c>
      <c r="M3" s="14">
        <f t="shared" si="1"/>
        <v>1.8214936247723133E-3</v>
      </c>
      <c r="N3" s="15">
        <f t="shared" si="2"/>
        <v>3.9524421593830336E-2</v>
      </c>
      <c r="O3" s="15">
        <f t="shared" si="3"/>
        <v>0</v>
      </c>
      <c r="P3" s="14">
        <f t="shared" si="4"/>
        <v>1.9029126213592235E-2</v>
      </c>
      <c r="Q3" s="41"/>
      <c r="R3" s="13">
        <v>0.54594594594594503</v>
      </c>
      <c r="S3" s="12">
        <f>(($T3*60)+$U3)</f>
        <v>86</v>
      </c>
      <c r="T3" s="13">
        <v>1</v>
      </c>
      <c r="U3" s="27">
        <v>26</v>
      </c>
      <c r="V3" s="14">
        <v>7</v>
      </c>
      <c r="W3" s="15">
        <v>168</v>
      </c>
      <c r="X3" s="15">
        <v>0</v>
      </c>
      <c r="Y3" s="14">
        <v>195</v>
      </c>
      <c r="Z3" s="8">
        <f t="shared" ref="Z3:Z65" si="11">1-R3</f>
        <v>0.45405405405405497</v>
      </c>
      <c r="AA3" s="8">
        <f t="shared" ref="AA3:AA65" si="12">Y3/SUM(X3:Y3)</f>
        <v>1</v>
      </c>
      <c r="AB3" s="8">
        <f t="shared" ref="AB3:AB65" si="13">+W3/SUM(V3:W3)</f>
        <v>0.96</v>
      </c>
      <c r="AC3" s="8">
        <f t="shared" ref="AC3:AC65" si="14">V3/SUM(V3:W3)</f>
        <v>0.04</v>
      </c>
      <c r="AD3" s="8">
        <f t="shared" ref="AD3:AD65" si="15">Y3/SUM(Y3,W3)</f>
        <v>0.53719008264462809</v>
      </c>
      <c r="AE3" s="8">
        <f>SUM(X3:Y3)/SUM(V3:Y3)</f>
        <v>0.52702702702702697</v>
      </c>
      <c r="AF3" s="53">
        <f t="shared" si="6"/>
        <v>2.1338235928113365</v>
      </c>
      <c r="AG3" s="53">
        <f t="shared" si="7"/>
        <v>1.4562236341405785</v>
      </c>
      <c r="AH3" s="8">
        <f t="shared" si="8"/>
        <v>0.67759995867075795</v>
      </c>
      <c r="AI3" s="3">
        <f t="shared" si="9"/>
        <v>6.3973880553197818E-2</v>
      </c>
    </row>
    <row r="4" spans="1:36" x14ac:dyDescent="0.25">
      <c r="A4" s="158">
        <f t="shared" si="10"/>
        <v>0.63276607071356772</v>
      </c>
      <c r="B4" s="23" t="str">
        <f t="shared" ref="B4:B10" si="16">"img size " &amp; C4</f>
        <v>img size 10</v>
      </c>
      <c r="C4" s="23">
        <v>10</v>
      </c>
      <c r="D4" s="21">
        <v>1</v>
      </c>
      <c r="E4" s="21">
        <v>1</v>
      </c>
      <c r="F4" s="21">
        <v>10</v>
      </c>
      <c r="G4" s="21">
        <v>16</v>
      </c>
      <c r="H4" s="21">
        <v>10</v>
      </c>
      <c r="I4" s="21">
        <v>36</v>
      </c>
      <c r="J4" s="22">
        <v>128</v>
      </c>
      <c r="K4" s="22">
        <v>100</v>
      </c>
      <c r="L4" s="12">
        <f t="shared" si="0"/>
        <v>3.3823338103291271E-3</v>
      </c>
      <c r="M4" s="14">
        <f t="shared" si="1"/>
        <v>2.5240697371844912E-2</v>
      </c>
      <c r="N4" s="15">
        <f t="shared" si="2"/>
        <v>1.0604113110539846E-2</v>
      </c>
      <c r="O4" s="15">
        <f t="shared" si="3"/>
        <v>1.5276145710928319E-2</v>
      </c>
      <c r="P4" s="14">
        <f t="shared" si="4"/>
        <v>1.1456310679611651E-2</v>
      </c>
      <c r="Q4" s="41"/>
      <c r="R4" s="13">
        <v>0.68378378378378302</v>
      </c>
      <c r="S4" s="12">
        <f t="shared" ref="S4:S41" si="17">(($T4*60)+$U4)</f>
        <v>103</v>
      </c>
      <c r="T4" s="13">
        <v>1</v>
      </c>
      <c r="U4" s="27">
        <v>43</v>
      </c>
      <c r="V4" s="14">
        <v>97</v>
      </c>
      <c r="W4" s="15">
        <v>78</v>
      </c>
      <c r="X4" s="15">
        <v>39</v>
      </c>
      <c r="Y4" s="14">
        <v>156</v>
      </c>
      <c r="Z4" s="8">
        <f t="shared" si="11"/>
        <v>0.31621621621621698</v>
      </c>
      <c r="AA4" s="8">
        <f t="shared" si="12"/>
        <v>0.8</v>
      </c>
      <c r="AB4" s="8">
        <f t="shared" si="13"/>
        <v>0.44571428571428573</v>
      </c>
      <c r="AC4" s="8">
        <f t="shared" si="14"/>
        <v>0.55428571428571427</v>
      </c>
      <c r="AD4" s="8">
        <f t="shared" si="15"/>
        <v>0.66666666666666663</v>
      </c>
      <c r="AE4" s="8">
        <f>SUM(X4:Y4)/SUM(V4:Y4)</f>
        <v>0.52702702702702697</v>
      </c>
      <c r="AF4" s="53">
        <f t="shared" si="6"/>
        <v>2.6017935331479807</v>
      </c>
      <c r="AG4" s="53">
        <f t="shared" si="7"/>
        <v>0.77591694885137175</v>
      </c>
      <c r="AH4" s="8">
        <f t="shared" si="8"/>
        <v>1.8258765842966089</v>
      </c>
      <c r="AI4" s="3">
        <f t="shared" si="9"/>
        <v>0.63276607071356772</v>
      </c>
    </row>
    <row r="5" spans="1:36" x14ac:dyDescent="0.25">
      <c r="A5" s="158">
        <f t="shared" si="10"/>
        <v>0.55894645035318025</v>
      </c>
      <c r="B5" s="23" t="str">
        <f t="shared" si="16"/>
        <v>img size 25</v>
      </c>
      <c r="C5" s="23">
        <v>25</v>
      </c>
      <c r="D5" s="21">
        <v>1</v>
      </c>
      <c r="E5" s="21">
        <v>1</v>
      </c>
      <c r="F5" s="21">
        <v>10</v>
      </c>
      <c r="G5" s="21">
        <v>16</v>
      </c>
      <c r="H5" s="21">
        <v>10</v>
      </c>
      <c r="I5" s="21">
        <v>36</v>
      </c>
      <c r="J5" s="22">
        <v>128</v>
      </c>
      <c r="K5" s="22">
        <v>100</v>
      </c>
      <c r="L5" s="12">
        <f t="shared" si="0"/>
        <v>7.2416634144226184E-3</v>
      </c>
      <c r="M5" s="14">
        <f t="shared" si="1"/>
        <v>3.0444964871194378E-2</v>
      </c>
      <c r="N5" s="15">
        <f t="shared" si="2"/>
        <v>4.177377892030848E-3</v>
      </c>
      <c r="O5" s="15">
        <f t="shared" si="3"/>
        <v>3.3294163728946335E-2</v>
      </c>
      <c r="P5" s="14">
        <f t="shared" si="4"/>
        <v>2.524271844660194E-3</v>
      </c>
      <c r="Q5" s="41"/>
      <c r="R5" s="13">
        <v>0.61351351351351302</v>
      </c>
      <c r="S5" s="12">
        <f t="shared" si="17"/>
        <v>192</v>
      </c>
      <c r="T5" s="13">
        <v>3</v>
      </c>
      <c r="U5" s="27">
        <v>12</v>
      </c>
      <c r="V5" s="14">
        <v>117</v>
      </c>
      <c r="W5" s="15">
        <v>58</v>
      </c>
      <c r="X5" s="15">
        <v>85</v>
      </c>
      <c r="Y5" s="14">
        <v>110</v>
      </c>
      <c r="Z5" s="8">
        <f t="shared" si="11"/>
        <v>0.38648648648648698</v>
      </c>
      <c r="AA5" s="8">
        <f t="shared" si="12"/>
        <v>0.5641025641025641</v>
      </c>
      <c r="AB5" s="8">
        <f t="shared" si="13"/>
        <v>0.33142857142857141</v>
      </c>
      <c r="AC5" s="8">
        <f t="shared" si="14"/>
        <v>0.66857142857142859</v>
      </c>
      <c r="AD5" s="8">
        <f t="shared" si="15"/>
        <v>0.65476190476190477</v>
      </c>
      <c r="AE5" s="8">
        <f>SUM(X5:Y5)/SUM(V5:Y5)</f>
        <v>0.52702702702702697</v>
      </c>
      <c r="AF5" s="53">
        <f t="shared" si="6"/>
        <v>2.4061837699303874</v>
      </c>
      <c r="AG5" s="53">
        <f t="shared" si="7"/>
        <v>0.72933409922151193</v>
      </c>
      <c r="AH5" s="8">
        <f t="shared" si="8"/>
        <v>1.6768496707088754</v>
      </c>
      <c r="AI5" s="3">
        <f t="shared" si="9"/>
        <v>0.55894645035318025</v>
      </c>
    </row>
    <row r="6" spans="1:36" x14ac:dyDescent="0.25">
      <c r="A6" s="158">
        <f t="shared" si="10"/>
        <v>0.62891885901983324</v>
      </c>
      <c r="B6" s="23" t="str">
        <f t="shared" si="16"/>
        <v>img size 50</v>
      </c>
      <c r="C6" s="23">
        <v>50</v>
      </c>
      <c r="D6" s="21">
        <v>1</v>
      </c>
      <c r="E6" s="21">
        <v>1</v>
      </c>
      <c r="F6" s="21">
        <v>10</v>
      </c>
      <c r="G6" s="21">
        <v>16</v>
      </c>
      <c r="H6" s="21">
        <v>10</v>
      </c>
      <c r="I6" s="21">
        <v>36</v>
      </c>
      <c r="J6" s="22">
        <v>128</v>
      </c>
      <c r="K6" s="22">
        <v>100</v>
      </c>
      <c r="L6" s="12">
        <f t="shared" si="0"/>
        <v>9.756732145180174E-3</v>
      </c>
      <c r="M6" s="14">
        <f t="shared" si="1"/>
        <v>2.6021337496747333E-2</v>
      </c>
      <c r="N6" s="15">
        <f t="shared" si="2"/>
        <v>9.640102827763496E-3</v>
      </c>
      <c r="O6" s="15">
        <f t="shared" si="3"/>
        <v>1.7234625930278104E-2</v>
      </c>
      <c r="P6" s="14">
        <f t="shared" si="4"/>
        <v>1.0485436893203883E-2</v>
      </c>
      <c r="Q6" s="41"/>
      <c r="R6" s="13">
        <v>0.678378378378378</v>
      </c>
      <c r="S6" s="12">
        <f t="shared" si="17"/>
        <v>250</v>
      </c>
      <c r="T6" s="13">
        <v>4</v>
      </c>
      <c r="U6" s="27">
        <v>10</v>
      </c>
      <c r="V6" s="14">
        <v>100</v>
      </c>
      <c r="W6" s="15">
        <v>75</v>
      </c>
      <c r="X6" s="15">
        <v>44</v>
      </c>
      <c r="Y6" s="14">
        <v>151</v>
      </c>
      <c r="Z6" s="8">
        <f t="shared" si="11"/>
        <v>0.321621621621622</v>
      </c>
      <c r="AA6" s="8">
        <f t="shared" si="12"/>
        <v>0.77435897435897438</v>
      </c>
      <c r="AB6" s="8">
        <f t="shared" si="13"/>
        <v>0.42857142857142855</v>
      </c>
      <c r="AC6" s="8">
        <f t="shared" si="14"/>
        <v>0.5714285714285714</v>
      </c>
      <c r="AD6" s="8">
        <f t="shared" si="15"/>
        <v>0.66814159292035402</v>
      </c>
      <c r="AE6" s="8">
        <f>SUM(X6:Y6)/SUM(V6:Y6)</f>
        <v>0.52702702702702697</v>
      </c>
      <c r="AF6" s="53">
        <f t="shared" si="6"/>
        <v>2.587699725582902</v>
      </c>
      <c r="AG6" s="53">
        <f t="shared" si="7"/>
        <v>0.76958988516599414</v>
      </c>
      <c r="AH6" s="8">
        <f t="shared" si="8"/>
        <v>1.8181098404169078</v>
      </c>
      <c r="AI6" s="3">
        <f t="shared" si="9"/>
        <v>0.62891885901983324</v>
      </c>
    </row>
    <row r="7" spans="1:36" x14ac:dyDescent="0.25">
      <c r="A7" s="158">
        <f t="shared" si="10"/>
        <v>0.53711649349972801</v>
      </c>
      <c r="B7" s="23" t="str">
        <f t="shared" si="16"/>
        <v>img size 200</v>
      </c>
      <c r="C7" s="23">
        <v>200</v>
      </c>
      <c r="D7" s="21">
        <v>1</v>
      </c>
      <c r="E7" s="21">
        <v>1</v>
      </c>
      <c r="F7" s="21">
        <v>10</v>
      </c>
      <c r="G7" s="21">
        <v>16</v>
      </c>
      <c r="H7" s="21">
        <v>10</v>
      </c>
      <c r="I7" s="21">
        <v>36</v>
      </c>
      <c r="J7" s="22">
        <v>128</v>
      </c>
      <c r="K7" s="22">
        <v>100</v>
      </c>
      <c r="L7" s="12">
        <f t="shared" si="0"/>
        <v>5.4507610251073244E-2</v>
      </c>
      <c r="M7" s="14">
        <f t="shared" si="1"/>
        <v>2.263856362217018E-2</v>
      </c>
      <c r="N7" s="15">
        <f t="shared" si="2"/>
        <v>1.3817480719794344E-2</v>
      </c>
      <c r="O7" s="15">
        <f t="shared" si="3"/>
        <v>1.4101057579318449E-2</v>
      </c>
      <c r="P7" s="14">
        <f t="shared" si="4"/>
        <v>1.2038834951456311E-2</v>
      </c>
      <c r="Q7" s="41"/>
      <c r="R7" s="13">
        <v>0.66486486486486396</v>
      </c>
      <c r="S7" s="12">
        <f t="shared" si="17"/>
        <v>1282</v>
      </c>
      <c r="T7" s="13">
        <v>21</v>
      </c>
      <c r="U7" s="27">
        <v>22</v>
      </c>
      <c r="V7" s="14">
        <v>87</v>
      </c>
      <c r="W7" s="15">
        <v>88</v>
      </c>
      <c r="X7" s="15">
        <v>36</v>
      </c>
      <c r="Y7" s="14">
        <v>159</v>
      </c>
      <c r="Z7" s="8">
        <f t="shared" si="11"/>
        <v>0.33513513513513604</v>
      </c>
      <c r="AA7" s="8">
        <f t="shared" si="12"/>
        <v>0.81538461538461537</v>
      </c>
      <c r="AB7" s="8">
        <f t="shared" si="13"/>
        <v>0.50285714285714289</v>
      </c>
      <c r="AC7" s="8">
        <f t="shared" si="14"/>
        <v>0.49714285714285716</v>
      </c>
      <c r="AD7" s="8">
        <f t="shared" si="15"/>
        <v>0.64372469635627527</v>
      </c>
      <c r="AE7" s="8">
        <f t="shared" ref="AE7:AE69" si="18">SUM(X7:Y7)/SUM(V7:Y7)</f>
        <v>0.52702702702702697</v>
      </c>
      <c r="AF7" s="53">
        <f t="shared" si="6"/>
        <v>2.5390967629929899</v>
      </c>
      <c r="AG7" s="53">
        <f t="shared" si="7"/>
        <v>0.90631736896314652</v>
      </c>
      <c r="AH7" s="8">
        <f t="shared" si="8"/>
        <v>1.6327793940298434</v>
      </c>
      <c r="AI7" s="3">
        <f t="shared" si="9"/>
        <v>0.53711649349972801</v>
      </c>
    </row>
    <row r="8" spans="1:36" x14ac:dyDescent="0.25">
      <c r="A8" s="158">
        <f t="shared" si="10"/>
        <v>0.75075928177292839</v>
      </c>
      <c r="B8" s="23" t="str">
        <f t="shared" si="16"/>
        <v>img size 300</v>
      </c>
      <c r="C8" s="23">
        <v>300</v>
      </c>
      <c r="D8" s="21">
        <v>1</v>
      </c>
      <c r="E8" s="21">
        <v>1</v>
      </c>
      <c r="F8" s="21">
        <v>10</v>
      </c>
      <c r="G8" s="21">
        <v>16</v>
      </c>
      <c r="H8" s="21">
        <v>10</v>
      </c>
      <c r="I8" s="21">
        <v>36</v>
      </c>
      <c r="J8" s="22">
        <v>128</v>
      </c>
      <c r="K8" s="22">
        <v>100</v>
      </c>
      <c r="L8" s="12">
        <f t="shared" si="0"/>
        <v>2.3763063180261047E-2</v>
      </c>
      <c r="M8" s="14">
        <f t="shared" si="1"/>
        <v>2.8623471246422068E-2</v>
      </c>
      <c r="N8" s="15">
        <f t="shared" si="2"/>
        <v>6.4267352185089976E-3</v>
      </c>
      <c r="O8" s="15">
        <f t="shared" si="3"/>
        <v>1.4101057579318449E-2</v>
      </c>
      <c r="P8" s="14">
        <f t="shared" si="4"/>
        <v>1.2038834951456311E-2</v>
      </c>
      <c r="Q8" s="41"/>
      <c r="R8" s="13">
        <v>0.72702702702702704</v>
      </c>
      <c r="S8" s="12">
        <f t="shared" si="17"/>
        <v>573</v>
      </c>
      <c r="T8" s="13">
        <v>9</v>
      </c>
      <c r="U8" s="27">
        <v>33</v>
      </c>
      <c r="V8" s="14">
        <v>110</v>
      </c>
      <c r="W8" s="15">
        <v>65</v>
      </c>
      <c r="X8" s="15">
        <v>36</v>
      </c>
      <c r="Y8" s="14">
        <v>159</v>
      </c>
      <c r="Z8" s="8">
        <f t="shared" si="11"/>
        <v>0.27297297297297296</v>
      </c>
      <c r="AA8" s="8">
        <f t="shared" si="12"/>
        <v>0.81538461538461537</v>
      </c>
      <c r="AB8" s="8">
        <f t="shared" si="13"/>
        <v>0.37142857142857144</v>
      </c>
      <c r="AC8" s="8">
        <f t="shared" si="14"/>
        <v>0.62857142857142856</v>
      </c>
      <c r="AD8" s="8">
        <f t="shared" si="15"/>
        <v>0.7098214285714286</v>
      </c>
      <c r="AE8" s="8">
        <f t="shared" si="18"/>
        <v>0.52702702702702697</v>
      </c>
      <c r="AF8" s="53">
        <f t="shared" si="6"/>
        <v>2.7386724042079762</v>
      </c>
      <c r="AG8" s="53">
        <f t="shared" si="7"/>
        <v>0.67459134280031441</v>
      </c>
      <c r="AH8" s="8">
        <f t="shared" si="8"/>
        <v>2.0640810614076619</v>
      </c>
      <c r="AI8" s="3">
        <f t="shared" si="9"/>
        <v>0.75075928177292839</v>
      </c>
      <c r="AJ8" s="4"/>
    </row>
    <row r="9" spans="1:36" x14ac:dyDescent="0.25">
      <c r="A9" s="158">
        <f t="shared" si="10"/>
        <v>0.62315213137232561</v>
      </c>
      <c r="B9" s="23" t="str">
        <f t="shared" si="16"/>
        <v>img size 400</v>
      </c>
      <c r="C9" s="23">
        <v>400</v>
      </c>
      <c r="D9" s="21">
        <v>1</v>
      </c>
      <c r="E9" s="21">
        <v>1</v>
      </c>
      <c r="F9" s="21">
        <v>10</v>
      </c>
      <c r="G9" s="21">
        <v>16</v>
      </c>
      <c r="H9" s="21">
        <v>10</v>
      </c>
      <c r="I9" s="21">
        <v>36</v>
      </c>
      <c r="J9" s="22">
        <v>128</v>
      </c>
      <c r="K9" s="22">
        <v>100</v>
      </c>
      <c r="L9" s="12">
        <f t="shared" si="0"/>
        <v>4.5227873899657434E-2</v>
      </c>
      <c r="M9" s="14">
        <f t="shared" si="1"/>
        <v>3.0705178246161854E-2</v>
      </c>
      <c r="N9" s="15">
        <f t="shared" si="2"/>
        <v>3.8560411311053984E-3</v>
      </c>
      <c r="O9" s="15">
        <f t="shared" si="3"/>
        <v>2.7810419114766942E-2</v>
      </c>
      <c r="P9" s="14">
        <f t="shared" si="4"/>
        <v>5.2427184466019416E-3</v>
      </c>
      <c r="Q9" s="41"/>
      <c r="R9" s="13">
        <v>0.65405405405405403</v>
      </c>
      <c r="S9" s="12">
        <f t="shared" si="17"/>
        <v>1068</v>
      </c>
      <c r="T9" s="13">
        <v>17</v>
      </c>
      <c r="U9" s="27">
        <v>48</v>
      </c>
      <c r="V9" s="14">
        <v>118</v>
      </c>
      <c r="W9" s="15">
        <v>57</v>
      </c>
      <c r="X9" s="15">
        <v>71</v>
      </c>
      <c r="Y9" s="14">
        <v>124</v>
      </c>
      <c r="Z9" s="8">
        <f t="shared" si="11"/>
        <v>0.34594594594594597</v>
      </c>
      <c r="AA9" s="8">
        <f t="shared" si="12"/>
        <v>0.63589743589743586</v>
      </c>
      <c r="AB9" s="8">
        <f t="shared" si="13"/>
        <v>0.32571428571428573</v>
      </c>
      <c r="AC9" s="8">
        <f t="shared" si="14"/>
        <v>0.67428571428571427</v>
      </c>
      <c r="AD9" s="8">
        <f t="shared" si="15"/>
        <v>0.68508287292817682</v>
      </c>
      <c r="AE9" s="8">
        <f t="shared" si="18"/>
        <v>0.52702702702702697</v>
      </c>
      <c r="AF9" s="53">
        <f t="shared" si="6"/>
        <v>2.5272121279569948</v>
      </c>
      <c r="AG9" s="53">
        <f t="shared" si="7"/>
        <v>0.72074414669099451</v>
      </c>
      <c r="AH9" s="8">
        <f t="shared" si="8"/>
        <v>1.8064679812660003</v>
      </c>
      <c r="AI9" s="3">
        <f t="shared" si="9"/>
        <v>0.62315213137232561</v>
      </c>
    </row>
    <row r="10" spans="1:36" x14ac:dyDescent="0.25">
      <c r="A10" s="158">
        <f t="shared" si="10"/>
        <v>0.66520558879191127</v>
      </c>
      <c r="B10" s="23" t="str">
        <f t="shared" si="16"/>
        <v>img size 500</v>
      </c>
      <c r="C10" s="23">
        <v>500</v>
      </c>
      <c r="D10" s="21">
        <v>1</v>
      </c>
      <c r="E10" s="21">
        <v>1</v>
      </c>
      <c r="F10" s="21">
        <v>10</v>
      </c>
      <c r="G10" s="21">
        <v>16</v>
      </c>
      <c r="H10" s="21">
        <v>10</v>
      </c>
      <c r="I10" s="21">
        <v>36</v>
      </c>
      <c r="J10" s="22">
        <v>128</v>
      </c>
      <c r="K10" s="22">
        <v>100</v>
      </c>
      <c r="L10" s="12">
        <f t="shared" si="0"/>
        <v>7.4931702874983741E-2</v>
      </c>
      <c r="M10" s="14">
        <f t="shared" si="1"/>
        <v>3.0965391621129327E-2</v>
      </c>
      <c r="N10" s="15">
        <f t="shared" si="2"/>
        <v>3.5347043701799484E-3</v>
      </c>
      <c r="O10" s="15">
        <f t="shared" si="3"/>
        <v>2.1934978456717588E-2</v>
      </c>
      <c r="P10" s="14">
        <f t="shared" si="4"/>
        <v>4.2718446601941748E-3</v>
      </c>
      <c r="Q10" s="41"/>
      <c r="R10" s="13">
        <v>0.69729729729729695</v>
      </c>
      <c r="S10" s="12">
        <f t="shared" si="17"/>
        <v>1753</v>
      </c>
      <c r="T10" s="13">
        <v>29</v>
      </c>
      <c r="U10" s="28">
        <v>13</v>
      </c>
      <c r="V10" s="14">
        <v>119</v>
      </c>
      <c r="W10" s="15">
        <v>56</v>
      </c>
      <c r="X10" s="15">
        <v>56</v>
      </c>
      <c r="Y10" s="14">
        <v>119</v>
      </c>
      <c r="Z10" s="8">
        <f t="shared" si="11"/>
        <v>0.30270270270270305</v>
      </c>
      <c r="AA10" s="8">
        <f t="shared" si="12"/>
        <v>0.68</v>
      </c>
      <c r="AB10" s="8">
        <f t="shared" si="13"/>
        <v>0.32</v>
      </c>
      <c r="AC10" s="8">
        <f t="shared" si="14"/>
        <v>0.68</v>
      </c>
      <c r="AD10" s="8">
        <f t="shared" si="15"/>
        <v>0.68</v>
      </c>
      <c r="AE10" s="8">
        <f t="shared" si="18"/>
        <v>0.5</v>
      </c>
      <c r="AF10" s="53">
        <f t="shared" si="6"/>
        <v>2.592534533578621</v>
      </c>
      <c r="AG10" s="53">
        <f t="shared" si="7"/>
        <v>0.70116910994786674</v>
      </c>
      <c r="AH10" s="8">
        <f t="shared" si="8"/>
        <v>1.8913654236307542</v>
      </c>
      <c r="AI10" s="3">
        <f t="shared" si="9"/>
        <v>0.66520558879191127</v>
      </c>
    </row>
    <row r="11" spans="1:36" x14ac:dyDescent="0.25">
      <c r="A11" s="158">
        <f t="shared" si="10"/>
        <v>0.53613325663037681</v>
      </c>
      <c r="B11" s="21" t="s">
        <v>37</v>
      </c>
      <c r="C11" s="21">
        <v>100</v>
      </c>
      <c r="D11" s="23">
        <v>3</v>
      </c>
      <c r="E11" s="21">
        <v>1</v>
      </c>
      <c r="F11" s="21">
        <v>10</v>
      </c>
      <c r="G11" s="21">
        <v>16</v>
      </c>
      <c r="H11" s="21">
        <v>10</v>
      </c>
      <c r="I11" s="21">
        <v>36</v>
      </c>
      <c r="J11" s="22">
        <v>128</v>
      </c>
      <c r="K11" s="22">
        <v>100</v>
      </c>
      <c r="L11" s="27">
        <f t="shared" si="0"/>
        <v>1.8602835956810199E-2</v>
      </c>
      <c r="M11" s="18">
        <f t="shared" si="1"/>
        <v>2.7842831121519647E-2</v>
      </c>
      <c r="N11" s="26">
        <f t="shared" si="2"/>
        <v>7.3907455012853472E-3</v>
      </c>
      <c r="O11" s="26">
        <f t="shared" si="3"/>
        <v>2.8202115158636899E-2</v>
      </c>
      <c r="P11" s="18">
        <f t="shared" si="4"/>
        <v>5.0485436893203881E-3</v>
      </c>
      <c r="Q11" s="41"/>
      <c r="R11" s="13">
        <v>0.62162162162162105</v>
      </c>
      <c r="S11" s="12">
        <f t="shared" si="17"/>
        <v>454</v>
      </c>
      <c r="T11" s="13">
        <v>7</v>
      </c>
      <c r="U11" s="27">
        <v>34</v>
      </c>
      <c r="V11" s="16">
        <v>107</v>
      </c>
      <c r="W11" s="17">
        <v>68</v>
      </c>
      <c r="X11" s="17">
        <v>72</v>
      </c>
      <c r="Y11" s="18">
        <v>123</v>
      </c>
      <c r="Z11" s="8">
        <f t="shared" si="11"/>
        <v>0.37837837837837895</v>
      </c>
      <c r="AA11" s="8">
        <f t="shared" si="12"/>
        <v>0.63076923076923075</v>
      </c>
      <c r="AB11" s="8">
        <f t="shared" si="13"/>
        <v>0.38857142857142857</v>
      </c>
      <c r="AC11" s="8">
        <f t="shared" si="14"/>
        <v>0.61142857142857143</v>
      </c>
      <c r="AD11" s="8">
        <f t="shared" si="15"/>
        <v>0.64397905759162299</v>
      </c>
      <c r="AE11" s="8">
        <f t="shared" si="18"/>
        <v>0.52702702702702697</v>
      </c>
      <c r="AF11" s="53">
        <f t="shared" si="6"/>
        <v>2.4237378256572901</v>
      </c>
      <c r="AG11" s="53">
        <f t="shared" si="7"/>
        <v>0.79294338840790313</v>
      </c>
      <c r="AH11" s="8">
        <f t="shared" si="8"/>
        <v>1.630794437249387</v>
      </c>
      <c r="AI11" s="3">
        <f t="shared" si="9"/>
        <v>0.53613325663037681</v>
      </c>
    </row>
    <row r="12" spans="1:36" x14ac:dyDescent="0.25">
      <c r="A12" s="158">
        <f t="shared" si="10"/>
        <v>0.67287251323695241</v>
      </c>
      <c r="B12" s="21" t="str">
        <f>"augment " &amp; E12</f>
        <v>augment 10</v>
      </c>
      <c r="C12" s="21">
        <v>100</v>
      </c>
      <c r="D12" s="21">
        <v>1</v>
      </c>
      <c r="E12" s="23">
        <v>10</v>
      </c>
      <c r="F12" s="21">
        <v>10</v>
      </c>
      <c r="G12" s="21">
        <v>16</v>
      </c>
      <c r="H12" s="21">
        <v>10</v>
      </c>
      <c r="I12" s="21">
        <v>36</v>
      </c>
      <c r="J12" s="22">
        <v>128</v>
      </c>
      <c r="K12" s="22">
        <v>100</v>
      </c>
      <c r="L12" s="12">
        <f t="shared" si="0"/>
        <v>9.1062833355014961E-3</v>
      </c>
      <c r="M12" s="14">
        <f t="shared" si="1"/>
        <v>0.22040072859744991</v>
      </c>
      <c r="N12" s="15">
        <f t="shared" si="2"/>
        <v>0.27570694087403597</v>
      </c>
      <c r="O12" s="15">
        <f t="shared" si="3"/>
        <v>0.12416764590677634</v>
      </c>
      <c r="P12" s="14">
        <f t="shared" si="4"/>
        <v>0.29825242718446604</v>
      </c>
      <c r="Q12" s="41"/>
      <c r="R12" s="13">
        <v>0.67027027027026997</v>
      </c>
      <c r="S12" s="12">
        <f t="shared" si="17"/>
        <v>235</v>
      </c>
      <c r="T12" s="13">
        <v>3</v>
      </c>
      <c r="U12" s="28">
        <v>55</v>
      </c>
      <c r="V12" s="14">
        <v>847</v>
      </c>
      <c r="W12" s="15">
        <v>903</v>
      </c>
      <c r="X12" s="15">
        <v>317</v>
      </c>
      <c r="Y12" s="14">
        <v>1633</v>
      </c>
      <c r="Z12" s="8">
        <f t="shared" si="11"/>
        <v>0.32972972972973003</v>
      </c>
      <c r="AA12" s="8">
        <f t="shared" si="12"/>
        <v>0.83743589743589741</v>
      </c>
      <c r="AB12" s="8">
        <f t="shared" si="13"/>
        <v>0.51600000000000001</v>
      </c>
      <c r="AC12" s="8">
        <f t="shared" si="14"/>
        <v>0.48399999999999999</v>
      </c>
      <c r="AD12" s="8">
        <f t="shared" si="15"/>
        <v>0.64392744479495267</v>
      </c>
      <c r="AE12" s="8">
        <f t="shared" si="18"/>
        <v>0.52702702702702697</v>
      </c>
      <c r="AF12" s="53">
        <f t="shared" si="6"/>
        <v>3.0373863505151109</v>
      </c>
      <c r="AG12" s="53">
        <f t="shared" si="7"/>
        <v>1.1305429539392675</v>
      </c>
      <c r="AH12" s="8">
        <f t="shared" si="8"/>
        <v>1.9068433965758433</v>
      </c>
      <c r="AI12" s="3">
        <f t="shared" si="9"/>
        <v>0.67287251323695241</v>
      </c>
    </row>
    <row r="13" spans="1:36" x14ac:dyDescent="0.25">
      <c r="A13" s="158">
        <f t="shared" si="10"/>
        <v>0.98038515810609161</v>
      </c>
      <c r="B13" s="21" t="str">
        <f t="shared" ref="B13:B15" si="19">"augment " &amp; E13</f>
        <v>augment 20</v>
      </c>
      <c r="C13" s="21">
        <v>100</v>
      </c>
      <c r="D13" s="21">
        <v>1</v>
      </c>
      <c r="E13" s="23">
        <v>20</v>
      </c>
      <c r="F13" s="21">
        <v>10</v>
      </c>
      <c r="G13" s="21">
        <v>16</v>
      </c>
      <c r="H13" s="21">
        <v>10</v>
      </c>
      <c r="I13" s="21">
        <v>36</v>
      </c>
      <c r="J13" s="22">
        <v>128</v>
      </c>
      <c r="K13" s="22">
        <v>100</v>
      </c>
      <c r="L13" s="12">
        <f t="shared" si="0"/>
        <v>9.149646589480075E-3</v>
      </c>
      <c r="M13" s="14">
        <f t="shared" si="1"/>
        <v>0.61176164454852977</v>
      </c>
      <c r="N13" s="15">
        <f t="shared" si="2"/>
        <v>0.35475578406169667</v>
      </c>
      <c r="O13" s="15">
        <f t="shared" si="3"/>
        <v>0.55346650998824909</v>
      </c>
      <c r="P13" s="14">
        <f t="shared" si="4"/>
        <v>0.4640776699029126</v>
      </c>
      <c r="Q13" s="41"/>
      <c r="R13" s="13">
        <v>0.65378378378378299</v>
      </c>
      <c r="S13" s="12">
        <f t="shared" si="17"/>
        <v>236</v>
      </c>
      <c r="T13" s="13">
        <v>3</v>
      </c>
      <c r="U13" s="28">
        <v>56</v>
      </c>
      <c r="V13" s="14">
        <v>2351</v>
      </c>
      <c r="W13" s="15">
        <v>1149</v>
      </c>
      <c r="X13" s="15">
        <v>1413</v>
      </c>
      <c r="Y13" s="14">
        <v>2487</v>
      </c>
      <c r="Z13" s="8">
        <f t="shared" si="11"/>
        <v>0.34621621621621701</v>
      </c>
      <c r="AA13" s="8">
        <f t="shared" si="12"/>
        <v>0.63769230769230767</v>
      </c>
      <c r="AB13" s="8">
        <f t="shared" si="13"/>
        <v>0.32828571428571429</v>
      </c>
      <c r="AC13" s="8">
        <f t="shared" si="14"/>
        <v>0.67171428571428571</v>
      </c>
      <c r="AD13" s="8">
        <f t="shared" si="15"/>
        <v>0.68399339933993397</v>
      </c>
      <c r="AE13" s="8">
        <f t="shared" si="18"/>
        <v>0.52702702702702697</v>
      </c>
      <c r="AF13" s="53">
        <f t="shared" si="6"/>
        <v>3.5660567186688459</v>
      </c>
      <c r="AG13" s="53">
        <f t="shared" si="7"/>
        <v>1.0384073611531079</v>
      </c>
      <c r="AH13" s="8">
        <f t="shared" si="8"/>
        <v>2.5276493575157382</v>
      </c>
      <c r="AI13" s="3">
        <f t="shared" si="9"/>
        <v>0.98038515810609161</v>
      </c>
    </row>
    <row r="14" spans="1:36" x14ac:dyDescent="0.25">
      <c r="A14" s="158">
        <f t="shared" si="10"/>
        <v>0.95487832981606735</v>
      </c>
      <c r="B14" s="21" t="str">
        <f t="shared" si="19"/>
        <v>augment 30</v>
      </c>
      <c r="C14" s="21">
        <v>100</v>
      </c>
      <c r="D14" s="21">
        <v>1</v>
      </c>
      <c r="E14" s="23">
        <v>30</v>
      </c>
      <c r="F14" s="21">
        <v>10</v>
      </c>
      <c r="G14" s="21">
        <v>16</v>
      </c>
      <c r="H14" s="21">
        <v>10</v>
      </c>
      <c r="I14" s="21">
        <v>36</v>
      </c>
      <c r="J14" s="22">
        <v>128</v>
      </c>
      <c r="K14" s="22">
        <v>100</v>
      </c>
      <c r="L14" s="12">
        <f t="shared" si="0"/>
        <v>9.3230996053943888E-3</v>
      </c>
      <c r="M14" s="14">
        <f t="shared" si="1"/>
        <v>0.74655217278168096</v>
      </c>
      <c r="N14" s="15">
        <f t="shared" si="2"/>
        <v>0.75064267352185088</v>
      </c>
      <c r="O14" s="15">
        <f t="shared" si="3"/>
        <v>0.58793576184880536</v>
      </c>
      <c r="P14" s="14">
        <f t="shared" si="4"/>
        <v>0.82563106796116503</v>
      </c>
      <c r="Q14" s="41"/>
      <c r="R14" s="13">
        <v>0.65027027027026996</v>
      </c>
      <c r="S14" s="12">
        <f t="shared" si="17"/>
        <v>240</v>
      </c>
      <c r="T14" s="13">
        <v>4</v>
      </c>
      <c r="U14" s="27">
        <v>0</v>
      </c>
      <c r="V14" s="14">
        <v>2869</v>
      </c>
      <c r="W14" s="15">
        <v>2381</v>
      </c>
      <c r="X14" s="15">
        <v>1501</v>
      </c>
      <c r="Y14" s="14">
        <v>4349</v>
      </c>
      <c r="Z14" s="8">
        <f t="shared" si="11"/>
        <v>0.34972972972973004</v>
      </c>
      <c r="AA14" s="8">
        <f t="shared" si="12"/>
        <v>0.7434188034188034</v>
      </c>
      <c r="AB14" s="8">
        <f t="shared" si="13"/>
        <v>0.45352380952380955</v>
      </c>
      <c r="AC14" s="8">
        <f t="shared" si="14"/>
        <v>0.54647619047619045</v>
      </c>
      <c r="AD14" s="8">
        <f t="shared" si="15"/>
        <v>0.64621099554234773</v>
      </c>
      <c r="AE14" s="8">
        <f t="shared" si="18"/>
        <v>0.52702702702702697</v>
      </c>
      <c r="AF14" s="53">
        <f t="shared" si="6"/>
        <v>4.0393755319351365</v>
      </c>
      <c r="AG14" s="53">
        <f t="shared" si="7"/>
        <v>1.5632193123807849</v>
      </c>
      <c r="AH14" s="8">
        <f t="shared" si="8"/>
        <v>2.4761562195543516</v>
      </c>
      <c r="AI14" s="3">
        <f t="shared" si="9"/>
        <v>0.95487832981606735</v>
      </c>
    </row>
    <row r="15" spans="1:36" x14ac:dyDescent="0.25">
      <c r="A15" s="158">
        <f t="shared" si="10"/>
        <v>0.97501989624076923</v>
      </c>
      <c r="B15" s="21" t="str">
        <f t="shared" si="19"/>
        <v>augment 40</v>
      </c>
      <c r="C15" s="21">
        <v>100</v>
      </c>
      <c r="D15" s="21">
        <v>1</v>
      </c>
      <c r="E15" s="23">
        <v>40</v>
      </c>
      <c r="F15" s="21">
        <v>10</v>
      </c>
      <c r="G15" s="21">
        <v>16</v>
      </c>
      <c r="H15" s="21">
        <v>10</v>
      </c>
      <c r="I15" s="21">
        <v>36</v>
      </c>
      <c r="J15" s="22">
        <v>128</v>
      </c>
      <c r="K15" s="22">
        <v>100</v>
      </c>
      <c r="L15" s="12">
        <f t="shared" si="0"/>
        <v>9.2797363514158099E-3</v>
      </c>
      <c r="M15" s="14">
        <f t="shared" si="1"/>
        <v>1</v>
      </c>
      <c r="N15" s="15">
        <f t="shared" si="2"/>
        <v>1</v>
      </c>
      <c r="O15" s="15">
        <f t="shared" si="3"/>
        <v>1</v>
      </c>
      <c r="P15" s="14">
        <f t="shared" si="4"/>
        <v>1</v>
      </c>
      <c r="Q15" s="41"/>
      <c r="R15" s="13">
        <v>0.61418918918918897</v>
      </c>
      <c r="S15" s="12">
        <f t="shared" si="17"/>
        <v>239</v>
      </c>
      <c r="T15" s="13">
        <v>3</v>
      </c>
      <c r="U15" s="27">
        <v>59</v>
      </c>
      <c r="V15" s="14">
        <v>3843</v>
      </c>
      <c r="W15" s="15">
        <v>3157</v>
      </c>
      <c r="X15" s="15">
        <v>2553</v>
      </c>
      <c r="Y15" s="14">
        <v>5247</v>
      </c>
      <c r="Z15" s="8">
        <f t="shared" si="11"/>
        <v>0.38581081081081103</v>
      </c>
      <c r="AA15" s="8">
        <f t="shared" si="12"/>
        <v>0.6726923076923077</v>
      </c>
      <c r="AB15" s="8">
        <f t="shared" si="13"/>
        <v>0.45100000000000001</v>
      </c>
      <c r="AC15" s="8">
        <f t="shared" si="14"/>
        <v>0.54900000000000004</v>
      </c>
      <c r="AD15" s="8">
        <f t="shared" si="15"/>
        <v>0.62434554973821987</v>
      </c>
      <c r="AE15" s="8">
        <f t="shared" si="18"/>
        <v>0.52702702702702697</v>
      </c>
      <c r="AF15" s="53">
        <f t="shared" si="6"/>
        <v>4.3629085239085237</v>
      </c>
      <c r="AG15" s="53">
        <f t="shared" si="7"/>
        <v>1.8460905471622269</v>
      </c>
      <c r="AH15" s="8">
        <f t="shared" si="8"/>
        <v>2.5168179767462968</v>
      </c>
      <c r="AI15" s="3">
        <f t="shared" si="9"/>
        <v>0.97501989624076923</v>
      </c>
    </row>
    <row r="16" spans="1:36" x14ac:dyDescent="0.25">
      <c r="A16" s="158">
        <f t="shared" si="10"/>
        <v>0.68477933431170912</v>
      </c>
      <c r="B16" s="21" t="str">
        <f>"L1FS " &amp; F16</f>
        <v>L1FS 4</v>
      </c>
      <c r="C16" s="21">
        <v>100</v>
      </c>
      <c r="D16" s="21">
        <v>1</v>
      </c>
      <c r="E16" s="21">
        <v>1</v>
      </c>
      <c r="F16" s="23">
        <v>4</v>
      </c>
      <c r="G16" s="21">
        <v>16</v>
      </c>
      <c r="H16" s="21">
        <v>10</v>
      </c>
      <c r="I16" s="21">
        <v>36</v>
      </c>
      <c r="J16" s="22">
        <v>128</v>
      </c>
      <c r="K16" s="22">
        <v>100</v>
      </c>
      <c r="L16" s="12">
        <f t="shared" si="0"/>
        <v>2.4326785481982569E-2</v>
      </c>
      <c r="M16" s="14">
        <f t="shared" si="1"/>
        <v>2.6801977621649754E-2</v>
      </c>
      <c r="N16" s="15">
        <f t="shared" si="2"/>
        <v>8.6760925449871473E-3</v>
      </c>
      <c r="O16" s="15">
        <f t="shared" si="3"/>
        <v>1.4492753623188406E-2</v>
      </c>
      <c r="P16" s="14">
        <f t="shared" si="4"/>
        <v>1.1844660194174758E-2</v>
      </c>
      <c r="Q16" s="41"/>
      <c r="R16" s="13">
        <v>0.70540540540540497</v>
      </c>
      <c r="S16" s="12">
        <f t="shared" si="17"/>
        <v>586</v>
      </c>
      <c r="T16" s="13">
        <v>9</v>
      </c>
      <c r="U16" s="27">
        <v>46</v>
      </c>
      <c r="V16" s="14">
        <v>103</v>
      </c>
      <c r="W16" s="15">
        <v>72</v>
      </c>
      <c r="X16" s="15">
        <v>37</v>
      </c>
      <c r="Y16" s="14">
        <v>158</v>
      </c>
      <c r="Z16" s="8">
        <f t="shared" si="11"/>
        <v>0.29459459459459503</v>
      </c>
      <c r="AA16" s="8">
        <f t="shared" si="12"/>
        <v>0.81025641025641026</v>
      </c>
      <c r="AB16" s="8">
        <f t="shared" si="13"/>
        <v>0.41142857142857142</v>
      </c>
      <c r="AC16" s="8">
        <f t="shared" si="14"/>
        <v>0.58857142857142852</v>
      </c>
      <c r="AD16" s="8">
        <f t="shared" si="15"/>
        <v>0.68695652173913047</v>
      </c>
      <c r="AE16" s="8">
        <f t="shared" si="18"/>
        <v>0.52702702702702697</v>
      </c>
      <c r="AF16" s="53">
        <f t="shared" si="6"/>
        <v>2.6699069090760954</v>
      </c>
      <c r="AG16" s="53">
        <f t="shared" si="7"/>
        <v>0.73902604405013606</v>
      </c>
      <c r="AH16" s="8">
        <f t="shared" si="8"/>
        <v>1.9308808650259595</v>
      </c>
      <c r="AI16" s="3">
        <f t="shared" si="9"/>
        <v>0.68477933431170912</v>
      </c>
    </row>
    <row r="17" spans="1:35" x14ac:dyDescent="0.25">
      <c r="A17" s="158">
        <f t="shared" si="10"/>
        <v>0.5676399089251325</v>
      </c>
      <c r="B17" s="21" t="str">
        <f t="shared" ref="B17:B19" si="20">"L1FS " &amp; F17</f>
        <v>L1FS 8</v>
      </c>
      <c r="C17" s="21">
        <v>100</v>
      </c>
      <c r="D17" s="21">
        <v>1</v>
      </c>
      <c r="E17" s="21">
        <v>1</v>
      </c>
      <c r="F17" s="23">
        <v>8</v>
      </c>
      <c r="G17" s="21">
        <v>16</v>
      </c>
      <c r="H17" s="21">
        <v>10</v>
      </c>
      <c r="I17" s="21">
        <v>36</v>
      </c>
      <c r="J17" s="22">
        <v>128</v>
      </c>
      <c r="K17" s="22">
        <v>100</v>
      </c>
      <c r="L17" s="12">
        <f t="shared" si="0"/>
        <v>8.4991977798013971E-3</v>
      </c>
      <c r="M17" s="14">
        <f t="shared" si="1"/>
        <v>2.9924538121259434E-2</v>
      </c>
      <c r="N17" s="15">
        <f t="shared" si="2"/>
        <v>4.820051413881748E-3</v>
      </c>
      <c r="O17" s="15">
        <f t="shared" si="3"/>
        <v>3.1335683509596556E-2</v>
      </c>
      <c r="P17" s="14">
        <f t="shared" si="4"/>
        <v>3.4951456310679612E-3</v>
      </c>
      <c r="Q17" s="41"/>
      <c r="R17" s="13">
        <v>0.62162162162162105</v>
      </c>
      <c r="S17" s="12">
        <f t="shared" si="17"/>
        <v>221</v>
      </c>
      <c r="T17" s="13">
        <v>3</v>
      </c>
      <c r="U17" s="27">
        <v>41</v>
      </c>
      <c r="V17" s="14">
        <v>115</v>
      </c>
      <c r="W17" s="15">
        <v>60</v>
      </c>
      <c r="X17" s="15">
        <v>80</v>
      </c>
      <c r="Y17" s="14">
        <v>115</v>
      </c>
      <c r="Z17" s="8">
        <f t="shared" si="11"/>
        <v>0.37837837837837895</v>
      </c>
      <c r="AA17" s="8">
        <f t="shared" si="12"/>
        <v>0.58974358974358976</v>
      </c>
      <c r="AB17" s="8">
        <f t="shared" si="13"/>
        <v>0.34285714285714286</v>
      </c>
      <c r="AC17" s="8">
        <f t="shared" si="14"/>
        <v>0.65714285714285714</v>
      </c>
      <c r="AD17" s="8">
        <f t="shared" si="15"/>
        <v>0.65714285714285714</v>
      </c>
      <c r="AE17" s="8">
        <f t="shared" si="18"/>
        <v>0.52702702702702697</v>
      </c>
      <c r="AF17" s="53">
        <f t="shared" si="6"/>
        <v>2.4289547792874226</v>
      </c>
      <c r="AG17" s="53">
        <f t="shared" si="7"/>
        <v>0.73455477042920492</v>
      </c>
      <c r="AH17" s="8">
        <f t="shared" si="8"/>
        <v>1.6944000088582176</v>
      </c>
      <c r="AI17" s="3">
        <f t="shared" si="9"/>
        <v>0.5676399089251325</v>
      </c>
    </row>
    <row r="18" spans="1:35" x14ac:dyDescent="0.25">
      <c r="A18" s="158">
        <f t="shared" si="10"/>
        <v>0.6624140495759091</v>
      </c>
      <c r="B18" s="21" t="str">
        <f t="shared" si="20"/>
        <v>L1FS 24</v>
      </c>
      <c r="C18" s="21">
        <v>100</v>
      </c>
      <c r="D18" s="21">
        <v>1</v>
      </c>
      <c r="E18" s="21">
        <v>1</v>
      </c>
      <c r="F18" s="23">
        <v>24</v>
      </c>
      <c r="G18" s="21">
        <v>16</v>
      </c>
      <c r="H18" s="21">
        <v>10</v>
      </c>
      <c r="I18" s="21">
        <v>36</v>
      </c>
      <c r="J18" s="22">
        <v>128</v>
      </c>
      <c r="K18" s="22">
        <v>100</v>
      </c>
      <c r="L18" s="12">
        <f t="shared" si="0"/>
        <v>1.8212566671002992E-2</v>
      </c>
      <c r="M18" s="14">
        <f t="shared" si="1"/>
        <v>3.1485818371064275E-2</v>
      </c>
      <c r="N18" s="15">
        <f t="shared" si="2"/>
        <v>2.8920308483290488E-3</v>
      </c>
      <c r="O18" s="15">
        <f t="shared" si="3"/>
        <v>2.7810419114766942E-2</v>
      </c>
      <c r="P18" s="14">
        <f t="shared" si="4"/>
        <v>5.2427184466019416E-3</v>
      </c>
      <c r="Q18" s="41"/>
      <c r="R18" s="13">
        <v>0.66216216216216195</v>
      </c>
      <c r="S18" s="12">
        <f t="shared" si="17"/>
        <v>445</v>
      </c>
      <c r="T18" s="13">
        <v>7</v>
      </c>
      <c r="U18" s="27">
        <v>25</v>
      </c>
      <c r="V18" s="14">
        <v>121</v>
      </c>
      <c r="W18" s="15">
        <v>54</v>
      </c>
      <c r="X18" s="15">
        <v>71</v>
      </c>
      <c r="Y18" s="14">
        <v>124</v>
      </c>
      <c r="Z18" s="8">
        <f t="shared" si="11"/>
        <v>0.33783783783783805</v>
      </c>
      <c r="AA18" s="8">
        <f t="shared" si="12"/>
        <v>0.63589743589743586</v>
      </c>
      <c r="AB18" s="8">
        <f t="shared" si="13"/>
        <v>0.30857142857142855</v>
      </c>
      <c r="AC18" s="8">
        <f t="shared" si="14"/>
        <v>0.69142857142857139</v>
      </c>
      <c r="AD18" s="8">
        <f t="shared" si="15"/>
        <v>0.6966292134831461</v>
      </c>
      <c r="AE18" s="8">
        <f t="shared" si="18"/>
        <v>0.52702702702702697</v>
      </c>
      <c r="AF18" s="53">
        <f t="shared" si="6"/>
        <v>2.5532437333328621</v>
      </c>
      <c r="AG18" s="53">
        <f t="shared" si="7"/>
        <v>0.66751386392859868</v>
      </c>
      <c r="AH18" s="8">
        <f t="shared" si="8"/>
        <v>1.8857298694042635</v>
      </c>
      <c r="AI18" s="3">
        <f t="shared" si="9"/>
        <v>0.6624140495759091</v>
      </c>
    </row>
    <row r="19" spans="1:35" x14ac:dyDescent="0.25">
      <c r="A19" s="158">
        <f t="shared" si="10"/>
        <v>0.6693510243476396</v>
      </c>
      <c r="B19" s="21" t="str">
        <f t="shared" si="20"/>
        <v>L1FS 32</v>
      </c>
      <c r="C19" s="21">
        <v>100</v>
      </c>
      <c r="D19" s="21">
        <v>1</v>
      </c>
      <c r="E19" s="21">
        <v>1</v>
      </c>
      <c r="F19" s="23">
        <v>32</v>
      </c>
      <c r="G19" s="21">
        <v>16</v>
      </c>
      <c r="H19" s="21">
        <v>10</v>
      </c>
      <c r="I19" s="21">
        <v>36</v>
      </c>
      <c r="J19" s="22">
        <v>128</v>
      </c>
      <c r="K19" s="22">
        <v>100</v>
      </c>
      <c r="L19" s="12">
        <f t="shared" si="0"/>
        <v>2.9703828975326307E-2</v>
      </c>
      <c r="M19" s="14">
        <f t="shared" si="1"/>
        <v>3.1225604996096799E-2</v>
      </c>
      <c r="N19" s="15">
        <f t="shared" si="2"/>
        <v>3.2133676092544988E-3</v>
      </c>
      <c r="O19" s="15">
        <f t="shared" si="3"/>
        <v>2.6243634939287112E-2</v>
      </c>
      <c r="P19" s="14">
        <f t="shared" si="4"/>
        <v>6.0194174757281557E-3</v>
      </c>
      <c r="Q19" s="41"/>
      <c r="R19" s="13">
        <v>0.67027027027026997</v>
      </c>
      <c r="S19" s="12">
        <f t="shared" si="17"/>
        <v>710</v>
      </c>
      <c r="T19" s="13">
        <v>11</v>
      </c>
      <c r="U19" s="27">
        <v>50</v>
      </c>
      <c r="V19" s="14">
        <v>120</v>
      </c>
      <c r="W19" s="15">
        <v>55</v>
      </c>
      <c r="X19" s="15">
        <v>67</v>
      </c>
      <c r="Y19" s="14">
        <v>128</v>
      </c>
      <c r="Z19" s="8">
        <f t="shared" si="11"/>
        <v>0.32972972972973003</v>
      </c>
      <c r="AA19" s="8">
        <f t="shared" si="12"/>
        <v>0.65641025641025641</v>
      </c>
      <c r="AB19" s="8">
        <f t="shared" si="13"/>
        <v>0.31428571428571428</v>
      </c>
      <c r="AC19" s="8">
        <f t="shared" si="14"/>
        <v>0.68571428571428572</v>
      </c>
      <c r="AD19" s="8">
        <f t="shared" si="15"/>
        <v>0.69945355191256831</v>
      </c>
      <c r="AE19" s="8">
        <f t="shared" si="18"/>
        <v>0.52702702702702697</v>
      </c>
      <c r="AF19" s="53">
        <f t="shared" si="6"/>
        <v>2.5766668618936639</v>
      </c>
      <c r="AG19" s="53">
        <f t="shared" si="7"/>
        <v>0.67693264060002512</v>
      </c>
      <c r="AH19" s="8">
        <f t="shared" si="8"/>
        <v>1.8997342212936388</v>
      </c>
      <c r="AI19" s="3">
        <f t="shared" si="9"/>
        <v>0.6693510243476396</v>
      </c>
    </row>
    <row r="20" spans="1:35" x14ac:dyDescent="0.25">
      <c r="A20" s="158">
        <f t="shared" si="10"/>
        <v>0.6028926640448331</v>
      </c>
      <c r="B20" s="21" t="str">
        <f>"L1FA" &amp; G20</f>
        <v>L1FA5</v>
      </c>
      <c r="C20" s="21">
        <v>100</v>
      </c>
      <c r="D20" s="21">
        <v>1</v>
      </c>
      <c r="E20" s="21">
        <v>1</v>
      </c>
      <c r="F20" s="21">
        <v>10</v>
      </c>
      <c r="G20" s="23">
        <v>5</v>
      </c>
      <c r="H20" s="21">
        <v>10</v>
      </c>
      <c r="I20" s="21">
        <v>36</v>
      </c>
      <c r="J20" s="22">
        <v>128</v>
      </c>
      <c r="K20" s="22">
        <v>100</v>
      </c>
      <c r="L20" s="12">
        <f t="shared" si="0"/>
        <v>5.4637700013008975E-3</v>
      </c>
      <c r="M20" s="14">
        <f t="shared" si="1"/>
        <v>3.3827738745771531E-2</v>
      </c>
      <c r="N20" s="15">
        <f t="shared" si="2"/>
        <v>0</v>
      </c>
      <c r="O20" s="15">
        <f t="shared" si="3"/>
        <v>3.8386212299255776E-2</v>
      </c>
      <c r="P20" s="14">
        <f t="shared" si="4"/>
        <v>0</v>
      </c>
      <c r="Q20" s="41"/>
      <c r="R20" s="13">
        <v>0.61351351351351302</v>
      </c>
      <c r="S20" s="12">
        <f t="shared" si="17"/>
        <v>151</v>
      </c>
      <c r="T20" s="13">
        <v>2</v>
      </c>
      <c r="U20" s="27">
        <v>31</v>
      </c>
      <c r="V20" s="14">
        <v>130</v>
      </c>
      <c r="W20" s="15">
        <v>45</v>
      </c>
      <c r="X20" s="15">
        <v>98</v>
      </c>
      <c r="Y20" s="14">
        <v>97</v>
      </c>
      <c r="Z20" s="8">
        <f t="shared" si="11"/>
        <v>0.38648648648648698</v>
      </c>
      <c r="AA20" s="8">
        <f t="shared" si="12"/>
        <v>0.49743589743589745</v>
      </c>
      <c r="AB20" s="8">
        <f t="shared" si="13"/>
        <v>0.25714285714285712</v>
      </c>
      <c r="AC20" s="8">
        <f t="shared" si="14"/>
        <v>0.74285714285714288</v>
      </c>
      <c r="AD20" s="8">
        <f t="shared" si="15"/>
        <v>0.68309859154929575</v>
      </c>
      <c r="AE20" s="8">
        <f t="shared" si="18"/>
        <v>0.52702702702702697</v>
      </c>
      <c r="AF20" s="53">
        <f t="shared" si="6"/>
        <v>2.414661319579352</v>
      </c>
      <c r="AG20" s="53">
        <f t="shared" si="7"/>
        <v>0.64909311363064504</v>
      </c>
      <c r="AH20" s="8">
        <f t="shared" si="8"/>
        <v>1.765568205948707</v>
      </c>
      <c r="AI20" s="3">
        <f t="shared" si="9"/>
        <v>0.6028926640448331</v>
      </c>
    </row>
    <row r="21" spans="1:35" x14ac:dyDescent="0.25">
      <c r="A21" s="158">
        <f t="shared" si="10"/>
        <v>0.64072489516558062</v>
      </c>
      <c r="B21" s="21" t="str">
        <f t="shared" ref="B21:B22" si="21">"L1FA" &amp; G21</f>
        <v>L1FA15</v>
      </c>
      <c r="C21" s="21">
        <v>100</v>
      </c>
      <c r="D21" s="21">
        <v>1</v>
      </c>
      <c r="E21" s="21">
        <v>1</v>
      </c>
      <c r="F21" s="21">
        <v>10</v>
      </c>
      <c r="G21" s="23">
        <v>15</v>
      </c>
      <c r="H21" s="21">
        <v>10</v>
      </c>
      <c r="I21" s="21">
        <v>36</v>
      </c>
      <c r="J21" s="22">
        <v>128</v>
      </c>
      <c r="K21" s="22">
        <v>100</v>
      </c>
      <c r="L21" s="12">
        <f t="shared" si="0"/>
        <v>1.1144356272494688E-2</v>
      </c>
      <c r="M21" s="14">
        <f t="shared" si="1"/>
        <v>2.9924538121259434E-2</v>
      </c>
      <c r="N21" s="15">
        <f t="shared" si="2"/>
        <v>4.820051413881748E-3</v>
      </c>
      <c r="O21" s="15">
        <f t="shared" si="3"/>
        <v>2.5851938895417155E-2</v>
      </c>
      <c r="P21" s="14">
        <f t="shared" si="4"/>
        <v>6.2135922330097092E-3</v>
      </c>
      <c r="Q21" s="41"/>
      <c r="R21" s="13">
        <v>0.65945945945945905</v>
      </c>
      <c r="S21" s="12">
        <f t="shared" si="17"/>
        <v>282</v>
      </c>
      <c r="T21" s="13">
        <v>4</v>
      </c>
      <c r="U21" s="27">
        <v>42</v>
      </c>
      <c r="V21" s="14">
        <v>115</v>
      </c>
      <c r="W21" s="15">
        <v>60</v>
      </c>
      <c r="X21" s="15">
        <v>66</v>
      </c>
      <c r="Y21" s="14">
        <v>129</v>
      </c>
      <c r="Z21" s="8">
        <f t="shared" si="11"/>
        <v>0.34054054054054095</v>
      </c>
      <c r="AA21" s="8">
        <f t="shared" si="12"/>
        <v>0.66153846153846152</v>
      </c>
      <c r="AB21" s="8">
        <f t="shared" si="13"/>
        <v>0.34285714285714286</v>
      </c>
      <c r="AC21" s="8">
        <f t="shared" si="14"/>
        <v>0.65714285714285714</v>
      </c>
      <c r="AD21" s="8">
        <f t="shared" si="15"/>
        <v>0.68253968253968256</v>
      </c>
      <c r="AE21" s="8">
        <f t="shared" si="18"/>
        <v>0.52702702702702697</v>
      </c>
      <c r="AF21" s="53">
        <f t="shared" si="6"/>
        <v>2.5413059355220735</v>
      </c>
      <c r="AG21" s="53">
        <f t="shared" si="7"/>
        <v>0.69936209108406022</v>
      </c>
      <c r="AH21" s="8">
        <f t="shared" si="8"/>
        <v>1.8419438444380134</v>
      </c>
      <c r="AI21" s="3">
        <f t="shared" si="9"/>
        <v>0.64072489516558062</v>
      </c>
    </row>
    <row r="22" spans="1:35" x14ac:dyDescent="0.25">
      <c r="A22" s="158">
        <f t="shared" si="10"/>
        <v>0.68330666414443575</v>
      </c>
      <c r="B22" s="21" t="str">
        <f t="shared" si="21"/>
        <v>L1FA20</v>
      </c>
      <c r="C22" s="21">
        <v>100</v>
      </c>
      <c r="D22" s="21">
        <v>1</v>
      </c>
      <c r="E22" s="21">
        <v>1</v>
      </c>
      <c r="F22" s="21">
        <v>10</v>
      </c>
      <c r="G22" s="23">
        <v>20</v>
      </c>
      <c r="H22" s="21">
        <v>10</v>
      </c>
      <c r="I22" s="21">
        <v>36</v>
      </c>
      <c r="J22" s="22">
        <v>128</v>
      </c>
      <c r="K22" s="22">
        <v>100</v>
      </c>
      <c r="L22" s="12">
        <f t="shared" si="0"/>
        <v>1.2531980399809201E-2</v>
      </c>
      <c r="M22" s="14">
        <f t="shared" si="1"/>
        <v>2.7062190996617226E-2</v>
      </c>
      <c r="N22" s="15">
        <f t="shared" si="2"/>
        <v>8.3547557840616959E-3</v>
      </c>
      <c r="O22" s="15">
        <f t="shared" si="3"/>
        <v>1.5667841754798278E-2</v>
      </c>
      <c r="P22" s="14">
        <f t="shared" si="4"/>
        <v>1.1262135922330097E-2</v>
      </c>
      <c r="Q22" s="41"/>
      <c r="R22" s="13">
        <v>0.7</v>
      </c>
      <c r="S22" s="12">
        <f t="shared" si="17"/>
        <v>314</v>
      </c>
      <c r="T22" s="13">
        <v>5</v>
      </c>
      <c r="U22" s="27">
        <v>14</v>
      </c>
      <c r="V22" s="14">
        <v>104</v>
      </c>
      <c r="W22" s="15">
        <v>71</v>
      </c>
      <c r="X22" s="15">
        <v>40</v>
      </c>
      <c r="Y22" s="14">
        <v>155</v>
      </c>
      <c r="Z22" s="8">
        <f t="shared" si="11"/>
        <v>0.30000000000000004</v>
      </c>
      <c r="AA22" s="8">
        <f t="shared" si="12"/>
        <v>0.79487179487179482</v>
      </c>
      <c r="AB22" s="8">
        <f t="shared" si="13"/>
        <v>0.40571428571428569</v>
      </c>
      <c r="AC22" s="8">
        <f t="shared" si="14"/>
        <v>0.59428571428571431</v>
      </c>
      <c r="AD22" s="8">
        <f t="shared" si="15"/>
        <v>0.68584070796460173</v>
      </c>
      <c r="AE22" s="8">
        <f t="shared" si="18"/>
        <v>0.52702702702702697</v>
      </c>
      <c r="AF22" s="53">
        <f t="shared" si="6"/>
        <v>2.6545088631034837</v>
      </c>
      <c r="AG22" s="53">
        <f t="shared" si="7"/>
        <v>0.72660102189815667</v>
      </c>
      <c r="AH22" s="8">
        <f t="shared" si="8"/>
        <v>1.927907841205327</v>
      </c>
      <c r="AI22" s="3">
        <f t="shared" si="9"/>
        <v>0.68330666414443575</v>
      </c>
    </row>
    <row r="23" spans="1:35" x14ac:dyDescent="0.25">
      <c r="A23" s="158">
        <f t="shared" si="10"/>
        <v>0.51091800582158509</v>
      </c>
      <c r="B23" s="21" t="str">
        <f>"L1FA" &amp; G23</f>
        <v>L1FA30</v>
      </c>
      <c r="C23" s="21">
        <v>100</v>
      </c>
      <c r="D23" s="21">
        <v>1</v>
      </c>
      <c r="E23" s="21">
        <v>1</v>
      </c>
      <c r="F23" s="21">
        <v>10</v>
      </c>
      <c r="G23" s="23">
        <v>30</v>
      </c>
      <c r="H23" s="21">
        <v>10</v>
      </c>
      <c r="I23" s="21">
        <v>36</v>
      </c>
      <c r="J23" s="22">
        <v>128</v>
      </c>
      <c r="K23" s="22">
        <v>100</v>
      </c>
      <c r="L23" s="12">
        <f t="shared" si="0"/>
        <v>1.8516109448853041E-2</v>
      </c>
      <c r="M23" s="14">
        <f t="shared" si="1"/>
        <v>2.8363257871454592E-2</v>
      </c>
      <c r="N23" s="15">
        <f t="shared" si="2"/>
        <v>6.7480719794344472E-3</v>
      </c>
      <c r="O23" s="15">
        <f t="shared" si="3"/>
        <v>3.1335683509596556E-2</v>
      </c>
      <c r="P23" s="14">
        <f t="shared" si="4"/>
        <v>3.4951456310679612E-3</v>
      </c>
      <c r="Q23" s="41"/>
      <c r="R23" s="13">
        <v>0.60540540540540499</v>
      </c>
      <c r="S23" s="12">
        <f t="shared" si="17"/>
        <v>452</v>
      </c>
      <c r="T23" s="13">
        <v>7</v>
      </c>
      <c r="U23" s="27">
        <v>32</v>
      </c>
      <c r="V23" s="14">
        <v>109</v>
      </c>
      <c r="W23" s="15">
        <v>66</v>
      </c>
      <c r="X23" s="15">
        <v>80</v>
      </c>
      <c r="Y23" s="14">
        <v>115</v>
      </c>
      <c r="Z23" s="8">
        <f t="shared" si="11"/>
        <v>0.39459459459459501</v>
      </c>
      <c r="AA23" s="8">
        <f t="shared" si="12"/>
        <v>0.58974358974358976</v>
      </c>
      <c r="AB23" s="8">
        <f t="shared" si="13"/>
        <v>0.37714285714285717</v>
      </c>
      <c r="AC23" s="8">
        <f t="shared" si="14"/>
        <v>0.62285714285714289</v>
      </c>
      <c r="AD23" s="8">
        <f t="shared" si="15"/>
        <v>0.63535911602209949</v>
      </c>
      <c r="AE23" s="8">
        <f t="shared" si="18"/>
        <v>0.52702702702702697</v>
      </c>
      <c r="AF23" s="53">
        <f t="shared" si="6"/>
        <v>2.3768915685356875</v>
      </c>
      <c r="AG23" s="53">
        <f t="shared" si="7"/>
        <v>0.7970016331657398</v>
      </c>
      <c r="AH23" s="8">
        <f t="shared" si="8"/>
        <v>1.5798899353699478</v>
      </c>
      <c r="AI23" s="3">
        <f t="shared" si="9"/>
        <v>0.51091800582158509</v>
      </c>
    </row>
    <row r="24" spans="1:35" x14ac:dyDescent="0.25">
      <c r="A24" s="158">
        <f t="shared" si="10"/>
        <v>0.6133647357224189</v>
      </c>
      <c r="B24" s="21" t="s">
        <v>40</v>
      </c>
      <c r="C24" s="21">
        <v>100</v>
      </c>
      <c r="D24" s="21">
        <v>1</v>
      </c>
      <c r="E24" s="21">
        <v>1</v>
      </c>
      <c r="F24" s="21">
        <v>10</v>
      </c>
      <c r="G24" s="21">
        <v>16</v>
      </c>
      <c r="H24" s="23">
        <v>5</v>
      </c>
      <c r="I24" s="21">
        <v>36</v>
      </c>
      <c r="J24" s="22">
        <v>128</v>
      </c>
      <c r="K24" s="22">
        <v>100</v>
      </c>
      <c r="L24" s="12">
        <f t="shared" si="0"/>
        <v>7.7186592081869825E-3</v>
      </c>
      <c r="M24" s="14">
        <f t="shared" si="1"/>
        <v>2.4720270621909967E-2</v>
      </c>
      <c r="N24" s="15">
        <f t="shared" si="2"/>
        <v>1.1246786632390746E-2</v>
      </c>
      <c r="O24" s="15">
        <f t="shared" si="3"/>
        <v>1.5276145710928319E-2</v>
      </c>
      <c r="P24" s="14">
        <f t="shared" si="4"/>
        <v>1.1456310679611651E-2</v>
      </c>
      <c r="Q24" s="41"/>
      <c r="R24" s="13">
        <v>0.678378378378378</v>
      </c>
      <c r="S24" s="12">
        <f t="shared" si="17"/>
        <v>203</v>
      </c>
      <c r="T24" s="13">
        <v>3</v>
      </c>
      <c r="U24" s="27">
        <v>23</v>
      </c>
      <c r="V24" s="14">
        <v>95</v>
      </c>
      <c r="W24" s="15">
        <v>80</v>
      </c>
      <c r="X24" s="15">
        <v>39</v>
      </c>
      <c r="Y24" s="14">
        <v>156</v>
      </c>
      <c r="Z24" s="8">
        <f t="shared" si="11"/>
        <v>0.321621621621622</v>
      </c>
      <c r="AA24" s="8">
        <f t="shared" si="12"/>
        <v>0.8</v>
      </c>
      <c r="AB24" s="8">
        <f t="shared" si="13"/>
        <v>0.45714285714285713</v>
      </c>
      <c r="AC24" s="8">
        <f t="shared" si="14"/>
        <v>0.54285714285714282</v>
      </c>
      <c r="AD24" s="8">
        <f t="shared" si="15"/>
        <v>0.66101694915254239</v>
      </c>
      <c r="AE24" s="8">
        <f t="shared" si="18"/>
        <v>0.52702702702702697</v>
      </c>
      <c r="AF24" s="53">
        <f t="shared" si="6"/>
        <v>2.5844391295640698</v>
      </c>
      <c r="AG24" s="53">
        <f t="shared" si="7"/>
        <v>0.79772992460505687</v>
      </c>
      <c r="AH24" s="8">
        <f t="shared" si="8"/>
        <v>1.786709204959013</v>
      </c>
      <c r="AI24" s="3">
        <f t="shared" si="9"/>
        <v>0.6133647357224189</v>
      </c>
    </row>
    <row r="25" spans="1:35" x14ac:dyDescent="0.25">
      <c r="A25" s="158">
        <f t="shared" si="10"/>
        <v>0.53968802614683919</v>
      </c>
      <c r="B25" s="21" t="s">
        <v>40</v>
      </c>
      <c r="C25" s="21">
        <v>100</v>
      </c>
      <c r="D25" s="21">
        <v>1</v>
      </c>
      <c r="E25" s="21">
        <v>1</v>
      </c>
      <c r="F25" s="21">
        <v>10</v>
      </c>
      <c r="G25" s="21">
        <v>16</v>
      </c>
      <c r="H25" s="23">
        <v>15</v>
      </c>
      <c r="I25" s="21">
        <v>36</v>
      </c>
      <c r="J25" s="22">
        <v>128</v>
      </c>
      <c r="K25" s="22">
        <v>100</v>
      </c>
      <c r="L25" s="12">
        <f t="shared" si="0"/>
        <v>1.9643554052296085E-2</v>
      </c>
      <c r="M25" s="14">
        <f t="shared" si="1"/>
        <v>2.5240697371844912E-2</v>
      </c>
      <c r="N25" s="15">
        <f t="shared" si="2"/>
        <v>1.0604113110539846E-2</v>
      </c>
      <c r="O25" s="15">
        <f t="shared" si="3"/>
        <v>2.1543282412847631E-2</v>
      </c>
      <c r="P25" s="14">
        <f t="shared" si="4"/>
        <v>8.3495145631067962E-3</v>
      </c>
      <c r="Q25" s="41"/>
      <c r="R25" s="13">
        <v>0.64054054054053999</v>
      </c>
      <c r="S25" s="12">
        <f t="shared" si="17"/>
        <v>478</v>
      </c>
      <c r="T25" s="13">
        <v>7</v>
      </c>
      <c r="U25" s="27">
        <v>58</v>
      </c>
      <c r="V25" s="14">
        <v>97</v>
      </c>
      <c r="W25" s="15">
        <v>78</v>
      </c>
      <c r="X25" s="15">
        <v>55</v>
      </c>
      <c r="Y25" s="14">
        <v>140</v>
      </c>
      <c r="Z25" s="8">
        <f t="shared" si="11"/>
        <v>0.35945945945946001</v>
      </c>
      <c r="AA25" s="8">
        <f t="shared" si="12"/>
        <v>0.71794871794871795</v>
      </c>
      <c r="AB25" s="8">
        <f t="shared" si="13"/>
        <v>0.44571428571428573</v>
      </c>
      <c r="AC25" s="8">
        <f t="shared" si="14"/>
        <v>0.55428571428571427</v>
      </c>
      <c r="AD25" s="8">
        <f t="shared" si="15"/>
        <v>0.64220183486238536</v>
      </c>
      <c r="AE25" s="8">
        <f t="shared" si="18"/>
        <v>0.52702702702702697</v>
      </c>
      <c r="AF25" s="53">
        <f t="shared" si="6"/>
        <v>2.4733922117369507</v>
      </c>
      <c r="AG25" s="53">
        <f t="shared" si="7"/>
        <v>0.83542141233658174</v>
      </c>
      <c r="AH25" s="8">
        <f t="shared" si="8"/>
        <v>1.6379707994003689</v>
      </c>
      <c r="AI25" s="3">
        <f t="shared" si="9"/>
        <v>0.53968802614683919</v>
      </c>
    </row>
    <row r="26" spans="1:35" x14ac:dyDescent="0.25">
      <c r="A26" s="158">
        <f t="shared" si="10"/>
        <v>0.5454389379163177</v>
      </c>
      <c r="B26" s="21" t="s">
        <v>40</v>
      </c>
      <c r="C26" s="21">
        <v>100</v>
      </c>
      <c r="D26" s="21">
        <v>1</v>
      </c>
      <c r="E26" s="21">
        <v>1</v>
      </c>
      <c r="F26" s="21">
        <v>10</v>
      </c>
      <c r="G26" s="21">
        <v>16</v>
      </c>
      <c r="H26" s="23">
        <v>20</v>
      </c>
      <c r="I26" s="21">
        <v>36</v>
      </c>
      <c r="J26" s="22">
        <v>128</v>
      </c>
      <c r="K26" s="22">
        <v>100</v>
      </c>
      <c r="L26" s="12">
        <f t="shared" si="0"/>
        <v>3.0744547070812193E-2</v>
      </c>
      <c r="M26" s="14">
        <f t="shared" si="1"/>
        <v>2.6541764246682281E-2</v>
      </c>
      <c r="N26" s="15">
        <f t="shared" si="2"/>
        <v>8.9974293059125968E-3</v>
      </c>
      <c r="O26" s="15">
        <f t="shared" si="3"/>
        <v>2.3893458676067372E-2</v>
      </c>
      <c r="P26" s="14">
        <f t="shared" si="4"/>
        <v>7.1844660194174759E-3</v>
      </c>
      <c r="Q26" s="41"/>
      <c r="R26" s="13">
        <v>0.63783783783783699</v>
      </c>
      <c r="S26" s="12">
        <f t="shared" si="17"/>
        <v>734</v>
      </c>
      <c r="T26" s="13">
        <v>12</v>
      </c>
      <c r="U26" s="27">
        <v>14</v>
      </c>
      <c r="V26" s="14">
        <v>102</v>
      </c>
      <c r="W26" s="15">
        <v>73</v>
      </c>
      <c r="X26" s="15">
        <v>61</v>
      </c>
      <c r="Y26" s="14">
        <v>134</v>
      </c>
      <c r="Z26" s="8">
        <f t="shared" si="11"/>
        <v>0.36216216216216301</v>
      </c>
      <c r="AA26" s="8">
        <f t="shared" si="12"/>
        <v>0.68717948717948718</v>
      </c>
      <c r="AB26" s="8">
        <f t="shared" si="13"/>
        <v>0.41714285714285715</v>
      </c>
      <c r="AC26" s="8">
        <f t="shared" si="14"/>
        <v>0.58285714285714285</v>
      </c>
      <c r="AD26" s="8">
        <f t="shared" si="15"/>
        <v>0.64734299516908211</v>
      </c>
      <c r="AE26" s="8">
        <f t="shared" si="18"/>
        <v>0.52702702702702697</v>
      </c>
      <c r="AF26" s="53">
        <f t="shared" si="6"/>
        <v>2.4686277251675937</v>
      </c>
      <c r="AG26" s="53">
        <f t="shared" si="7"/>
        <v>0.81904699568174499</v>
      </c>
      <c r="AH26" s="8">
        <f t="shared" si="8"/>
        <v>1.6495807294858487</v>
      </c>
      <c r="AI26" s="3">
        <f t="shared" si="9"/>
        <v>0.5454389379163177</v>
      </c>
    </row>
    <row r="27" spans="1:35" x14ac:dyDescent="0.25">
      <c r="A27" s="158">
        <f t="shared" si="10"/>
        <v>0.5371644848281667</v>
      </c>
      <c r="B27" s="21" t="s">
        <v>40</v>
      </c>
      <c r="C27" s="21">
        <v>100</v>
      </c>
      <c r="D27" s="21">
        <v>1</v>
      </c>
      <c r="E27" s="21">
        <v>1</v>
      </c>
      <c r="F27" s="21">
        <v>10</v>
      </c>
      <c r="G27" s="21">
        <v>16</v>
      </c>
      <c r="H27" s="23">
        <v>30</v>
      </c>
      <c r="I27" s="21">
        <v>36</v>
      </c>
      <c r="J27" s="22">
        <v>128</v>
      </c>
      <c r="K27" s="22">
        <v>100</v>
      </c>
      <c r="L27" s="12">
        <f t="shared" si="0"/>
        <v>6.5001517713889248E-2</v>
      </c>
      <c r="M27" s="14">
        <f t="shared" si="1"/>
        <v>2.4720270621909967E-2</v>
      </c>
      <c r="N27" s="15">
        <f t="shared" si="2"/>
        <v>1.1246786632390746E-2</v>
      </c>
      <c r="O27" s="15">
        <f t="shared" si="3"/>
        <v>1.8801410105757931E-2</v>
      </c>
      <c r="P27" s="14">
        <f t="shared" si="4"/>
        <v>9.7087378640776691E-3</v>
      </c>
      <c r="Q27" s="41"/>
      <c r="R27" s="13">
        <v>0.65405405405405403</v>
      </c>
      <c r="S27" s="12">
        <f t="shared" si="17"/>
        <v>1524</v>
      </c>
      <c r="T27" s="13">
        <v>25</v>
      </c>
      <c r="U27" s="27">
        <v>24</v>
      </c>
      <c r="V27" s="14">
        <v>95</v>
      </c>
      <c r="W27" s="15">
        <v>80</v>
      </c>
      <c r="X27" s="15">
        <v>48</v>
      </c>
      <c r="Y27" s="14">
        <v>147</v>
      </c>
      <c r="Z27" s="8">
        <f t="shared" si="11"/>
        <v>0.34594594594594597</v>
      </c>
      <c r="AA27" s="8">
        <f t="shared" si="12"/>
        <v>0.75384615384615383</v>
      </c>
      <c r="AB27" s="8">
        <f t="shared" si="13"/>
        <v>0.45714285714285713</v>
      </c>
      <c r="AC27" s="8">
        <f t="shared" si="14"/>
        <v>0.54285714285714282</v>
      </c>
      <c r="AD27" s="8">
        <f t="shared" si="15"/>
        <v>0.64757709251101325</v>
      </c>
      <c r="AE27" s="8">
        <f t="shared" si="18"/>
        <v>0.52702702702702697</v>
      </c>
      <c r="AF27" s="53">
        <f t="shared" si="6"/>
        <v>2.5122133862703655</v>
      </c>
      <c r="AG27" s="53">
        <f t="shared" si="7"/>
        <v>0.87933710743508309</v>
      </c>
      <c r="AH27" s="8">
        <f t="shared" si="8"/>
        <v>1.6328762788352824</v>
      </c>
      <c r="AI27" s="3">
        <f t="shared" si="9"/>
        <v>0.5371644848281667</v>
      </c>
    </row>
    <row r="28" spans="1:35" x14ac:dyDescent="0.25">
      <c r="A28" s="158">
        <f t="shared" si="10"/>
        <v>0.44702249643644404</v>
      </c>
      <c r="B28" s="21" t="s">
        <v>41</v>
      </c>
      <c r="C28" s="21">
        <v>100</v>
      </c>
      <c r="D28" s="21">
        <v>1</v>
      </c>
      <c r="E28" s="21">
        <v>1</v>
      </c>
      <c r="F28" s="21">
        <v>10</v>
      </c>
      <c r="G28" s="21">
        <v>16</v>
      </c>
      <c r="H28" s="21">
        <v>10</v>
      </c>
      <c r="I28" s="23">
        <v>16</v>
      </c>
      <c r="J28" s="22">
        <v>128</v>
      </c>
      <c r="K28" s="22">
        <v>100</v>
      </c>
      <c r="L28" s="12">
        <f t="shared" si="0"/>
        <v>9.7133688912015952E-3</v>
      </c>
      <c r="M28" s="14">
        <f t="shared" si="1"/>
        <v>2.3419203747072601E-2</v>
      </c>
      <c r="N28" s="15">
        <f t="shared" si="2"/>
        <v>1.2853470437017995E-2</v>
      </c>
      <c r="O28" s="15">
        <f t="shared" si="3"/>
        <v>2.4285154719937328E-2</v>
      </c>
      <c r="P28" s="14">
        <f t="shared" si="4"/>
        <v>6.9902912621359224E-3</v>
      </c>
      <c r="Q28" s="41"/>
      <c r="R28" s="13">
        <v>0.60270270270270199</v>
      </c>
      <c r="S28" s="12">
        <f t="shared" si="17"/>
        <v>249</v>
      </c>
      <c r="T28" s="13">
        <v>4</v>
      </c>
      <c r="U28" s="27">
        <v>9</v>
      </c>
      <c r="V28" s="14">
        <v>90</v>
      </c>
      <c r="W28" s="15">
        <v>85</v>
      </c>
      <c r="X28" s="15">
        <v>62</v>
      </c>
      <c r="Y28" s="14">
        <v>133</v>
      </c>
      <c r="Z28" s="8">
        <f t="shared" si="11"/>
        <v>0.39729729729729801</v>
      </c>
      <c r="AA28" s="8">
        <f t="shared" si="12"/>
        <v>0.68205128205128207</v>
      </c>
      <c r="AB28" s="8">
        <f t="shared" si="13"/>
        <v>0.48571428571428571</v>
      </c>
      <c r="AC28" s="8">
        <f t="shared" si="14"/>
        <v>0.51428571428571423</v>
      </c>
      <c r="AD28" s="8">
        <f t="shared" si="15"/>
        <v>0.61009174311926606</v>
      </c>
      <c r="AE28" s="8">
        <f t="shared" si="18"/>
        <v>0.52702702702702697</v>
      </c>
      <c r="AF28" s="53">
        <f t="shared" si="6"/>
        <v>2.3564762210759338</v>
      </c>
      <c r="AG28" s="53">
        <f t="shared" si="7"/>
        <v>0.90557842233980324</v>
      </c>
      <c r="AH28" s="8">
        <f t="shared" si="8"/>
        <v>1.4508977987361305</v>
      </c>
      <c r="AI28" s="3">
        <f t="shared" si="9"/>
        <v>0.44702249643644404</v>
      </c>
    </row>
    <row r="29" spans="1:35" x14ac:dyDescent="0.25">
      <c r="A29" s="158">
        <f t="shared" si="10"/>
        <v>0.45464071018266206</v>
      </c>
      <c r="B29" s="21" t="s">
        <v>41</v>
      </c>
      <c r="C29" s="21">
        <v>100</v>
      </c>
      <c r="D29" s="21">
        <v>1</v>
      </c>
      <c r="E29" s="21">
        <v>1</v>
      </c>
      <c r="F29" s="21">
        <v>10</v>
      </c>
      <c r="G29" s="21">
        <v>16</v>
      </c>
      <c r="H29" s="21">
        <v>10</v>
      </c>
      <c r="I29" s="23">
        <v>24</v>
      </c>
      <c r="J29" s="22">
        <v>128</v>
      </c>
      <c r="K29" s="22">
        <v>100</v>
      </c>
      <c r="L29" s="12">
        <f t="shared" si="0"/>
        <v>1.049390746281601E-2</v>
      </c>
      <c r="M29" s="14">
        <f t="shared" si="1"/>
        <v>2.2378350247202708E-2</v>
      </c>
      <c r="N29" s="15">
        <f t="shared" si="2"/>
        <v>1.4138817480719794E-2</v>
      </c>
      <c r="O29" s="15">
        <f t="shared" si="3"/>
        <v>2.1151586368977675E-2</v>
      </c>
      <c r="P29" s="14">
        <f t="shared" si="4"/>
        <v>8.5436893203883497E-3</v>
      </c>
      <c r="Q29" s="41"/>
      <c r="R29" s="13">
        <v>0.61351351351351302</v>
      </c>
      <c r="S29" s="12">
        <f t="shared" si="17"/>
        <v>267</v>
      </c>
      <c r="T29" s="13">
        <v>4</v>
      </c>
      <c r="U29" s="27">
        <v>27</v>
      </c>
      <c r="V29" s="14">
        <v>86</v>
      </c>
      <c r="W29" s="15">
        <v>89</v>
      </c>
      <c r="X29" s="15">
        <v>54</v>
      </c>
      <c r="Y29" s="14">
        <v>141</v>
      </c>
      <c r="Z29" s="8">
        <f t="shared" si="11"/>
        <v>0.38648648648648698</v>
      </c>
      <c r="AA29" s="8">
        <f t="shared" si="12"/>
        <v>0.72307692307692306</v>
      </c>
      <c r="AB29" s="8">
        <f t="shared" si="13"/>
        <v>0.50857142857142856</v>
      </c>
      <c r="AC29" s="8">
        <f t="shared" si="14"/>
        <v>0.49142857142857144</v>
      </c>
      <c r="AD29" s="8">
        <f t="shared" si="15"/>
        <v>0.61304347826086958</v>
      </c>
      <c r="AE29" s="8">
        <f t="shared" si="18"/>
        <v>0.52702702702702697</v>
      </c>
      <c r="AF29" s="53">
        <f t="shared" si="6"/>
        <v>2.3859680746136251</v>
      </c>
      <c r="AG29" s="53">
        <f t="shared" si="7"/>
        <v>0.91969064000145129</v>
      </c>
      <c r="AH29" s="8">
        <f t="shared" si="8"/>
        <v>1.4662774346121739</v>
      </c>
      <c r="AI29" s="3">
        <f t="shared" si="9"/>
        <v>0.45464071018266206</v>
      </c>
    </row>
    <row r="30" spans="1:35" x14ac:dyDescent="0.25">
      <c r="A30" s="158">
        <f t="shared" si="10"/>
        <v>0.62162193776897012</v>
      </c>
      <c r="B30" s="21" t="s">
        <v>41</v>
      </c>
      <c r="C30" s="21">
        <v>100</v>
      </c>
      <c r="D30" s="21">
        <v>1</v>
      </c>
      <c r="E30" s="21">
        <v>1</v>
      </c>
      <c r="F30" s="21">
        <v>10</v>
      </c>
      <c r="G30" s="21">
        <v>16</v>
      </c>
      <c r="H30" s="21">
        <v>10</v>
      </c>
      <c r="I30" s="23">
        <v>48</v>
      </c>
      <c r="J30" s="22">
        <v>128</v>
      </c>
      <c r="K30" s="22">
        <v>100</v>
      </c>
      <c r="L30" s="12">
        <f t="shared" si="0"/>
        <v>1.348597198733793E-2</v>
      </c>
      <c r="M30" s="14">
        <f t="shared" si="1"/>
        <v>3.0184751496226906E-2</v>
      </c>
      <c r="N30" s="15">
        <f t="shared" si="2"/>
        <v>4.4987146529562984E-3</v>
      </c>
      <c r="O30" s="15">
        <f t="shared" si="3"/>
        <v>2.7810419114766942E-2</v>
      </c>
      <c r="P30" s="14">
        <f t="shared" si="4"/>
        <v>5.2427184466019416E-3</v>
      </c>
      <c r="Q30" s="41"/>
      <c r="R30" s="13">
        <v>0.64864864864864802</v>
      </c>
      <c r="S30" s="12">
        <f t="shared" si="17"/>
        <v>336</v>
      </c>
      <c r="T30" s="13">
        <v>5</v>
      </c>
      <c r="U30" s="27">
        <v>36</v>
      </c>
      <c r="V30" s="14">
        <v>116</v>
      </c>
      <c r="W30" s="15">
        <v>59</v>
      </c>
      <c r="X30" s="15">
        <v>71</v>
      </c>
      <c r="Y30" s="14">
        <v>124</v>
      </c>
      <c r="Z30" s="8">
        <f t="shared" si="11"/>
        <v>0.35135135135135198</v>
      </c>
      <c r="AA30" s="8">
        <f t="shared" si="12"/>
        <v>0.63589743589743586</v>
      </c>
      <c r="AB30" s="8">
        <f t="shared" si="13"/>
        <v>0.33714285714285713</v>
      </c>
      <c r="AC30" s="8">
        <f t="shared" si="14"/>
        <v>0.66285714285714281</v>
      </c>
      <c r="AD30" s="8">
        <f t="shared" si="15"/>
        <v>0.67759562841530052</v>
      </c>
      <c r="AE30" s="8">
        <f t="shared" si="18"/>
        <v>0.52702702702702697</v>
      </c>
      <c r="AF30" s="53">
        <f t="shared" si="6"/>
        <v>2.5098577243730822</v>
      </c>
      <c r="AG30" s="53">
        <f t="shared" si="7"/>
        <v>0.70647889513450335</v>
      </c>
      <c r="AH30" s="8">
        <f t="shared" si="8"/>
        <v>1.8033788292385788</v>
      </c>
      <c r="AI30" s="3">
        <f t="shared" si="9"/>
        <v>0.62162193776897012</v>
      </c>
    </row>
    <row r="31" spans="1:35" x14ac:dyDescent="0.25">
      <c r="A31" s="158">
        <f t="shared" si="10"/>
        <v>0.68982599180086823</v>
      </c>
      <c r="B31" s="21" t="s">
        <v>41</v>
      </c>
      <c r="C31" s="21">
        <v>100</v>
      </c>
      <c r="D31" s="21">
        <v>1</v>
      </c>
      <c r="E31" s="21">
        <v>1</v>
      </c>
      <c r="F31" s="21">
        <v>10</v>
      </c>
      <c r="G31" s="21">
        <v>16</v>
      </c>
      <c r="H31" s="21">
        <v>10</v>
      </c>
      <c r="I31" s="23">
        <v>64</v>
      </c>
      <c r="J31" s="22">
        <v>128</v>
      </c>
      <c r="K31" s="22">
        <v>100</v>
      </c>
      <c r="L31" s="12">
        <f t="shared" si="0"/>
        <v>1.5393955162395386E-2</v>
      </c>
      <c r="M31" s="14">
        <f t="shared" si="1"/>
        <v>2.8103044496487119E-2</v>
      </c>
      <c r="N31" s="15">
        <f t="shared" si="2"/>
        <v>7.0694087403598968E-3</v>
      </c>
      <c r="O31" s="15">
        <f t="shared" si="3"/>
        <v>1.7626321974148061E-2</v>
      </c>
      <c r="P31" s="14">
        <f t="shared" si="4"/>
        <v>1.029126213592233E-2</v>
      </c>
      <c r="Q31" s="41"/>
      <c r="R31" s="13">
        <v>0.69729729729729695</v>
      </c>
      <c r="S31" s="12">
        <f t="shared" si="17"/>
        <v>380</v>
      </c>
      <c r="T31" s="13">
        <v>6</v>
      </c>
      <c r="U31" s="27">
        <v>20</v>
      </c>
      <c r="V31" s="14">
        <v>108</v>
      </c>
      <c r="W31" s="15">
        <v>67</v>
      </c>
      <c r="X31" s="15">
        <v>45</v>
      </c>
      <c r="Y31" s="14">
        <v>150</v>
      </c>
      <c r="Z31" s="8">
        <f t="shared" si="11"/>
        <v>0.30270270270270305</v>
      </c>
      <c r="AA31" s="8">
        <f t="shared" si="12"/>
        <v>0.76923076923076927</v>
      </c>
      <c r="AB31" s="8">
        <f t="shared" si="13"/>
        <v>0.38285714285714284</v>
      </c>
      <c r="AC31" s="8">
        <f t="shared" si="14"/>
        <v>0.6171428571428571</v>
      </c>
      <c r="AD31" s="8">
        <f t="shared" si="15"/>
        <v>0.69124423963133641</v>
      </c>
      <c r="AE31" s="8">
        <f t="shared" si="18"/>
        <v>0.52702702702702697</v>
      </c>
      <c r="AF31" s="53">
        <f t="shared" si="6"/>
        <v>2.6490922573303597</v>
      </c>
      <c r="AG31" s="53">
        <f t="shared" si="7"/>
        <v>0.70802320946260122</v>
      </c>
      <c r="AH31" s="8">
        <f t="shared" si="8"/>
        <v>1.9410690478677584</v>
      </c>
      <c r="AI31" s="3">
        <f t="shared" si="9"/>
        <v>0.68982599180086823</v>
      </c>
    </row>
    <row r="32" spans="1:35" s="175" customFormat="1" x14ac:dyDescent="0.25">
      <c r="A32" s="167">
        <f t="shared" si="10"/>
        <v>0</v>
      </c>
      <c r="B32" s="168" t="s">
        <v>42</v>
      </c>
      <c r="C32" s="168">
        <v>100</v>
      </c>
      <c r="D32" s="168">
        <v>1</v>
      </c>
      <c r="E32" s="168">
        <v>1</v>
      </c>
      <c r="F32" s="168">
        <v>10</v>
      </c>
      <c r="G32" s="168">
        <v>16</v>
      </c>
      <c r="H32" s="168">
        <v>10</v>
      </c>
      <c r="I32" s="168">
        <v>36</v>
      </c>
      <c r="J32" s="169">
        <v>1</v>
      </c>
      <c r="K32" s="169">
        <v>100</v>
      </c>
      <c r="L32" s="170">
        <f t="shared" si="0"/>
        <v>9.8868219071159107E-3</v>
      </c>
      <c r="M32" s="170">
        <f t="shared" si="1"/>
        <v>0</v>
      </c>
      <c r="N32" s="170">
        <f t="shared" si="2"/>
        <v>4.1773778920308487E-2</v>
      </c>
      <c r="O32" s="170">
        <f t="shared" si="3"/>
        <v>0</v>
      </c>
      <c r="P32" s="170">
        <f t="shared" si="4"/>
        <v>1.9029126213592235E-2</v>
      </c>
      <c r="Q32" s="171"/>
      <c r="R32" s="172">
        <v>0.52702702702702697</v>
      </c>
      <c r="S32" s="170">
        <f t="shared" si="17"/>
        <v>253</v>
      </c>
      <c r="T32" s="172">
        <v>4</v>
      </c>
      <c r="U32" s="173">
        <v>13</v>
      </c>
      <c r="V32" s="170">
        <v>0</v>
      </c>
      <c r="W32" s="170">
        <v>175</v>
      </c>
      <c r="X32" s="170">
        <v>0</v>
      </c>
      <c r="Y32" s="170">
        <v>195</v>
      </c>
      <c r="Z32" s="170">
        <f t="shared" si="11"/>
        <v>0.47297297297297303</v>
      </c>
      <c r="AA32" s="170">
        <f t="shared" si="12"/>
        <v>1</v>
      </c>
      <c r="AB32" s="170">
        <f t="shared" si="13"/>
        <v>1</v>
      </c>
      <c r="AC32" s="170">
        <f t="shared" si="14"/>
        <v>0</v>
      </c>
      <c r="AD32" s="170">
        <f t="shared" si="15"/>
        <v>0.52702702702702697</v>
      </c>
      <c r="AE32" s="170">
        <f t="shared" si="18"/>
        <v>0.52702702702702697</v>
      </c>
      <c r="AF32" s="170">
        <f t="shared" si="6"/>
        <v>2.0730831802676462</v>
      </c>
      <c r="AG32" s="170">
        <f t="shared" si="7"/>
        <v>1.5246335738003975</v>
      </c>
      <c r="AH32" s="170">
        <f t="shared" si="8"/>
        <v>0.54844960646724861</v>
      </c>
      <c r="AI32" s="174">
        <f t="shared" si="9"/>
        <v>0</v>
      </c>
    </row>
    <row r="33" spans="1:35" x14ac:dyDescent="0.25">
      <c r="A33" s="158">
        <f t="shared" si="10"/>
        <v>0.61099746437177882</v>
      </c>
      <c r="B33" s="21" t="s">
        <v>42</v>
      </c>
      <c r="C33" s="21">
        <v>100</v>
      </c>
      <c r="D33" s="21">
        <v>1</v>
      </c>
      <c r="E33" s="21">
        <v>1</v>
      </c>
      <c r="F33" s="21">
        <v>10</v>
      </c>
      <c r="G33" s="21">
        <v>16</v>
      </c>
      <c r="H33" s="21">
        <v>10</v>
      </c>
      <c r="I33" s="21">
        <v>36</v>
      </c>
      <c r="J33" s="24">
        <v>64</v>
      </c>
      <c r="K33" s="22">
        <v>100</v>
      </c>
      <c r="L33" s="12">
        <f t="shared" si="0"/>
        <v>1.3616061749273666E-2</v>
      </c>
      <c r="M33" s="14">
        <f t="shared" si="1"/>
        <v>2.8103044496487119E-2</v>
      </c>
      <c r="N33" s="15">
        <f t="shared" si="2"/>
        <v>7.0694087403598968E-3</v>
      </c>
      <c r="O33" s="15">
        <f t="shared" si="3"/>
        <v>2.3501762632197415E-2</v>
      </c>
      <c r="P33" s="14">
        <f t="shared" si="4"/>
        <v>7.3786407766990294E-3</v>
      </c>
      <c r="Q33" s="41"/>
      <c r="R33" s="13">
        <v>0.65675675675675604</v>
      </c>
      <c r="S33" s="12">
        <f t="shared" si="17"/>
        <v>339</v>
      </c>
      <c r="T33" s="13">
        <v>5</v>
      </c>
      <c r="U33" s="27">
        <v>39</v>
      </c>
      <c r="V33" s="14">
        <v>108</v>
      </c>
      <c r="W33" s="15">
        <v>67</v>
      </c>
      <c r="X33" s="15">
        <v>60</v>
      </c>
      <c r="Y33" s="14">
        <v>135</v>
      </c>
      <c r="Z33" s="8">
        <f t="shared" si="11"/>
        <v>0.34324324324324396</v>
      </c>
      <c r="AA33" s="8">
        <f t="shared" si="12"/>
        <v>0.69230769230769229</v>
      </c>
      <c r="AB33" s="8">
        <f t="shared" si="13"/>
        <v>0.38285714285714284</v>
      </c>
      <c r="AC33" s="8">
        <f t="shared" si="14"/>
        <v>0.6171428571428571</v>
      </c>
      <c r="AD33" s="8">
        <f t="shared" si="15"/>
        <v>0.66831683168316836</v>
      </c>
      <c r="AE33" s="8">
        <f t="shared" si="18"/>
        <v>0.52702702702702697</v>
      </c>
      <c r="AF33" s="53">
        <f t="shared" si="6"/>
        <v>2.5287160185075188</v>
      </c>
      <c r="AG33" s="53">
        <f t="shared" si="7"/>
        <v>0.74678585659002028</v>
      </c>
      <c r="AH33" s="8">
        <f t="shared" si="8"/>
        <v>1.7819301619174985</v>
      </c>
      <c r="AI33" s="3">
        <f t="shared" si="9"/>
        <v>0.61099746437177882</v>
      </c>
    </row>
    <row r="34" spans="1:35" x14ac:dyDescent="0.25">
      <c r="A34" s="158">
        <f t="shared" si="10"/>
        <v>0.45507948263503595</v>
      </c>
      <c r="B34" s="21" t="s">
        <v>42</v>
      </c>
      <c r="C34" s="21">
        <v>100</v>
      </c>
      <c r="D34" s="21">
        <v>1</v>
      </c>
      <c r="E34" s="21">
        <v>1</v>
      </c>
      <c r="F34" s="21">
        <v>10</v>
      </c>
      <c r="G34" s="21">
        <v>16</v>
      </c>
      <c r="H34" s="21">
        <v>10</v>
      </c>
      <c r="I34" s="21">
        <v>36</v>
      </c>
      <c r="J34" s="24">
        <v>96</v>
      </c>
      <c r="K34" s="22">
        <v>100</v>
      </c>
      <c r="L34" s="12">
        <f t="shared" ref="L34:L65" si="22">(S34-MIN(S:S))/(MAX(S:S)-MIN(S:S))</f>
        <v>1.1274446034430424E-2</v>
      </c>
      <c r="M34" s="14">
        <f t="shared" ref="M34:M65" si="23">(V34-MIN(V:V))/(MAX(V:V)-MIN(V:V))</f>
        <v>1.7434296122820714E-2</v>
      </c>
      <c r="N34" s="15">
        <f t="shared" ref="N34:N65" si="24">(W34-MIN(W:W))/(MAX(W:W)-MIN(W:W))</f>
        <v>2.0244215938303341E-2</v>
      </c>
      <c r="O34" s="15">
        <f t="shared" ref="O34:O65" si="25">(X34-MIN(X:X))/(MAX(X:X)-MIN(X:X))</f>
        <v>9.0090090090090089E-3</v>
      </c>
      <c r="P34" s="14">
        <f t="shared" ref="P34:P65" si="26">(Y34-MIN(Y:Y))/(MAX(Y:Y)-MIN(Y:Y))</f>
        <v>1.4563106796116505E-2</v>
      </c>
      <c r="Q34" s="41"/>
      <c r="R34" s="13">
        <v>0.64594594594594501</v>
      </c>
      <c r="S34" s="12">
        <f t="shared" si="17"/>
        <v>285</v>
      </c>
      <c r="T34" s="13">
        <v>4</v>
      </c>
      <c r="U34" s="27">
        <v>45</v>
      </c>
      <c r="V34" s="14">
        <v>67</v>
      </c>
      <c r="W34" s="15">
        <v>108</v>
      </c>
      <c r="X34" s="15">
        <v>23</v>
      </c>
      <c r="Y34" s="14">
        <v>172</v>
      </c>
      <c r="Z34" s="8">
        <f t="shared" si="11"/>
        <v>0.35405405405405499</v>
      </c>
      <c r="AA34" s="8">
        <f t="shared" si="12"/>
        <v>0.88205128205128203</v>
      </c>
      <c r="AB34" s="8">
        <f t="shared" si="13"/>
        <v>0.6171428571428571</v>
      </c>
      <c r="AC34" s="8">
        <f t="shared" si="14"/>
        <v>0.38285714285714284</v>
      </c>
      <c r="AD34" s="8">
        <f t="shared" si="15"/>
        <v>0.61428571428571432</v>
      </c>
      <c r="AE34" s="8">
        <f t="shared" si="18"/>
        <v>0.52702702702702697</v>
      </c>
      <c r="AF34" s="53">
        <f t="shared" ref="AF34:AF65" si="27">AE34+AC34+AA34+R34+P34+M34</f>
        <v>2.4698788008003341</v>
      </c>
      <c r="AG34" s="53">
        <f t="shared" si="7"/>
        <v>1.002715573169646</v>
      </c>
      <c r="AH34" s="8">
        <f t="shared" ref="AH34:AH65" si="28">AF34-AG34</f>
        <v>1.4671632276306881</v>
      </c>
      <c r="AI34" s="3">
        <f t="shared" ref="AI34:AI65" si="29">(AH34-MIN(AH:AH))/(MAX(AH:AH)-MIN(AH:AH))</f>
        <v>0.45507948263503595</v>
      </c>
    </row>
    <row r="35" spans="1:35" x14ac:dyDescent="0.25">
      <c r="A35" s="158">
        <f t="shared" si="10"/>
        <v>0.54123439002839169</v>
      </c>
      <c r="B35" s="21" t="s">
        <v>42</v>
      </c>
      <c r="C35" s="21">
        <v>100</v>
      </c>
      <c r="D35" s="21">
        <v>1</v>
      </c>
      <c r="E35" s="21">
        <v>1</v>
      </c>
      <c r="F35" s="21">
        <v>10</v>
      </c>
      <c r="G35" s="21">
        <v>16</v>
      </c>
      <c r="H35" s="21">
        <v>10</v>
      </c>
      <c r="I35" s="21">
        <v>36</v>
      </c>
      <c r="J35" s="24">
        <v>256</v>
      </c>
      <c r="K35" s="22">
        <v>100</v>
      </c>
      <c r="L35" s="12">
        <f t="shared" si="22"/>
        <v>1.2618706907766359E-2</v>
      </c>
      <c r="M35" s="14">
        <f t="shared" si="23"/>
        <v>2.3419203747072601E-2</v>
      </c>
      <c r="N35" s="15">
        <f t="shared" si="24"/>
        <v>1.2853470437017995E-2</v>
      </c>
      <c r="O35" s="15">
        <f t="shared" si="25"/>
        <v>1.7234625930278104E-2</v>
      </c>
      <c r="P35" s="14">
        <f t="shared" si="26"/>
        <v>1.0485436893203883E-2</v>
      </c>
      <c r="Q35" s="41"/>
      <c r="R35" s="13">
        <v>0.65135135135135103</v>
      </c>
      <c r="S35" s="12">
        <f t="shared" si="17"/>
        <v>316</v>
      </c>
      <c r="T35" s="13">
        <v>5</v>
      </c>
      <c r="U35" s="27">
        <v>16</v>
      </c>
      <c r="V35" s="14">
        <v>90</v>
      </c>
      <c r="W35" s="15">
        <v>85</v>
      </c>
      <c r="X35" s="15">
        <v>44</v>
      </c>
      <c r="Y35" s="14">
        <v>151</v>
      </c>
      <c r="Z35" s="8">
        <f t="shared" si="11"/>
        <v>0.34864864864864897</v>
      </c>
      <c r="AA35" s="8">
        <f t="shared" si="12"/>
        <v>0.77435897435897438</v>
      </c>
      <c r="AB35" s="8">
        <f t="shared" si="13"/>
        <v>0.48571428571428571</v>
      </c>
      <c r="AC35" s="8">
        <f t="shared" si="14"/>
        <v>0.51428571428571423</v>
      </c>
      <c r="AD35" s="8">
        <f t="shared" si="15"/>
        <v>0.63983050847457623</v>
      </c>
      <c r="AE35" s="8">
        <f t="shared" si="18"/>
        <v>0.52702702702702697</v>
      </c>
      <c r="AF35" s="53">
        <f t="shared" si="27"/>
        <v>2.5009277076633434</v>
      </c>
      <c r="AG35" s="53">
        <f t="shared" si="7"/>
        <v>0.85983511170771898</v>
      </c>
      <c r="AH35" s="8">
        <f t="shared" si="28"/>
        <v>1.6410925959556244</v>
      </c>
      <c r="AI35" s="3">
        <f t="shared" si="29"/>
        <v>0.54123439002839169</v>
      </c>
    </row>
    <row r="36" spans="1:35" x14ac:dyDescent="0.25">
      <c r="A36" s="158">
        <f t="shared" si="10"/>
        <v>0.65577394044007908</v>
      </c>
      <c r="B36" s="21" t="s">
        <v>42</v>
      </c>
      <c r="C36" s="21">
        <v>100</v>
      </c>
      <c r="D36" s="21">
        <v>1</v>
      </c>
      <c r="E36" s="21">
        <v>1</v>
      </c>
      <c r="F36" s="21">
        <v>10</v>
      </c>
      <c r="G36" s="21">
        <v>16</v>
      </c>
      <c r="H36" s="21">
        <v>10</v>
      </c>
      <c r="I36" s="21">
        <v>36</v>
      </c>
      <c r="J36" s="24">
        <v>512</v>
      </c>
      <c r="K36" s="22">
        <v>100</v>
      </c>
      <c r="L36" s="12">
        <f t="shared" si="22"/>
        <v>1.8516109448853041E-2</v>
      </c>
      <c r="M36" s="14">
        <f t="shared" si="23"/>
        <v>2.6801977621649754E-2</v>
      </c>
      <c r="N36" s="15">
        <f t="shared" si="24"/>
        <v>8.6760925449871473E-3</v>
      </c>
      <c r="O36" s="15">
        <f t="shared" si="25"/>
        <v>1.6842929886408148E-2</v>
      </c>
      <c r="P36" s="14">
        <f t="shared" si="26"/>
        <v>1.0679611650485437E-2</v>
      </c>
      <c r="Q36" s="41"/>
      <c r="R36" s="13">
        <v>0.68918918918918903</v>
      </c>
      <c r="S36" s="12">
        <f t="shared" si="17"/>
        <v>452</v>
      </c>
      <c r="T36" s="13">
        <v>7</v>
      </c>
      <c r="U36" s="27">
        <v>32</v>
      </c>
      <c r="V36" s="14">
        <v>103</v>
      </c>
      <c r="W36" s="15">
        <v>72</v>
      </c>
      <c r="X36" s="15">
        <v>43</v>
      </c>
      <c r="Y36" s="14">
        <v>152</v>
      </c>
      <c r="Z36" s="8">
        <f t="shared" si="11"/>
        <v>0.31081081081081097</v>
      </c>
      <c r="AA36" s="8">
        <f t="shared" si="12"/>
        <v>0.77948717948717949</v>
      </c>
      <c r="AB36" s="8">
        <f t="shared" si="13"/>
        <v>0.41142857142857142</v>
      </c>
      <c r="AC36" s="8">
        <f t="shared" si="14"/>
        <v>0.58857142857142852</v>
      </c>
      <c r="AD36" s="8">
        <f t="shared" si="15"/>
        <v>0.6785714285714286</v>
      </c>
      <c r="AE36" s="8">
        <f t="shared" si="18"/>
        <v>0.52702702702702697</v>
      </c>
      <c r="AF36" s="53">
        <f t="shared" si="27"/>
        <v>2.6217564135469593</v>
      </c>
      <c r="AG36" s="53">
        <f t="shared" si="7"/>
        <v>0.74943158423322265</v>
      </c>
      <c r="AH36" s="8">
        <f t="shared" si="28"/>
        <v>1.8723248293137367</v>
      </c>
      <c r="AI36" s="3">
        <f t="shared" si="29"/>
        <v>0.65577394044007908</v>
      </c>
    </row>
    <row r="37" spans="1:35" x14ac:dyDescent="0.25">
      <c r="A37" s="158">
        <f t="shared" si="10"/>
        <v>0.40143879086022771</v>
      </c>
      <c r="B37" s="21" t="str">
        <f>"Iterations " &amp; K37</f>
        <v>Iterations 25</v>
      </c>
      <c r="C37" s="21">
        <v>100</v>
      </c>
      <c r="D37" s="21">
        <v>1</v>
      </c>
      <c r="E37" s="21">
        <v>1</v>
      </c>
      <c r="F37" s="21">
        <v>10</v>
      </c>
      <c r="G37" s="21">
        <v>16</v>
      </c>
      <c r="H37" s="21">
        <v>10</v>
      </c>
      <c r="I37" s="21">
        <v>36</v>
      </c>
      <c r="J37" s="22">
        <v>128</v>
      </c>
      <c r="K37" s="24">
        <v>25</v>
      </c>
      <c r="L37" s="12">
        <f t="shared" si="22"/>
        <v>4.2062356359221197E-3</v>
      </c>
      <c r="M37" s="14">
        <f t="shared" si="23"/>
        <v>1.7954722872755659E-2</v>
      </c>
      <c r="N37" s="15">
        <f t="shared" si="24"/>
        <v>1.9601542416452442E-2</v>
      </c>
      <c r="O37" s="15">
        <f t="shared" si="25"/>
        <v>1.4492753623188406E-2</v>
      </c>
      <c r="P37" s="14">
        <f t="shared" si="26"/>
        <v>1.1844660194174758E-2</v>
      </c>
      <c r="Q37" s="41"/>
      <c r="R37" s="13">
        <v>0.61351351351351302</v>
      </c>
      <c r="S37" s="12">
        <f t="shared" si="17"/>
        <v>122</v>
      </c>
      <c r="T37" s="13">
        <v>2</v>
      </c>
      <c r="U37" s="27">
        <v>2</v>
      </c>
      <c r="V37" s="14">
        <v>69</v>
      </c>
      <c r="W37" s="15">
        <v>106</v>
      </c>
      <c r="X37" s="15">
        <v>37</v>
      </c>
      <c r="Y37" s="14">
        <v>158</v>
      </c>
      <c r="Z37" s="8">
        <f t="shared" si="11"/>
        <v>0.38648648648648698</v>
      </c>
      <c r="AA37" s="8">
        <f t="shared" si="12"/>
        <v>0.81025641025641026</v>
      </c>
      <c r="AB37" s="8">
        <f t="shared" si="13"/>
        <v>0.60571428571428576</v>
      </c>
      <c r="AC37" s="8">
        <f t="shared" si="14"/>
        <v>0.39428571428571429</v>
      </c>
      <c r="AD37" s="8">
        <f t="shared" si="15"/>
        <v>0.59848484848484851</v>
      </c>
      <c r="AE37" s="8">
        <f t="shared" si="18"/>
        <v>0.52702702702702697</v>
      </c>
      <c r="AF37" s="53">
        <f t="shared" si="27"/>
        <v>2.3748820481495949</v>
      </c>
      <c r="AG37" s="53">
        <f t="shared" si="7"/>
        <v>1.0160085502531473</v>
      </c>
      <c r="AH37" s="8">
        <f t="shared" si="28"/>
        <v>1.3588734978964476</v>
      </c>
      <c r="AI37" s="3">
        <f t="shared" si="29"/>
        <v>0.40143879086022771</v>
      </c>
    </row>
    <row r="38" spans="1:35" x14ac:dyDescent="0.25">
      <c r="A38" s="158">
        <f t="shared" si="10"/>
        <v>0.58737963386310088</v>
      </c>
      <c r="B38" s="21" t="str">
        <f t="shared" ref="B38:B42" si="30">"Iterations " &amp; K38</f>
        <v>Iterations 50</v>
      </c>
      <c r="C38" s="21">
        <v>100</v>
      </c>
      <c r="D38" s="21">
        <v>1</v>
      </c>
      <c r="E38" s="21">
        <v>1</v>
      </c>
      <c r="F38" s="21">
        <v>10</v>
      </c>
      <c r="G38" s="21">
        <v>16</v>
      </c>
      <c r="H38" s="21">
        <v>10</v>
      </c>
      <c r="I38" s="21">
        <v>36</v>
      </c>
      <c r="J38" s="22">
        <v>128</v>
      </c>
      <c r="K38" s="24">
        <v>50</v>
      </c>
      <c r="L38" s="12">
        <f t="shared" si="22"/>
        <v>9.3230996053943888E-3</v>
      </c>
      <c r="M38" s="14">
        <f t="shared" si="23"/>
        <v>2.3158990372105125E-2</v>
      </c>
      <c r="N38" s="15">
        <f t="shared" si="24"/>
        <v>1.3174807197943445E-2</v>
      </c>
      <c r="O38" s="15">
        <f t="shared" si="25"/>
        <v>1.3317665491578536E-2</v>
      </c>
      <c r="P38" s="14">
        <f t="shared" si="26"/>
        <v>1.2427184466019418E-2</v>
      </c>
      <c r="Q38" s="41"/>
      <c r="R38" s="13">
        <v>0.67567567567567499</v>
      </c>
      <c r="S38" s="12">
        <f t="shared" si="17"/>
        <v>240</v>
      </c>
      <c r="T38" s="13">
        <v>4</v>
      </c>
      <c r="U38" s="27">
        <v>0</v>
      </c>
      <c r="V38" s="14">
        <v>89</v>
      </c>
      <c r="W38" s="15">
        <v>86</v>
      </c>
      <c r="X38" s="15">
        <v>34</v>
      </c>
      <c r="Y38" s="14">
        <v>161</v>
      </c>
      <c r="Z38" s="8">
        <f t="shared" si="11"/>
        <v>0.32432432432432501</v>
      </c>
      <c r="AA38" s="8">
        <f t="shared" si="12"/>
        <v>0.82564102564102559</v>
      </c>
      <c r="AB38" s="8">
        <f t="shared" si="13"/>
        <v>0.49142857142857144</v>
      </c>
      <c r="AC38" s="8">
        <f t="shared" si="14"/>
        <v>0.50857142857142856</v>
      </c>
      <c r="AD38" s="8">
        <f t="shared" si="15"/>
        <v>0.65182186234817818</v>
      </c>
      <c r="AE38" s="8">
        <f t="shared" si="18"/>
        <v>0.52702702702702697</v>
      </c>
      <c r="AF38" s="53">
        <f t="shared" si="27"/>
        <v>2.5725013317532808</v>
      </c>
      <c r="AG38" s="53">
        <f t="shared" si="7"/>
        <v>0.83825080255623419</v>
      </c>
      <c r="AH38" s="8">
        <f t="shared" si="28"/>
        <v>1.7342505291970465</v>
      </c>
      <c r="AI38" s="3">
        <f t="shared" si="29"/>
        <v>0.58737963386310088</v>
      </c>
    </row>
    <row r="39" spans="1:35" x14ac:dyDescent="0.25">
      <c r="A39" s="158">
        <f t="shared" si="10"/>
        <v>0.51987767258471751</v>
      </c>
      <c r="B39" s="21" t="str">
        <f t="shared" si="30"/>
        <v>Iterations 200</v>
      </c>
      <c r="C39" s="21">
        <v>100</v>
      </c>
      <c r="D39" s="21">
        <v>1</v>
      </c>
      <c r="E39" s="21">
        <v>1</v>
      </c>
      <c r="F39" s="21">
        <v>10</v>
      </c>
      <c r="G39" s="21">
        <v>16</v>
      </c>
      <c r="H39" s="21">
        <v>10</v>
      </c>
      <c r="I39" s="21">
        <v>36</v>
      </c>
      <c r="J39" s="22">
        <v>128</v>
      </c>
      <c r="K39" s="24">
        <v>200</v>
      </c>
      <c r="L39" s="12">
        <f t="shared" si="22"/>
        <v>2.9964008499197781E-2</v>
      </c>
      <c r="M39" s="14">
        <f t="shared" si="23"/>
        <v>2.7842831121519647E-2</v>
      </c>
      <c r="N39" s="15">
        <f t="shared" si="24"/>
        <v>7.3907455012853472E-3</v>
      </c>
      <c r="O39" s="15">
        <f t="shared" si="25"/>
        <v>2.8985507246376812E-2</v>
      </c>
      <c r="P39" s="14">
        <f t="shared" si="26"/>
        <v>4.6601941747572819E-3</v>
      </c>
      <c r="Q39" s="41"/>
      <c r="R39" s="13">
        <v>0.61621621621621603</v>
      </c>
      <c r="S39" s="12">
        <f t="shared" si="17"/>
        <v>716</v>
      </c>
      <c r="T39" s="13">
        <v>11</v>
      </c>
      <c r="U39" s="27">
        <v>56</v>
      </c>
      <c r="V39" s="14">
        <v>107</v>
      </c>
      <c r="W39" s="15">
        <v>68</v>
      </c>
      <c r="X39" s="15">
        <v>74</v>
      </c>
      <c r="Y39" s="14">
        <v>121</v>
      </c>
      <c r="Z39" s="8">
        <f t="shared" si="11"/>
        <v>0.38378378378378397</v>
      </c>
      <c r="AA39" s="8">
        <f t="shared" si="12"/>
        <v>0.62051282051282053</v>
      </c>
      <c r="AB39" s="8">
        <f t="shared" si="13"/>
        <v>0.38857142857142857</v>
      </c>
      <c r="AC39" s="8">
        <f t="shared" si="14"/>
        <v>0.61142857142857143</v>
      </c>
      <c r="AD39" s="8">
        <f t="shared" si="15"/>
        <v>0.64021164021164023</v>
      </c>
      <c r="AE39" s="8">
        <f t="shared" si="18"/>
        <v>0.52702702702702697</v>
      </c>
      <c r="AF39" s="53">
        <f t="shared" si="27"/>
        <v>2.4076876604809123</v>
      </c>
      <c r="AG39" s="53">
        <f t="shared" si="7"/>
        <v>0.8097099663556957</v>
      </c>
      <c r="AH39" s="8">
        <f t="shared" si="28"/>
        <v>1.5979776941252166</v>
      </c>
      <c r="AI39" s="3">
        <f t="shared" si="29"/>
        <v>0.51987767258471751</v>
      </c>
    </row>
    <row r="40" spans="1:35" x14ac:dyDescent="0.25">
      <c r="A40" s="158">
        <f t="shared" si="10"/>
        <v>0.51766008025145283</v>
      </c>
      <c r="B40" s="21" t="str">
        <f t="shared" si="30"/>
        <v>Iterations 400</v>
      </c>
      <c r="C40" s="21">
        <v>100</v>
      </c>
      <c r="D40" s="21">
        <v>1</v>
      </c>
      <c r="E40" s="21">
        <v>1</v>
      </c>
      <c r="F40" s="21">
        <v>10</v>
      </c>
      <c r="G40" s="21">
        <v>16</v>
      </c>
      <c r="H40" s="21">
        <v>10</v>
      </c>
      <c r="I40" s="21">
        <v>36</v>
      </c>
      <c r="J40" s="22">
        <v>128</v>
      </c>
      <c r="K40" s="24">
        <v>400</v>
      </c>
      <c r="L40" s="12">
        <f t="shared" si="22"/>
        <v>0.13377563852391483</v>
      </c>
      <c r="M40" s="14">
        <f t="shared" si="23"/>
        <v>2.6281550871714805E-2</v>
      </c>
      <c r="N40" s="15">
        <f t="shared" si="24"/>
        <v>9.3187660668380464E-3</v>
      </c>
      <c r="O40" s="15">
        <f t="shared" si="25"/>
        <v>2.1543282412847631E-2</v>
      </c>
      <c r="P40" s="14">
        <f t="shared" si="26"/>
        <v>8.3495145631067962E-3</v>
      </c>
      <c r="Q40" s="41"/>
      <c r="R40" s="13">
        <v>0.65135135135135103</v>
      </c>
      <c r="S40" s="12">
        <f t="shared" si="17"/>
        <v>3110</v>
      </c>
      <c r="T40" s="13">
        <v>51</v>
      </c>
      <c r="U40" s="27">
        <v>50</v>
      </c>
      <c r="V40" s="14">
        <v>101</v>
      </c>
      <c r="W40" s="15">
        <v>74</v>
      </c>
      <c r="X40" s="15">
        <v>55</v>
      </c>
      <c r="Y40" s="14">
        <v>140</v>
      </c>
      <c r="Z40" s="8">
        <f t="shared" si="11"/>
        <v>0.34864864864864897</v>
      </c>
      <c r="AA40" s="8">
        <f t="shared" si="12"/>
        <v>0.71794871794871795</v>
      </c>
      <c r="AB40" s="8">
        <f t="shared" si="13"/>
        <v>0.42285714285714288</v>
      </c>
      <c r="AC40" s="8">
        <f t="shared" si="14"/>
        <v>0.57714285714285718</v>
      </c>
      <c r="AD40" s="8">
        <f t="shared" si="15"/>
        <v>0.65420560747663548</v>
      </c>
      <c r="AE40" s="8">
        <f t="shared" si="18"/>
        <v>0.52702702702702697</v>
      </c>
      <c r="AF40" s="53">
        <f t="shared" si="27"/>
        <v>2.508101018904775</v>
      </c>
      <c r="AG40" s="53">
        <f t="shared" si="7"/>
        <v>0.91460019609654475</v>
      </c>
      <c r="AH40" s="8">
        <f t="shared" si="28"/>
        <v>1.5935008228082301</v>
      </c>
      <c r="AI40" s="3">
        <f t="shared" si="29"/>
        <v>0.51766008025145283</v>
      </c>
    </row>
    <row r="41" spans="1:35" x14ac:dyDescent="0.25">
      <c r="A41" s="158">
        <f t="shared" si="10"/>
        <v>0.53090269572756643</v>
      </c>
      <c r="B41" s="21" t="str">
        <f t="shared" si="30"/>
        <v>Iterations 800</v>
      </c>
      <c r="C41" s="21">
        <v>100</v>
      </c>
      <c r="D41" s="21">
        <v>1</v>
      </c>
      <c r="E41" s="21">
        <v>1</v>
      </c>
      <c r="F41" s="21">
        <v>10</v>
      </c>
      <c r="G41" s="21">
        <v>16</v>
      </c>
      <c r="H41" s="21">
        <v>10</v>
      </c>
      <c r="I41" s="21">
        <v>36</v>
      </c>
      <c r="J41" s="22">
        <v>128</v>
      </c>
      <c r="K41" s="24">
        <v>800</v>
      </c>
      <c r="L41" s="12">
        <f t="shared" si="22"/>
        <v>0.26113351545900004</v>
      </c>
      <c r="M41" s="14">
        <f t="shared" si="23"/>
        <v>2.8103044496487119E-2</v>
      </c>
      <c r="N41" s="15">
        <f t="shared" si="24"/>
        <v>7.0694087403598968E-3</v>
      </c>
      <c r="O41" s="15">
        <f t="shared" si="25"/>
        <v>2.0368194281237758E-2</v>
      </c>
      <c r="P41" s="14">
        <f t="shared" si="26"/>
        <v>8.9320388349514567E-3</v>
      </c>
      <c r="Q41" s="41"/>
      <c r="R41" s="13">
        <v>0.678378378378378</v>
      </c>
      <c r="S41" s="12">
        <f t="shared" si="17"/>
        <v>6047</v>
      </c>
      <c r="T41" s="13">
        <v>100</v>
      </c>
      <c r="U41" s="27">
        <v>47</v>
      </c>
      <c r="V41" s="14">
        <v>108</v>
      </c>
      <c r="W41" s="15">
        <v>67</v>
      </c>
      <c r="X41" s="15">
        <v>52</v>
      </c>
      <c r="Y41" s="14">
        <v>143</v>
      </c>
      <c r="Z41" s="8">
        <f t="shared" si="11"/>
        <v>0.321621621621622</v>
      </c>
      <c r="AA41" s="8">
        <f t="shared" si="12"/>
        <v>0.73333333333333328</v>
      </c>
      <c r="AB41" s="8">
        <f t="shared" si="13"/>
        <v>0.38285714285714284</v>
      </c>
      <c r="AC41" s="8">
        <f t="shared" si="14"/>
        <v>0.6171428571428571</v>
      </c>
      <c r="AD41" s="8">
        <f t="shared" si="15"/>
        <v>0.68095238095238098</v>
      </c>
      <c r="AE41" s="8">
        <f t="shared" si="18"/>
        <v>0.52702702702702697</v>
      </c>
      <c r="AF41" s="53">
        <f t="shared" si="27"/>
        <v>2.592916679213034</v>
      </c>
      <c r="AG41" s="53">
        <f t="shared" si="7"/>
        <v>0.97268168867812488</v>
      </c>
      <c r="AH41" s="8">
        <f t="shared" si="28"/>
        <v>1.6202349905349092</v>
      </c>
      <c r="AI41" s="3">
        <f t="shared" si="29"/>
        <v>0.53090269572756643</v>
      </c>
    </row>
    <row r="42" spans="1:35" x14ac:dyDescent="0.25">
      <c r="A42" s="158">
        <f t="shared" si="10"/>
        <v>0.3773551689777519</v>
      </c>
      <c r="B42" s="21" t="str">
        <f t="shared" si="30"/>
        <v>Iterations 1000</v>
      </c>
      <c r="C42" s="21">
        <v>100</v>
      </c>
      <c r="D42" s="21">
        <v>1</v>
      </c>
      <c r="E42" s="21">
        <v>1</v>
      </c>
      <c r="F42" s="21">
        <v>10</v>
      </c>
      <c r="G42" s="21">
        <v>16</v>
      </c>
      <c r="H42" s="21">
        <v>10</v>
      </c>
      <c r="I42" s="21">
        <v>36</v>
      </c>
      <c r="J42" s="22">
        <v>128</v>
      </c>
      <c r="K42" s="24">
        <v>1000</v>
      </c>
      <c r="L42" s="12">
        <f t="shared" si="22"/>
        <v>0.47721261003425697</v>
      </c>
      <c r="M42" s="14">
        <f t="shared" si="23"/>
        <v>2.8623471246422068E-2</v>
      </c>
      <c r="N42" s="15">
        <f t="shared" si="24"/>
        <v>6.4267352185089976E-3</v>
      </c>
      <c r="O42" s="15">
        <f t="shared" si="25"/>
        <v>2.5068546807677242E-2</v>
      </c>
      <c r="P42" s="14">
        <f t="shared" si="26"/>
        <v>6.6019417475728153E-3</v>
      </c>
      <c r="Q42" s="41"/>
      <c r="R42" s="13">
        <v>0.65135135135135103</v>
      </c>
      <c r="S42" s="12">
        <f t="shared" ref="S42:S74" si="31">(($T42*60)+$U42)</f>
        <v>11030</v>
      </c>
      <c r="T42" s="13">
        <v>183</v>
      </c>
      <c r="U42" s="27">
        <v>50</v>
      </c>
      <c r="V42" s="14">
        <v>110</v>
      </c>
      <c r="W42" s="15">
        <v>65</v>
      </c>
      <c r="X42" s="15">
        <v>64</v>
      </c>
      <c r="Y42" s="14">
        <v>131</v>
      </c>
      <c r="Z42" s="8">
        <f t="shared" si="11"/>
        <v>0.34864864864864897</v>
      </c>
      <c r="AA42" s="8">
        <f t="shared" si="12"/>
        <v>0.67179487179487174</v>
      </c>
      <c r="AB42" s="8">
        <f t="shared" si="13"/>
        <v>0.37142857142857144</v>
      </c>
      <c r="AC42" s="8">
        <f t="shared" si="14"/>
        <v>0.62857142857142856</v>
      </c>
      <c r="AD42" s="8">
        <f t="shared" si="15"/>
        <v>0.66836734693877553</v>
      </c>
      <c r="AE42" s="8">
        <f t="shared" si="18"/>
        <v>0.52702702702702697</v>
      </c>
      <c r="AF42" s="53">
        <f t="shared" si="27"/>
        <v>2.5139700917386731</v>
      </c>
      <c r="AG42" s="53">
        <f t="shared" si="7"/>
        <v>1.2037165653299864</v>
      </c>
      <c r="AH42" s="8">
        <f t="shared" si="28"/>
        <v>1.3102535264086868</v>
      </c>
      <c r="AI42" s="3">
        <f t="shared" si="29"/>
        <v>0.3773551689777519</v>
      </c>
    </row>
    <row r="43" spans="1:35" x14ac:dyDescent="0.25">
      <c r="A43" s="158">
        <f t="shared" si="10"/>
        <v>0.59638125613238824</v>
      </c>
      <c r="B43" s="71" t="s">
        <v>44</v>
      </c>
      <c r="C43" s="19">
        <v>50</v>
      </c>
      <c r="D43" s="19">
        <v>1</v>
      </c>
      <c r="E43" s="19">
        <v>1</v>
      </c>
      <c r="F43" s="19">
        <v>10</v>
      </c>
      <c r="G43" s="19">
        <v>16</v>
      </c>
      <c r="H43" s="19">
        <v>10</v>
      </c>
      <c r="I43" s="19">
        <v>36</v>
      </c>
      <c r="J43" s="20">
        <v>128</v>
      </c>
      <c r="K43" s="20">
        <v>100</v>
      </c>
      <c r="L43" s="27">
        <f t="shared" si="22"/>
        <v>1.6044403972074065E-3</v>
      </c>
      <c r="M43" s="18">
        <f t="shared" si="23"/>
        <v>2.7322404371584699E-2</v>
      </c>
      <c r="N43" s="26">
        <f t="shared" si="24"/>
        <v>8.0334190231362464E-3</v>
      </c>
      <c r="O43" s="26">
        <f t="shared" si="25"/>
        <v>2.3110066588327458E-2</v>
      </c>
      <c r="P43" s="18">
        <f t="shared" si="26"/>
        <v>7.5728155339805829E-3</v>
      </c>
      <c r="Q43" s="41"/>
      <c r="R43" s="181">
        <v>0.65135135135135103</v>
      </c>
      <c r="S43" s="12">
        <f t="shared" si="31"/>
        <v>62</v>
      </c>
      <c r="T43" s="13">
        <v>1</v>
      </c>
      <c r="U43" s="27">
        <v>2</v>
      </c>
      <c r="V43" s="16">
        <v>105</v>
      </c>
      <c r="W43" s="17">
        <v>70</v>
      </c>
      <c r="X43" s="17">
        <v>59</v>
      </c>
      <c r="Y43" s="18">
        <v>136</v>
      </c>
      <c r="Z43" s="8">
        <f t="shared" si="11"/>
        <v>0.34864864864864897</v>
      </c>
      <c r="AA43" s="8">
        <f t="shared" si="12"/>
        <v>0.6974358974358974</v>
      </c>
      <c r="AB43" s="8">
        <f t="shared" si="13"/>
        <v>0.4</v>
      </c>
      <c r="AC43" s="8">
        <f t="shared" si="14"/>
        <v>0.6</v>
      </c>
      <c r="AD43" s="8">
        <f t="shared" si="15"/>
        <v>0.66019417475728159</v>
      </c>
      <c r="AE43" s="8">
        <f t="shared" si="18"/>
        <v>0.52702702702702697</v>
      </c>
      <c r="AF43" s="53">
        <f t="shared" si="27"/>
        <v>2.5107094957198401</v>
      </c>
      <c r="AG43" s="53">
        <f t="shared" si="7"/>
        <v>0.75828650806899267</v>
      </c>
      <c r="AH43" s="8">
        <f t="shared" si="28"/>
        <v>1.7524229876508475</v>
      </c>
      <c r="AI43" s="3">
        <f t="shared" si="29"/>
        <v>0.59638125613238824</v>
      </c>
    </row>
    <row r="44" spans="1:35" x14ac:dyDescent="0.25">
      <c r="A44" s="158">
        <f t="shared" si="10"/>
        <v>0.73342807989341108</v>
      </c>
      <c r="B44" s="70" t="s">
        <v>45</v>
      </c>
      <c r="C44" s="21">
        <v>50</v>
      </c>
      <c r="D44" s="21">
        <v>1</v>
      </c>
      <c r="E44" s="23">
        <v>10</v>
      </c>
      <c r="F44" s="21">
        <v>10</v>
      </c>
      <c r="G44" s="21">
        <v>16</v>
      </c>
      <c r="H44" s="21">
        <v>10</v>
      </c>
      <c r="I44" s="21">
        <v>36</v>
      </c>
      <c r="J44" s="22">
        <v>128</v>
      </c>
      <c r="K44" s="22">
        <v>100</v>
      </c>
      <c r="L44" s="12">
        <f t="shared" si="22"/>
        <v>1.6911669051645636E-3</v>
      </c>
      <c r="M44" s="14">
        <f t="shared" si="23"/>
        <v>0.25136612021857924</v>
      </c>
      <c r="N44" s="15">
        <f t="shared" si="24"/>
        <v>0.23746786632390746</v>
      </c>
      <c r="O44" s="15">
        <f t="shared" si="25"/>
        <v>0.17273795534665101</v>
      </c>
      <c r="P44" s="14">
        <f t="shared" si="26"/>
        <v>0.27417475728155338</v>
      </c>
      <c r="Q44" s="41"/>
      <c r="R44" s="181">
        <v>0.66891891891891897</v>
      </c>
      <c r="S44" s="12">
        <f t="shared" si="31"/>
        <v>64</v>
      </c>
      <c r="T44" s="13">
        <v>1</v>
      </c>
      <c r="U44" s="27">
        <v>4</v>
      </c>
      <c r="V44" s="14">
        <v>966</v>
      </c>
      <c r="W44" s="15">
        <v>784</v>
      </c>
      <c r="X44" s="15">
        <v>441</v>
      </c>
      <c r="Y44" s="14">
        <v>1509</v>
      </c>
      <c r="Z44" s="8">
        <f t="shared" si="11"/>
        <v>0.33108108108108103</v>
      </c>
      <c r="AA44" s="8">
        <f t="shared" si="12"/>
        <v>0.77384615384615385</v>
      </c>
      <c r="AB44" s="8">
        <f t="shared" si="13"/>
        <v>0.44800000000000001</v>
      </c>
      <c r="AC44" s="8">
        <f t="shared" si="14"/>
        <v>0.55200000000000005</v>
      </c>
      <c r="AD44" s="8">
        <f t="shared" si="15"/>
        <v>0.65808983863933712</v>
      </c>
      <c r="AE44" s="8">
        <f t="shared" si="18"/>
        <v>0.52702702702702697</v>
      </c>
      <c r="AF44" s="53">
        <f t="shared" si="27"/>
        <v>3.0473329772922324</v>
      </c>
      <c r="AG44" s="53">
        <f t="shared" si="7"/>
        <v>1.0182401143101529</v>
      </c>
      <c r="AH44" s="8">
        <f t="shared" si="28"/>
        <v>2.0290928629820795</v>
      </c>
      <c r="AI44" s="3">
        <f t="shared" si="29"/>
        <v>0.73342807989341108</v>
      </c>
    </row>
    <row r="45" spans="1:35" x14ac:dyDescent="0.25">
      <c r="A45" s="158">
        <f t="shared" si="10"/>
        <v>0.64631807921090001</v>
      </c>
      <c r="B45" s="70" t="s">
        <v>46</v>
      </c>
      <c r="C45" s="21">
        <v>50</v>
      </c>
      <c r="D45" s="21">
        <v>1</v>
      </c>
      <c r="E45" s="23">
        <v>10</v>
      </c>
      <c r="F45" s="23">
        <v>4</v>
      </c>
      <c r="G45" s="21">
        <v>16</v>
      </c>
      <c r="H45" s="21">
        <v>10</v>
      </c>
      <c r="I45" s="21">
        <v>36</v>
      </c>
      <c r="J45" s="22">
        <v>128</v>
      </c>
      <c r="K45" s="22">
        <v>100</v>
      </c>
      <c r="L45" s="12">
        <f t="shared" si="22"/>
        <v>1.0407180954858852E-3</v>
      </c>
      <c r="M45" s="14">
        <f t="shared" si="23"/>
        <v>0.263335935467083</v>
      </c>
      <c r="N45" s="15">
        <f t="shared" si="24"/>
        <v>0.22268637532133675</v>
      </c>
      <c r="O45" s="15">
        <f t="shared" si="25"/>
        <v>0.2608695652173913</v>
      </c>
      <c r="P45" s="14">
        <f t="shared" si="26"/>
        <v>0.23048543689320389</v>
      </c>
      <c r="Q45" s="41"/>
      <c r="R45" s="181">
        <v>0.62054054054053998</v>
      </c>
      <c r="S45" s="12">
        <f t="shared" si="31"/>
        <v>49</v>
      </c>
      <c r="T45" s="13">
        <v>0</v>
      </c>
      <c r="U45" s="27">
        <v>49</v>
      </c>
      <c r="V45" s="14">
        <v>1012</v>
      </c>
      <c r="W45" s="15">
        <v>738</v>
      </c>
      <c r="X45" s="15">
        <v>666</v>
      </c>
      <c r="Y45" s="14">
        <v>1284</v>
      </c>
      <c r="Z45" s="8">
        <f t="shared" si="11"/>
        <v>0.37945945945946002</v>
      </c>
      <c r="AA45" s="8">
        <f t="shared" si="12"/>
        <v>0.65846153846153843</v>
      </c>
      <c r="AB45" s="8">
        <f t="shared" si="13"/>
        <v>0.42171428571428571</v>
      </c>
      <c r="AC45" s="8">
        <f t="shared" si="14"/>
        <v>0.57828571428571429</v>
      </c>
      <c r="AD45" s="8">
        <f t="shared" si="15"/>
        <v>0.63501483679525228</v>
      </c>
      <c r="AE45" s="8">
        <f t="shared" si="18"/>
        <v>0.52702702702702697</v>
      </c>
      <c r="AF45" s="53">
        <f t="shared" si="27"/>
        <v>2.8781361926751066</v>
      </c>
      <c r="AG45" s="53">
        <f t="shared" si="7"/>
        <v>1.0249008385905685</v>
      </c>
      <c r="AH45" s="8">
        <f t="shared" si="28"/>
        <v>1.8532353540845381</v>
      </c>
      <c r="AI45" s="3">
        <f t="shared" si="29"/>
        <v>0.64631807921090001</v>
      </c>
    </row>
    <row r="46" spans="1:35" x14ac:dyDescent="0.25">
      <c r="A46" s="158">
        <f t="shared" si="10"/>
        <v>0.72976612389939721</v>
      </c>
      <c r="B46" s="70" t="s">
        <v>47</v>
      </c>
      <c r="C46" s="21">
        <v>50</v>
      </c>
      <c r="D46" s="21">
        <v>1</v>
      </c>
      <c r="E46" s="23">
        <v>10</v>
      </c>
      <c r="F46" s="23">
        <v>4</v>
      </c>
      <c r="G46" s="23">
        <v>20</v>
      </c>
      <c r="H46" s="21">
        <v>10</v>
      </c>
      <c r="I46" s="21">
        <v>36</v>
      </c>
      <c r="J46" s="22">
        <v>128</v>
      </c>
      <c r="K46" s="22">
        <v>100</v>
      </c>
      <c r="L46" s="12">
        <f t="shared" si="22"/>
        <v>1.6478036511859849E-3</v>
      </c>
      <c r="M46" s="14">
        <f t="shared" si="23"/>
        <v>0.29221962008847252</v>
      </c>
      <c r="N46" s="15">
        <f t="shared" si="24"/>
        <v>0.18701799485861181</v>
      </c>
      <c r="O46" s="15">
        <f t="shared" si="25"/>
        <v>0.28672150411280845</v>
      </c>
      <c r="P46" s="14">
        <f t="shared" si="26"/>
        <v>0.21766990291262137</v>
      </c>
      <c r="Q46" s="41"/>
      <c r="R46" s="181">
        <v>0.63270270270270201</v>
      </c>
      <c r="S46" s="12">
        <f t="shared" si="31"/>
        <v>63</v>
      </c>
      <c r="T46" s="13">
        <v>1</v>
      </c>
      <c r="U46" s="27">
        <v>3</v>
      </c>
      <c r="V46" s="14">
        <v>1123</v>
      </c>
      <c r="W46" s="15">
        <v>627</v>
      </c>
      <c r="X46" s="15">
        <v>732</v>
      </c>
      <c r="Y46" s="14">
        <v>1218</v>
      </c>
      <c r="Z46" s="8">
        <f t="shared" si="11"/>
        <v>0.36729729729729799</v>
      </c>
      <c r="AA46" s="8">
        <f t="shared" si="12"/>
        <v>0.62461538461538457</v>
      </c>
      <c r="AB46" s="8">
        <f t="shared" si="13"/>
        <v>0.35828571428571426</v>
      </c>
      <c r="AC46" s="8">
        <f t="shared" si="14"/>
        <v>0.64171428571428568</v>
      </c>
      <c r="AD46" s="8">
        <f t="shared" si="15"/>
        <v>0.66016260162601625</v>
      </c>
      <c r="AE46" s="8">
        <f t="shared" si="18"/>
        <v>0.52702702702702697</v>
      </c>
      <c r="AF46" s="53">
        <f t="shared" si="27"/>
        <v>2.9359489230604932</v>
      </c>
      <c r="AG46" s="53">
        <f t="shared" si="7"/>
        <v>0.91424881009281</v>
      </c>
      <c r="AH46" s="8">
        <f t="shared" si="28"/>
        <v>2.0217001129676833</v>
      </c>
      <c r="AI46" s="3">
        <f t="shared" si="29"/>
        <v>0.72976612389939721</v>
      </c>
    </row>
    <row r="47" spans="1:35" x14ac:dyDescent="0.25">
      <c r="A47" s="158">
        <f t="shared" si="10"/>
        <v>0.53108860537811764</v>
      </c>
      <c r="B47" s="70" t="s">
        <v>49</v>
      </c>
      <c r="C47" s="21">
        <v>50</v>
      </c>
      <c r="D47" s="21">
        <v>1</v>
      </c>
      <c r="E47" s="23">
        <v>10</v>
      </c>
      <c r="F47" s="23">
        <v>4</v>
      </c>
      <c r="G47" s="23">
        <v>20</v>
      </c>
      <c r="H47" s="23">
        <v>5</v>
      </c>
      <c r="I47" s="21">
        <v>36</v>
      </c>
      <c r="J47" s="22">
        <v>128</v>
      </c>
      <c r="K47" s="22">
        <v>100</v>
      </c>
      <c r="L47" s="12">
        <f t="shared" si="22"/>
        <v>0</v>
      </c>
      <c r="M47" s="14">
        <f t="shared" si="23"/>
        <v>0.19463960447567005</v>
      </c>
      <c r="N47" s="15">
        <f t="shared" si="24"/>
        <v>0.30751928020565555</v>
      </c>
      <c r="O47" s="15">
        <f t="shared" si="25"/>
        <v>0.14649432040736388</v>
      </c>
      <c r="P47" s="14">
        <f t="shared" si="26"/>
        <v>0.28718446601941749</v>
      </c>
      <c r="Q47" s="41"/>
      <c r="R47" s="181">
        <v>0.62810810810810802</v>
      </c>
      <c r="S47" s="12">
        <f t="shared" si="31"/>
        <v>25</v>
      </c>
      <c r="T47" s="13">
        <v>0</v>
      </c>
      <c r="U47" s="27">
        <v>25</v>
      </c>
      <c r="V47" s="14">
        <v>748</v>
      </c>
      <c r="W47" s="15">
        <v>1002</v>
      </c>
      <c r="X47" s="15">
        <v>374</v>
      </c>
      <c r="Y47" s="14">
        <v>1576</v>
      </c>
      <c r="Z47" s="8">
        <f t="shared" si="11"/>
        <v>0.37189189189189198</v>
      </c>
      <c r="AA47" s="8">
        <f t="shared" si="12"/>
        <v>0.80820512820512824</v>
      </c>
      <c r="AB47" s="8">
        <f t="shared" si="13"/>
        <v>0.57257142857142862</v>
      </c>
      <c r="AC47" s="8">
        <f t="shared" si="14"/>
        <v>0.42742857142857144</v>
      </c>
      <c r="AD47" s="8">
        <f t="shared" si="15"/>
        <v>0.6113266097750194</v>
      </c>
      <c r="AE47" s="8">
        <f t="shared" si="18"/>
        <v>0.52702702702702697</v>
      </c>
      <c r="AF47" s="53">
        <f t="shared" si="27"/>
        <v>2.8725929052639221</v>
      </c>
      <c r="AG47" s="53">
        <f t="shared" si="7"/>
        <v>1.2519826006689763</v>
      </c>
      <c r="AH47" s="8">
        <f t="shared" si="28"/>
        <v>1.6206103045949458</v>
      </c>
      <c r="AI47" s="3">
        <f t="shared" si="29"/>
        <v>0.53108860537811764</v>
      </c>
    </row>
    <row r="48" spans="1:35" x14ac:dyDescent="0.25">
      <c r="A48" s="158">
        <f t="shared" si="10"/>
        <v>0.64363860119785343</v>
      </c>
      <c r="B48" s="70" t="s">
        <v>48</v>
      </c>
      <c r="C48" s="21">
        <v>50</v>
      </c>
      <c r="D48" s="21">
        <v>1</v>
      </c>
      <c r="E48" s="23">
        <v>10</v>
      </c>
      <c r="F48" s="23">
        <v>4</v>
      </c>
      <c r="G48" s="23">
        <v>20</v>
      </c>
      <c r="H48" s="23">
        <v>5</v>
      </c>
      <c r="I48" s="23">
        <v>64</v>
      </c>
      <c r="J48" s="22">
        <v>128</v>
      </c>
      <c r="K48" s="22">
        <v>100</v>
      </c>
      <c r="L48" s="12">
        <f t="shared" si="22"/>
        <v>2.601795238714713E-4</v>
      </c>
      <c r="M48" s="14">
        <f t="shared" si="23"/>
        <v>0.22378350247202705</v>
      </c>
      <c r="N48" s="15">
        <f t="shared" si="24"/>
        <v>0.27152956298200515</v>
      </c>
      <c r="O48" s="15">
        <f t="shared" si="25"/>
        <v>0.15471993732863298</v>
      </c>
      <c r="P48" s="14">
        <f t="shared" si="26"/>
        <v>0.28310679611650486</v>
      </c>
      <c r="Q48" s="41"/>
      <c r="R48" s="181">
        <v>0.65270270270270203</v>
      </c>
      <c r="S48" s="12">
        <f t="shared" si="31"/>
        <v>31</v>
      </c>
      <c r="T48" s="13">
        <v>0</v>
      </c>
      <c r="U48" s="27">
        <v>31</v>
      </c>
      <c r="V48" s="14">
        <v>860</v>
      </c>
      <c r="W48" s="15">
        <v>890</v>
      </c>
      <c r="X48" s="15">
        <v>395</v>
      </c>
      <c r="Y48" s="14">
        <v>1555</v>
      </c>
      <c r="Z48" s="8">
        <f t="shared" si="11"/>
        <v>0.34729729729729797</v>
      </c>
      <c r="AA48" s="8">
        <f t="shared" si="12"/>
        <v>0.79743589743589749</v>
      </c>
      <c r="AB48" s="8">
        <f t="shared" si="13"/>
        <v>0.50857142857142856</v>
      </c>
      <c r="AC48" s="8">
        <f t="shared" si="14"/>
        <v>0.49142857142857144</v>
      </c>
      <c r="AD48" s="8">
        <f t="shared" si="15"/>
        <v>0.63599182004089982</v>
      </c>
      <c r="AE48" s="8">
        <f t="shared" si="18"/>
        <v>0.52702702702702697</v>
      </c>
      <c r="AF48" s="53">
        <f t="shared" si="27"/>
        <v>2.9754844971827299</v>
      </c>
      <c r="AG48" s="53">
        <f t="shared" si="7"/>
        <v>1.1276584683746032</v>
      </c>
      <c r="AH48" s="8">
        <f t="shared" si="28"/>
        <v>1.8478260288081267</v>
      </c>
      <c r="AI48" s="3">
        <f t="shared" si="29"/>
        <v>0.64363860119785343</v>
      </c>
    </row>
    <row r="49" spans="1:36" x14ac:dyDescent="0.25">
      <c r="A49" s="158">
        <f t="shared" si="10"/>
        <v>0.66169295132202799</v>
      </c>
      <c r="B49" s="70" t="s">
        <v>50</v>
      </c>
      <c r="C49" s="21">
        <v>50</v>
      </c>
      <c r="D49" s="21">
        <v>1</v>
      </c>
      <c r="E49" s="23">
        <v>10</v>
      </c>
      <c r="F49" s="23">
        <v>4</v>
      </c>
      <c r="G49" s="23">
        <v>20</v>
      </c>
      <c r="H49" s="23">
        <v>5</v>
      </c>
      <c r="I49" s="23">
        <v>64</v>
      </c>
      <c r="J49" s="24">
        <v>512</v>
      </c>
      <c r="K49" s="22">
        <v>100</v>
      </c>
      <c r="L49" s="12">
        <f t="shared" si="22"/>
        <v>6.938120636572568E-4</v>
      </c>
      <c r="M49" s="14">
        <f t="shared" si="23"/>
        <v>0.26671870934166014</v>
      </c>
      <c r="N49" s="15">
        <f t="shared" si="24"/>
        <v>0.21850899742930591</v>
      </c>
      <c r="O49" s="15">
        <f t="shared" si="25"/>
        <v>0.26047786917352134</v>
      </c>
      <c r="P49" s="14">
        <f t="shared" si="26"/>
        <v>0.23067961165048545</v>
      </c>
      <c r="Q49" s="41"/>
      <c r="R49" s="181">
        <v>0.62432432432432405</v>
      </c>
      <c r="S49" s="12">
        <f t="shared" si="31"/>
        <v>41</v>
      </c>
      <c r="T49" s="13">
        <v>0</v>
      </c>
      <c r="U49" s="27">
        <v>41</v>
      </c>
      <c r="V49" s="14">
        <v>1025</v>
      </c>
      <c r="W49" s="15">
        <v>725</v>
      </c>
      <c r="X49" s="15">
        <v>665</v>
      </c>
      <c r="Y49" s="14">
        <v>1285</v>
      </c>
      <c r="Z49" s="8">
        <f t="shared" si="11"/>
        <v>0.37567567567567595</v>
      </c>
      <c r="AA49" s="8">
        <f t="shared" si="12"/>
        <v>0.65897435897435896</v>
      </c>
      <c r="AB49" s="8">
        <f t="shared" si="13"/>
        <v>0.41428571428571431</v>
      </c>
      <c r="AC49" s="8">
        <f t="shared" si="14"/>
        <v>0.58571428571428574</v>
      </c>
      <c r="AD49" s="8">
        <f t="shared" si="15"/>
        <v>0.63930348258706471</v>
      </c>
      <c r="AE49" s="8">
        <f t="shared" si="18"/>
        <v>0.52702702702702697</v>
      </c>
      <c r="AF49" s="53">
        <f t="shared" si="27"/>
        <v>2.8934383170321407</v>
      </c>
      <c r="AG49" s="53">
        <f t="shared" si="7"/>
        <v>1.0091641994543534</v>
      </c>
      <c r="AH49" s="8">
        <f t="shared" si="28"/>
        <v>1.8842741175777873</v>
      </c>
      <c r="AI49" s="3">
        <f t="shared" si="29"/>
        <v>0.66169295132202799</v>
      </c>
    </row>
    <row r="50" spans="1:36" x14ac:dyDescent="0.25">
      <c r="A50" s="158">
        <f t="shared" si="10"/>
        <v>0.7778141207081517</v>
      </c>
      <c r="B50" s="70" t="s">
        <v>51</v>
      </c>
      <c r="C50" s="21">
        <v>50</v>
      </c>
      <c r="D50" s="21">
        <v>1</v>
      </c>
      <c r="E50" s="23">
        <v>10</v>
      </c>
      <c r="F50" s="23">
        <v>4</v>
      </c>
      <c r="G50" s="23">
        <v>20</v>
      </c>
      <c r="H50" s="23">
        <v>5</v>
      </c>
      <c r="I50" s="23">
        <v>64</v>
      </c>
      <c r="J50" s="24">
        <v>512</v>
      </c>
      <c r="K50" s="24">
        <v>800</v>
      </c>
      <c r="L50" s="12">
        <f t="shared" si="22"/>
        <v>1.2965612939594987E-2</v>
      </c>
      <c r="M50" s="14">
        <f t="shared" si="23"/>
        <v>0.25578974759302631</v>
      </c>
      <c r="N50" s="15">
        <f t="shared" si="24"/>
        <v>0.2320051413881748</v>
      </c>
      <c r="O50" s="15">
        <f t="shared" si="25"/>
        <v>0.15315315315315314</v>
      </c>
      <c r="P50" s="14">
        <f t="shared" si="26"/>
        <v>0.28388349514563105</v>
      </c>
      <c r="Q50" s="41"/>
      <c r="R50" s="181">
        <v>0.687027027027027</v>
      </c>
      <c r="S50" s="12">
        <f t="shared" si="31"/>
        <v>324</v>
      </c>
      <c r="T50" s="13">
        <v>5</v>
      </c>
      <c r="U50" s="27">
        <v>24</v>
      </c>
      <c r="V50" s="14">
        <v>983</v>
      </c>
      <c r="W50" s="15">
        <v>767</v>
      </c>
      <c r="X50" s="15">
        <v>391</v>
      </c>
      <c r="Y50" s="14">
        <v>1559</v>
      </c>
      <c r="Z50" s="8">
        <f t="shared" si="11"/>
        <v>0.312972972972973</v>
      </c>
      <c r="AA50" s="8">
        <f t="shared" si="12"/>
        <v>0.79948717948717951</v>
      </c>
      <c r="AB50" s="8">
        <f t="shared" si="13"/>
        <v>0.43828571428571428</v>
      </c>
      <c r="AC50" s="8">
        <f t="shared" si="14"/>
        <v>0.56171428571428572</v>
      </c>
      <c r="AD50" s="8">
        <f t="shared" si="15"/>
        <v>0.67024935511607908</v>
      </c>
      <c r="AE50" s="8">
        <f t="shared" si="18"/>
        <v>0.52702702702702697</v>
      </c>
      <c r="AF50" s="53">
        <f t="shared" si="27"/>
        <v>3.1149287619941761</v>
      </c>
      <c r="AG50" s="53">
        <f t="shared" si="7"/>
        <v>0.99622944158645699</v>
      </c>
      <c r="AH50" s="8">
        <f t="shared" si="28"/>
        <v>2.1186993204077194</v>
      </c>
      <c r="AI50" s="3">
        <f t="shared" si="29"/>
        <v>0.7778141207081517</v>
      </c>
    </row>
    <row r="51" spans="1:36" x14ac:dyDescent="0.25">
      <c r="A51" s="158">
        <f t="shared" si="10"/>
        <v>0.6355214124981875</v>
      </c>
      <c r="B51" s="70" t="str">
        <f>"Color " &amp; B43</f>
        <v xml:space="preserve">Color 50x50 Default </v>
      </c>
      <c r="C51" s="21">
        <v>50</v>
      </c>
      <c r="D51" s="23">
        <v>3</v>
      </c>
      <c r="E51" s="21">
        <v>1</v>
      </c>
      <c r="F51" s="21">
        <v>10</v>
      </c>
      <c r="G51" s="21">
        <v>16</v>
      </c>
      <c r="H51" s="21">
        <v>10</v>
      </c>
      <c r="I51" s="21">
        <v>36</v>
      </c>
      <c r="J51" s="22">
        <v>128</v>
      </c>
      <c r="K51" s="22">
        <v>100</v>
      </c>
      <c r="L51" s="12">
        <f t="shared" si="22"/>
        <v>3.2522440483933913E-3</v>
      </c>
      <c r="M51" s="14">
        <f t="shared" si="23"/>
        <v>2.4199843871975019E-2</v>
      </c>
      <c r="N51" s="15">
        <f t="shared" si="24"/>
        <v>1.1889460154241645E-2</v>
      </c>
      <c r="O51" s="15">
        <f t="shared" si="25"/>
        <v>1.2534273403838621E-2</v>
      </c>
      <c r="P51" s="14">
        <f t="shared" si="26"/>
        <v>1.2815533980582524E-2</v>
      </c>
      <c r="Q51" s="41"/>
      <c r="R51" s="181">
        <v>0.69189189189189104</v>
      </c>
      <c r="S51" s="12">
        <f t="shared" si="31"/>
        <v>100</v>
      </c>
      <c r="T51" s="13">
        <v>1</v>
      </c>
      <c r="U51" s="27">
        <v>40</v>
      </c>
      <c r="V51" s="14">
        <v>93</v>
      </c>
      <c r="W51" s="15">
        <v>82</v>
      </c>
      <c r="X51" s="15">
        <v>32</v>
      </c>
      <c r="Y51" s="14">
        <v>163</v>
      </c>
      <c r="Z51" s="8">
        <f t="shared" si="11"/>
        <v>0.30810810810810896</v>
      </c>
      <c r="AA51" s="8">
        <f t="shared" si="12"/>
        <v>0.83589743589743593</v>
      </c>
      <c r="AB51" s="8">
        <f t="shared" si="13"/>
        <v>0.46857142857142858</v>
      </c>
      <c r="AC51" s="8">
        <f t="shared" si="14"/>
        <v>0.53142857142857147</v>
      </c>
      <c r="AD51" s="8">
        <f t="shared" si="15"/>
        <v>0.66530612244897958</v>
      </c>
      <c r="AE51" s="8">
        <f t="shared" si="18"/>
        <v>0.52702702702702697</v>
      </c>
      <c r="AF51" s="53">
        <f t="shared" si="27"/>
        <v>2.6232603040974829</v>
      </c>
      <c r="AG51" s="53">
        <f t="shared" si="7"/>
        <v>0.79182124088217265</v>
      </c>
      <c r="AH51" s="8">
        <f t="shared" si="28"/>
        <v>1.8314390632153104</v>
      </c>
      <c r="AI51" s="3">
        <f t="shared" si="29"/>
        <v>0.6355214124981875</v>
      </c>
    </row>
    <row r="52" spans="1:36" x14ac:dyDescent="0.25">
      <c r="A52" s="158">
        <f t="shared" si="10"/>
        <v>0.61959317604044095</v>
      </c>
      <c r="B52" s="70" t="str">
        <f t="shared" ref="B52:B58" si="32">"Color " &amp; B44</f>
        <v>Color Augment 1 -&gt; 10</v>
      </c>
      <c r="C52" s="21">
        <v>50</v>
      </c>
      <c r="D52" s="23">
        <v>3</v>
      </c>
      <c r="E52" s="23">
        <v>10</v>
      </c>
      <c r="F52" s="21">
        <v>10</v>
      </c>
      <c r="G52" s="21">
        <v>16</v>
      </c>
      <c r="H52" s="21">
        <v>10</v>
      </c>
      <c r="I52" s="21">
        <v>36</v>
      </c>
      <c r="J52" s="22">
        <v>128</v>
      </c>
      <c r="K52" s="22">
        <v>100</v>
      </c>
      <c r="L52" s="12">
        <f t="shared" si="22"/>
        <v>3.1655175404362345E-3</v>
      </c>
      <c r="M52" s="14">
        <f t="shared" si="23"/>
        <v>0.25422846734322146</v>
      </c>
      <c r="N52" s="15">
        <f t="shared" si="24"/>
        <v>0.23393316195372751</v>
      </c>
      <c r="O52" s="15">
        <f t="shared" si="25"/>
        <v>0.25225225225225223</v>
      </c>
      <c r="P52" s="14">
        <f t="shared" si="26"/>
        <v>0.23475728155339806</v>
      </c>
      <c r="Q52" s="41"/>
      <c r="R52" s="181">
        <v>0.61702702702702705</v>
      </c>
      <c r="S52" s="12">
        <f t="shared" si="31"/>
        <v>98</v>
      </c>
      <c r="T52" s="13">
        <v>1</v>
      </c>
      <c r="U52" s="27">
        <v>38</v>
      </c>
      <c r="V52" s="14">
        <v>977</v>
      </c>
      <c r="W52" s="15">
        <v>773</v>
      </c>
      <c r="X52" s="15">
        <v>644</v>
      </c>
      <c r="Y52" s="14">
        <v>1306</v>
      </c>
      <c r="Z52" s="8">
        <f t="shared" si="11"/>
        <v>0.38297297297297295</v>
      </c>
      <c r="AA52" s="8">
        <f t="shared" si="12"/>
        <v>0.66974358974358972</v>
      </c>
      <c r="AB52" s="8">
        <f t="shared" si="13"/>
        <v>0.44171428571428573</v>
      </c>
      <c r="AC52" s="8">
        <f t="shared" si="14"/>
        <v>0.55828571428571427</v>
      </c>
      <c r="AD52" s="8">
        <f t="shared" si="15"/>
        <v>0.62818662818662818</v>
      </c>
      <c r="AE52" s="8">
        <f t="shared" si="18"/>
        <v>0.52702702702702697</v>
      </c>
      <c r="AF52" s="53">
        <f t="shared" si="27"/>
        <v>2.8610691069799774</v>
      </c>
      <c r="AG52" s="53">
        <f t="shared" si="7"/>
        <v>1.0617859381814223</v>
      </c>
      <c r="AH52" s="8">
        <f t="shared" si="28"/>
        <v>1.7992831687985551</v>
      </c>
      <c r="AI52" s="3">
        <f t="shared" si="29"/>
        <v>0.61959317604044095</v>
      </c>
    </row>
    <row r="53" spans="1:36" x14ac:dyDescent="0.25">
      <c r="A53" s="158">
        <f t="shared" si="10"/>
        <v>0.58109676626062257</v>
      </c>
      <c r="B53" s="70" t="str">
        <f t="shared" si="32"/>
        <v>Color L1FS 10 -&gt; 4</v>
      </c>
      <c r="C53" s="21">
        <v>50</v>
      </c>
      <c r="D53" s="23">
        <v>3</v>
      </c>
      <c r="E53" s="23">
        <v>10</v>
      </c>
      <c r="F53" s="23">
        <v>4</v>
      </c>
      <c r="G53" s="21">
        <v>16</v>
      </c>
      <c r="H53" s="21">
        <v>10</v>
      </c>
      <c r="I53" s="21">
        <v>36</v>
      </c>
      <c r="J53" s="22">
        <v>128</v>
      </c>
      <c r="K53" s="22">
        <v>100</v>
      </c>
      <c r="L53" s="12">
        <f t="shared" si="22"/>
        <v>1.7778934131217207E-3</v>
      </c>
      <c r="M53" s="14">
        <f t="shared" si="23"/>
        <v>0.21389539422326306</v>
      </c>
      <c r="N53" s="15">
        <f t="shared" si="24"/>
        <v>0.28374035989717222</v>
      </c>
      <c r="O53" s="15">
        <f t="shared" si="25"/>
        <v>0.16686251468860164</v>
      </c>
      <c r="P53" s="14">
        <f t="shared" si="26"/>
        <v>0.2770873786407767</v>
      </c>
      <c r="Q53" s="41"/>
      <c r="R53" s="181">
        <v>0.63405405405405402</v>
      </c>
      <c r="S53" s="12">
        <f t="shared" si="31"/>
        <v>66</v>
      </c>
      <c r="T53" s="13">
        <v>1</v>
      </c>
      <c r="U53" s="27">
        <v>6</v>
      </c>
      <c r="V53" s="14">
        <v>822</v>
      </c>
      <c r="W53" s="15">
        <v>928</v>
      </c>
      <c r="X53" s="15">
        <v>426</v>
      </c>
      <c r="Y53" s="14">
        <v>1524</v>
      </c>
      <c r="Z53" s="8">
        <f t="shared" si="11"/>
        <v>0.36594594594594598</v>
      </c>
      <c r="AA53" s="8">
        <f t="shared" si="12"/>
        <v>0.78153846153846152</v>
      </c>
      <c r="AB53" s="8">
        <f t="shared" si="13"/>
        <v>0.53028571428571425</v>
      </c>
      <c r="AC53" s="8">
        <f t="shared" si="14"/>
        <v>0.4697142857142857</v>
      </c>
      <c r="AD53" s="8">
        <f t="shared" si="15"/>
        <v>0.62153344208809136</v>
      </c>
      <c r="AE53" s="8">
        <f t="shared" si="18"/>
        <v>0.52702702702702697</v>
      </c>
      <c r="AF53" s="53">
        <f t="shared" si="27"/>
        <v>2.9033166011978682</v>
      </c>
      <c r="AG53" s="53">
        <f t="shared" si="7"/>
        <v>1.181749913541954</v>
      </c>
      <c r="AH53" s="8">
        <f t="shared" si="28"/>
        <v>1.7215666876559141</v>
      </c>
      <c r="AI53" s="3">
        <f t="shared" si="29"/>
        <v>0.58109676626062257</v>
      </c>
    </row>
    <row r="54" spans="1:36" x14ac:dyDescent="0.25">
      <c r="A54" s="158">
        <f t="shared" si="10"/>
        <v>0.68839381722983883</v>
      </c>
      <c r="B54" s="70" t="str">
        <f t="shared" si="32"/>
        <v>Color L1FA 16 -&gt; 20</v>
      </c>
      <c r="C54" s="21">
        <v>50</v>
      </c>
      <c r="D54" s="23">
        <v>3</v>
      </c>
      <c r="E54" s="23">
        <v>10</v>
      </c>
      <c r="F54" s="23">
        <v>4</v>
      </c>
      <c r="G54" s="23">
        <v>20</v>
      </c>
      <c r="H54" s="21">
        <v>10</v>
      </c>
      <c r="I54" s="21">
        <v>36</v>
      </c>
      <c r="J54" s="22">
        <v>128</v>
      </c>
      <c r="K54" s="22">
        <v>100</v>
      </c>
      <c r="L54" s="12">
        <f t="shared" si="22"/>
        <v>2.601795238714713E-3</v>
      </c>
      <c r="M54" s="14">
        <f t="shared" si="23"/>
        <v>0.2388758782201405</v>
      </c>
      <c r="N54" s="15">
        <f t="shared" si="24"/>
        <v>0.25289203084832906</v>
      </c>
      <c r="O54" s="15">
        <f t="shared" si="25"/>
        <v>0.16686251468860164</v>
      </c>
      <c r="P54" s="14">
        <f t="shared" si="26"/>
        <v>0.2770873786407767</v>
      </c>
      <c r="Q54" s="41"/>
      <c r="R54" s="181">
        <v>0.66</v>
      </c>
      <c r="S54" s="12">
        <f t="shared" si="31"/>
        <v>85</v>
      </c>
      <c r="T54" s="13">
        <v>1</v>
      </c>
      <c r="U54" s="27">
        <v>25</v>
      </c>
      <c r="V54" s="14">
        <v>918</v>
      </c>
      <c r="W54" s="15">
        <v>832</v>
      </c>
      <c r="X54" s="15">
        <v>426</v>
      </c>
      <c r="Y54" s="14">
        <v>1524</v>
      </c>
      <c r="Z54" s="8">
        <f t="shared" si="11"/>
        <v>0.33999999999999997</v>
      </c>
      <c r="AA54" s="8">
        <f t="shared" si="12"/>
        <v>0.78153846153846152</v>
      </c>
      <c r="AB54" s="8">
        <f t="shared" si="13"/>
        <v>0.47542857142857142</v>
      </c>
      <c r="AC54" s="8">
        <f t="shared" si="14"/>
        <v>0.52457142857142858</v>
      </c>
      <c r="AD54" s="8">
        <f t="shared" si="15"/>
        <v>0.64685908319185059</v>
      </c>
      <c r="AE54" s="8">
        <f t="shared" si="18"/>
        <v>0.52702702702702697</v>
      </c>
      <c r="AF54" s="53">
        <f t="shared" si="27"/>
        <v>3.0091001739978345</v>
      </c>
      <c r="AG54" s="53">
        <f t="shared" si="7"/>
        <v>1.0709223975156152</v>
      </c>
      <c r="AH54" s="8">
        <f t="shared" si="28"/>
        <v>1.9381777764822192</v>
      </c>
      <c r="AI54" s="3">
        <f t="shared" si="29"/>
        <v>0.68839381722983883</v>
      </c>
    </row>
    <row r="55" spans="1:36" x14ac:dyDescent="0.25">
      <c r="A55" s="158">
        <f t="shared" si="10"/>
        <v>0.66660576675039152</v>
      </c>
      <c r="B55" s="70" t="str">
        <f t="shared" si="32"/>
        <v>Color L2FS 10 -&gt; 5</v>
      </c>
      <c r="C55" s="21">
        <v>50</v>
      </c>
      <c r="D55" s="23">
        <v>3</v>
      </c>
      <c r="E55" s="23">
        <v>10</v>
      </c>
      <c r="F55" s="23">
        <v>4</v>
      </c>
      <c r="G55" s="23">
        <v>20</v>
      </c>
      <c r="H55" s="23">
        <v>5</v>
      </c>
      <c r="I55" s="21">
        <v>36</v>
      </c>
      <c r="J55" s="22">
        <v>128</v>
      </c>
      <c r="K55" s="22">
        <v>100</v>
      </c>
      <c r="L55" s="12">
        <f t="shared" si="22"/>
        <v>1.3008976193573565E-3</v>
      </c>
      <c r="M55" s="14">
        <f t="shared" si="23"/>
        <v>0.25058548009367682</v>
      </c>
      <c r="N55" s="15">
        <f t="shared" si="24"/>
        <v>0.2384318766066838</v>
      </c>
      <c r="O55" s="15">
        <f t="shared" si="25"/>
        <v>0.21308264786525657</v>
      </c>
      <c r="P55" s="14">
        <f t="shared" si="26"/>
        <v>0.25417475728155342</v>
      </c>
      <c r="Q55" s="41"/>
      <c r="R55" s="181">
        <v>0.64027027027026995</v>
      </c>
      <c r="S55" s="12">
        <f t="shared" si="31"/>
        <v>55</v>
      </c>
      <c r="T55" s="13">
        <v>0</v>
      </c>
      <c r="U55" s="27">
        <v>55</v>
      </c>
      <c r="V55" s="14">
        <v>963</v>
      </c>
      <c r="W55" s="15">
        <v>787</v>
      </c>
      <c r="X55" s="15">
        <v>544</v>
      </c>
      <c r="Y55" s="14">
        <v>1406</v>
      </c>
      <c r="Z55" s="8">
        <f t="shared" si="11"/>
        <v>0.35972972972973005</v>
      </c>
      <c r="AA55" s="8">
        <f t="shared" si="12"/>
        <v>0.72102564102564104</v>
      </c>
      <c r="AB55" s="8">
        <f t="shared" si="13"/>
        <v>0.44971428571428573</v>
      </c>
      <c r="AC55" s="8">
        <f t="shared" si="14"/>
        <v>0.55028571428571427</v>
      </c>
      <c r="AD55" s="8">
        <f t="shared" si="15"/>
        <v>0.64113087095303234</v>
      </c>
      <c r="AE55" s="8">
        <f t="shared" si="18"/>
        <v>0.52702702702702697</v>
      </c>
      <c r="AF55" s="53">
        <f t="shared" si="27"/>
        <v>2.9433688899838826</v>
      </c>
      <c r="AG55" s="53">
        <f t="shared" si="7"/>
        <v>1.049176789670057</v>
      </c>
      <c r="AH55" s="8">
        <f t="shared" si="28"/>
        <v>1.8941921003138256</v>
      </c>
      <c r="AI55" s="3">
        <f t="shared" si="29"/>
        <v>0.66660576675039152</v>
      </c>
    </row>
    <row r="56" spans="1:36" x14ac:dyDescent="0.25">
      <c r="A56" s="158">
        <f t="shared" si="10"/>
        <v>0.70978140070731421</v>
      </c>
      <c r="B56" s="70" t="str">
        <f t="shared" si="32"/>
        <v>Color L2FA 36 -&gt; 64</v>
      </c>
      <c r="C56" s="21">
        <v>50</v>
      </c>
      <c r="D56" s="23">
        <v>3</v>
      </c>
      <c r="E56" s="23">
        <v>10</v>
      </c>
      <c r="F56" s="23">
        <v>4</v>
      </c>
      <c r="G56" s="23">
        <v>20</v>
      </c>
      <c r="H56" s="23">
        <v>5</v>
      </c>
      <c r="I56" s="23">
        <v>64</v>
      </c>
      <c r="J56" s="22">
        <v>128</v>
      </c>
      <c r="K56" s="22">
        <v>100</v>
      </c>
      <c r="L56" s="12">
        <f t="shared" si="22"/>
        <v>1.3442608733359352E-3</v>
      </c>
      <c r="M56" s="14">
        <f t="shared" si="23"/>
        <v>0.24225865209471767</v>
      </c>
      <c r="N56" s="15">
        <f t="shared" si="24"/>
        <v>0.24871465295629819</v>
      </c>
      <c r="O56" s="15">
        <f t="shared" si="25"/>
        <v>0.16294555424990206</v>
      </c>
      <c r="P56" s="14">
        <f t="shared" si="26"/>
        <v>0.27902912621359222</v>
      </c>
      <c r="Q56" s="41"/>
      <c r="R56" s="182">
        <v>0.66621621621621596</v>
      </c>
      <c r="S56" s="12">
        <f t="shared" si="31"/>
        <v>56</v>
      </c>
      <c r="T56" s="13">
        <v>0</v>
      </c>
      <c r="U56" s="27">
        <v>56</v>
      </c>
      <c r="V56" s="14">
        <v>931</v>
      </c>
      <c r="W56" s="15">
        <v>819</v>
      </c>
      <c r="X56" s="15">
        <v>416</v>
      </c>
      <c r="Y56" s="14">
        <v>1534</v>
      </c>
      <c r="Z56" s="8">
        <f t="shared" si="11"/>
        <v>0.33378378378378404</v>
      </c>
      <c r="AA56" s="8">
        <f t="shared" si="12"/>
        <v>0.78666666666666663</v>
      </c>
      <c r="AB56" s="8">
        <f t="shared" si="13"/>
        <v>0.46800000000000003</v>
      </c>
      <c r="AC56" s="8">
        <f t="shared" si="14"/>
        <v>0.53200000000000003</v>
      </c>
      <c r="AD56" s="8">
        <f t="shared" si="15"/>
        <v>0.65193370165745856</v>
      </c>
      <c r="AE56" s="8">
        <f t="shared" si="18"/>
        <v>0.52702702702702697</v>
      </c>
      <c r="AF56" s="53">
        <f t="shared" si="27"/>
        <v>3.0331976882182192</v>
      </c>
      <c r="AG56" s="53">
        <f t="shared" si="7"/>
        <v>1.0518426976134181</v>
      </c>
      <c r="AH56" s="8">
        <f t="shared" si="28"/>
        <v>1.9813549906048011</v>
      </c>
      <c r="AI56" s="3">
        <f t="shared" si="29"/>
        <v>0.70978140070731421</v>
      </c>
    </row>
    <row r="57" spans="1:36" x14ac:dyDescent="0.25">
      <c r="A57" s="158">
        <f t="shared" si="10"/>
        <v>0.88650849847133661</v>
      </c>
      <c r="B57" s="70" t="str">
        <f t="shared" si="32"/>
        <v>Color Neurons 128 -&gt; 512</v>
      </c>
      <c r="C57" s="21">
        <v>50</v>
      </c>
      <c r="D57" s="23">
        <v>3</v>
      </c>
      <c r="E57" s="23">
        <v>10</v>
      </c>
      <c r="F57" s="23">
        <v>4</v>
      </c>
      <c r="G57" s="23">
        <v>20</v>
      </c>
      <c r="H57" s="23">
        <v>5</v>
      </c>
      <c r="I57" s="23">
        <v>64</v>
      </c>
      <c r="J57" s="24">
        <v>512</v>
      </c>
      <c r="K57" s="22">
        <v>100</v>
      </c>
      <c r="L57" s="12">
        <f t="shared" si="22"/>
        <v>2.5150687307575561E-3</v>
      </c>
      <c r="M57" s="14">
        <f t="shared" si="23"/>
        <v>0.32136351808482955</v>
      </c>
      <c r="N57" s="15">
        <f t="shared" si="24"/>
        <v>0.15102827763496143</v>
      </c>
      <c r="O57" s="15">
        <f t="shared" si="25"/>
        <v>0.26674500587544064</v>
      </c>
      <c r="P57" s="14">
        <f t="shared" si="26"/>
        <v>0.22757281553398059</v>
      </c>
      <c r="Q57" s="41"/>
      <c r="R57" s="182">
        <v>0.67675675675675595</v>
      </c>
      <c r="S57" s="12">
        <f t="shared" si="31"/>
        <v>83</v>
      </c>
      <c r="T57" s="13">
        <v>1</v>
      </c>
      <c r="U57" s="27">
        <v>23</v>
      </c>
      <c r="V57" s="14">
        <v>1235</v>
      </c>
      <c r="W57" s="15">
        <v>515</v>
      </c>
      <c r="X57" s="15">
        <v>681</v>
      </c>
      <c r="Y57" s="14">
        <v>1269</v>
      </c>
      <c r="Z57" s="8">
        <f t="shared" si="11"/>
        <v>0.32324324324324405</v>
      </c>
      <c r="AA57" s="8">
        <f t="shared" si="12"/>
        <v>0.65076923076923077</v>
      </c>
      <c r="AB57" s="8">
        <f t="shared" si="13"/>
        <v>0.29428571428571426</v>
      </c>
      <c r="AC57" s="8">
        <f t="shared" si="14"/>
        <v>0.70571428571428574</v>
      </c>
      <c r="AD57" s="8">
        <f t="shared" si="15"/>
        <v>0.71132286995515692</v>
      </c>
      <c r="AE57" s="8">
        <f t="shared" si="18"/>
        <v>0.52702702702702697</v>
      </c>
      <c r="AF57" s="53">
        <f t="shared" si="27"/>
        <v>3.1092036338861098</v>
      </c>
      <c r="AG57" s="53">
        <f t="shared" si="7"/>
        <v>0.77107230389467729</v>
      </c>
      <c r="AH57" s="8">
        <f t="shared" si="28"/>
        <v>2.3381313299914326</v>
      </c>
      <c r="AI57" s="3">
        <f t="shared" si="29"/>
        <v>0.88650849847133661</v>
      </c>
    </row>
    <row r="58" spans="1:36" x14ac:dyDescent="0.25">
      <c r="A58" s="158">
        <f t="shared" si="10"/>
        <v>1</v>
      </c>
      <c r="B58" s="72" t="str">
        <f t="shared" si="32"/>
        <v>Color Iterations 100 -&gt; 800</v>
      </c>
      <c r="C58" s="45">
        <v>50</v>
      </c>
      <c r="D58" s="45">
        <v>3</v>
      </c>
      <c r="E58" s="45">
        <v>10</v>
      </c>
      <c r="F58" s="45">
        <v>4</v>
      </c>
      <c r="G58" s="45">
        <v>20</v>
      </c>
      <c r="H58" s="45">
        <v>5</v>
      </c>
      <c r="I58" s="45">
        <v>64</v>
      </c>
      <c r="J58" s="46">
        <v>512</v>
      </c>
      <c r="K58" s="46">
        <v>800</v>
      </c>
      <c r="L58" s="48">
        <f t="shared" si="22"/>
        <v>2.4153332466068253E-2</v>
      </c>
      <c r="M58" s="48">
        <f t="shared" si="23"/>
        <v>0.32136351808482955</v>
      </c>
      <c r="N58" s="48">
        <f t="shared" si="24"/>
        <v>0.15102827763496143</v>
      </c>
      <c r="O58" s="48">
        <f t="shared" si="25"/>
        <v>0.18801410105757932</v>
      </c>
      <c r="P58" s="48">
        <f t="shared" si="26"/>
        <v>0.26660194174757279</v>
      </c>
      <c r="Q58" s="49"/>
      <c r="R58" s="182">
        <v>0.73108108108108105</v>
      </c>
      <c r="S58" s="48">
        <f t="shared" si="31"/>
        <v>582</v>
      </c>
      <c r="T58" s="47">
        <v>9</v>
      </c>
      <c r="U58" s="50">
        <v>42</v>
      </c>
      <c r="V58" s="48">
        <v>1235</v>
      </c>
      <c r="W58" s="48">
        <v>515</v>
      </c>
      <c r="X58" s="48">
        <v>480</v>
      </c>
      <c r="Y58" s="48">
        <v>1470</v>
      </c>
      <c r="Z58" s="48">
        <f t="shared" si="11"/>
        <v>0.26891891891891895</v>
      </c>
      <c r="AA58" s="48">
        <f t="shared" si="12"/>
        <v>0.75384615384615383</v>
      </c>
      <c r="AB58" s="48">
        <f t="shared" si="13"/>
        <v>0.29428571428571426</v>
      </c>
      <c r="AC58" s="48">
        <f t="shared" si="14"/>
        <v>0.70571428571428574</v>
      </c>
      <c r="AD58" s="48">
        <f t="shared" si="15"/>
        <v>0.74055415617128462</v>
      </c>
      <c r="AE58" s="48">
        <f t="shared" si="18"/>
        <v>0.52702702702702697</v>
      </c>
      <c r="AF58" s="53">
        <f t="shared" si="27"/>
        <v>3.30563400750095</v>
      </c>
      <c r="AG58" s="53">
        <f t="shared" si="7"/>
        <v>0.73838624330566283</v>
      </c>
      <c r="AH58" s="48">
        <f t="shared" si="28"/>
        <v>2.5672477641952871</v>
      </c>
      <c r="AI58" s="48">
        <f t="shared" si="29"/>
        <v>1</v>
      </c>
      <c r="AJ58" s="4"/>
    </row>
    <row r="59" spans="1:36" s="6" customFormat="1" x14ac:dyDescent="0.25">
      <c r="A59" s="158">
        <f t="shared" si="10"/>
        <v>0.49031071692646994</v>
      </c>
      <c r="B59" s="71" t="s">
        <v>43</v>
      </c>
      <c r="C59" s="19">
        <v>300</v>
      </c>
      <c r="D59" s="19">
        <v>1</v>
      </c>
      <c r="E59" s="19">
        <v>1</v>
      </c>
      <c r="F59" s="19">
        <v>10</v>
      </c>
      <c r="G59" s="19">
        <v>16</v>
      </c>
      <c r="H59" s="19">
        <v>10</v>
      </c>
      <c r="I59" s="19">
        <v>36</v>
      </c>
      <c r="J59" s="20">
        <v>128</v>
      </c>
      <c r="K59" s="20">
        <v>100</v>
      </c>
      <c r="L59" s="11">
        <f t="shared" si="22"/>
        <v>0.21169940592342049</v>
      </c>
      <c r="M59" s="11">
        <f t="shared" si="23"/>
        <v>2.7582617746552174E-2</v>
      </c>
      <c r="N59" s="11">
        <f t="shared" si="24"/>
        <v>7.7120822622107968E-3</v>
      </c>
      <c r="O59" s="11">
        <f t="shared" si="25"/>
        <v>2.3893458676067372E-2</v>
      </c>
      <c r="P59" s="11">
        <f t="shared" si="26"/>
        <v>7.1844660194174759E-3</v>
      </c>
      <c r="Q59" s="42"/>
      <c r="R59" s="5">
        <v>0.64864864864864802</v>
      </c>
      <c r="S59" s="11">
        <f t="shared" si="31"/>
        <v>4907</v>
      </c>
      <c r="T59" s="5">
        <v>81</v>
      </c>
      <c r="U59" s="7">
        <v>47</v>
      </c>
      <c r="V59" s="11">
        <v>106</v>
      </c>
      <c r="W59" s="11">
        <v>69</v>
      </c>
      <c r="X59" s="11">
        <v>61</v>
      </c>
      <c r="Y59" s="11">
        <v>134</v>
      </c>
      <c r="Z59" s="11">
        <f t="shared" si="11"/>
        <v>0.35135135135135198</v>
      </c>
      <c r="AA59" s="11">
        <f t="shared" si="12"/>
        <v>0.68717948717948718</v>
      </c>
      <c r="AB59" s="11">
        <f t="shared" si="13"/>
        <v>0.39428571428571429</v>
      </c>
      <c r="AC59" s="11">
        <f t="shared" si="14"/>
        <v>0.60571428571428576</v>
      </c>
      <c r="AD59" s="11">
        <f t="shared" si="15"/>
        <v>0.66009852216748766</v>
      </c>
      <c r="AE59" s="11">
        <f t="shared" si="18"/>
        <v>0.52702702702702697</v>
      </c>
      <c r="AF59" s="53">
        <f t="shared" si="27"/>
        <v>2.5033365323354175</v>
      </c>
      <c r="AG59" s="53">
        <f t="shared" si="7"/>
        <v>0.96504855382269761</v>
      </c>
      <c r="AH59" s="11">
        <f t="shared" si="28"/>
        <v>1.5382879785127199</v>
      </c>
      <c r="AI59" s="11">
        <f t="shared" si="29"/>
        <v>0.49031071692646994</v>
      </c>
    </row>
    <row r="60" spans="1:36" x14ac:dyDescent="0.25">
      <c r="A60" s="158">
        <f t="shared" si="10"/>
        <v>0.56962139916979893</v>
      </c>
      <c r="B60" s="70" t="s">
        <v>45</v>
      </c>
      <c r="C60" s="21">
        <v>300</v>
      </c>
      <c r="D60" s="21">
        <v>1</v>
      </c>
      <c r="E60" s="23">
        <v>10</v>
      </c>
      <c r="F60" s="21">
        <v>10</v>
      </c>
      <c r="G60" s="21">
        <v>16</v>
      </c>
      <c r="H60" s="21">
        <v>10</v>
      </c>
      <c r="I60" s="21">
        <v>36</v>
      </c>
      <c r="J60" s="22">
        <v>128</v>
      </c>
      <c r="K60" s="22">
        <v>100</v>
      </c>
      <c r="L60" s="12">
        <f t="shared" si="22"/>
        <v>0.14652443519361694</v>
      </c>
      <c r="M60" s="14">
        <f t="shared" si="23"/>
        <v>0.2047879260994015</v>
      </c>
      <c r="N60" s="15">
        <f t="shared" si="24"/>
        <v>0.29498714652956298</v>
      </c>
      <c r="O60" s="15">
        <f t="shared" si="25"/>
        <v>0.10379945162553858</v>
      </c>
      <c r="P60" s="14">
        <f t="shared" si="26"/>
        <v>0.30834951456310677</v>
      </c>
      <c r="Q60" s="41"/>
      <c r="R60" s="13">
        <v>0.66810810810810795</v>
      </c>
      <c r="S60" s="12">
        <f t="shared" si="31"/>
        <v>3404</v>
      </c>
      <c r="T60" s="13">
        <v>56</v>
      </c>
      <c r="U60" s="27">
        <v>44</v>
      </c>
      <c r="V60" s="14">
        <v>787</v>
      </c>
      <c r="W60" s="15">
        <v>963</v>
      </c>
      <c r="X60" s="15">
        <v>265</v>
      </c>
      <c r="Y60" s="14">
        <v>1685</v>
      </c>
      <c r="Z60" s="8">
        <f t="shared" si="11"/>
        <v>0.33189189189189205</v>
      </c>
      <c r="AA60" s="8">
        <f t="shared" si="12"/>
        <v>0.86410256410256414</v>
      </c>
      <c r="AB60" s="8">
        <f t="shared" si="13"/>
        <v>0.55028571428571427</v>
      </c>
      <c r="AC60" s="8">
        <f t="shared" si="14"/>
        <v>0.44971428571428573</v>
      </c>
      <c r="AD60" s="8">
        <f t="shared" si="15"/>
        <v>0.63632930513595165</v>
      </c>
      <c r="AE60" s="8">
        <f t="shared" si="18"/>
        <v>0.52702702702702697</v>
      </c>
      <c r="AF60" s="53">
        <f t="shared" si="27"/>
        <v>3.0220894256144928</v>
      </c>
      <c r="AG60" s="53">
        <f t="shared" si="7"/>
        <v>1.3236891879007864</v>
      </c>
      <c r="AH60" s="8">
        <f t="shared" si="28"/>
        <v>1.6984002377137064</v>
      </c>
      <c r="AI60" s="3">
        <f t="shared" si="29"/>
        <v>0.56962139916979893</v>
      </c>
    </row>
    <row r="61" spans="1:36" x14ac:dyDescent="0.25">
      <c r="A61" s="158">
        <f t="shared" si="10"/>
        <v>0.75723024910268444</v>
      </c>
      <c r="B61" s="70" t="s">
        <v>46</v>
      </c>
      <c r="C61" s="21">
        <v>300</v>
      </c>
      <c r="D61" s="21">
        <v>1</v>
      </c>
      <c r="E61" s="23">
        <v>10</v>
      </c>
      <c r="F61" s="23">
        <v>4</v>
      </c>
      <c r="G61" s="21">
        <v>16</v>
      </c>
      <c r="H61" s="21">
        <v>10</v>
      </c>
      <c r="I61" s="21">
        <v>36</v>
      </c>
      <c r="J61" s="22">
        <v>128</v>
      </c>
      <c r="K61" s="22">
        <v>100</v>
      </c>
      <c r="L61" s="12">
        <f t="shared" si="22"/>
        <v>0.10511252764407442</v>
      </c>
      <c r="M61" s="14">
        <f t="shared" si="23"/>
        <v>0.28181108508977359</v>
      </c>
      <c r="N61" s="15">
        <f t="shared" si="24"/>
        <v>0.19987146529562982</v>
      </c>
      <c r="O61" s="15">
        <f t="shared" si="25"/>
        <v>0.20838229533881708</v>
      </c>
      <c r="P61" s="14">
        <f t="shared" si="26"/>
        <v>0.25650485436893206</v>
      </c>
      <c r="Q61" s="41"/>
      <c r="R61" s="13">
        <v>0.67594594594594504</v>
      </c>
      <c r="S61" s="12">
        <f t="shared" si="31"/>
        <v>2449</v>
      </c>
      <c r="T61" s="13">
        <v>40</v>
      </c>
      <c r="U61" s="27">
        <v>49</v>
      </c>
      <c r="V61" s="14">
        <v>1083</v>
      </c>
      <c r="W61" s="15">
        <v>667</v>
      </c>
      <c r="X61" s="15">
        <v>532</v>
      </c>
      <c r="Y61" s="14">
        <v>1418</v>
      </c>
      <c r="Z61" s="8">
        <f t="shared" si="11"/>
        <v>0.32405405405405496</v>
      </c>
      <c r="AA61" s="8">
        <f t="shared" si="12"/>
        <v>0.72717948717948722</v>
      </c>
      <c r="AB61" s="8">
        <f t="shared" si="13"/>
        <v>0.38114285714285712</v>
      </c>
      <c r="AC61" s="8">
        <f t="shared" si="14"/>
        <v>0.61885714285714288</v>
      </c>
      <c r="AD61" s="8">
        <f t="shared" si="15"/>
        <v>0.6800959232613909</v>
      </c>
      <c r="AE61" s="8">
        <f t="shared" si="18"/>
        <v>0.52702702702702697</v>
      </c>
      <c r="AF61" s="53">
        <f t="shared" si="27"/>
        <v>3.0873255424683079</v>
      </c>
      <c r="AG61" s="53">
        <f t="shared" si="7"/>
        <v>1.0101809041366163</v>
      </c>
      <c r="AH61" s="8">
        <f t="shared" si="28"/>
        <v>2.0771446383316916</v>
      </c>
      <c r="AI61" s="3">
        <f t="shared" si="29"/>
        <v>0.75723024910268444</v>
      </c>
    </row>
    <row r="62" spans="1:36" x14ac:dyDescent="0.25">
      <c r="A62" s="158">
        <f t="shared" si="10"/>
        <v>0.75398597228394793</v>
      </c>
      <c r="B62" s="70" t="s">
        <v>47</v>
      </c>
      <c r="C62" s="21">
        <v>300</v>
      </c>
      <c r="D62" s="21">
        <v>1</v>
      </c>
      <c r="E62" s="23">
        <v>10</v>
      </c>
      <c r="F62" s="23">
        <v>4</v>
      </c>
      <c r="G62" s="23">
        <v>20</v>
      </c>
      <c r="H62" s="21">
        <v>10</v>
      </c>
      <c r="I62" s="21">
        <v>36</v>
      </c>
      <c r="J62" s="22">
        <v>128</v>
      </c>
      <c r="K62" s="22">
        <v>100</v>
      </c>
      <c r="L62" s="12">
        <f t="shared" si="22"/>
        <v>0.12146047439399853</v>
      </c>
      <c r="M62" s="14">
        <f t="shared" si="23"/>
        <v>0.26932084309133492</v>
      </c>
      <c r="N62" s="15">
        <f t="shared" si="24"/>
        <v>0.2152956298200514</v>
      </c>
      <c r="O62" s="15">
        <f t="shared" si="25"/>
        <v>0.17117117117117117</v>
      </c>
      <c r="P62" s="14">
        <f t="shared" si="26"/>
        <v>0.27495145631067963</v>
      </c>
      <c r="Q62" s="41"/>
      <c r="R62" s="13">
        <v>0.68864864864864805</v>
      </c>
      <c r="S62" s="12">
        <f t="shared" si="31"/>
        <v>2826</v>
      </c>
      <c r="T62" s="13">
        <v>47</v>
      </c>
      <c r="U62" s="27">
        <v>6</v>
      </c>
      <c r="V62" s="14">
        <v>1035</v>
      </c>
      <c r="W62" s="15">
        <v>715</v>
      </c>
      <c r="X62" s="15">
        <v>437</v>
      </c>
      <c r="Y62" s="14">
        <v>1513</v>
      </c>
      <c r="Z62" s="8">
        <f t="shared" si="11"/>
        <v>0.31135135135135195</v>
      </c>
      <c r="AA62" s="8">
        <f t="shared" si="12"/>
        <v>0.77589743589743587</v>
      </c>
      <c r="AB62" s="8">
        <f t="shared" si="13"/>
        <v>0.40857142857142859</v>
      </c>
      <c r="AC62" s="8">
        <f t="shared" si="14"/>
        <v>0.59142857142857141</v>
      </c>
      <c r="AD62" s="8">
        <f t="shared" si="15"/>
        <v>0.67908438061041287</v>
      </c>
      <c r="AE62" s="8">
        <f t="shared" si="18"/>
        <v>0.52702702702702697</v>
      </c>
      <c r="AF62" s="53">
        <f t="shared" si="27"/>
        <v>3.1272739824036968</v>
      </c>
      <c r="AG62" s="53">
        <f t="shared" si="7"/>
        <v>1.0566788841368304</v>
      </c>
      <c r="AH62" s="8">
        <f t="shared" si="28"/>
        <v>2.0705950982668666</v>
      </c>
      <c r="AI62" s="3">
        <f t="shared" si="29"/>
        <v>0.75398597228394793</v>
      </c>
      <c r="AJ62" s="4"/>
    </row>
    <row r="63" spans="1:36" x14ac:dyDescent="0.25">
      <c r="A63" s="158">
        <f t="shared" si="10"/>
        <v>0.53415131271897109</v>
      </c>
      <c r="B63" s="70" t="s">
        <v>49</v>
      </c>
      <c r="C63" s="21">
        <v>300</v>
      </c>
      <c r="D63" s="21">
        <v>1</v>
      </c>
      <c r="E63" s="23">
        <v>10</v>
      </c>
      <c r="F63" s="23">
        <v>4</v>
      </c>
      <c r="G63" s="23">
        <v>20</v>
      </c>
      <c r="H63" s="23">
        <v>5</v>
      </c>
      <c r="I63" s="21">
        <v>36</v>
      </c>
      <c r="J63" s="22">
        <v>128</v>
      </c>
      <c r="K63" s="22">
        <v>100</v>
      </c>
      <c r="L63" s="12">
        <f t="shared" si="22"/>
        <v>6.6259052079268022E-2</v>
      </c>
      <c r="M63" s="14">
        <f t="shared" si="23"/>
        <v>0.2058287795992714</v>
      </c>
      <c r="N63" s="15">
        <f t="shared" si="24"/>
        <v>0.29370179948586117</v>
      </c>
      <c r="O63" s="15">
        <f t="shared" si="25"/>
        <v>0.15432824128476302</v>
      </c>
      <c r="P63" s="14">
        <f t="shared" si="26"/>
        <v>0.28330097087378642</v>
      </c>
      <c r="Q63" s="41"/>
      <c r="R63" s="13">
        <v>0.63432432432432395</v>
      </c>
      <c r="S63" s="12">
        <f t="shared" si="31"/>
        <v>1553</v>
      </c>
      <c r="T63" s="13">
        <v>25</v>
      </c>
      <c r="U63" s="27">
        <v>53</v>
      </c>
      <c r="V63" s="14">
        <v>791</v>
      </c>
      <c r="W63" s="15">
        <v>959</v>
      </c>
      <c r="X63" s="15">
        <v>394</v>
      </c>
      <c r="Y63" s="14">
        <v>1556</v>
      </c>
      <c r="Z63" s="8">
        <f t="shared" si="11"/>
        <v>0.36567567567567605</v>
      </c>
      <c r="AA63" s="8">
        <f t="shared" si="12"/>
        <v>0.79794871794871791</v>
      </c>
      <c r="AB63" s="8">
        <f t="shared" si="13"/>
        <v>0.54800000000000004</v>
      </c>
      <c r="AC63" s="8">
        <f t="shared" si="14"/>
        <v>0.45200000000000001</v>
      </c>
      <c r="AD63" s="8">
        <f t="shared" si="15"/>
        <v>0.61868787276341952</v>
      </c>
      <c r="AE63" s="8">
        <f t="shared" si="18"/>
        <v>0.52702702702702697</v>
      </c>
      <c r="AF63" s="53">
        <f t="shared" si="27"/>
        <v>2.9004298197731262</v>
      </c>
      <c r="AG63" s="53">
        <f t="shared" si="7"/>
        <v>1.2736365272408054</v>
      </c>
      <c r="AH63" s="8">
        <f t="shared" si="28"/>
        <v>1.6267932925323207</v>
      </c>
      <c r="AI63" s="3">
        <f t="shared" si="29"/>
        <v>0.53415131271897109</v>
      </c>
    </row>
    <row r="64" spans="1:36" x14ac:dyDescent="0.25">
      <c r="A64" s="158">
        <f t="shared" si="10"/>
        <v>0.65988167862768576</v>
      </c>
      <c r="B64" s="70" t="s">
        <v>48</v>
      </c>
      <c r="C64" s="21">
        <v>300</v>
      </c>
      <c r="D64" s="21">
        <v>1</v>
      </c>
      <c r="E64" s="23">
        <v>10</v>
      </c>
      <c r="F64" s="23">
        <v>4</v>
      </c>
      <c r="G64" s="23">
        <v>20</v>
      </c>
      <c r="H64" s="23">
        <v>5</v>
      </c>
      <c r="I64" s="23">
        <v>64</v>
      </c>
      <c r="J64" s="22">
        <v>128</v>
      </c>
      <c r="K64" s="22">
        <v>100</v>
      </c>
      <c r="L64" s="12">
        <f t="shared" si="22"/>
        <v>7.280690343003339E-2</v>
      </c>
      <c r="M64" s="14">
        <f t="shared" si="23"/>
        <v>0.23445225084569346</v>
      </c>
      <c r="N64" s="15">
        <f t="shared" si="24"/>
        <v>0.2583547557840617</v>
      </c>
      <c r="O64" s="15">
        <f t="shared" si="25"/>
        <v>0.15080297688993341</v>
      </c>
      <c r="P64" s="14">
        <f t="shared" si="26"/>
        <v>0.28504854368932037</v>
      </c>
      <c r="Q64" s="41"/>
      <c r="R64" s="13">
        <v>0.66648648648648601</v>
      </c>
      <c r="S64" s="12">
        <f t="shared" si="31"/>
        <v>1704</v>
      </c>
      <c r="T64" s="13">
        <v>28</v>
      </c>
      <c r="U64" s="27">
        <v>24</v>
      </c>
      <c r="V64" s="14">
        <v>901</v>
      </c>
      <c r="W64" s="15">
        <v>849</v>
      </c>
      <c r="X64" s="15">
        <v>385</v>
      </c>
      <c r="Y64" s="14">
        <v>1565</v>
      </c>
      <c r="Z64" s="8">
        <f t="shared" si="11"/>
        <v>0.33351351351351399</v>
      </c>
      <c r="AA64" s="8">
        <f t="shared" si="12"/>
        <v>0.8025641025641026</v>
      </c>
      <c r="AB64" s="8">
        <f t="shared" si="13"/>
        <v>0.48514285714285715</v>
      </c>
      <c r="AC64" s="8">
        <f t="shared" si="14"/>
        <v>0.5148571428571429</v>
      </c>
      <c r="AD64" s="8">
        <f t="shared" si="15"/>
        <v>0.64830157415078704</v>
      </c>
      <c r="AE64" s="8">
        <f t="shared" si="18"/>
        <v>0.52702702702702697</v>
      </c>
      <c r="AF64" s="53">
        <f t="shared" si="27"/>
        <v>3.0304355534697724</v>
      </c>
      <c r="AG64" s="53">
        <f t="shared" si="7"/>
        <v>1.1498180298704663</v>
      </c>
      <c r="AH64" s="8">
        <f t="shared" si="28"/>
        <v>1.8806175235993061</v>
      </c>
      <c r="AI64" s="3">
        <f t="shared" si="29"/>
        <v>0.65988167862768576</v>
      </c>
    </row>
    <row r="65" spans="1:35" x14ac:dyDescent="0.25">
      <c r="A65" s="158">
        <f t="shared" si="10"/>
        <v>0.60478090330623635</v>
      </c>
      <c r="B65" s="70" t="s">
        <v>50</v>
      </c>
      <c r="C65" s="21">
        <v>300</v>
      </c>
      <c r="D65" s="21">
        <v>1</v>
      </c>
      <c r="E65" s="23">
        <v>10</v>
      </c>
      <c r="F65" s="23">
        <v>4</v>
      </c>
      <c r="G65" s="23">
        <v>20</v>
      </c>
      <c r="H65" s="23">
        <v>5</v>
      </c>
      <c r="I65" s="23">
        <v>64</v>
      </c>
      <c r="J65" s="24">
        <v>512</v>
      </c>
      <c r="K65" s="22">
        <v>100</v>
      </c>
      <c r="L65" s="12">
        <f t="shared" si="22"/>
        <v>8.1999913273492042E-2</v>
      </c>
      <c r="M65" s="14">
        <f t="shared" si="23"/>
        <v>0.18761384335154827</v>
      </c>
      <c r="N65" s="15">
        <f t="shared" si="24"/>
        <v>0.31619537275064269</v>
      </c>
      <c r="O65" s="15">
        <f t="shared" si="25"/>
        <v>5.483744614179397E-2</v>
      </c>
      <c r="P65" s="14">
        <f t="shared" si="26"/>
        <v>0.33262135922330099</v>
      </c>
      <c r="Q65" s="41"/>
      <c r="R65" s="13">
        <v>0.68405405405405395</v>
      </c>
      <c r="S65" s="12">
        <f t="shared" si="31"/>
        <v>1916</v>
      </c>
      <c r="T65" s="13">
        <v>31</v>
      </c>
      <c r="U65" s="27">
        <v>56</v>
      </c>
      <c r="V65" s="14">
        <v>721</v>
      </c>
      <c r="W65" s="15">
        <v>1029</v>
      </c>
      <c r="X65" s="15">
        <v>140</v>
      </c>
      <c r="Y65" s="14">
        <v>1810</v>
      </c>
      <c r="Z65" s="8">
        <f t="shared" si="11"/>
        <v>0.31594594594594605</v>
      </c>
      <c r="AA65" s="8">
        <f t="shared" si="12"/>
        <v>0.92820512820512824</v>
      </c>
      <c r="AB65" s="8">
        <f t="shared" si="13"/>
        <v>0.58799999999999997</v>
      </c>
      <c r="AC65" s="8">
        <f t="shared" si="14"/>
        <v>0.41199999999999998</v>
      </c>
      <c r="AD65" s="8">
        <f t="shared" si="15"/>
        <v>0.63754843254667137</v>
      </c>
      <c r="AE65" s="8">
        <f t="shared" si="18"/>
        <v>0.52702702702702697</v>
      </c>
      <c r="AF65" s="53">
        <f t="shared" si="27"/>
        <v>3.0715214118610583</v>
      </c>
      <c r="AG65" s="53">
        <f t="shared" si="7"/>
        <v>1.3021412319700807</v>
      </c>
      <c r="AH65" s="8">
        <f t="shared" si="28"/>
        <v>1.7693801798909776</v>
      </c>
      <c r="AI65" s="3">
        <f t="shared" si="29"/>
        <v>0.60478090330623635</v>
      </c>
    </row>
    <row r="66" spans="1:35" x14ac:dyDescent="0.25">
      <c r="A66" s="158">
        <f t="shared" si="10"/>
        <v>0.51907705443166441</v>
      </c>
      <c r="B66" s="70" t="s">
        <v>51</v>
      </c>
      <c r="C66" s="21">
        <v>300</v>
      </c>
      <c r="D66" s="21">
        <v>1</v>
      </c>
      <c r="E66" s="23">
        <v>10</v>
      </c>
      <c r="F66" s="23">
        <v>4</v>
      </c>
      <c r="G66" s="23">
        <v>20</v>
      </c>
      <c r="H66" s="23">
        <v>5</v>
      </c>
      <c r="I66" s="23">
        <v>64</v>
      </c>
      <c r="J66" s="24">
        <v>512</v>
      </c>
      <c r="K66" s="24">
        <v>800</v>
      </c>
      <c r="L66" s="12">
        <f t="shared" ref="L66:L74" si="33">(S66-MIN(S:S))/(MAX(S:S)-MIN(S:S))</f>
        <v>0.68925892198950611</v>
      </c>
      <c r="M66" s="14">
        <f t="shared" ref="M66:M74" si="34">(V66-MIN(V:V))/(MAX(V:V)-MIN(V:V))</f>
        <v>0.24251886546968515</v>
      </c>
      <c r="N66" s="15">
        <f t="shared" ref="N66:N74" si="35">(W66-MIN(W:W))/(MAX(W:W)-MIN(W:W))</f>
        <v>0.24839331619537275</v>
      </c>
      <c r="O66" s="15">
        <f t="shared" ref="O66:O74" si="36">(X66-MIN(X:X))/(MAX(X:X)-MIN(X:X))</f>
        <v>6.8546807677242458E-2</v>
      </c>
      <c r="P66" s="14">
        <f t="shared" ref="P66:P74" si="37">(Y66-MIN(Y:Y))/(MAX(Y:Y)-MIN(Y:Y))</f>
        <v>0.32582524271844659</v>
      </c>
      <c r="Q66" s="41"/>
      <c r="R66" s="13">
        <v>0.73162162162162103</v>
      </c>
      <c r="S66" s="12">
        <f t="shared" si="31"/>
        <v>15920</v>
      </c>
      <c r="T66" s="13">
        <v>265</v>
      </c>
      <c r="U66" s="27">
        <v>20</v>
      </c>
      <c r="V66" s="14">
        <v>932</v>
      </c>
      <c r="W66" s="15">
        <v>818</v>
      </c>
      <c r="X66" s="15">
        <v>175</v>
      </c>
      <c r="Y66" s="14">
        <v>1775</v>
      </c>
      <c r="Z66" s="8">
        <f t="shared" ref="Z66:Z73" si="38">1-R66</f>
        <v>0.26837837837837897</v>
      </c>
      <c r="AA66" s="8">
        <f t="shared" ref="AA66:AA74" si="39">Y66/SUM(X66:Y66)</f>
        <v>0.91025641025641024</v>
      </c>
      <c r="AB66" s="8">
        <f t="shared" ref="AB66:AB74" si="40">+W66/SUM(V66:W66)</f>
        <v>0.46742857142857142</v>
      </c>
      <c r="AC66" s="8">
        <f t="shared" ref="AC66:AC74" si="41">V66/SUM(V66:W66)</f>
        <v>0.53257142857142858</v>
      </c>
      <c r="AD66" s="8">
        <f t="shared" ref="AD66:AD74" si="42">Y66/SUM(Y66,W66)</f>
        <v>0.68453528731199387</v>
      </c>
      <c r="AE66" s="8">
        <f t="shared" si="18"/>
        <v>0.52702702702702697</v>
      </c>
      <c r="AF66" s="53">
        <f t="shared" ref="AF66:AF74" si="43">AE66+AC66+AA66+R66+P66+M66</f>
        <v>3.2698205956646187</v>
      </c>
      <c r="AG66" s="53">
        <f t="shared" ref="AG66:AG73" si="44">AB66+Z66+N66+L66</f>
        <v>1.6734591879918292</v>
      </c>
      <c r="AH66" s="8">
        <f t="shared" ref="AH66:AH74" si="45">AF66-AG66</f>
        <v>1.5963614076727894</v>
      </c>
      <c r="AI66" s="3">
        <f t="shared" ref="AI66:AI74" si="46">(AH66-MIN(AH:AH))/(MAX(AH:AH)-MIN(AH:AH))</f>
        <v>0.51907705443166441</v>
      </c>
    </row>
    <row r="67" spans="1:35" x14ac:dyDescent="0.25">
      <c r="A67" s="158">
        <f t="shared" ref="A67:A74" si="47">AI67</f>
        <v>0.5124138213567031</v>
      </c>
      <c r="B67" s="70" t="str">
        <f>"Color " &amp; B59</f>
        <v>Color 300x300 Default</v>
      </c>
      <c r="C67" s="21">
        <v>300</v>
      </c>
      <c r="D67" s="23">
        <v>3</v>
      </c>
      <c r="E67" s="21">
        <v>1</v>
      </c>
      <c r="F67" s="21">
        <v>10</v>
      </c>
      <c r="G67" s="21">
        <v>16</v>
      </c>
      <c r="H67" s="21">
        <v>10</v>
      </c>
      <c r="I67" s="21">
        <v>36</v>
      </c>
      <c r="J67" s="22">
        <v>128</v>
      </c>
      <c r="K67" s="22">
        <v>100</v>
      </c>
      <c r="L67" s="12">
        <f t="shared" si="33"/>
        <v>0.19912406226963272</v>
      </c>
      <c r="M67" s="14">
        <f t="shared" si="34"/>
        <v>2.9664324746291961E-2</v>
      </c>
      <c r="N67" s="15">
        <f t="shared" si="35"/>
        <v>5.1413881748071976E-3</v>
      </c>
      <c r="O67" s="15">
        <f t="shared" si="36"/>
        <v>2.7810419114766942E-2</v>
      </c>
      <c r="P67" s="14">
        <f t="shared" si="37"/>
        <v>5.2427184466019416E-3</v>
      </c>
      <c r="Q67" s="41"/>
      <c r="R67" s="13">
        <v>0.643243243243243</v>
      </c>
      <c r="S67" s="12">
        <f t="shared" si="31"/>
        <v>4617</v>
      </c>
      <c r="T67" s="13">
        <v>76</v>
      </c>
      <c r="U67" s="27">
        <v>57</v>
      </c>
      <c r="V67" s="14">
        <v>114</v>
      </c>
      <c r="W67" s="15">
        <v>61</v>
      </c>
      <c r="X67" s="15">
        <v>71</v>
      </c>
      <c r="Y67" s="14">
        <v>124</v>
      </c>
      <c r="Z67" s="8">
        <f t="shared" si="38"/>
        <v>0.356756756756757</v>
      </c>
      <c r="AA67" s="8">
        <f t="shared" si="39"/>
        <v>0.63589743589743586</v>
      </c>
      <c r="AB67" s="8">
        <f t="shared" si="40"/>
        <v>0.34857142857142859</v>
      </c>
      <c r="AC67" s="8">
        <f t="shared" si="41"/>
        <v>0.65142857142857147</v>
      </c>
      <c r="AD67" s="8">
        <f t="shared" si="42"/>
        <v>0.67027027027027031</v>
      </c>
      <c r="AE67" s="8">
        <f t="shared" si="18"/>
        <v>0.52702702702702697</v>
      </c>
      <c r="AF67" s="53">
        <f t="shared" si="43"/>
        <v>2.4925033207891709</v>
      </c>
      <c r="AG67" s="53">
        <f t="shared" si="44"/>
        <v>0.90959363577262564</v>
      </c>
      <c r="AH67" s="8">
        <f t="shared" si="45"/>
        <v>1.5829096850165452</v>
      </c>
      <c r="AI67" s="3">
        <f t="shared" si="46"/>
        <v>0.5124138213567031</v>
      </c>
    </row>
    <row r="68" spans="1:35" x14ac:dyDescent="0.25">
      <c r="A68" s="158">
        <f t="shared" si="47"/>
        <v>0.56528434695827201</v>
      </c>
      <c r="B68" s="70" t="str">
        <f t="shared" ref="B68:B74" si="48">"Color " &amp; B60</f>
        <v>Color Augment 1 -&gt; 10</v>
      </c>
      <c r="C68" s="21">
        <v>300</v>
      </c>
      <c r="D68" s="23">
        <v>3</v>
      </c>
      <c r="E68" s="23">
        <v>10</v>
      </c>
      <c r="F68" s="21">
        <v>10</v>
      </c>
      <c r="G68" s="21">
        <v>16</v>
      </c>
      <c r="H68" s="21">
        <v>10</v>
      </c>
      <c r="I68" s="21">
        <v>36</v>
      </c>
      <c r="J68" s="22">
        <v>128</v>
      </c>
      <c r="K68" s="22">
        <v>100</v>
      </c>
      <c r="L68" s="12">
        <f t="shared" si="33"/>
        <v>0.2003382333810329</v>
      </c>
      <c r="M68" s="14">
        <f t="shared" si="34"/>
        <v>0.30054644808743169</v>
      </c>
      <c r="N68" s="15">
        <f t="shared" si="35"/>
        <v>0.17673521850899743</v>
      </c>
      <c r="O68" s="15">
        <f t="shared" si="36"/>
        <v>0.35135135135135137</v>
      </c>
      <c r="P68" s="14">
        <f t="shared" si="37"/>
        <v>0.18563106796116505</v>
      </c>
      <c r="Q68" s="41"/>
      <c r="R68" s="13">
        <v>0.59675675675675599</v>
      </c>
      <c r="S68" s="12">
        <f t="shared" si="31"/>
        <v>4645</v>
      </c>
      <c r="T68" s="13">
        <v>77</v>
      </c>
      <c r="U68" s="27">
        <v>25</v>
      </c>
      <c r="V68" s="14">
        <v>1155</v>
      </c>
      <c r="W68" s="15">
        <v>595</v>
      </c>
      <c r="X68" s="15">
        <v>897</v>
      </c>
      <c r="Y68" s="14">
        <v>1053</v>
      </c>
      <c r="Z68" s="8">
        <f t="shared" si="38"/>
        <v>0.40324324324324401</v>
      </c>
      <c r="AA68" s="8">
        <f t="shared" si="39"/>
        <v>0.54</v>
      </c>
      <c r="AB68" s="8">
        <f t="shared" si="40"/>
        <v>0.34</v>
      </c>
      <c r="AC68" s="8">
        <f t="shared" si="41"/>
        <v>0.66</v>
      </c>
      <c r="AD68" s="8">
        <f t="shared" si="42"/>
        <v>0.63895631067961167</v>
      </c>
      <c r="AE68" s="8">
        <f t="shared" si="18"/>
        <v>0.52702702702702697</v>
      </c>
      <c r="AF68" s="53">
        <f t="shared" si="43"/>
        <v>2.8099612998323797</v>
      </c>
      <c r="AG68" s="53">
        <f t="shared" si="44"/>
        <v>1.1203166951332744</v>
      </c>
      <c r="AH68" s="8">
        <f t="shared" si="45"/>
        <v>1.6896446046991054</v>
      </c>
      <c r="AI68" s="3">
        <f t="shared" si="46"/>
        <v>0.56528434695827201</v>
      </c>
    </row>
    <row r="69" spans="1:35" x14ac:dyDescent="0.25">
      <c r="A69" s="158">
        <f t="shared" si="47"/>
        <v>0.7392330367330231</v>
      </c>
      <c r="B69" s="70" t="str">
        <f t="shared" si="48"/>
        <v>Color L1FS 10 -&gt; 4</v>
      </c>
      <c r="C69" s="21">
        <v>300</v>
      </c>
      <c r="D69" s="23">
        <v>3</v>
      </c>
      <c r="E69" s="23">
        <v>10</v>
      </c>
      <c r="F69" s="23">
        <v>4</v>
      </c>
      <c r="G69" s="21">
        <v>16</v>
      </c>
      <c r="H69" s="21">
        <v>10</v>
      </c>
      <c r="I69" s="21">
        <v>36</v>
      </c>
      <c r="J69" s="22">
        <v>128</v>
      </c>
      <c r="K69" s="22">
        <v>100</v>
      </c>
      <c r="L69" s="12">
        <f t="shared" si="33"/>
        <v>0.11309136637613286</v>
      </c>
      <c r="M69" s="14">
        <f t="shared" si="34"/>
        <v>0.29976580796252927</v>
      </c>
      <c r="N69" s="15">
        <f t="shared" si="35"/>
        <v>0.17769922879177377</v>
      </c>
      <c r="O69" s="15">
        <f t="shared" si="36"/>
        <v>0.26635330983157068</v>
      </c>
      <c r="P69" s="14">
        <f t="shared" si="37"/>
        <v>0.22776699029126213</v>
      </c>
      <c r="Q69" s="41"/>
      <c r="R69" s="13">
        <v>0.65459459459459401</v>
      </c>
      <c r="S69" s="12">
        <f t="shared" si="31"/>
        <v>2633</v>
      </c>
      <c r="T69" s="13">
        <v>43</v>
      </c>
      <c r="U69" s="27">
        <v>53</v>
      </c>
      <c r="V69" s="14">
        <v>1152</v>
      </c>
      <c r="W69" s="15">
        <v>598</v>
      </c>
      <c r="X69" s="15">
        <v>680</v>
      </c>
      <c r="Y69" s="14">
        <v>1270</v>
      </c>
      <c r="Z69" s="8">
        <f t="shared" si="38"/>
        <v>0.34540540540540599</v>
      </c>
      <c r="AA69" s="8">
        <f t="shared" si="39"/>
        <v>0.6512820512820513</v>
      </c>
      <c r="AB69" s="8">
        <f t="shared" si="40"/>
        <v>0.34171428571428569</v>
      </c>
      <c r="AC69" s="8">
        <f t="shared" si="41"/>
        <v>0.65828571428571425</v>
      </c>
      <c r="AD69" s="8">
        <f t="shared" si="42"/>
        <v>0.67987152034261245</v>
      </c>
      <c r="AE69" s="8">
        <f t="shared" si="18"/>
        <v>0.52702702702702697</v>
      </c>
      <c r="AF69" s="53">
        <f t="shared" si="43"/>
        <v>3.0187221854431776</v>
      </c>
      <c r="AG69" s="53">
        <f t="shared" si="44"/>
        <v>0.97791028628759835</v>
      </c>
      <c r="AH69" s="8">
        <f t="shared" si="45"/>
        <v>2.040811899155579</v>
      </c>
      <c r="AI69" s="3">
        <f t="shared" si="46"/>
        <v>0.7392330367330231</v>
      </c>
    </row>
    <row r="70" spans="1:35" x14ac:dyDescent="0.25">
      <c r="A70" s="158">
        <f t="shared" si="47"/>
        <v>0.80013290281298766</v>
      </c>
      <c r="B70" s="70" t="str">
        <f t="shared" si="48"/>
        <v>Color L1FA 16 -&gt; 20</v>
      </c>
      <c r="C70" s="21">
        <v>300</v>
      </c>
      <c r="D70" s="23">
        <v>3</v>
      </c>
      <c r="E70" s="23">
        <v>10</v>
      </c>
      <c r="F70" s="23">
        <v>4</v>
      </c>
      <c r="G70" s="23">
        <v>20</v>
      </c>
      <c r="H70" s="21">
        <v>10</v>
      </c>
      <c r="I70" s="21">
        <v>36</v>
      </c>
      <c r="J70" s="22">
        <v>128</v>
      </c>
      <c r="K70" s="22">
        <v>100</v>
      </c>
      <c r="L70" s="12">
        <f t="shared" si="33"/>
        <v>0.12926586011014266</v>
      </c>
      <c r="M70" s="14">
        <f t="shared" si="34"/>
        <v>0.33853760083268281</v>
      </c>
      <c r="N70" s="15">
        <f t="shared" si="35"/>
        <v>0.12982005141388175</v>
      </c>
      <c r="O70" s="15">
        <f t="shared" si="36"/>
        <v>0.32863298080689385</v>
      </c>
      <c r="P70" s="14">
        <f t="shared" si="37"/>
        <v>0.19689320388349515</v>
      </c>
      <c r="Q70" s="41"/>
      <c r="R70" s="13">
        <v>0.65189189189189101</v>
      </c>
      <c r="S70" s="12">
        <f t="shared" si="31"/>
        <v>3006</v>
      </c>
      <c r="T70" s="13">
        <v>50</v>
      </c>
      <c r="U70" s="27">
        <v>6</v>
      </c>
      <c r="V70" s="14">
        <v>1301</v>
      </c>
      <c r="W70" s="15">
        <v>449</v>
      </c>
      <c r="X70" s="15">
        <v>839</v>
      </c>
      <c r="Y70" s="14">
        <v>1111</v>
      </c>
      <c r="Z70" s="8">
        <f t="shared" si="38"/>
        <v>0.34810810810810899</v>
      </c>
      <c r="AA70" s="8">
        <f t="shared" si="39"/>
        <v>0.56974358974358974</v>
      </c>
      <c r="AB70" s="8">
        <f t="shared" si="40"/>
        <v>0.25657142857142856</v>
      </c>
      <c r="AC70" s="8">
        <f t="shared" si="41"/>
        <v>0.74342857142857144</v>
      </c>
      <c r="AD70" s="8">
        <f t="shared" si="42"/>
        <v>0.7121794871794872</v>
      </c>
      <c r="AE70" s="8">
        <f t="shared" ref="AE70:AE73" si="49">SUM(X70:Y70)/SUM(V70:Y70)</f>
        <v>0.52702702702702697</v>
      </c>
      <c r="AF70" s="53">
        <f t="shared" si="43"/>
        <v>3.0275218848072574</v>
      </c>
      <c r="AG70" s="53">
        <f t="shared" si="44"/>
        <v>0.86376544820356194</v>
      </c>
      <c r="AH70" s="8">
        <f t="shared" si="45"/>
        <v>2.1637564366036957</v>
      </c>
      <c r="AI70" s="3">
        <f t="shared" si="46"/>
        <v>0.80013290281298766</v>
      </c>
    </row>
    <row r="71" spans="1:35" x14ac:dyDescent="0.25">
      <c r="A71" s="158">
        <f t="shared" si="47"/>
        <v>0.64643257701413892</v>
      </c>
      <c r="B71" s="70" t="str">
        <f t="shared" si="48"/>
        <v>Color L2FS 10 -&gt; 5</v>
      </c>
      <c r="C71" s="21">
        <v>300</v>
      </c>
      <c r="D71" s="23">
        <v>3</v>
      </c>
      <c r="E71" s="23">
        <v>10</v>
      </c>
      <c r="F71" s="23">
        <v>4</v>
      </c>
      <c r="G71" s="23">
        <v>20</v>
      </c>
      <c r="H71" s="23">
        <v>5</v>
      </c>
      <c r="I71" s="21">
        <v>36</v>
      </c>
      <c r="J71" s="22">
        <v>128</v>
      </c>
      <c r="K71" s="22">
        <v>100</v>
      </c>
      <c r="L71" s="12">
        <f t="shared" si="33"/>
        <v>7.6145873986383936E-2</v>
      </c>
      <c r="M71" s="14">
        <f t="shared" si="34"/>
        <v>0.24303929221962009</v>
      </c>
      <c r="N71" s="15">
        <f t="shared" si="35"/>
        <v>0.24775064267352184</v>
      </c>
      <c r="O71" s="15">
        <f t="shared" si="36"/>
        <v>0.18174696435566001</v>
      </c>
      <c r="P71" s="14">
        <f t="shared" si="37"/>
        <v>0.26970873786407767</v>
      </c>
      <c r="Q71" s="41"/>
      <c r="R71" s="13">
        <v>0.65405405405405403</v>
      </c>
      <c r="S71" s="12">
        <f t="shared" si="31"/>
        <v>1781</v>
      </c>
      <c r="T71" s="13">
        <v>29</v>
      </c>
      <c r="U71" s="27">
        <v>41</v>
      </c>
      <c r="V71" s="14">
        <v>934</v>
      </c>
      <c r="W71" s="15">
        <v>816</v>
      </c>
      <c r="X71" s="15">
        <v>464</v>
      </c>
      <c r="Y71" s="14">
        <v>1486</v>
      </c>
      <c r="Z71" s="8">
        <f t="shared" si="38"/>
        <v>0.34594594594594597</v>
      </c>
      <c r="AA71" s="8">
        <f t="shared" si="39"/>
        <v>0.76205128205128203</v>
      </c>
      <c r="AB71" s="8">
        <f t="shared" si="40"/>
        <v>0.4662857142857143</v>
      </c>
      <c r="AC71" s="8">
        <f t="shared" si="41"/>
        <v>0.5337142857142857</v>
      </c>
      <c r="AD71" s="8">
        <f t="shared" si="42"/>
        <v>0.64552562988705475</v>
      </c>
      <c r="AE71" s="8">
        <f t="shared" si="49"/>
        <v>0.52702702702702697</v>
      </c>
      <c r="AF71" s="53">
        <f t="shared" si="43"/>
        <v>2.9895946789303465</v>
      </c>
      <c r="AG71" s="53">
        <f t="shared" si="44"/>
        <v>1.1361281768915659</v>
      </c>
      <c r="AH71" s="8">
        <f t="shared" si="45"/>
        <v>1.8534665020387806</v>
      </c>
      <c r="AI71" s="3">
        <f t="shared" si="46"/>
        <v>0.64643257701413892</v>
      </c>
    </row>
    <row r="72" spans="1:35" x14ac:dyDescent="0.25">
      <c r="A72" s="158">
        <f t="shared" si="47"/>
        <v>0.74922042726843185</v>
      </c>
      <c r="B72" s="70" t="str">
        <f t="shared" si="48"/>
        <v>Color L2FA 36 -&gt; 64</v>
      </c>
      <c r="C72" s="21">
        <v>300</v>
      </c>
      <c r="D72" s="23">
        <v>3</v>
      </c>
      <c r="E72" s="23">
        <v>10</v>
      </c>
      <c r="F72" s="23">
        <v>4</v>
      </c>
      <c r="G72" s="23">
        <v>20</v>
      </c>
      <c r="H72" s="23">
        <v>5</v>
      </c>
      <c r="I72" s="23">
        <v>64</v>
      </c>
      <c r="J72" s="22">
        <v>128</v>
      </c>
      <c r="K72" s="22">
        <v>100</v>
      </c>
      <c r="L72" s="12">
        <f t="shared" si="33"/>
        <v>8.6206148909414165E-2</v>
      </c>
      <c r="M72" s="14">
        <f t="shared" si="34"/>
        <v>0.26645849596669269</v>
      </c>
      <c r="N72" s="15">
        <f t="shared" si="35"/>
        <v>0.21883033419023137</v>
      </c>
      <c r="O72" s="15">
        <f t="shared" si="36"/>
        <v>0.17743830787309048</v>
      </c>
      <c r="P72" s="14">
        <f t="shared" si="37"/>
        <v>0.27184466019417475</v>
      </c>
      <c r="Q72" s="41"/>
      <c r="R72" s="13">
        <v>0.68135135135135105</v>
      </c>
      <c r="S72" s="12">
        <f t="shared" si="31"/>
        <v>2013</v>
      </c>
      <c r="T72" s="13">
        <v>33</v>
      </c>
      <c r="U72" s="27">
        <v>33</v>
      </c>
      <c r="V72" s="14">
        <v>1024</v>
      </c>
      <c r="W72" s="15">
        <v>726</v>
      </c>
      <c r="X72" s="15">
        <v>453</v>
      </c>
      <c r="Y72" s="14">
        <v>1497</v>
      </c>
      <c r="Z72" s="8">
        <f t="shared" si="38"/>
        <v>0.31864864864864895</v>
      </c>
      <c r="AA72" s="8">
        <f t="shared" si="39"/>
        <v>0.76769230769230767</v>
      </c>
      <c r="AB72" s="8">
        <f t="shared" si="40"/>
        <v>0.41485714285714287</v>
      </c>
      <c r="AC72" s="8">
        <f t="shared" si="41"/>
        <v>0.58514285714285719</v>
      </c>
      <c r="AD72" s="8">
        <f t="shared" si="42"/>
        <v>0.67341430499325239</v>
      </c>
      <c r="AE72" s="8">
        <f t="shared" si="49"/>
        <v>0.52702702702702697</v>
      </c>
      <c r="AF72" s="53">
        <f t="shared" si="43"/>
        <v>3.0995166993744103</v>
      </c>
      <c r="AG72" s="53">
        <f t="shared" si="44"/>
        <v>1.0385422746054374</v>
      </c>
      <c r="AH72" s="8">
        <f t="shared" si="45"/>
        <v>2.0609744247689727</v>
      </c>
      <c r="AI72" s="3">
        <f t="shared" si="46"/>
        <v>0.74922042726843185</v>
      </c>
    </row>
    <row r="73" spans="1:35" x14ac:dyDescent="0.25">
      <c r="A73" s="158">
        <f t="shared" si="47"/>
        <v>0.64340558774504752</v>
      </c>
      <c r="B73" s="70" t="str">
        <f t="shared" si="48"/>
        <v>Color Neurons 128 -&gt; 512</v>
      </c>
      <c r="C73" s="21">
        <v>300</v>
      </c>
      <c r="D73" s="23">
        <v>3</v>
      </c>
      <c r="E73" s="23">
        <v>10</v>
      </c>
      <c r="F73" s="23">
        <v>4</v>
      </c>
      <c r="G73" s="23">
        <v>20</v>
      </c>
      <c r="H73" s="23">
        <v>5</v>
      </c>
      <c r="I73" s="23">
        <v>64</v>
      </c>
      <c r="J73" s="24">
        <v>512</v>
      </c>
      <c r="K73" s="22">
        <v>100</v>
      </c>
      <c r="L73" s="12">
        <f t="shared" si="33"/>
        <v>9.6136334070508644E-2</v>
      </c>
      <c r="M73" s="14">
        <f t="shared" si="34"/>
        <v>0.19489981785063754</v>
      </c>
      <c r="N73" s="15">
        <f t="shared" si="35"/>
        <v>0.30719794344473006</v>
      </c>
      <c r="O73" s="15">
        <f t="shared" si="36"/>
        <v>4.5828437132784956E-2</v>
      </c>
      <c r="P73" s="14">
        <f t="shared" si="37"/>
        <v>0.3370873786407767</v>
      </c>
      <c r="Q73" s="41"/>
      <c r="R73" s="13">
        <v>0.69783783783783704</v>
      </c>
      <c r="S73" s="12">
        <f t="shared" si="31"/>
        <v>2242</v>
      </c>
      <c r="T73" s="13">
        <v>37</v>
      </c>
      <c r="U73" s="27">
        <v>22</v>
      </c>
      <c r="V73" s="14">
        <v>749</v>
      </c>
      <c r="W73" s="15">
        <v>1001</v>
      </c>
      <c r="X73" s="15">
        <v>117</v>
      </c>
      <c r="Y73" s="14">
        <v>1833</v>
      </c>
      <c r="Z73" s="8">
        <f t="shared" si="38"/>
        <v>0.30216216216216296</v>
      </c>
      <c r="AA73" s="8">
        <f t="shared" si="39"/>
        <v>0.94</v>
      </c>
      <c r="AB73" s="8">
        <f t="shared" si="40"/>
        <v>0.57199999999999995</v>
      </c>
      <c r="AC73" s="8">
        <f t="shared" si="41"/>
        <v>0.42799999999999999</v>
      </c>
      <c r="AD73" s="8">
        <f t="shared" si="42"/>
        <v>0.64678899082568808</v>
      </c>
      <c r="AE73" s="8">
        <f t="shared" si="49"/>
        <v>0.52702702702702697</v>
      </c>
      <c r="AF73" s="53">
        <f t="shared" si="43"/>
        <v>3.124852061356278</v>
      </c>
      <c r="AG73" s="53">
        <f t="shared" si="44"/>
        <v>1.2774964396774016</v>
      </c>
      <c r="AH73" s="8">
        <f t="shared" si="45"/>
        <v>1.8473556216788765</v>
      </c>
      <c r="AI73" s="3">
        <f t="shared" si="46"/>
        <v>0.64340558774504752</v>
      </c>
    </row>
    <row r="74" spans="1:35" x14ac:dyDescent="0.25">
      <c r="A74" s="158">
        <f t="shared" si="47"/>
        <v>0.54797393771113312</v>
      </c>
      <c r="B74" s="70" t="str">
        <f t="shared" si="48"/>
        <v>Color Iterations 100 -&gt; 800</v>
      </c>
      <c r="C74" s="21">
        <v>300</v>
      </c>
      <c r="D74" s="23">
        <v>3</v>
      </c>
      <c r="E74" s="23">
        <v>10</v>
      </c>
      <c r="F74" s="23">
        <v>4</v>
      </c>
      <c r="G74" s="23">
        <v>20</v>
      </c>
      <c r="H74" s="23">
        <v>5</v>
      </c>
      <c r="I74" s="23">
        <v>64</v>
      </c>
      <c r="J74" s="24">
        <v>512</v>
      </c>
      <c r="K74" s="24">
        <v>800</v>
      </c>
      <c r="L74" s="12">
        <f t="shared" si="33"/>
        <v>1</v>
      </c>
      <c r="M74" s="14">
        <f t="shared" si="34"/>
        <v>0.32032266458495967</v>
      </c>
      <c r="N74" s="15">
        <f t="shared" si="35"/>
        <v>0.15231362467866325</v>
      </c>
      <c r="O74" s="15">
        <f t="shared" si="36"/>
        <v>0.16529573051312182</v>
      </c>
      <c r="P74" s="14">
        <f t="shared" si="37"/>
        <v>0.2778640776699029</v>
      </c>
      <c r="Q74" s="41"/>
      <c r="R74" s="13">
        <v>0.74567567567567505</v>
      </c>
      <c r="S74" s="12">
        <f t="shared" si="31"/>
        <v>23086</v>
      </c>
      <c r="T74" s="13">
        <f>24+60+60+60+60+60+60</f>
        <v>384</v>
      </c>
      <c r="U74" s="27">
        <v>46</v>
      </c>
      <c r="V74" s="14">
        <v>1231</v>
      </c>
      <c r="W74" s="15">
        <v>519</v>
      </c>
      <c r="X74" s="15">
        <v>422</v>
      </c>
      <c r="Y74" s="14">
        <v>1528</v>
      </c>
      <c r="Z74" s="8">
        <f>1-R74</f>
        <v>0.25432432432432495</v>
      </c>
      <c r="AA74" s="8">
        <f t="shared" si="39"/>
        <v>0.78358974358974354</v>
      </c>
      <c r="AB74" s="8">
        <f t="shared" si="40"/>
        <v>0.2965714285714286</v>
      </c>
      <c r="AC74" s="8">
        <f t="shared" si="41"/>
        <v>0.7034285714285714</v>
      </c>
      <c r="AD74" s="8">
        <f t="shared" si="42"/>
        <v>0.74645823155837809</v>
      </c>
      <c r="AE74" s="8">
        <f>SUM(X74:Y74)/SUM(V74:Y74)</f>
        <v>0.52702702702702697</v>
      </c>
      <c r="AF74" s="53">
        <f t="shared" si="43"/>
        <v>3.35790775997588</v>
      </c>
      <c r="AG74" s="53">
        <f>AB74+Z74+N74+L74</f>
        <v>1.7032093775744168</v>
      </c>
      <c r="AH74" s="8">
        <f t="shared" si="45"/>
        <v>1.6546983824014632</v>
      </c>
      <c r="AI74" s="3">
        <f t="shared" si="46"/>
        <v>0.54797393771113312</v>
      </c>
    </row>
    <row r="75" spans="1:35" x14ac:dyDescent="0.25">
      <c r="B75" s="70"/>
      <c r="Z75" s="8"/>
      <c r="AA75" s="3"/>
      <c r="AB75" s="3"/>
      <c r="AC75" s="3"/>
      <c r="AD75" s="3"/>
      <c r="AE75" s="3"/>
      <c r="AF75" s="76"/>
      <c r="AG75" s="76"/>
      <c r="AH75" s="3"/>
      <c r="AI75" s="3"/>
    </row>
    <row r="76" spans="1:35" x14ac:dyDescent="0.25">
      <c r="Z76" s="8"/>
      <c r="AA76" s="3"/>
      <c r="AB76" s="3"/>
      <c r="AC76" s="3"/>
      <c r="AD76" s="3"/>
      <c r="AE76" s="3"/>
      <c r="AF76" s="76"/>
      <c r="AG76" s="53"/>
      <c r="AH76" s="3"/>
      <c r="AI76" s="3"/>
    </row>
    <row r="77" spans="1:35" x14ac:dyDescent="0.25">
      <c r="T77" s="54"/>
    </row>
    <row r="78" spans="1:35" x14ac:dyDescent="0.25">
      <c r="T78" s="54"/>
    </row>
    <row r="79" spans="1:35" x14ac:dyDescent="0.25">
      <c r="T79" s="54"/>
    </row>
    <row r="80" spans="1:35" x14ac:dyDescent="0.25">
      <c r="T80" s="54"/>
    </row>
    <row r="81" spans="18:28" x14ac:dyDescent="0.25">
      <c r="R81" s="13">
        <f>R59-R67</f>
        <v>5.4054054054050171E-3</v>
      </c>
      <c r="T81" s="54"/>
    </row>
    <row r="82" spans="18:28" x14ac:dyDescent="0.25">
      <c r="R82" s="13">
        <f>R60-R68</f>
        <v>7.1351351351351955E-2</v>
      </c>
      <c r="T82" s="54"/>
    </row>
    <row r="83" spans="18:28" x14ac:dyDescent="0.25">
      <c r="R83" s="13">
        <f t="shared" ref="R82:R95" si="50">R61-R69</f>
        <v>2.1351351351351022E-2</v>
      </c>
      <c r="T83" s="54"/>
    </row>
    <row r="84" spans="18:28" x14ac:dyDescent="0.25">
      <c r="R84" s="13">
        <f t="shared" si="50"/>
        <v>3.6756756756757047E-2</v>
      </c>
      <c r="T84" s="54"/>
    </row>
    <row r="85" spans="18:28" x14ac:dyDescent="0.25">
      <c r="R85" s="13">
        <f t="shared" si="50"/>
        <v>-1.9729729729730083E-2</v>
      </c>
      <c r="T85" s="54"/>
    </row>
    <row r="86" spans="18:28" x14ac:dyDescent="0.25">
      <c r="R86" s="13">
        <f t="shared" si="50"/>
        <v>-1.4864864864865046E-2</v>
      </c>
      <c r="T86" s="54"/>
    </row>
    <row r="87" spans="18:28" x14ac:dyDescent="0.25">
      <c r="R87" s="13">
        <f t="shared" si="50"/>
        <v>-1.3783783783783088E-2</v>
      </c>
      <c r="T87" s="54"/>
    </row>
    <row r="88" spans="18:28" x14ac:dyDescent="0.25">
      <c r="R88" s="13">
        <f>R66-R74</f>
        <v>-1.4054054054054022E-2</v>
      </c>
      <c r="T88" s="54"/>
    </row>
    <row r="89" spans="18:28" x14ac:dyDescent="0.25">
      <c r="T89" s="54"/>
    </row>
    <row r="90" spans="18:28" x14ac:dyDescent="0.25">
      <c r="T90" s="54"/>
    </row>
    <row r="91" spans="18:28" x14ac:dyDescent="0.25">
      <c r="T91" s="54"/>
    </row>
    <row r="92" spans="18:28" x14ac:dyDescent="0.25">
      <c r="AB92"/>
    </row>
    <row r="93" spans="18:28" x14ac:dyDescent="0.25">
      <c r="AB93"/>
    </row>
    <row r="94" spans="18:28" x14ac:dyDescent="0.25">
      <c r="AB94"/>
    </row>
    <row r="98" spans="26:31" x14ac:dyDescent="0.25">
      <c r="Z98" s="176"/>
      <c r="AA98" s="177"/>
      <c r="AB98" s="177"/>
      <c r="AC98" s="177"/>
      <c r="AD98" s="177"/>
      <c r="AE98" s="177"/>
    </row>
    <row r="99" spans="26:31" x14ac:dyDescent="0.25">
      <c r="Z99" s="176"/>
      <c r="AA99" s="177"/>
      <c r="AB99" s="177"/>
      <c r="AC99" s="177"/>
      <c r="AD99" s="177"/>
      <c r="AE99" s="177"/>
    </row>
  </sheetData>
  <mergeCells count="2">
    <mergeCell ref="Z98:AE98"/>
    <mergeCell ref="Z99:AE99"/>
  </mergeCells>
  <pageMargins left="0.7" right="0.7" top="0.75" bottom="0.75" header="0.3" footer="0.3"/>
  <pageSetup orientation="portrait" r:id="rId1"/>
  <ignoredErrors>
    <ignoredError sqref="AA2:AC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C6AD5-BCFF-4AA6-A4DC-4F2B3B45CB7B}">
  <dimension ref="A1:AI61"/>
  <sheetViews>
    <sheetView workbookViewId="0">
      <selection activeCell="S3" activeCellId="1" sqref="B9:S9 B2:S3"/>
    </sheetView>
  </sheetViews>
  <sheetFormatPr defaultRowHeight="15" x14ac:dyDescent="0.25"/>
  <cols>
    <col min="1" max="1" width="5.85546875" bestFit="1" customWidth="1"/>
    <col min="2" max="2" width="15.5703125" style="1" bestFit="1" customWidth="1"/>
    <col min="3" max="3" width="6.42578125" style="1" bestFit="1" customWidth="1"/>
    <col min="4" max="4" width="5.7109375" style="1" bestFit="1" customWidth="1"/>
    <col min="5" max="5" width="9.140625" style="1"/>
    <col min="6" max="6" width="7.140625" style="1" bestFit="1" customWidth="1"/>
    <col min="7" max="7" width="8.140625" style="1" bestFit="1" customWidth="1"/>
    <col min="8" max="8" width="7.140625" style="1" bestFit="1" customWidth="1"/>
    <col min="9" max="9" width="8.140625" style="1" bestFit="1" customWidth="1"/>
    <col min="10" max="10" width="15.42578125" style="1" bestFit="1" customWidth="1"/>
    <col min="11" max="11" width="10.140625" style="1" customWidth="1"/>
    <col min="12" max="14" width="6" style="1" bestFit="1" customWidth="1"/>
    <col min="15" max="15" width="6" style="135" bestFit="1" customWidth="1"/>
    <col min="16" max="16" width="6" style="1" bestFit="1" customWidth="1"/>
    <col min="17" max="17" width="9.140625" style="1"/>
    <col min="18" max="18" width="7.5703125" style="2" bestFit="1" customWidth="1"/>
    <col min="19" max="19" width="8.42578125" style="12" bestFit="1" customWidth="1"/>
    <col min="20" max="20" width="4.5703125" style="21" bestFit="1" customWidth="1"/>
    <col min="21" max="21" width="5.5703125" style="21" bestFit="1" customWidth="1"/>
    <col min="22" max="25" width="5" style="155" bestFit="1" customWidth="1"/>
    <col min="26" max="26" width="9.140625" style="44"/>
    <col min="27" max="27" width="7.7109375" style="44" bestFit="1" customWidth="1"/>
    <col min="28" max="28" width="7.7109375" bestFit="1" customWidth="1"/>
    <col min="29" max="29" width="10.140625" bestFit="1" customWidth="1"/>
  </cols>
  <sheetData>
    <row r="1" spans="1:35" ht="54.75" customHeight="1" thickBot="1" x14ac:dyDescent="0.3">
      <c r="A1" s="94" t="s">
        <v>78</v>
      </c>
      <c r="B1" s="94" t="s">
        <v>32</v>
      </c>
      <c r="C1" s="94" t="s">
        <v>0</v>
      </c>
      <c r="D1" s="94" t="s">
        <v>3</v>
      </c>
      <c r="E1" s="94" t="s">
        <v>1</v>
      </c>
      <c r="F1" s="94" t="s">
        <v>14</v>
      </c>
      <c r="G1" s="94" t="s">
        <v>16</v>
      </c>
      <c r="H1" s="94" t="s">
        <v>15</v>
      </c>
      <c r="I1" s="94" t="s">
        <v>17</v>
      </c>
      <c r="J1" s="95" t="s">
        <v>2</v>
      </c>
      <c r="K1" s="95" t="s">
        <v>10</v>
      </c>
      <c r="L1" s="96" t="s">
        <v>56</v>
      </c>
      <c r="M1" s="96" t="s">
        <v>52</v>
      </c>
      <c r="N1" s="96" t="s">
        <v>53</v>
      </c>
      <c r="O1" s="96" t="s">
        <v>54</v>
      </c>
      <c r="P1" s="97" t="s">
        <v>55</v>
      </c>
      <c r="Q1" s="40"/>
      <c r="R1" s="138" t="s">
        <v>22</v>
      </c>
      <c r="S1" s="141" t="s">
        <v>11</v>
      </c>
      <c r="T1" s="142" t="s">
        <v>13</v>
      </c>
      <c r="U1" s="142" t="s">
        <v>12</v>
      </c>
      <c r="V1" s="99" t="s">
        <v>18</v>
      </c>
      <c r="W1" s="100" t="s">
        <v>19</v>
      </c>
      <c r="X1" s="100" t="s">
        <v>20</v>
      </c>
      <c r="Y1" s="98" t="s">
        <v>21</v>
      </c>
      <c r="Z1" s="101" t="s">
        <v>28</v>
      </c>
      <c r="AA1" s="101" t="s">
        <v>23</v>
      </c>
      <c r="AB1" s="101" t="s">
        <v>24</v>
      </c>
      <c r="AC1" s="101" t="s">
        <v>25</v>
      </c>
      <c r="AD1" s="101" t="s">
        <v>26</v>
      </c>
      <c r="AE1" s="101" t="s">
        <v>27</v>
      </c>
      <c r="AF1" s="75" t="s">
        <v>30</v>
      </c>
      <c r="AG1" s="75" t="s">
        <v>31</v>
      </c>
      <c r="AH1" s="39" t="s">
        <v>29</v>
      </c>
      <c r="AI1" s="77" t="s">
        <v>36</v>
      </c>
    </row>
    <row r="2" spans="1:35" s="114" customFormat="1" x14ac:dyDescent="0.25">
      <c r="A2" s="103">
        <f>AH2</f>
        <v>1.7426595637197968</v>
      </c>
      <c r="B2" s="104" t="s">
        <v>79</v>
      </c>
      <c r="C2" s="105">
        <v>50</v>
      </c>
      <c r="D2" s="104">
        <v>1</v>
      </c>
      <c r="E2" s="104">
        <v>1</v>
      </c>
      <c r="F2" s="104">
        <v>10</v>
      </c>
      <c r="G2" s="104">
        <v>16</v>
      </c>
      <c r="H2" s="104">
        <v>10</v>
      </c>
      <c r="I2" s="104">
        <v>36</v>
      </c>
      <c r="J2" s="104">
        <v>128</v>
      </c>
      <c r="K2" s="104">
        <v>100</v>
      </c>
      <c r="L2" s="83">
        <f t="shared" ref="L2:L34" si="0">(R2-MIN(R:R))/(MAX(R:R)-MIN(R:R))</f>
        <v>2.9556650246305421E-3</v>
      </c>
      <c r="M2" s="106">
        <f t="shared" ref="M2:M34" si="1">(V2-MIN(V:V))/(MAX(V:V)-MIN(V:V))</f>
        <v>1.9171079057878401E-2</v>
      </c>
      <c r="N2" s="107">
        <f t="shared" ref="N2:N34" si="2">(W2-MIN(W:W))/(MAX(W:W)-MIN(W:W))</f>
        <v>1.0090817356205853E-3</v>
      </c>
      <c r="O2" s="108">
        <f t="shared" ref="O2:O34" si="3">(X2-MIN(X:X))/(MAX(X:X)-MIN(X:X))</f>
        <v>1.0980830076307463E-2</v>
      </c>
      <c r="P2" s="109">
        <f t="shared" ref="P2:P34" si="4">(Y2-MIN(Y:Y))/(MAX(Y:Y)-MIN(Y:Y))</f>
        <v>2.8760425654299681E-4</v>
      </c>
      <c r="Q2" s="110"/>
      <c r="R2" s="139">
        <f>(($T2*60)+$U2)</f>
        <v>62</v>
      </c>
      <c r="S2" s="180">
        <v>0.65135135135135103</v>
      </c>
      <c r="T2" s="129">
        <v>1</v>
      </c>
      <c r="U2" s="129">
        <v>2</v>
      </c>
      <c r="V2" s="143">
        <v>105</v>
      </c>
      <c r="W2" s="144">
        <v>70</v>
      </c>
      <c r="X2" s="144">
        <v>59</v>
      </c>
      <c r="Y2" s="145">
        <v>136</v>
      </c>
      <c r="Z2" s="111">
        <f t="shared" ref="Z2:Z34" si="5">1-S2</f>
        <v>0.34864864864864897</v>
      </c>
      <c r="AA2" s="111">
        <f t="shared" ref="AA2" si="6">Y2/SUM(X2:Y2)</f>
        <v>0.6974358974358974</v>
      </c>
      <c r="AB2" s="111">
        <f t="shared" ref="AB2" si="7">+W2/SUM(V2:W2)</f>
        <v>0.4</v>
      </c>
      <c r="AC2" s="111">
        <f t="shared" ref="AC2" si="8">V2/SUM(V2:W2)</f>
        <v>0.6</v>
      </c>
      <c r="AD2" s="111">
        <f t="shared" ref="AD2" si="9">Y2/SUM(Y2,W2)</f>
        <v>0.66019417475728159</v>
      </c>
      <c r="AE2" s="111">
        <f t="shared" ref="AE2" si="10">SUM(X2:Y2)/SUM(V2:Y2)</f>
        <v>0.52702702702702697</v>
      </c>
      <c r="AF2" s="112">
        <f t="shared" ref="AF2:AF34" si="11">AE2+AC2+AA2+S2+P2+M2</f>
        <v>2.4952729591286968</v>
      </c>
      <c r="AG2" s="112">
        <f t="shared" ref="AG2:AG34" si="12">AB2+Z2+N2+L2</f>
        <v>0.75261339540890004</v>
      </c>
      <c r="AH2" s="111">
        <f t="shared" ref="AH2" si="13">AF2-AG2</f>
        <v>1.7426595637197968</v>
      </c>
      <c r="AI2" s="113">
        <f t="shared" ref="AI2:AI34" si="14">(AH2-MIN(AH:AH))/(MAX(AH:AH)-MIN(AH:AH))</f>
        <v>0.4657149062273081</v>
      </c>
    </row>
    <row r="3" spans="1:35" s="128" customFormat="1" ht="15.75" thickBot="1" x14ac:dyDescent="0.3">
      <c r="A3" s="115">
        <f t="shared" ref="A3:A34" si="15">AH3</f>
        <v>1.8044839170988003</v>
      </c>
      <c r="B3" s="116" t="s">
        <v>77</v>
      </c>
      <c r="C3" s="117">
        <v>50</v>
      </c>
      <c r="D3" s="118">
        <v>3</v>
      </c>
      <c r="E3" s="119">
        <v>1</v>
      </c>
      <c r="F3" s="119">
        <v>10</v>
      </c>
      <c r="G3" s="119">
        <v>16</v>
      </c>
      <c r="H3" s="119">
        <v>10</v>
      </c>
      <c r="I3" s="119">
        <v>36</v>
      </c>
      <c r="J3" s="119">
        <v>128</v>
      </c>
      <c r="K3" s="119">
        <v>100</v>
      </c>
      <c r="L3" s="85">
        <f t="shared" si="0"/>
        <v>3.9901477832512314E-2</v>
      </c>
      <c r="M3" s="120">
        <f t="shared" si="1"/>
        <v>2.0449150995070293E-2</v>
      </c>
      <c r="N3" s="121">
        <f t="shared" si="2"/>
        <v>0</v>
      </c>
      <c r="O3" s="122">
        <f t="shared" si="3"/>
        <v>1.1353061604317885E-2</v>
      </c>
      <c r="P3" s="123">
        <f t="shared" si="4"/>
        <v>0</v>
      </c>
      <c r="Q3" s="124"/>
      <c r="R3" s="140">
        <f t="shared" ref="R3:R34" si="16">(($T3*60)+$U3)</f>
        <v>137</v>
      </c>
      <c r="S3" s="179">
        <v>0.66486486486486396</v>
      </c>
      <c r="T3" s="116">
        <v>2</v>
      </c>
      <c r="U3" s="116">
        <v>17</v>
      </c>
      <c r="V3" s="146">
        <v>112</v>
      </c>
      <c r="W3" s="147">
        <v>63</v>
      </c>
      <c r="X3" s="147">
        <v>61</v>
      </c>
      <c r="Y3" s="148">
        <v>134</v>
      </c>
      <c r="Z3" s="125">
        <f t="shared" si="5"/>
        <v>0.33513513513513604</v>
      </c>
      <c r="AA3" s="125">
        <f t="shared" ref="AA3:AA34" si="17">Y3/SUM(X3:Y3)</f>
        <v>0.68717948717948718</v>
      </c>
      <c r="AB3" s="125">
        <f t="shared" ref="AB3:AB34" si="18">+W3/SUM(V3:W3)</f>
        <v>0.36</v>
      </c>
      <c r="AC3" s="125">
        <f t="shared" ref="AC3:AC34" si="19">V3/SUM(V3:W3)</f>
        <v>0.64</v>
      </c>
      <c r="AD3" s="125">
        <f t="shared" ref="AD3:AD34" si="20">Y3/SUM(Y3,W3)</f>
        <v>0.68020304568527923</v>
      </c>
      <c r="AE3" s="125">
        <f t="shared" ref="AE3:AE34" si="21">SUM(X3:Y3)/SUM(V3:Y3)</f>
        <v>0.52702702702702697</v>
      </c>
      <c r="AF3" s="126">
        <f t="shared" si="11"/>
        <v>2.5395205300664485</v>
      </c>
      <c r="AG3" s="126">
        <f t="shared" si="12"/>
        <v>0.73503661296764833</v>
      </c>
      <c r="AH3" s="125">
        <f t="shared" ref="AH3:AH34" si="22">AF3-AG3</f>
        <v>1.8044839170988003</v>
      </c>
      <c r="AI3" s="127">
        <f t="shared" si="14"/>
        <v>0.48831204947056001</v>
      </c>
    </row>
    <row r="4" spans="1:35" s="114" customFormat="1" x14ac:dyDescent="0.25">
      <c r="A4" s="103">
        <f>AH4</f>
        <v>1.7892159692683145</v>
      </c>
      <c r="B4" s="129" t="s">
        <v>80</v>
      </c>
      <c r="C4" s="130">
        <v>50</v>
      </c>
      <c r="D4" s="130">
        <v>3</v>
      </c>
      <c r="E4" s="105">
        <v>10</v>
      </c>
      <c r="F4" s="104">
        <v>10</v>
      </c>
      <c r="G4" s="104">
        <v>16</v>
      </c>
      <c r="H4" s="104">
        <v>10</v>
      </c>
      <c r="I4" s="104">
        <v>36</v>
      </c>
      <c r="J4" s="104">
        <v>128</v>
      </c>
      <c r="K4" s="104">
        <v>100</v>
      </c>
      <c r="L4" s="83">
        <f t="shared" si="0"/>
        <v>3.3497536945812804E-2</v>
      </c>
      <c r="M4" s="106">
        <f t="shared" si="1"/>
        <v>0.19335402592660214</v>
      </c>
      <c r="N4" s="107">
        <f t="shared" si="2"/>
        <v>9.0529047138532506E-2</v>
      </c>
      <c r="O4" s="108">
        <f t="shared" si="3"/>
        <v>0.1407035175879397</v>
      </c>
      <c r="P4" s="109">
        <f t="shared" si="4"/>
        <v>0.15243025596778834</v>
      </c>
      <c r="Q4" s="110"/>
      <c r="R4" s="139">
        <f t="shared" si="16"/>
        <v>124</v>
      </c>
      <c r="S4" s="83">
        <v>0.60891891891891803</v>
      </c>
      <c r="T4" s="129">
        <v>2</v>
      </c>
      <c r="U4" s="129">
        <v>4</v>
      </c>
      <c r="V4" s="145">
        <v>1059</v>
      </c>
      <c r="W4" s="149">
        <v>691</v>
      </c>
      <c r="X4" s="149">
        <v>756</v>
      </c>
      <c r="Y4" s="150">
        <v>1194</v>
      </c>
      <c r="Z4" s="111">
        <f t="shared" si="5"/>
        <v>0.39108108108108197</v>
      </c>
      <c r="AA4" s="111">
        <f t="shared" si="17"/>
        <v>0.61230769230769233</v>
      </c>
      <c r="AB4" s="111">
        <f t="shared" si="18"/>
        <v>0.39485714285714285</v>
      </c>
      <c r="AC4" s="111">
        <f t="shared" si="19"/>
        <v>0.60514285714285709</v>
      </c>
      <c r="AD4" s="111">
        <f t="shared" si="20"/>
        <v>0.63342175066313</v>
      </c>
      <c r="AE4" s="111">
        <f t="shared" si="21"/>
        <v>0.52702702702702697</v>
      </c>
      <c r="AF4" s="112">
        <f t="shared" si="11"/>
        <v>2.6991807772908847</v>
      </c>
      <c r="AG4" s="112">
        <f t="shared" si="12"/>
        <v>0.90996480802257018</v>
      </c>
      <c r="AH4" s="111">
        <f t="shared" si="22"/>
        <v>1.7892159692683145</v>
      </c>
      <c r="AI4" s="113">
        <f t="shared" si="14"/>
        <v>0.48273153005871999</v>
      </c>
    </row>
    <row r="5" spans="1:35" s="82" customFormat="1" x14ac:dyDescent="0.25">
      <c r="A5" s="131">
        <f t="shared" si="15"/>
        <v>2.0024930438205661</v>
      </c>
      <c r="B5" s="21" t="s">
        <v>81</v>
      </c>
      <c r="C5" s="92">
        <v>50</v>
      </c>
      <c r="D5" s="92">
        <v>3</v>
      </c>
      <c r="E5" s="86">
        <v>20</v>
      </c>
      <c r="F5" s="19">
        <v>10</v>
      </c>
      <c r="G5" s="19">
        <v>16</v>
      </c>
      <c r="H5" s="19">
        <v>10</v>
      </c>
      <c r="I5" s="19">
        <v>36</v>
      </c>
      <c r="J5" s="19">
        <v>128</v>
      </c>
      <c r="K5" s="19">
        <v>100</v>
      </c>
      <c r="L5" s="12">
        <f t="shared" si="0"/>
        <v>4.9261083743842367E-2</v>
      </c>
      <c r="M5" s="14">
        <f t="shared" si="1"/>
        <v>0.30673726492605441</v>
      </c>
      <c r="N5" s="15">
        <f t="shared" si="2"/>
        <v>0.25327951564076689</v>
      </c>
      <c r="O5" s="26">
        <f t="shared" si="3"/>
        <v>0.14945095849618462</v>
      </c>
      <c r="P5" s="18">
        <f t="shared" si="4"/>
        <v>0.42608570606844981</v>
      </c>
      <c r="Q5" s="84"/>
      <c r="R5" s="137">
        <f t="shared" si="16"/>
        <v>156</v>
      </c>
      <c r="S5" s="12">
        <v>0.64554054054054</v>
      </c>
      <c r="T5" s="21">
        <v>2</v>
      </c>
      <c r="U5" s="21">
        <v>36</v>
      </c>
      <c r="V5" s="151">
        <v>1680</v>
      </c>
      <c r="W5" s="152">
        <v>1820</v>
      </c>
      <c r="X5" s="152">
        <v>803</v>
      </c>
      <c r="Y5" s="153">
        <v>3097</v>
      </c>
      <c r="Z5" s="8">
        <f t="shared" si="5"/>
        <v>0.35445945945946</v>
      </c>
      <c r="AA5" s="8">
        <f t="shared" si="17"/>
        <v>0.79410256410256408</v>
      </c>
      <c r="AB5" s="8">
        <f t="shared" si="18"/>
        <v>0.52</v>
      </c>
      <c r="AC5" s="8">
        <f t="shared" si="19"/>
        <v>0.48</v>
      </c>
      <c r="AD5" s="8">
        <f t="shared" si="20"/>
        <v>0.62985560300996546</v>
      </c>
      <c r="AE5" s="8">
        <f t="shared" si="21"/>
        <v>0.52702702702702697</v>
      </c>
      <c r="AF5" s="53">
        <f t="shared" si="11"/>
        <v>3.1794931026646354</v>
      </c>
      <c r="AG5" s="53">
        <f t="shared" si="12"/>
        <v>1.1770000588440692</v>
      </c>
      <c r="AH5" s="8">
        <f t="shared" si="22"/>
        <v>2.0024930438205661</v>
      </c>
      <c r="AI5" s="3">
        <f t="shared" si="14"/>
        <v>0.56068548090094128</v>
      </c>
    </row>
    <row r="6" spans="1:35" s="82" customFormat="1" x14ac:dyDescent="0.25">
      <c r="A6" s="131">
        <f t="shared" si="15"/>
        <v>2.3449630150173228</v>
      </c>
      <c r="B6" s="21" t="s">
        <v>82</v>
      </c>
      <c r="C6" s="92">
        <v>50</v>
      </c>
      <c r="D6" s="92">
        <v>3</v>
      </c>
      <c r="E6" s="86">
        <v>30</v>
      </c>
      <c r="F6" s="19">
        <v>10</v>
      </c>
      <c r="G6" s="19">
        <v>16</v>
      </c>
      <c r="H6" s="19">
        <v>10</v>
      </c>
      <c r="I6" s="19">
        <v>36</v>
      </c>
      <c r="J6" s="19">
        <v>128</v>
      </c>
      <c r="K6" s="19">
        <v>100</v>
      </c>
      <c r="L6" s="12">
        <f t="shared" si="0"/>
        <v>4.9261083743842367E-2</v>
      </c>
      <c r="M6" s="14">
        <f t="shared" si="1"/>
        <v>0.48694540807011139</v>
      </c>
      <c r="N6" s="15">
        <f t="shared" si="2"/>
        <v>0.36326942482341068</v>
      </c>
      <c r="O6" s="26">
        <f t="shared" si="3"/>
        <v>0.23655313605062347</v>
      </c>
      <c r="P6" s="18">
        <f t="shared" si="4"/>
        <v>0.63920046016681042</v>
      </c>
      <c r="Q6" s="84"/>
      <c r="R6" s="137">
        <f t="shared" si="16"/>
        <v>156</v>
      </c>
      <c r="S6" s="12">
        <v>0.65279279279279201</v>
      </c>
      <c r="T6" s="21">
        <v>2</v>
      </c>
      <c r="U6" s="21">
        <v>36</v>
      </c>
      <c r="V6" s="151">
        <v>2667</v>
      </c>
      <c r="W6" s="152">
        <v>2583</v>
      </c>
      <c r="X6" s="152">
        <v>1271</v>
      </c>
      <c r="Y6" s="153">
        <v>4579</v>
      </c>
      <c r="Z6" s="8">
        <f t="shared" si="5"/>
        <v>0.34720720720720799</v>
      </c>
      <c r="AA6" s="8">
        <f t="shared" si="17"/>
        <v>0.78273504273504269</v>
      </c>
      <c r="AB6" s="8">
        <f t="shared" si="18"/>
        <v>0.49199999999999999</v>
      </c>
      <c r="AC6" s="8">
        <f t="shared" si="19"/>
        <v>0.50800000000000001</v>
      </c>
      <c r="AD6" s="8">
        <f t="shared" si="20"/>
        <v>0.63934655124266959</v>
      </c>
      <c r="AE6" s="8">
        <f t="shared" si="21"/>
        <v>0.52702702702702697</v>
      </c>
      <c r="AF6" s="53">
        <f t="shared" si="11"/>
        <v>3.5967007307917838</v>
      </c>
      <c r="AG6" s="53">
        <f t="shared" si="12"/>
        <v>1.2517377157744609</v>
      </c>
      <c r="AH6" s="8">
        <f t="shared" si="22"/>
        <v>2.3449630150173228</v>
      </c>
      <c r="AI6" s="3">
        <f t="shared" si="14"/>
        <v>0.68586015030999814</v>
      </c>
    </row>
    <row r="7" spans="1:35" s="90" customFormat="1" ht="15.75" thickBot="1" x14ac:dyDescent="0.3">
      <c r="A7" s="115">
        <f t="shared" si="15"/>
        <v>2.7537975079459711</v>
      </c>
      <c r="B7" s="116" t="s">
        <v>83</v>
      </c>
      <c r="C7" s="117">
        <v>50</v>
      </c>
      <c r="D7" s="117">
        <v>3</v>
      </c>
      <c r="E7" s="118">
        <v>40</v>
      </c>
      <c r="F7" s="119">
        <v>10</v>
      </c>
      <c r="G7" s="119">
        <v>16</v>
      </c>
      <c r="H7" s="119">
        <v>10</v>
      </c>
      <c r="I7" s="119">
        <v>36</v>
      </c>
      <c r="J7" s="119">
        <v>128</v>
      </c>
      <c r="K7" s="119">
        <v>100</v>
      </c>
      <c r="L7" s="85">
        <f t="shared" si="0"/>
        <v>3.6453201970443348E-2</v>
      </c>
      <c r="M7" s="120">
        <f t="shared" si="1"/>
        <v>0.6992879313492788</v>
      </c>
      <c r="N7" s="121">
        <f t="shared" si="2"/>
        <v>0.44788813608187977</v>
      </c>
      <c r="O7" s="122">
        <f t="shared" si="3"/>
        <v>0.34580308952168248</v>
      </c>
      <c r="P7" s="123">
        <f t="shared" si="4"/>
        <v>0.83520276100086277</v>
      </c>
      <c r="Q7" s="124"/>
      <c r="R7" s="140">
        <f t="shared" si="16"/>
        <v>130</v>
      </c>
      <c r="S7" s="85">
        <v>0.66027027027026997</v>
      </c>
      <c r="T7" s="116">
        <v>2</v>
      </c>
      <c r="U7" s="116">
        <v>10</v>
      </c>
      <c r="V7" s="146">
        <v>3830</v>
      </c>
      <c r="W7" s="147">
        <v>3170</v>
      </c>
      <c r="X7" s="147">
        <v>1858</v>
      </c>
      <c r="Y7" s="148">
        <v>5942</v>
      </c>
      <c r="Z7" s="125">
        <f t="shared" si="5"/>
        <v>0.33972972972973003</v>
      </c>
      <c r="AA7" s="125">
        <f t="shared" si="17"/>
        <v>0.76179487179487182</v>
      </c>
      <c r="AB7" s="125">
        <f t="shared" si="18"/>
        <v>0.45285714285714285</v>
      </c>
      <c r="AC7" s="125">
        <f t="shared" si="19"/>
        <v>0.54714285714285715</v>
      </c>
      <c r="AD7" s="125">
        <f t="shared" si="20"/>
        <v>0.65210711150131695</v>
      </c>
      <c r="AE7" s="125">
        <f t="shared" si="21"/>
        <v>0.52702702702702697</v>
      </c>
      <c r="AF7" s="126">
        <f t="shared" si="11"/>
        <v>4.0307257185851668</v>
      </c>
      <c r="AG7" s="126">
        <f t="shared" si="12"/>
        <v>1.2769282106391959</v>
      </c>
      <c r="AH7" s="125">
        <f t="shared" si="22"/>
        <v>2.7537975079459711</v>
      </c>
      <c r="AI7" s="127">
        <f t="shared" si="14"/>
        <v>0.83529141961670583</v>
      </c>
    </row>
    <row r="8" spans="1:35" s="88" customFormat="1" x14ac:dyDescent="0.25">
      <c r="A8" s="103">
        <f t="shared" si="15"/>
        <v>2.2537098469425794</v>
      </c>
      <c r="B8" s="129" t="s">
        <v>84</v>
      </c>
      <c r="C8" s="130">
        <v>50</v>
      </c>
      <c r="D8" s="130">
        <v>3</v>
      </c>
      <c r="E8" s="130">
        <v>40</v>
      </c>
      <c r="F8" s="105">
        <v>4</v>
      </c>
      <c r="G8" s="104">
        <v>16</v>
      </c>
      <c r="H8" s="104">
        <v>10</v>
      </c>
      <c r="I8" s="104">
        <v>36</v>
      </c>
      <c r="J8" s="104">
        <v>128</v>
      </c>
      <c r="K8" s="104">
        <v>100</v>
      </c>
      <c r="L8" s="83">
        <f t="shared" si="0"/>
        <v>8.3743842364532011E-3</v>
      </c>
      <c r="M8" s="106">
        <f t="shared" si="1"/>
        <v>0.50118678108453529</v>
      </c>
      <c r="N8" s="107">
        <f t="shared" si="2"/>
        <v>0.60429580510307046</v>
      </c>
      <c r="O8" s="108">
        <f t="shared" si="3"/>
        <v>0.21645263353806068</v>
      </c>
      <c r="P8" s="109">
        <f t="shared" si="4"/>
        <v>0.93514524014955425</v>
      </c>
      <c r="Q8" s="110"/>
      <c r="R8" s="139">
        <f t="shared" si="16"/>
        <v>73</v>
      </c>
      <c r="S8" s="83">
        <v>0.63391891891891805</v>
      </c>
      <c r="T8" s="129">
        <v>1</v>
      </c>
      <c r="U8" s="129">
        <v>13</v>
      </c>
      <c r="V8" s="145">
        <v>2745</v>
      </c>
      <c r="W8" s="149">
        <v>4255</v>
      </c>
      <c r="X8" s="149">
        <v>1163</v>
      </c>
      <c r="Y8" s="150">
        <v>6637</v>
      </c>
      <c r="Z8" s="111">
        <f t="shared" si="5"/>
        <v>0.36608108108108195</v>
      </c>
      <c r="AA8" s="111">
        <f t="shared" si="17"/>
        <v>0.85089743589743594</v>
      </c>
      <c r="AB8" s="111">
        <f t="shared" si="18"/>
        <v>0.60785714285714287</v>
      </c>
      <c r="AC8" s="111">
        <f t="shared" si="19"/>
        <v>0.39214285714285713</v>
      </c>
      <c r="AD8" s="111">
        <f t="shared" si="20"/>
        <v>0.60934630921777455</v>
      </c>
      <c r="AE8" s="111">
        <f t="shared" si="21"/>
        <v>0.52702702702702697</v>
      </c>
      <c r="AF8" s="112">
        <f t="shared" si="11"/>
        <v>3.8403182602203279</v>
      </c>
      <c r="AG8" s="112">
        <f t="shared" si="12"/>
        <v>1.5866084132777485</v>
      </c>
      <c r="AH8" s="111">
        <f t="shared" si="22"/>
        <v>2.2537098469425794</v>
      </c>
      <c r="AI8" s="113">
        <f t="shared" si="14"/>
        <v>0.65250661246149988</v>
      </c>
    </row>
    <row r="9" spans="1:35" s="82" customFormat="1" ht="15.75" thickBot="1" x14ac:dyDescent="0.3">
      <c r="A9" s="156">
        <f t="shared" si="15"/>
        <v>3.2044297568348514</v>
      </c>
      <c r="B9" s="21" t="s">
        <v>85</v>
      </c>
      <c r="C9" s="92">
        <v>50</v>
      </c>
      <c r="D9" s="92">
        <v>3</v>
      </c>
      <c r="E9" s="133">
        <v>40</v>
      </c>
      <c r="F9" s="134">
        <v>16</v>
      </c>
      <c r="G9" s="19">
        <v>16</v>
      </c>
      <c r="H9" s="19">
        <v>10</v>
      </c>
      <c r="I9" s="19">
        <v>36</v>
      </c>
      <c r="J9" s="19">
        <v>128</v>
      </c>
      <c r="K9" s="19">
        <v>100</v>
      </c>
      <c r="L9" s="12">
        <f t="shared" si="0"/>
        <v>6.9950738916256153E-2</v>
      </c>
      <c r="M9" s="14">
        <f t="shared" si="1"/>
        <v>0.92988862515975901</v>
      </c>
      <c r="N9" s="15">
        <f t="shared" si="2"/>
        <v>0.2658209600691942</v>
      </c>
      <c r="O9" s="26">
        <f t="shared" si="3"/>
        <v>0.55611390284757123</v>
      </c>
      <c r="P9" s="18">
        <f t="shared" si="4"/>
        <v>0.67270635605406959</v>
      </c>
      <c r="Q9" s="84"/>
      <c r="R9" s="137">
        <f t="shared" si="16"/>
        <v>198</v>
      </c>
      <c r="S9" s="170">
        <v>0.669256756756756</v>
      </c>
      <c r="T9" s="21">
        <v>3</v>
      </c>
      <c r="U9" s="21">
        <v>18</v>
      </c>
      <c r="V9" s="151">
        <v>5093</v>
      </c>
      <c r="W9" s="152">
        <v>1907</v>
      </c>
      <c r="X9" s="152">
        <v>2988</v>
      </c>
      <c r="Y9" s="153">
        <v>4812</v>
      </c>
      <c r="Z9" s="8">
        <f t="shared" si="5"/>
        <v>0.330743243243244</v>
      </c>
      <c r="AA9" s="8">
        <f t="shared" si="17"/>
        <v>0.61692307692307691</v>
      </c>
      <c r="AB9" s="8">
        <f t="shared" si="18"/>
        <v>0.27242857142857141</v>
      </c>
      <c r="AC9" s="8">
        <f t="shared" si="19"/>
        <v>0.72757142857142854</v>
      </c>
      <c r="AD9" s="8">
        <f t="shared" si="20"/>
        <v>0.71617800267897014</v>
      </c>
      <c r="AE9" s="8">
        <f t="shared" si="21"/>
        <v>0.52702702702702697</v>
      </c>
      <c r="AF9" s="53">
        <f t="shared" si="11"/>
        <v>4.1433732704921171</v>
      </c>
      <c r="AG9" s="53">
        <f t="shared" si="12"/>
        <v>0.9389435136572658</v>
      </c>
      <c r="AH9" s="8">
        <f t="shared" si="22"/>
        <v>3.2044297568348514</v>
      </c>
      <c r="AI9" s="3">
        <f t="shared" si="14"/>
        <v>1</v>
      </c>
    </row>
    <row r="10" spans="1:35" s="88" customFormat="1" x14ac:dyDescent="0.25">
      <c r="A10" s="131">
        <f t="shared" si="15"/>
        <v>2.2117823615188739</v>
      </c>
      <c r="B10" s="21" t="s">
        <v>86</v>
      </c>
      <c r="C10" s="92">
        <v>50</v>
      </c>
      <c r="D10" s="92">
        <v>3</v>
      </c>
      <c r="E10" s="92">
        <v>40</v>
      </c>
      <c r="F10" s="86">
        <v>24</v>
      </c>
      <c r="G10" s="19">
        <v>16</v>
      </c>
      <c r="H10" s="19">
        <v>10</v>
      </c>
      <c r="I10" s="19">
        <v>36</v>
      </c>
      <c r="J10" s="19">
        <v>128</v>
      </c>
      <c r="K10" s="19">
        <v>100</v>
      </c>
      <c r="L10" s="12">
        <f t="shared" si="0"/>
        <v>0.11527093596059114</v>
      </c>
      <c r="M10" s="14">
        <f t="shared" si="1"/>
        <v>0.63428884425780541</v>
      </c>
      <c r="N10" s="15">
        <f t="shared" si="2"/>
        <v>0.49920715006486954</v>
      </c>
      <c r="O10" s="26">
        <f t="shared" si="3"/>
        <v>0.43588311930020474</v>
      </c>
      <c r="P10" s="18">
        <f t="shared" si="4"/>
        <v>0.76560253091745756</v>
      </c>
      <c r="Q10" s="84"/>
      <c r="R10" s="137">
        <f t="shared" si="16"/>
        <v>290</v>
      </c>
      <c r="S10" s="12">
        <v>0.60351351351351301</v>
      </c>
      <c r="T10" s="21">
        <v>4</v>
      </c>
      <c r="U10" s="21">
        <v>50</v>
      </c>
      <c r="V10" s="151">
        <v>3474</v>
      </c>
      <c r="W10" s="152">
        <v>3526</v>
      </c>
      <c r="X10" s="152">
        <v>2342</v>
      </c>
      <c r="Y10" s="153">
        <v>5458</v>
      </c>
      <c r="Z10" s="8">
        <f t="shared" si="5"/>
        <v>0.39648648648648699</v>
      </c>
      <c r="AA10" s="8">
        <f t="shared" si="17"/>
        <v>0.69974358974358974</v>
      </c>
      <c r="AB10" s="8">
        <f t="shared" si="18"/>
        <v>0.50371428571428567</v>
      </c>
      <c r="AC10" s="8">
        <f t="shared" si="19"/>
        <v>0.49628571428571427</v>
      </c>
      <c r="AD10" s="8">
        <f t="shared" si="20"/>
        <v>0.60752448797862868</v>
      </c>
      <c r="AE10" s="8">
        <f t="shared" si="21"/>
        <v>0.52702702702702697</v>
      </c>
      <c r="AF10" s="53">
        <f t="shared" si="11"/>
        <v>3.726461219745107</v>
      </c>
      <c r="AG10" s="53">
        <f t="shared" si="12"/>
        <v>1.5146788582262334</v>
      </c>
      <c r="AH10" s="8">
        <f t="shared" si="22"/>
        <v>2.2117823615188739</v>
      </c>
      <c r="AI10" s="3">
        <f t="shared" si="14"/>
        <v>0.63718188454820168</v>
      </c>
    </row>
    <row r="11" spans="1:35" s="89" customFormat="1" ht="15.75" thickBot="1" x14ac:dyDescent="0.3">
      <c r="A11" s="132">
        <f t="shared" si="15"/>
        <v>2.489592261605158</v>
      </c>
      <c r="B11" s="116" t="s">
        <v>87</v>
      </c>
      <c r="C11" s="117">
        <v>50</v>
      </c>
      <c r="D11" s="117">
        <v>3</v>
      </c>
      <c r="E11" s="117">
        <v>40</v>
      </c>
      <c r="F11" s="118">
        <v>32</v>
      </c>
      <c r="G11" s="119">
        <v>16</v>
      </c>
      <c r="H11" s="119">
        <v>10</v>
      </c>
      <c r="I11" s="119">
        <v>36</v>
      </c>
      <c r="J11" s="119">
        <v>128</v>
      </c>
      <c r="K11" s="119">
        <v>100</v>
      </c>
      <c r="L11" s="85">
        <f t="shared" si="0"/>
        <v>0.15517241379310345</v>
      </c>
      <c r="M11" s="120">
        <f t="shared" si="1"/>
        <v>0.84900492970604347</v>
      </c>
      <c r="N11" s="121">
        <f t="shared" si="2"/>
        <v>0.32968141848061122</v>
      </c>
      <c r="O11" s="122">
        <f t="shared" si="3"/>
        <v>0.69253675786339108</v>
      </c>
      <c r="P11" s="123">
        <f t="shared" si="4"/>
        <v>0.56729939603106128</v>
      </c>
      <c r="Q11" s="124"/>
      <c r="R11" s="140">
        <f t="shared" si="16"/>
        <v>371</v>
      </c>
      <c r="S11" s="85">
        <v>0.58979729729729702</v>
      </c>
      <c r="T11" s="116">
        <v>6</v>
      </c>
      <c r="U11" s="116">
        <v>11</v>
      </c>
      <c r="V11" s="146">
        <v>4650</v>
      </c>
      <c r="W11" s="147">
        <v>2350</v>
      </c>
      <c r="X11" s="147">
        <v>3721</v>
      </c>
      <c r="Y11" s="148">
        <v>4079</v>
      </c>
      <c r="Z11" s="125">
        <f t="shared" si="5"/>
        <v>0.41020270270270298</v>
      </c>
      <c r="AA11" s="125">
        <f t="shared" si="17"/>
        <v>0.522948717948718</v>
      </c>
      <c r="AB11" s="125">
        <f t="shared" si="18"/>
        <v>0.33571428571428569</v>
      </c>
      <c r="AC11" s="125">
        <f t="shared" si="19"/>
        <v>0.66428571428571426</v>
      </c>
      <c r="AD11" s="125">
        <f t="shared" si="20"/>
        <v>0.63446881319023174</v>
      </c>
      <c r="AE11" s="125">
        <f t="shared" si="21"/>
        <v>0.52702702702702697</v>
      </c>
      <c r="AF11" s="126">
        <f t="shared" si="11"/>
        <v>3.7203630822958615</v>
      </c>
      <c r="AG11" s="126">
        <f t="shared" si="12"/>
        <v>1.2307708206907033</v>
      </c>
      <c r="AH11" s="125">
        <f t="shared" si="22"/>
        <v>2.489592261605158</v>
      </c>
      <c r="AI11" s="127">
        <f t="shared" si="14"/>
        <v>0.73872294019271212</v>
      </c>
    </row>
    <row r="12" spans="1:35" s="102" customFormat="1" x14ac:dyDescent="0.25">
      <c r="A12" s="93">
        <f t="shared" si="15"/>
        <v>2.693330798844598</v>
      </c>
      <c r="B12" s="21" t="s">
        <v>88</v>
      </c>
      <c r="C12" s="92">
        <v>50</v>
      </c>
      <c r="D12" s="92">
        <v>3</v>
      </c>
      <c r="E12" s="92">
        <v>40</v>
      </c>
      <c r="F12" s="92">
        <v>16</v>
      </c>
      <c r="G12" s="86">
        <v>5</v>
      </c>
      <c r="H12" s="19">
        <v>10</v>
      </c>
      <c r="I12" s="19">
        <v>36</v>
      </c>
      <c r="J12" s="19">
        <v>128</v>
      </c>
      <c r="K12" s="19">
        <v>100</v>
      </c>
      <c r="L12" s="12">
        <f t="shared" si="0"/>
        <v>6.0591133004926107E-2</v>
      </c>
      <c r="M12" s="14">
        <f t="shared" si="1"/>
        <v>0.72740551396750042</v>
      </c>
      <c r="N12" s="15">
        <f t="shared" si="2"/>
        <v>0.42568833789822691</v>
      </c>
      <c r="O12" s="26">
        <f t="shared" si="3"/>
        <v>0.41503815373162106</v>
      </c>
      <c r="P12" s="18">
        <f t="shared" si="4"/>
        <v>0.78170836928386545</v>
      </c>
      <c r="Q12" s="84"/>
      <c r="R12" s="137">
        <f t="shared" si="16"/>
        <v>179</v>
      </c>
      <c r="S12" s="12">
        <v>0.64554054054054</v>
      </c>
      <c r="T12" s="21">
        <v>2</v>
      </c>
      <c r="U12" s="21">
        <v>59</v>
      </c>
      <c r="V12" s="151">
        <v>3984</v>
      </c>
      <c r="W12" s="152">
        <v>3016</v>
      </c>
      <c r="X12" s="152">
        <v>2230</v>
      </c>
      <c r="Y12" s="153">
        <v>5570</v>
      </c>
      <c r="Z12" s="8">
        <f t="shared" si="5"/>
        <v>0.35445945945946</v>
      </c>
      <c r="AA12" s="8">
        <f t="shared" si="17"/>
        <v>0.71410256410256412</v>
      </c>
      <c r="AB12" s="8">
        <f t="shared" si="18"/>
        <v>0.43085714285714288</v>
      </c>
      <c r="AC12" s="8">
        <f t="shared" si="19"/>
        <v>0.56914285714285717</v>
      </c>
      <c r="AD12" s="8">
        <f t="shared" si="20"/>
        <v>0.64873049149778705</v>
      </c>
      <c r="AE12" s="8">
        <f t="shared" si="21"/>
        <v>0.52702702702702697</v>
      </c>
      <c r="AF12" s="53">
        <f t="shared" si="11"/>
        <v>3.9649268720643542</v>
      </c>
      <c r="AG12" s="53">
        <f t="shared" si="12"/>
        <v>1.271596073219756</v>
      </c>
      <c r="AH12" s="8">
        <f t="shared" si="22"/>
        <v>2.693330798844598</v>
      </c>
      <c r="AI12" s="3">
        <f t="shared" si="14"/>
        <v>0.81319050286897299</v>
      </c>
    </row>
    <row r="13" spans="1:35" s="82" customFormat="1" x14ac:dyDescent="0.25">
      <c r="A13" s="93">
        <f t="shared" si="15"/>
        <v>2.2711781848732056</v>
      </c>
      <c r="B13" s="21" t="s">
        <v>89</v>
      </c>
      <c r="C13" s="92">
        <v>50</v>
      </c>
      <c r="D13" s="92">
        <v>3</v>
      </c>
      <c r="E13" s="92">
        <v>40</v>
      </c>
      <c r="F13" s="92">
        <v>16</v>
      </c>
      <c r="G13" s="86">
        <v>10</v>
      </c>
      <c r="H13" s="19">
        <v>10</v>
      </c>
      <c r="I13" s="19">
        <v>36</v>
      </c>
      <c r="J13" s="19">
        <v>128</v>
      </c>
      <c r="K13" s="19">
        <v>100</v>
      </c>
      <c r="L13" s="12">
        <f t="shared" si="0"/>
        <v>6.8472906403940881E-2</v>
      </c>
      <c r="M13" s="14">
        <f t="shared" si="1"/>
        <v>0.61986488953806829</v>
      </c>
      <c r="N13" s="15">
        <f t="shared" si="2"/>
        <v>0.51059535822401614</v>
      </c>
      <c r="O13" s="26">
        <f t="shared" si="3"/>
        <v>0.40312674483528754</v>
      </c>
      <c r="P13" s="18">
        <f t="shared" si="4"/>
        <v>0.7909117054932413</v>
      </c>
      <c r="Q13" s="84"/>
      <c r="R13" s="137">
        <f t="shared" si="16"/>
        <v>195</v>
      </c>
      <c r="S13" s="12">
        <v>0.61006756756756697</v>
      </c>
      <c r="T13" s="21">
        <v>3</v>
      </c>
      <c r="U13" s="21">
        <v>15</v>
      </c>
      <c r="V13" s="151">
        <v>3395</v>
      </c>
      <c r="W13" s="152">
        <v>3605</v>
      </c>
      <c r="X13" s="152">
        <v>2166</v>
      </c>
      <c r="Y13" s="153">
        <v>5634</v>
      </c>
      <c r="Z13" s="8">
        <f t="shared" si="5"/>
        <v>0.38993243243243303</v>
      </c>
      <c r="AA13" s="8">
        <f t="shared" si="17"/>
        <v>0.72230769230769232</v>
      </c>
      <c r="AB13" s="8">
        <f t="shared" si="18"/>
        <v>0.51500000000000001</v>
      </c>
      <c r="AC13" s="8">
        <f t="shared" si="19"/>
        <v>0.48499999999999999</v>
      </c>
      <c r="AD13" s="8">
        <f t="shared" si="20"/>
        <v>0.60980625608832129</v>
      </c>
      <c r="AE13" s="8">
        <f t="shared" si="21"/>
        <v>0.52702702702702697</v>
      </c>
      <c r="AF13" s="53">
        <f t="shared" si="11"/>
        <v>3.7551788819335958</v>
      </c>
      <c r="AG13" s="53">
        <f t="shared" si="12"/>
        <v>1.4840006970603901</v>
      </c>
      <c r="AH13" s="8">
        <f t="shared" si="22"/>
        <v>2.2711781848732056</v>
      </c>
      <c r="AI13" s="3">
        <f t="shared" si="14"/>
        <v>0.65889138663002278</v>
      </c>
    </row>
    <row r="14" spans="1:35" s="82" customFormat="1" x14ac:dyDescent="0.25">
      <c r="A14" s="93">
        <f t="shared" si="15"/>
        <v>2.5699397692471786</v>
      </c>
      <c r="B14" s="21" t="s">
        <v>90</v>
      </c>
      <c r="C14" s="92">
        <v>50</v>
      </c>
      <c r="D14" s="92">
        <v>3</v>
      </c>
      <c r="E14" s="92">
        <v>40</v>
      </c>
      <c r="F14" s="92">
        <v>16</v>
      </c>
      <c r="G14" s="86">
        <v>20</v>
      </c>
      <c r="H14" s="19">
        <v>10</v>
      </c>
      <c r="I14" s="19">
        <v>36</v>
      </c>
      <c r="J14" s="19">
        <v>128</v>
      </c>
      <c r="K14" s="19">
        <v>100</v>
      </c>
      <c r="L14" s="12">
        <f t="shared" si="0"/>
        <v>8.32512315270936E-2</v>
      </c>
      <c r="M14" s="14">
        <f t="shared" si="1"/>
        <v>0.80810662771590291</v>
      </c>
      <c r="N14" s="15">
        <f t="shared" si="2"/>
        <v>0.36197203402046996</v>
      </c>
      <c r="O14" s="26">
        <f t="shared" si="3"/>
        <v>0.61213474781313981</v>
      </c>
      <c r="P14" s="18">
        <f t="shared" si="4"/>
        <v>0.62942191544434856</v>
      </c>
      <c r="Q14" s="84"/>
      <c r="R14" s="137">
        <f t="shared" si="16"/>
        <v>225</v>
      </c>
      <c r="S14" s="12">
        <v>0.60385135135135104</v>
      </c>
      <c r="T14" s="21">
        <v>3</v>
      </c>
      <c r="U14" s="21">
        <v>45</v>
      </c>
      <c r="V14" s="151">
        <v>4426</v>
      </c>
      <c r="W14" s="152">
        <v>2574</v>
      </c>
      <c r="X14" s="152">
        <v>3289</v>
      </c>
      <c r="Y14" s="153">
        <v>4511</v>
      </c>
      <c r="Z14" s="8">
        <f t="shared" si="5"/>
        <v>0.39614864864864896</v>
      </c>
      <c r="AA14" s="8">
        <f t="shared" si="17"/>
        <v>0.57833333333333337</v>
      </c>
      <c r="AB14" s="8">
        <f t="shared" si="18"/>
        <v>0.36771428571428572</v>
      </c>
      <c r="AC14" s="8">
        <f t="shared" si="19"/>
        <v>0.63228571428571434</v>
      </c>
      <c r="AD14" s="8">
        <f t="shared" si="20"/>
        <v>0.636697247706422</v>
      </c>
      <c r="AE14" s="8">
        <f t="shared" si="21"/>
        <v>0.52702702702702697</v>
      </c>
      <c r="AF14" s="53">
        <f t="shared" si="11"/>
        <v>3.7790259691576771</v>
      </c>
      <c r="AG14" s="53">
        <f t="shared" si="12"/>
        <v>1.2090861999104983</v>
      </c>
      <c r="AH14" s="8">
        <f t="shared" si="22"/>
        <v>2.5699397692471786</v>
      </c>
      <c r="AI14" s="3">
        <f t="shared" si="14"/>
        <v>0.7680903988104294</v>
      </c>
    </row>
    <row r="15" spans="1:35" s="82" customFormat="1" ht="15.75" thickBot="1" x14ac:dyDescent="0.3">
      <c r="A15" s="93">
        <f t="shared" si="15"/>
        <v>2.980425053987489</v>
      </c>
      <c r="B15" s="21" t="s">
        <v>91</v>
      </c>
      <c r="C15" s="92">
        <v>50</v>
      </c>
      <c r="D15" s="92">
        <v>3</v>
      </c>
      <c r="E15" s="92">
        <v>40</v>
      </c>
      <c r="F15" s="92">
        <v>16</v>
      </c>
      <c r="G15" s="86">
        <v>30</v>
      </c>
      <c r="H15" s="19">
        <v>10</v>
      </c>
      <c r="I15" s="19">
        <v>36</v>
      </c>
      <c r="J15" s="19">
        <v>128</v>
      </c>
      <c r="K15" s="19">
        <v>100</v>
      </c>
      <c r="L15" s="12">
        <f t="shared" si="0"/>
        <v>0.10197044334975369</v>
      </c>
      <c r="M15" s="14">
        <f t="shared" si="1"/>
        <v>0.87365345992331567</v>
      </c>
      <c r="N15" s="15">
        <f t="shared" si="2"/>
        <v>0.31022055643649993</v>
      </c>
      <c r="O15" s="26">
        <f t="shared" si="3"/>
        <v>0.53861902103108128</v>
      </c>
      <c r="P15" s="18">
        <f t="shared" si="4"/>
        <v>0.68622375611159048</v>
      </c>
      <c r="Q15" s="84"/>
      <c r="R15" s="137">
        <f t="shared" si="16"/>
        <v>263</v>
      </c>
      <c r="S15" s="12">
        <v>0.65479729729729697</v>
      </c>
      <c r="T15" s="21">
        <v>4</v>
      </c>
      <c r="U15" s="21">
        <v>23</v>
      </c>
      <c r="V15" s="151">
        <v>4785</v>
      </c>
      <c r="W15" s="152">
        <v>2215</v>
      </c>
      <c r="X15" s="152">
        <v>2894</v>
      </c>
      <c r="Y15" s="153">
        <v>4906</v>
      </c>
      <c r="Z15" s="8">
        <f t="shared" si="5"/>
        <v>0.34520270270270303</v>
      </c>
      <c r="AA15" s="8">
        <f t="shared" si="17"/>
        <v>0.62897435897435894</v>
      </c>
      <c r="AB15" s="8">
        <f t="shared" si="18"/>
        <v>0.31642857142857145</v>
      </c>
      <c r="AC15" s="8">
        <f t="shared" si="19"/>
        <v>0.68357142857142861</v>
      </c>
      <c r="AD15" s="8">
        <f t="shared" si="20"/>
        <v>0.68894818143519165</v>
      </c>
      <c r="AE15" s="8">
        <f t="shared" si="21"/>
        <v>0.52702702702702697</v>
      </c>
      <c r="AF15" s="53">
        <f t="shared" si="11"/>
        <v>4.0542473279050171</v>
      </c>
      <c r="AG15" s="53">
        <f t="shared" si="12"/>
        <v>1.073822273917528</v>
      </c>
      <c r="AH15" s="8">
        <f t="shared" si="22"/>
        <v>2.980425053987489</v>
      </c>
      <c r="AI15" s="3">
        <f t="shared" si="14"/>
        <v>0.91812504165837305</v>
      </c>
    </row>
    <row r="16" spans="1:35" s="157" customFormat="1" ht="15.75" thickBot="1" x14ac:dyDescent="0.3">
      <c r="A16" s="103">
        <f t="shared" si="15"/>
        <v>2.4432058286141594</v>
      </c>
      <c r="B16" s="129" t="s">
        <v>92</v>
      </c>
      <c r="C16" s="130">
        <v>50</v>
      </c>
      <c r="D16" s="130">
        <v>3</v>
      </c>
      <c r="E16" s="130">
        <v>40</v>
      </c>
      <c r="F16" s="130">
        <v>16</v>
      </c>
      <c r="G16" s="130">
        <v>16</v>
      </c>
      <c r="H16" s="105">
        <v>5</v>
      </c>
      <c r="I16" s="104">
        <v>36</v>
      </c>
      <c r="J16" s="104">
        <v>128</v>
      </c>
      <c r="K16" s="104">
        <v>100</v>
      </c>
      <c r="L16" s="83">
        <f t="shared" si="0"/>
        <v>5.6157635467980298E-2</v>
      </c>
      <c r="M16" s="106">
        <f t="shared" si="1"/>
        <v>0.61621325543180572</v>
      </c>
      <c r="N16" s="107">
        <f t="shared" si="2"/>
        <v>0.51347844889721783</v>
      </c>
      <c r="O16" s="108">
        <f t="shared" si="3"/>
        <v>0.32328308207705192</v>
      </c>
      <c r="P16" s="109">
        <f t="shared" si="4"/>
        <v>0.85260281852171416</v>
      </c>
      <c r="Q16" s="110"/>
      <c r="R16" s="139">
        <f t="shared" si="16"/>
        <v>170</v>
      </c>
      <c r="S16" s="83">
        <v>0.63770270270270202</v>
      </c>
      <c r="T16" s="129">
        <v>2</v>
      </c>
      <c r="U16" s="129">
        <v>50</v>
      </c>
      <c r="V16" s="145">
        <v>3375</v>
      </c>
      <c r="W16" s="149">
        <v>3625</v>
      </c>
      <c r="X16" s="149">
        <v>1737</v>
      </c>
      <c r="Y16" s="150">
        <v>6063</v>
      </c>
      <c r="Z16" s="111">
        <f t="shared" si="5"/>
        <v>0.36229729729729798</v>
      </c>
      <c r="AA16" s="111">
        <f t="shared" si="17"/>
        <v>0.77730769230769226</v>
      </c>
      <c r="AB16" s="111">
        <f t="shared" si="18"/>
        <v>0.5178571428571429</v>
      </c>
      <c r="AC16" s="111">
        <f t="shared" si="19"/>
        <v>0.48214285714285715</v>
      </c>
      <c r="AD16" s="111">
        <f t="shared" si="20"/>
        <v>0.6258257638315442</v>
      </c>
      <c r="AE16" s="111">
        <f t="shared" si="21"/>
        <v>0.52702702702702697</v>
      </c>
      <c r="AF16" s="112">
        <f t="shared" si="11"/>
        <v>3.8929963531337983</v>
      </c>
      <c r="AG16" s="112">
        <f t="shared" si="12"/>
        <v>1.449790524519639</v>
      </c>
      <c r="AH16" s="111">
        <f t="shared" si="22"/>
        <v>2.4432058286141594</v>
      </c>
      <c r="AI16" s="113">
        <f t="shared" si="14"/>
        <v>0.72176844227155645</v>
      </c>
    </row>
    <row r="17" spans="1:35" s="91" customFormat="1" x14ac:dyDescent="0.25">
      <c r="A17" s="131">
        <f t="shared" si="15"/>
        <v>2.0611304994321342</v>
      </c>
      <c r="B17" s="21" t="s">
        <v>93</v>
      </c>
      <c r="C17" s="92">
        <v>50</v>
      </c>
      <c r="D17" s="92">
        <v>3</v>
      </c>
      <c r="E17" s="92">
        <v>40</v>
      </c>
      <c r="F17" s="92">
        <v>16</v>
      </c>
      <c r="G17" s="92">
        <v>16</v>
      </c>
      <c r="H17" s="86">
        <v>15</v>
      </c>
      <c r="I17" s="19">
        <v>36</v>
      </c>
      <c r="J17" s="19">
        <v>128</v>
      </c>
      <c r="K17" s="19">
        <v>100</v>
      </c>
      <c r="L17" s="12">
        <f t="shared" si="0"/>
        <v>8.9655172413793102E-2</v>
      </c>
      <c r="M17" s="14">
        <f t="shared" si="1"/>
        <v>0.52054044184772685</v>
      </c>
      <c r="N17" s="15">
        <f t="shared" si="2"/>
        <v>0.58901542453510158</v>
      </c>
      <c r="O17" s="26">
        <f t="shared" si="3"/>
        <v>0.30355481109249954</v>
      </c>
      <c r="P17" s="18">
        <f t="shared" si="4"/>
        <v>0.86784584411849297</v>
      </c>
      <c r="Q17" s="84"/>
      <c r="R17" s="137">
        <f t="shared" si="16"/>
        <v>238</v>
      </c>
      <c r="S17" s="12">
        <v>0.60945945945945901</v>
      </c>
      <c r="T17" s="21">
        <v>3</v>
      </c>
      <c r="U17" s="21">
        <v>58</v>
      </c>
      <c r="V17" s="151">
        <v>2851</v>
      </c>
      <c r="W17" s="152">
        <v>4149</v>
      </c>
      <c r="X17" s="152">
        <v>1631</v>
      </c>
      <c r="Y17" s="153">
        <v>6169</v>
      </c>
      <c r="Z17" s="8">
        <f t="shared" si="5"/>
        <v>0.39054054054054099</v>
      </c>
      <c r="AA17" s="8">
        <f t="shared" si="17"/>
        <v>0.79089743589743589</v>
      </c>
      <c r="AB17" s="8">
        <f t="shared" si="18"/>
        <v>0.59271428571428575</v>
      </c>
      <c r="AC17" s="8">
        <f t="shared" si="19"/>
        <v>0.40728571428571431</v>
      </c>
      <c r="AD17" s="8">
        <f t="shared" si="20"/>
        <v>0.59788718743942626</v>
      </c>
      <c r="AE17" s="8">
        <f t="shared" si="21"/>
        <v>0.52702702702702697</v>
      </c>
      <c r="AF17" s="53">
        <f t="shared" si="11"/>
        <v>3.7230559226358557</v>
      </c>
      <c r="AG17" s="53">
        <f t="shared" si="12"/>
        <v>1.6619254232037215</v>
      </c>
      <c r="AH17" s="8">
        <f t="shared" si="22"/>
        <v>2.0611304994321342</v>
      </c>
      <c r="AI17" s="3">
        <f t="shared" si="14"/>
        <v>0.58211779537662212</v>
      </c>
    </row>
    <row r="18" spans="1:35" s="82" customFormat="1" x14ac:dyDescent="0.25">
      <c r="A18" s="131">
        <f t="shared" si="15"/>
        <v>2.47416262749348</v>
      </c>
      <c r="B18" s="21" t="s">
        <v>94</v>
      </c>
      <c r="C18" s="92">
        <v>50</v>
      </c>
      <c r="D18" s="92">
        <v>3</v>
      </c>
      <c r="E18" s="92">
        <v>40</v>
      </c>
      <c r="F18" s="92">
        <v>16</v>
      </c>
      <c r="G18" s="92">
        <v>16</v>
      </c>
      <c r="H18" s="86">
        <v>20</v>
      </c>
      <c r="I18" s="19">
        <v>36</v>
      </c>
      <c r="J18" s="19">
        <v>128</v>
      </c>
      <c r="K18" s="19">
        <v>100</v>
      </c>
      <c r="L18" s="12">
        <f t="shared" si="0"/>
        <v>0.11625615763546798</v>
      </c>
      <c r="M18" s="14">
        <f t="shared" si="1"/>
        <v>1</v>
      </c>
      <c r="N18" s="15">
        <f t="shared" si="2"/>
        <v>0.21046561914372208</v>
      </c>
      <c r="O18" s="26">
        <f t="shared" si="3"/>
        <v>1</v>
      </c>
      <c r="P18" s="18">
        <f t="shared" si="4"/>
        <v>0.32973828012654588</v>
      </c>
      <c r="Q18" s="84"/>
      <c r="R18" s="137">
        <f t="shared" si="16"/>
        <v>292</v>
      </c>
      <c r="S18" s="12">
        <v>0.53405405405405404</v>
      </c>
      <c r="T18" s="21">
        <v>4</v>
      </c>
      <c r="U18" s="21">
        <v>52</v>
      </c>
      <c r="V18" s="151">
        <v>5477</v>
      </c>
      <c r="W18" s="152">
        <v>1523</v>
      </c>
      <c r="X18" s="152">
        <v>5373</v>
      </c>
      <c r="Y18" s="153">
        <v>2427</v>
      </c>
      <c r="Z18" s="8">
        <f t="shared" si="5"/>
        <v>0.46594594594594596</v>
      </c>
      <c r="AA18" s="8">
        <f t="shared" si="17"/>
        <v>0.31115384615384617</v>
      </c>
      <c r="AB18" s="8">
        <f t="shared" si="18"/>
        <v>0.21757142857142858</v>
      </c>
      <c r="AC18" s="8">
        <f t="shared" si="19"/>
        <v>0.78242857142857147</v>
      </c>
      <c r="AD18" s="8">
        <f t="shared" si="20"/>
        <v>0.61443037974683545</v>
      </c>
      <c r="AE18" s="8">
        <f t="shared" si="21"/>
        <v>0.52702702702702697</v>
      </c>
      <c r="AF18" s="53">
        <f t="shared" si="11"/>
        <v>3.4844017787900445</v>
      </c>
      <c r="AG18" s="53">
        <f t="shared" si="12"/>
        <v>1.0102391512965647</v>
      </c>
      <c r="AH18" s="8">
        <f t="shared" si="22"/>
        <v>2.47416262749348</v>
      </c>
      <c r="AI18" s="3">
        <f t="shared" si="14"/>
        <v>0.73308332355046235</v>
      </c>
    </row>
    <row r="19" spans="1:35" s="90" customFormat="1" ht="15.75" thickBot="1" x14ac:dyDescent="0.3">
      <c r="A19" s="132">
        <f t="shared" si="15"/>
        <v>2.497527404092327</v>
      </c>
      <c r="B19" s="116" t="s">
        <v>95</v>
      </c>
      <c r="C19" s="117">
        <v>50</v>
      </c>
      <c r="D19" s="117">
        <v>3</v>
      </c>
      <c r="E19" s="117">
        <v>40</v>
      </c>
      <c r="F19" s="117">
        <v>16</v>
      </c>
      <c r="G19" s="117">
        <v>16</v>
      </c>
      <c r="H19" s="118">
        <v>30</v>
      </c>
      <c r="I19" s="119">
        <v>36</v>
      </c>
      <c r="J19" s="119">
        <v>128</v>
      </c>
      <c r="K19" s="119">
        <v>100</v>
      </c>
      <c r="L19" s="85">
        <f t="shared" si="0"/>
        <v>0.32068965517241377</v>
      </c>
      <c r="M19" s="120">
        <f t="shared" si="1"/>
        <v>0.86123790396202304</v>
      </c>
      <c r="N19" s="121">
        <f t="shared" si="2"/>
        <v>0.32002306472538561</v>
      </c>
      <c r="O19" s="122">
        <f t="shared" si="3"/>
        <v>0.63614368136981203</v>
      </c>
      <c r="P19" s="123">
        <f t="shared" si="4"/>
        <v>0.61087144089732526</v>
      </c>
      <c r="Q19" s="124"/>
      <c r="R19" s="140">
        <f t="shared" si="16"/>
        <v>707</v>
      </c>
      <c r="S19" s="85">
        <v>0.61479729729729704</v>
      </c>
      <c r="T19" s="116">
        <v>11</v>
      </c>
      <c r="U19" s="116">
        <v>47</v>
      </c>
      <c r="V19" s="146">
        <v>4717</v>
      </c>
      <c r="W19" s="147">
        <v>2283</v>
      </c>
      <c r="X19" s="147">
        <v>3418</v>
      </c>
      <c r="Y19" s="148">
        <v>4382</v>
      </c>
      <c r="Z19" s="125">
        <f t="shared" si="5"/>
        <v>0.38520270270270296</v>
      </c>
      <c r="AA19" s="125">
        <f t="shared" si="17"/>
        <v>0.56179487179487175</v>
      </c>
      <c r="AB19" s="125">
        <f t="shared" si="18"/>
        <v>0.32614285714285712</v>
      </c>
      <c r="AC19" s="125">
        <f t="shared" si="19"/>
        <v>0.67385714285714282</v>
      </c>
      <c r="AD19" s="125">
        <f t="shared" si="20"/>
        <v>0.65746436609152292</v>
      </c>
      <c r="AE19" s="125">
        <f t="shared" si="21"/>
        <v>0.52702702702702697</v>
      </c>
      <c r="AF19" s="126">
        <f t="shared" si="11"/>
        <v>3.8495856838356866</v>
      </c>
      <c r="AG19" s="126">
        <f t="shared" si="12"/>
        <v>1.3520582797433596</v>
      </c>
      <c r="AH19" s="125">
        <f t="shared" si="22"/>
        <v>2.497527404092327</v>
      </c>
      <c r="AI19" s="127">
        <f t="shared" si="14"/>
        <v>0.74162327867808098</v>
      </c>
    </row>
    <row r="20" spans="1:35" s="91" customFormat="1" x14ac:dyDescent="0.25">
      <c r="A20" s="103">
        <f t="shared" si="15"/>
        <v>2.4454525049315858</v>
      </c>
      <c r="B20" s="129" t="s">
        <v>96</v>
      </c>
      <c r="C20" s="130">
        <v>50</v>
      </c>
      <c r="D20" s="130">
        <v>3</v>
      </c>
      <c r="E20" s="130">
        <v>40</v>
      </c>
      <c r="F20" s="130">
        <v>16</v>
      </c>
      <c r="G20" s="130">
        <v>16</v>
      </c>
      <c r="H20" s="130">
        <v>10</v>
      </c>
      <c r="I20" s="105">
        <v>16</v>
      </c>
      <c r="J20" s="104">
        <v>128</v>
      </c>
      <c r="K20" s="104">
        <v>100</v>
      </c>
      <c r="L20" s="83">
        <f t="shared" si="0"/>
        <v>6.7980295566502466E-2</v>
      </c>
      <c r="M20" s="106">
        <f t="shared" si="1"/>
        <v>0.64122694905970423</v>
      </c>
      <c r="N20" s="107">
        <f t="shared" si="2"/>
        <v>0.49372927778578635</v>
      </c>
      <c r="O20" s="108">
        <f t="shared" si="3"/>
        <v>0.36367020286618279</v>
      </c>
      <c r="P20" s="109">
        <f t="shared" si="4"/>
        <v>0.82139775668679893</v>
      </c>
      <c r="Q20" s="110"/>
      <c r="R20" s="139">
        <f t="shared" si="16"/>
        <v>194</v>
      </c>
      <c r="S20" s="83">
        <v>0.632297297297297</v>
      </c>
      <c r="T20" s="129">
        <v>3</v>
      </c>
      <c r="U20" s="129">
        <v>14</v>
      </c>
      <c r="V20" s="145">
        <v>3512</v>
      </c>
      <c r="W20" s="149">
        <v>3488</v>
      </c>
      <c r="X20" s="149">
        <v>1954</v>
      </c>
      <c r="Y20" s="150">
        <v>5846</v>
      </c>
      <c r="Z20" s="111">
        <f t="shared" si="5"/>
        <v>0.367702702702703</v>
      </c>
      <c r="AA20" s="111">
        <f t="shared" si="17"/>
        <v>0.74948717948717947</v>
      </c>
      <c r="AB20" s="111">
        <f t="shared" si="18"/>
        <v>0.49828571428571428</v>
      </c>
      <c r="AC20" s="111">
        <f t="shared" si="19"/>
        <v>0.50171428571428567</v>
      </c>
      <c r="AD20" s="111">
        <f t="shared" si="20"/>
        <v>0.62631240625669593</v>
      </c>
      <c r="AE20" s="111">
        <f t="shared" si="21"/>
        <v>0.52702702702702697</v>
      </c>
      <c r="AF20" s="112">
        <f t="shared" si="11"/>
        <v>3.8731504952722924</v>
      </c>
      <c r="AG20" s="112">
        <f t="shared" si="12"/>
        <v>1.4276979903407063</v>
      </c>
      <c r="AH20" s="111">
        <f t="shared" si="22"/>
        <v>2.4454525049315858</v>
      </c>
      <c r="AI20" s="113">
        <f t="shared" si="14"/>
        <v>0.72258961489676587</v>
      </c>
    </row>
    <row r="21" spans="1:35" s="90" customFormat="1" ht="15.75" thickBot="1" x14ac:dyDescent="0.3">
      <c r="A21" s="131">
        <f t="shared" si="15"/>
        <v>2.8768670541308357</v>
      </c>
      <c r="B21" s="21" t="s">
        <v>97</v>
      </c>
      <c r="C21" s="92">
        <v>50</v>
      </c>
      <c r="D21" s="92">
        <v>3</v>
      </c>
      <c r="E21" s="92">
        <v>40</v>
      </c>
      <c r="F21" s="92">
        <v>16</v>
      </c>
      <c r="G21" s="92">
        <v>16</v>
      </c>
      <c r="H21" s="92">
        <v>10</v>
      </c>
      <c r="I21" s="86">
        <v>24</v>
      </c>
      <c r="J21" s="19">
        <v>128</v>
      </c>
      <c r="K21" s="19">
        <v>100</v>
      </c>
      <c r="L21" s="12">
        <f t="shared" si="0"/>
        <v>6.9458128078817738E-2</v>
      </c>
      <c r="M21" s="14">
        <f t="shared" si="1"/>
        <v>0.82819061530034688</v>
      </c>
      <c r="N21" s="15">
        <f t="shared" si="2"/>
        <v>0.34611503531786075</v>
      </c>
      <c r="O21" s="26">
        <f t="shared" si="3"/>
        <v>0.51572678205844036</v>
      </c>
      <c r="P21" s="18">
        <f t="shared" si="4"/>
        <v>0.7039114178889847</v>
      </c>
      <c r="Q21" s="84"/>
      <c r="R21" s="137">
        <f t="shared" si="16"/>
        <v>197</v>
      </c>
      <c r="S21" s="12">
        <v>0.64628378378378304</v>
      </c>
      <c r="T21" s="21">
        <v>3</v>
      </c>
      <c r="U21" s="21">
        <v>17</v>
      </c>
      <c r="V21" s="151">
        <v>4536</v>
      </c>
      <c r="W21" s="152">
        <v>2464</v>
      </c>
      <c r="X21" s="152">
        <v>2771</v>
      </c>
      <c r="Y21" s="153">
        <v>5029</v>
      </c>
      <c r="Z21" s="8">
        <f t="shared" si="5"/>
        <v>0.35371621621621696</v>
      </c>
      <c r="AA21" s="8">
        <f t="shared" si="17"/>
        <v>0.6447435897435897</v>
      </c>
      <c r="AB21" s="8">
        <f t="shared" si="18"/>
        <v>0.35199999999999998</v>
      </c>
      <c r="AC21" s="8">
        <f t="shared" si="19"/>
        <v>0.64800000000000002</v>
      </c>
      <c r="AD21" s="8">
        <f t="shared" si="20"/>
        <v>0.67115974909915921</v>
      </c>
      <c r="AE21" s="8">
        <f t="shared" si="21"/>
        <v>0.52702702702702697</v>
      </c>
      <c r="AF21" s="53">
        <f t="shared" si="11"/>
        <v>3.9981564337437314</v>
      </c>
      <c r="AG21" s="53">
        <f t="shared" si="12"/>
        <v>1.1212893796128955</v>
      </c>
      <c r="AH21" s="8">
        <f t="shared" si="22"/>
        <v>2.8768670541308357</v>
      </c>
      <c r="AI21" s="3">
        <f t="shared" si="14"/>
        <v>0.88027401970914554</v>
      </c>
    </row>
    <row r="22" spans="1:35" s="82" customFormat="1" x14ac:dyDescent="0.25">
      <c r="A22" s="131">
        <f t="shared" si="15"/>
        <v>2.6818519878779883</v>
      </c>
      <c r="B22" s="21" t="s">
        <v>98</v>
      </c>
      <c r="C22" s="92">
        <v>50</v>
      </c>
      <c r="D22" s="92">
        <v>3</v>
      </c>
      <c r="E22" s="92">
        <v>40</v>
      </c>
      <c r="F22" s="92">
        <v>16</v>
      </c>
      <c r="G22" s="92">
        <v>16</v>
      </c>
      <c r="H22" s="92">
        <v>10</v>
      </c>
      <c r="I22" s="86">
        <v>48</v>
      </c>
      <c r="J22" s="19">
        <v>128</v>
      </c>
      <c r="K22" s="19">
        <v>100</v>
      </c>
      <c r="L22" s="12">
        <f t="shared" si="0"/>
        <v>7.586206896551724E-2</v>
      </c>
      <c r="M22" s="14">
        <f t="shared" si="1"/>
        <v>0.7047653825086726</v>
      </c>
      <c r="N22" s="15">
        <f t="shared" si="2"/>
        <v>0.44356350007207729</v>
      </c>
      <c r="O22" s="26">
        <f t="shared" si="3"/>
        <v>0.370928717662386</v>
      </c>
      <c r="P22" s="18">
        <f t="shared" si="4"/>
        <v>0.81578947368421051</v>
      </c>
      <c r="Q22" s="84"/>
      <c r="R22" s="137">
        <f t="shared" si="16"/>
        <v>210</v>
      </c>
      <c r="S22" s="12">
        <v>0.65317567567567503</v>
      </c>
      <c r="T22" s="21">
        <v>3</v>
      </c>
      <c r="U22" s="21">
        <v>30</v>
      </c>
      <c r="V22" s="151">
        <v>3860</v>
      </c>
      <c r="W22" s="152">
        <v>3140</v>
      </c>
      <c r="X22" s="152">
        <v>1993</v>
      </c>
      <c r="Y22" s="153">
        <v>5807</v>
      </c>
      <c r="Z22" s="8">
        <f t="shared" si="5"/>
        <v>0.34682432432432497</v>
      </c>
      <c r="AA22" s="8">
        <f t="shared" si="17"/>
        <v>0.74448717948717946</v>
      </c>
      <c r="AB22" s="8">
        <f t="shared" si="18"/>
        <v>0.44857142857142857</v>
      </c>
      <c r="AC22" s="8">
        <f t="shared" si="19"/>
        <v>0.55142857142857138</v>
      </c>
      <c r="AD22" s="8">
        <f t="shared" si="20"/>
        <v>0.64904437241533475</v>
      </c>
      <c r="AE22" s="8">
        <f t="shared" si="21"/>
        <v>0.52702702702702697</v>
      </c>
      <c r="AF22" s="53">
        <f t="shared" si="11"/>
        <v>3.9966733098113361</v>
      </c>
      <c r="AG22" s="53">
        <f t="shared" si="12"/>
        <v>1.314821321933348</v>
      </c>
      <c r="AH22" s="8">
        <f t="shared" si="22"/>
        <v>2.6818519878779883</v>
      </c>
      <c r="AI22" s="3">
        <f t="shared" si="14"/>
        <v>0.80899493394673039</v>
      </c>
    </row>
    <row r="23" spans="1:35" s="90" customFormat="1" ht="15.75" thickBot="1" x14ac:dyDescent="0.3">
      <c r="A23" s="132">
        <f t="shared" si="15"/>
        <v>2.6612472918819732</v>
      </c>
      <c r="B23" s="116" t="s">
        <v>99</v>
      </c>
      <c r="C23" s="117">
        <v>50</v>
      </c>
      <c r="D23" s="117">
        <v>3</v>
      </c>
      <c r="E23" s="117">
        <v>40</v>
      </c>
      <c r="F23" s="117">
        <v>16</v>
      </c>
      <c r="G23" s="117">
        <v>16</v>
      </c>
      <c r="H23" s="117">
        <v>10</v>
      </c>
      <c r="I23" s="118">
        <v>64</v>
      </c>
      <c r="J23" s="119">
        <v>128</v>
      </c>
      <c r="K23" s="119">
        <v>100</v>
      </c>
      <c r="L23" s="85">
        <f t="shared" si="0"/>
        <v>8.5714285714285715E-2</v>
      </c>
      <c r="M23" s="120">
        <f t="shared" si="1"/>
        <v>0.89245937557056787</v>
      </c>
      <c r="N23" s="121">
        <f t="shared" si="2"/>
        <v>0.29537263946951131</v>
      </c>
      <c r="O23" s="122">
        <f t="shared" si="3"/>
        <v>0.72715428996836029</v>
      </c>
      <c r="P23" s="123">
        <f t="shared" si="4"/>
        <v>0.54055220017256256</v>
      </c>
      <c r="Q23" s="124"/>
      <c r="R23" s="140">
        <f t="shared" si="16"/>
        <v>230</v>
      </c>
      <c r="S23" s="85">
        <v>0.59331081081081005</v>
      </c>
      <c r="T23" s="116">
        <v>3</v>
      </c>
      <c r="U23" s="116">
        <v>50</v>
      </c>
      <c r="V23" s="146">
        <v>4888</v>
      </c>
      <c r="W23" s="147">
        <v>2112</v>
      </c>
      <c r="X23" s="147">
        <v>3907</v>
      </c>
      <c r="Y23" s="148">
        <v>3893</v>
      </c>
      <c r="Z23" s="125">
        <f t="shared" si="5"/>
        <v>0.40668918918918995</v>
      </c>
      <c r="AA23" s="125">
        <f t="shared" si="17"/>
        <v>0.49910256410256409</v>
      </c>
      <c r="AB23" s="125">
        <f t="shared" si="18"/>
        <v>0.30171428571428571</v>
      </c>
      <c r="AC23" s="125">
        <f t="shared" si="19"/>
        <v>0.69828571428571429</v>
      </c>
      <c r="AD23" s="125">
        <f t="shared" si="20"/>
        <v>0.648293089092423</v>
      </c>
      <c r="AE23" s="125">
        <f t="shared" si="21"/>
        <v>0.52702702702702697</v>
      </c>
      <c r="AF23" s="126">
        <f t="shared" si="11"/>
        <v>3.7507376919692454</v>
      </c>
      <c r="AG23" s="126">
        <f t="shared" si="12"/>
        <v>1.0894904000872725</v>
      </c>
      <c r="AH23" s="125">
        <f t="shared" si="22"/>
        <v>2.6612472918819732</v>
      </c>
      <c r="AI23" s="127">
        <f t="shared" si="14"/>
        <v>0.80146380355137803</v>
      </c>
    </row>
    <row r="24" spans="1:35" s="91" customFormat="1" x14ac:dyDescent="0.25">
      <c r="A24" s="103">
        <f t="shared" si="15"/>
        <v>0.46849306282527614</v>
      </c>
      <c r="B24" s="129" t="s">
        <v>100</v>
      </c>
      <c r="C24" s="130">
        <v>50</v>
      </c>
      <c r="D24" s="130">
        <v>3</v>
      </c>
      <c r="E24" s="130">
        <v>40</v>
      </c>
      <c r="F24" s="130">
        <v>16</v>
      </c>
      <c r="G24" s="130">
        <v>16</v>
      </c>
      <c r="H24" s="130">
        <v>10</v>
      </c>
      <c r="I24" s="130">
        <v>36</v>
      </c>
      <c r="J24" s="105">
        <v>1</v>
      </c>
      <c r="K24" s="104">
        <v>100</v>
      </c>
      <c r="L24" s="83">
        <f t="shared" si="0"/>
        <v>7.2906403940886697E-2</v>
      </c>
      <c r="M24" s="106">
        <f t="shared" si="1"/>
        <v>0</v>
      </c>
      <c r="N24" s="107">
        <f t="shared" si="2"/>
        <v>1</v>
      </c>
      <c r="O24" s="108">
        <f t="shared" si="3"/>
        <v>0</v>
      </c>
      <c r="P24" s="109">
        <f t="shared" si="4"/>
        <v>0.98734541271210818</v>
      </c>
      <c r="Q24" s="110"/>
      <c r="R24" s="139">
        <f t="shared" si="16"/>
        <v>204</v>
      </c>
      <c r="S24" s="83">
        <v>0.52702702702702697</v>
      </c>
      <c r="T24" s="129">
        <v>3</v>
      </c>
      <c r="U24" s="129">
        <v>24</v>
      </c>
      <c r="V24" s="145">
        <v>0</v>
      </c>
      <c r="W24" s="149">
        <v>7000</v>
      </c>
      <c r="X24" s="149">
        <v>0</v>
      </c>
      <c r="Y24" s="150">
        <v>7000</v>
      </c>
      <c r="Z24" s="111">
        <f t="shared" si="5"/>
        <v>0.47297297297297303</v>
      </c>
      <c r="AA24" s="111">
        <f>Y24/SUM(X24:Y24)</f>
        <v>1</v>
      </c>
      <c r="AB24" s="111">
        <f t="shared" si="18"/>
        <v>1</v>
      </c>
      <c r="AC24" s="111">
        <f t="shared" si="19"/>
        <v>0</v>
      </c>
      <c r="AD24" s="111">
        <f t="shared" si="20"/>
        <v>0.5</v>
      </c>
      <c r="AE24" s="111">
        <f t="shared" si="21"/>
        <v>0.5</v>
      </c>
      <c r="AF24" s="112">
        <f t="shared" si="11"/>
        <v>3.0143724397391356</v>
      </c>
      <c r="AG24" s="112">
        <f t="shared" si="12"/>
        <v>2.5458793769138595</v>
      </c>
      <c r="AH24" s="111">
        <f t="shared" si="22"/>
        <v>0.46849306282527614</v>
      </c>
      <c r="AI24" s="113">
        <f t="shared" si="14"/>
        <v>0</v>
      </c>
    </row>
    <row r="25" spans="1:35" s="82" customFormat="1" x14ac:dyDescent="0.25">
      <c r="A25" s="131">
        <f t="shared" si="15"/>
        <v>2.7694296634774433</v>
      </c>
      <c r="B25" s="21" t="s">
        <v>101</v>
      </c>
      <c r="C25" s="92">
        <v>50</v>
      </c>
      <c r="D25" s="92">
        <v>3</v>
      </c>
      <c r="E25" s="92">
        <v>40</v>
      </c>
      <c r="F25" s="92">
        <v>16</v>
      </c>
      <c r="G25" s="92">
        <v>16</v>
      </c>
      <c r="H25" s="92">
        <v>10</v>
      </c>
      <c r="I25" s="92">
        <v>36</v>
      </c>
      <c r="J25" s="86">
        <v>64</v>
      </c>
      <c r="K25" s="19">
        <v>100</v>
      </c>
      <c r="L25" s="12">
        <f t="shared" si="0"/>
        <v>7.2906403940886697E-2</v>
      </c>
      <c r="M25" s="14">
        <f t="shared" si="1"/>
        <v>0.69800985941208693</v>
      </c>
      <c r="N25" s="15">
        <f t="shared" si="2"/>
        <v>0.44889721781750036</v>
      </c>
      <c r="O25" s="26" t="e">
        <f t="shared" si="3"/>
        <v>#VALUE!</v>
      </c>
      <c r="P25" s="18">
        <f t="shared" si="4"/>
        <v>0.78472821397756687</v>
      </c>
      <c r="Q25" s="84"/>
      <c r="R25" s="137">
        <f t="shared" si="16"/>
        <v>204</v>
      </c>
      <c r="S25" s="12">
        <v>0.63608108108108097</v>
      </c>
      <c r="T25" s="21">
        <v>3</v>
      </c>
      <c r="U25" s="21">
        <v>24</v>
      </c>
      <c r="V25" s="151">
        <v>3823</v>
      </c>
      <c r="W25" s="152">
        <v>3177</v>
      </c>
      <c r="X25" s="152" t="s">
        <v>111</v>
      </c>
      <c r="Y25" s="153">
        <v>5591</v>
      </c>
      <c r="Z25" s="8">
        <f t="shared" si="5"/>
        <v>0.36391891891891903</v>
      </c>
      <c r="AA25" s="8">
        <f>Y25/SUM(X25:Y25)</f>
        <v>1</v>
      </c>
      <c r="AB25" s="8">
        <f t="shared" si="18"/>
        <v>0.45385714285714285</v>
      </c>
      <c r="AC25" s="8">
        <f t="shared" si="19"/>
        <v>0.54614285714285715</v>
      </c>
      <c r="AD25" s="8">
        <f t="shared" si="20"/>
        <v>0.63765967153284675</v>
      </c>
      <c r="AE25" s="8">
        <f t="shared" si="21"/>
        <v>0.44404733539830038</v>
      </c>
      <c r="AF25" s="53">
        <f t="shared" si="11"/>
        <v>4.1090093470118925</v>
      </c>
      <c r="AG25" s="53">
        <f t="shared" si="12"/>
        <v>1.3395796835344489</v>
      </c>
      <c r="AH25" s="8">
        <f t="shared" si="22"/>
        <v>2.7694296634774433</v>
      </c>
      <c r="AI25" s="3">
        <f t="shared" si="14"/>
        <v>0.841005058958471</v>
      </c>
    </row>
    <row r="26" spans="1:35" s="82" customFormat="1" x14ac:dyDescent="0.25">
      <c r="A26" s="131">
        <f t="shared" si="15"/>
        <v>2.9054748087500677</v>
      </c>
      <c r="B26" s="21" t="s">
        <v>102</v>
      </c>
      <c r="C26" s="92">
        <v>50</v>
      </c>
      <c r="D26" s="92">
        <v>3</v>
      </c>
      <c r="E26" s="92">
        <v>40</v>
      </c>
      <c r="F26" s="92">
        <v>16</v>
      </c>
      <c r="G26" s="92">
        <v>16</v>
      </c>
      <c r="H26" s="92">
        <v>10</v>
      </c>
      <c r="I26" s="92">
        <v>36</v>
      </c>
      <c r="J26" s="86">
        <v>96</v>
      </c>
      <c r="K26" s="19">
        <v>100</v>
      </c>
      <c r="L26" s="12">
        <f t="shared" si="0"/>
        <v>7.7832512315270941E-2</v>
      </c>
      <c r="M26" s="14">
        <f t="shared" si="1"/>
        <v>0.77451159393828739</v>
      </c>
      <c r="N26" s="15">
        <f t="shared" si="2"/>
        <v>0.38849646821392531</v>
      </c>
      <c r="O26" s="26" t="e">
        <f t="shared" si="3"/>
        <v>#VALUE!</v>
      </c>
      <c r="P26" s="18">
        <f t="shared" si="4"/>
        <v>0.70851308599367269</v>
      </c>
      <c r="Q26" s="84"/>
      <c r="R26" s="137">
        <f t="shared" si="16"/>
        <v>214</v>
      </c>
      <c r="S26" s="12">
        <v>0.62858108108108102</v>
      </c>
      <c r="T26" s="21">
        <v>3</v>
      </c>
      <c r="U26" s="21">
        <v>34</v>
      </c>
      <c r="V26" s="151">
        <v>4242</v>
      </c>
      <c r="W26" s="152">
        <v>2758</v>
      </c>
      <c r="X26" s="152" t="s">
        <v>112</v>
      </c>
      <c r="Y26" s="153">
        <v>5061</v>
      </c>
      <c r="Z26" s="8">
        <f t="shared" si="5"/>
        <v>0.37141891891891898</v>
      </c>
      <c r="AA26" s="8">
        <f t="shared" si="17"/>
        <v>1</v>
      </c>
      <c r="AB26" s="8">
        <f t="shared" si="18"/>
        <v>0.39400000000000002</v>
      </c>
      <c r="AC26" s="8">
        <f t="shared" si="19"/>
        <v>0.60599999999999998</v>
      </c>
      <c r="AD26" s="8">
        <f t="shared" si="20"/>
        <v>0.64726947179946281</v>
      </c>
      <c r="AE26" s="8">
        <f t="shared" si="21"/>
        <v>0.4196169471851422</v>
      </c>
      <c r="AF26" s="53">
        <f t="shared" si="11"/>
        <v>4.1372227081981832</v>
      </c>
      <c r="AG26" s="53">
        <f t="shared" si="12"/>
        <v>1.2317478994481152</v>
      </c>
      <c r="AH26" s="8">
        <f t="shared" si="22"/>
        <v>2.9054748087500677</v>
      </c>
      <c r="AI26" s="3">
        <f t="shared" si="14"/>
        <v>0.89073031231338229</v>
      </c>
    </row>
    <row r="27" spans="1:35" s="82" customFormat="1" x14ac:dyDescent="0.25">
      <c r="A27" s="131">
        <f t="shared" si="15"/>
        <v>2.9755342827335265</v>
      </c>
      <c r="B27" s="21" t="s">
        <v>103</v>
      </c>
      <c r="C27" s="92">
        <v>50</v>
      </c>
      <c r="D27" s="92">
        <v>3</v>
      </c>
      <c r="E27" s="92">
        <v>40</v>
      </c>
      <c r="F27" s="92">
        <v>16</v>
      </c>
      <c r="G27" s="92">
        <v>16</v>
      </c>
      <c r="H27" s="92">
        <v>10</v>
      </c>
      <c r="I27" s="92">
        <v>36</v>
      </c>
      <c r="J27" s="86">
        <v>256</v>
      </c>
      <c r="K27" s="19">
        <v>100</v>
      </c>
      <c r="L27" s="12">
        <f t="shared" si="0"/>
        <v>8.0788177339901485E-2</v>
      </c>
      <c r="M27" s="14">
        <f t="shared" si="1"/>
        <v>0.75935731239729776</v>
      </c>
      <c r="N27" s="15">
        <f t="shared" si="2"/>
        <v>0.40046129450771228</v>
      </c>
      <c r="O27" s="26" t="e">
        <f t="shared" si="3"/>
        <v>#VALUE!</v>
      </c>
      <c r="P27" s="18">
        <f t="shared" si="4"/>
        <v>0.76819096922634456</v>
      </c>
      <c r="Q27" s="84"/>
      <c r="R27" s="137">
        <f t="shared" si="16"/>
        <v>220</v>
      </c>
      <c r="S27" s="12">
        <v>0.651013513513513</v>
      </c>
      <c r="T27" s="21">
        <v>3</v>
      </c>
      <c r="U27" s="21">
        <v>40</v>
      </c>
      <c r="V27" s="151">
        <v>4159</v>
      </c>
      <c r="W27" s="152">
        <v>2841</v>
      </c>
      <c r="X27" s="152" t="s">
        <v>113</v>
      </c>
      <c r="Y27" s="153">
        <v>5476</v>
      </c>
      <c r="Z27" s="8">
        <f t="shared" si="5"/>
        <v>0.348986486486487</v>
      </c>
      <c r="AA27" s="8">
        <f t="shared" si="17"/>
        <v>1</v>
      </c>
      <c r="AB27" s="8">
        <f t="shared" si="18"/>
        <v>0.40585714285714286</v>
      </c>
      <c r="AC27" s="8">
        <f t="shared" si="19"/>
        <v>0.59414285714285719</v>
      </c>
      <c r="AD27" s="8">
        <f t="shared" si="20"/>
        <v>0.6584104845497174</v>
      </c>
      <c r="AE27" s="8">
        <f t="shared" si="21"/>
        <v>0.43892273164475792</v>
      </c>
      <c r="AF27" s="53">
        <f t="shared" si="11"/>
        <v>4.2116273839247702</v>
      </c>
      <c r="AG27" s="53">
        <f t="shared" si="12"/>
        <v>1.2360931011912437</v>
      </c>
      <c r="AH27" s="8">
        <f t="shared" si="22"/>
        <v>2.9755342827335265</v>
      </c>
      <c r="AI27" s="3">
        <f t="shared" si="14"/>
        <v>0.91633743770369425</v>
      </c>
    </row>
    <row r="28" spans="1:35" s="90" customFormat="1" ht="15.75" thickBot="1" x14ac:dyDescent="0.3">
      <c r="A28" s="132">
        <f t="shared" si="15"/>
        <v>2.2940267392395151</v>
      </c>
      <c r="B28" s="116" t="s">
        <v>104</v>
      </c>
      <c r="C28" s="117">
        <v>50</v>
      </c>
      <c r="D28" s="117">
        <v>3</v>
      </c>
      <c r="E28" s="117">
        <v>40</v>
      </c>
      <c r="F28" s="117">
        <v>16</v>
      </c>
      <c r="G28" s="117">
        <v>16</v>
      </c>
      <c r="H28" s="117">
        <v>10</v>
      </c>
      <c r="I28" s="117">
        <v>36</v>
      </c>
      <c r="J28" s="118">
        <v>512</v>
      </c>
      <c r="K28" s="119">
        <v>100</v>
      </c>
      <c r="L28" s="85">
        <f t="shared" si="0"/>
        <v>8.3743842364532015E-2</v>
      </c>
      <c r="M28" s="120">
        <f t="shared" si="1"/>
        <v>0.59521635932079608</v>
      </c>
      <c r="N28" s="121">
        <f t="shared" si="2"/>
        <v>0.53005622026812749</v>
      </c>
      <c r="O28" s="122" t="e">
        <f t="shared" si="3"/>
        <v>#VALUE!</v>
      </c>
      <c r="P28" s="123">
        <f t="shared" si="4"/>
        <v>0.70563704342824274</v>
      </c>
      <c r="Q28" s="124"/>
      <c r="R28" s="140">
        <f t="shared" si="16"/>
        <v>226</v>
      </c>
      <c r="S28" s="85">
        <v>0.62844594594594505</v>
      </c>
      <c r="T28" s="116">
        <v>3</v>
      </c>
      <c r="U28" s="116">
        <v>46</v>
      </c>
      <c r="V28" s="146">
        <v>3260</v>
      </c>
      <c r="W28" s="147">
        <v>3740</v>
      </c>
      <c r="X28" s="147" t="s">
        <v>114</v>
      </c>
      <c r="Y28" s="148">
        <v>5041</v>
      </c>
      <c r="Z28" s="125">
        <f t="shared" si="5"/>
        <v>0.37155405405405495</v>
      </c>
      <c r="AA28" s="125">
        <f t="shared" si="17"/>
        <v>1</v>
      </c>
      <c r="AB28" s="125">
        <f t="shared" si="18"/>
        <v>0.53428571428571425</v>
      </c>
      <c r="AC28" s="125">
        <f t="shared" si="19"/>
        <v>0.46571428571428569</v>
      </c>
      <c r="AD28" s="125">
        <f t="shared" si="20"/>
        <v>0.57408040086550505</v>
      </c>
      <c r="AE28" s="125">
        <f t="shared" si="21"/>
        <v>0.41865293580267421</v>
      </c>
      <c r="AF28" s="126">
        <f t="shared" si="11"/>
        <v>3.8136665702119439</v>
      </c>
      <c r="AG28" s="126">
        <f t="shared" si="12"/>
        <v>1.5196398309724288</v>
      </c>
      <c r="AH28" s="125">
        <f t="shared" si="22"/>
        <v>2.2940267392395151</v>
      </c>
      <c r="AI28" s="127">
        <f t="shared" si="14"/>
        <v>0.66724265967531549</v>
      </c>
    </row>
    <row r="29" spans="1:35" s="91" customFormat="1" x14ac:dyDescent="0.25">
      <c r="A29" s="103">
        <f t="shared" si="15"/>
        <v>1.3946000120853159</v>
      </c>
      <c r="B29" s="129" t="s">
        <v>105</v>
      </c>
      <c r="C29" s="130">
        <v>50</v>
      </c>
      <c r="D29" s="130">
        <v>3</v>
      </c>
      <c r="E29" s="130">
        <v>40</v>
      </c>
      <c r="F29" s="130">
        <v>16</v>
      </c>
      <c r="G29" s="130">
        <v>16</v>
      </c>
      <c r="H29" s="130">
        <v>10</v>
      </c>
      <c r="I29" s="130">
        <v>36</v>
      </c>
      <c r="J29" s="130">
        <v>128</v>
      </c>
      <c r="K29" s="105">
        <v>25</v>
      </c>
      <c r="L29" s="83">
        <f t="shared" si="0"/>
        <v>0</v>
      </c>
      <c r="M29" s="106">
        <f t="shared" si="1"/>
        <v>0.24447690341427789</v>
      </c>
      <c r="N29" s="107">
        <f t="shared" si="2"/>
        <v>0.80697707942914809</v>
      </c>
      <c r="O29" s="108">
        <f t="shared" si="3"/>
        <v>0.1325144239717104</v>
      </c>
      <c r="P29" s="109">
        <f t="shared" si="4"/>
        <v>1</v>
      </c>
      <c r="Q29" s="110"/>
      <c r="R29" s="139">
        <f t="shared" si="16"/>
        <v>56</v>
      </c>
      <c r="S29" s="83">
        <v>0.56939189189189099</v>
      </c>
      <c r="T29" s="129">
        <v>0</v>
      </c>
      <c r="U29" s="129">
        <v>56</v>
      </c>
      <c r="V29" s="145">
        <v>1339</v>
      </c>
      <c r="W29" s="149">
        <v>5661</v>
      </c>
      <c r="X29" s="149">
        <v>712</v>
      </c>
      <c r="Y29" s="150">
        <v>7088</v>
      </c>
      <c r="Z29" s="111">
        <f t="shared" si="5"/>
        <v>0.43060810810810901</v>
      </c>
      <c r="AA29" s="111">
        <f t="shared" si="17"/>
        <v>0.90871794871794875</v>
      </c>
      <c r="AB29" s="111">
        <f t="shared" si="18"/>
        <v>0.80871428571428572</v>
      </c>
      <c r="AC29" s="111">
        <f t="shared" si="19"/>
        <v>0.19128571428571428</v>
      </c>
      <c r="AD29" s="111">
        <f t="shared" si="20"/>
        <v>0.5559651737391168</v>
      </c>
      <c r="AE29" s="111">
        <f t="shared" si="21"/>
        <v>0.52702702702702697</v>
      </c>
      <c r="AF29" s="112">
        <f t="shared" si="11"/>
        <v>3.4408994853368586</v>
      </c>
      <c r="AG29" s="112">
        <f t="shared" si="12"/>
        <v>2.0462994732515427</v>
      </c>
      <c r="AH29" s="111">
        <f t="shared" si="22"/>
        <v>1.3946000120853159</v>
      </c>
      <c r="AI29" s="113">
        <f t="shared" si="14"/>
        <v>0.33849721424029361</v>
      </c>
    </row>
    <row r="30" spans="1:35" s="82" customFormat="1" x14ac:dyDescent="0.25">
      <c r="A30" s="131">
        <f t="shared" si="15"/>
        <v>2.1806343474125205</v>
      </c>
      <c r="B30" s="21" t="s">
        <v>106</v>
      </c>
      <c r="C30" s="92">
        <v>50</v>
      </c>
      <c r="D30" s="92">
        <v>3</v>
      </c>
      <c r="E30" s="92">
        <v>40</v>
      </c>
      <c r="F30" s="92">
        <v>16</v>
      </c>
      <c r="G30" s="92">
        <v>16</v>
      </c>
      <c r="H30" s="92">
        <v>10</v>
      </c>
      <c r="I30" s="92">
        <v>36</v>
      </c>
      <c r="J30" s="92">
        <v>128</v>
      </c>
      <c r="K30" s="86">
        <v>50</v>
      </c>
      <c r="L30" s="12">
        <f t="shared" si="0"/>
        <v>2.6600985221674877E-2</v>
      </c>
      <c r="M30" s="14">
        <f t="shared" si="1"/>
        <v>0.56216907065911992</v>
      </c>
      <c r="N30" s="15">
        <f t="shared" si="2"/>
        <v>0.55614819086060252</v>
      </c>
      <c r="O30" s="26">
        <f t="shared" si="3"/>
        <v>0.3556672250139587</v>
      </c>
      <c r="P30" s="18">
        <f t="shared" si="4"/>
        <v>0.82758124820247336</v>
      </c>
      <c r="Q30" s="84"/>
      <c r="R30" s="137">
        <f t="shared" si="16"/>
        <v>110</v>
      </c>
      <c r="S30" s="12">
        <v>0.60594594594594597</v>
      </c>
      <c r="T30" s="21">
        <v>1</v>
      </c>
      <c r="U30" s="21">
        <v>50</v>
      </c>
      <c r="V30" s="151">
        <v>3079</v>
      </c>
      <c r="W30" s="152">
        <v>3921</v>
      </c>
      <c r="X30" s="152">
        <v>1911</v>
      </c>
      <c r="Y30" s="153">
        <v>5889</v>
      </c>
      <c r="Z30" s="8">
        <f t="shared" si="5"/>
        <v>0.39405405405405403</v>
      </c>
      <c r="AA30" s="8">
        <f t="shared" si="17"/>
        <v>0.755</v>
      </c>
      <c r="AB30" s="8">
        <f t="shared" si="18"/>
        <v>0.56014285714285716</v>
      </c>
      <c r="AC30" s="8">
        <f t="shared" si="19"/>
        <v>0.43985714285714284</v>
      </c>
      <c r="AD30" s="8">
        <f t="shared" si="20"/>
        <v>0.60030581039755349</v>
      </c>
      <c r="AE30" s="8">
        <f t="shared" si="21"/>
        <v>0.52702702702702697</v>
      </c>
      <c r="AF30" s="53">
        <f t="shared" si="11"/>
        <v>3.7175804346917087</v>
      </c>
      <c r="AG30" s="53">
        <f t="shared" si="12"/>
        <v>1.5369460872791885</v>
      </c>
      <c r="AH30" s="8">
        <f t="shared" si="22"/>
        <v>2.1806343474125205</v>
      </c>
      <c r="AI30" s="3">
        <f t="shared" si="14"/>
        <v>0.62579711304579333</v>
      </c>
    </row>
    <row r="31" spans="1:35" s="82" customFormat="1" ht="14.25" customHeight="1" x14ac:dyDescent="0.25">
      <c r="A31" s="131">
        <f t="shared" si="15"/>
        <v>2.5690679397302398</v>
      </c>
      <c r="B31" s="21" t="s">
        <v>107</v>
      </c>
      <c r="C31" s="92">
        <v>50</v>
      </c>
      <c r="D31" s="92">
        <v>3</v>
      </c>
      <c r="E31" s="92">
        <v>40</v>
      </c>
      <c r="F31" s="92">
        <v>16</v>
      </c>
      <c r="G31" s="92">
        <v>16</v>
      </c>
      <c r="H31" s="92">
        <v>10</v>
      </c>
      <c r="I31" s="92">
        <v>36</v>
      </c>
      <c r="J31" s="92">
        <v>128</v>
      </c>
      <c r="K31" s="86">
        <v>200</v>
      </c>
      <c r="L31" s="12">
        <f t="shared" si="0"/>
        <v>0.17881773399014778</v>
      </c>
      <c r="M31" s="14">
        <f t="shared" si="1"/>
        <v>0.66368449881321889</v>
      </c>
      <c r="N31" s="15">
        <f t="shared" si="2"/>
        <v>0.47599827014559609</v>
      </c>
      <c r="O31" s="26">
        <f t="shared" si="3"/>
        <v>0.29852968546435882</v>
      </c>
      <c r="P31" s="18">
        <f t="shared" si="4"/>
        <v>0.87172850158182336</v>
      </c>
      <c r="Q31" s="84"/>
      <c r="R31" s="137">
        <f t="shared" si="16"/>
        <v>419</v>
      </c>
      <c r="S31" s="12">
        <v>0.66425675675675599</v>
      </c>
      <c r="T31" s="21">
        <v>6</v>
      </c>
      <c r="U31" s="21">
        <v>59</v>
      </c>
      <c r="V31" s="151">
        <v>3635</v>
      </c>
      <c r="W31" s="152">
        <v>3365</v>
      </c>
      <c r="X31" s="152">
        <v>1604</v>
      </c>
      <c r="Y31" s="153">
        <v>6196</v>
      </c>
      <c r="Z31" s="8">
        <f t="shared" si="5"/>
        <v>0.33574324324324401</v>
      </c>
      <c r="AA31" s="8">
        <f t="shared" si="17"/>
        <v>0.7943589743589744</v>
      </c>
      <c r="AB31" s="8">
        <f t="shared" si="18"/>
        <v>0.48071428571428571</v>
      </c>
      <c r="AC31" s="8">
        <f t="shared" si="19"/>
        <v>0.51928571428571424</v>
      </c>
      <c r="AD31" s="8">
        <f t="shared" si="20"/>
        <v>0.64804936722100204</v>
      </c>
      <c r="AE31" s="8">
        <f t="shared" si="21"/>
        <v>0.52702702702702697</v>
      </c>
      <c r="AF31" s="53">
        <f t="shared" si="11"/>
        <v>4.0403414728235134</v>
      </c>
      <c r="AG31" s="53">
        <f t="shared" si="12"/>
        <v>1.4712735330932736</v>
      </c>
      <c r="AH31" s="8">
        <f t="shared" si="22"/>
        <v>2.5690679397302398</v>
      </c>
      <c r="AI31" s="3">
        <f t="shared" si="14"/>
        <v>0.76777174029802753</v>
      </c>
    </row>
    <row r="32" spans="1:35" s="82" customFormat="1" x14ac:dyDescent="0.25">
      <c r="A32" s="131">
        <f t="shared" si="15"/>
        <v>2.3261960491260294</v>
      </c>
      <c r="B32" s="21" t="s">
        <v>108</v>
      </c>
      <c r="C32" s="92">
        <v>50</v>
      </c>
      <c r="D32" s="92">
        <v>3</v>
      </c>
      <c r="E32" s="92">
        <v>40</v>
      </c>
      <c r="F32" s="92">
        <v>16</v>
      </c>
      <c r="G32" s="92">
        <v>16</v>
      </c>
      <c r="H32" s="92">
        <v>10</v>
      </c>
      <c r="I32" s="92">
        <v>36</v>
      </c>
      <c r="J32" s="92">
        <v>128</v>
      </c>
      <c r="K32" s="86">
        <v>400</v>
      </c>
      <c r="L32" s="12">
        <f t="shared" si="0"/>
        <v>0.36206896551724138</v>
      </c>
      <c r="M32" s="14">
        <f t="shared" si="1"/>
        <v>0.69983567646521816</v>
      </c>
      <c r="N32" s="15">
        <f t="shared" si="2"/>
        <v>0.44745567248089951</v>
      </c>
      <c r="O32" s="26">
        <f t="shared" si="3"/>
        <v>0.39344872510701656</v>
      </c>
      <c r="P32" s="18">
        <f t="shared" si="4"/>
        <v>0.79838941616335923</v>
      </c>
      <c r="Q32" s="84"/>
      <c r="R32" s="137">
        <f t="shared" si="16"/>
        <v>791</v>
      </c>
      <c r="S32" s="12">
        <v>0.64317567567567502</v>
      </c>
      <c r="T32" s="21">
        <v>13</v>
      </c>
      <c r="U32" s="21">
        <v>11</v>
      </c>
      <c r="V32" s="151">
        <v>3833</v>
      </c>
      <c r="W32" s="152">
        <v>3167</v>
      </c>
      <c r="X32" s="152">
        <v>2114</v>
      </c>
      <c r="Y32" s="153">
        <v>5686</v>
      </c>
      <c r="Z32" s="8">
        <f t="shared" si="5"/>
        <v>0.35682432432432498</v>
      </c>
      <c r="AA32" s="8">
        <f t="shared" si="17"/>
        <v>0.72897435897435903</v>
      </c>
      <c r="AB32" s="8">
        <f t="shared" si="18"/>
        <v>0.4524285714285714</v>
      </c>
      <c r="AC32" s="8">
        <f t="shared" si="19"/>
        <v>0.5475714285714286</v>
      </c>
      <c r="AD32" s="8">
        <f t="shared" si="20"/>
        <v>0.6422681576866599</v>
      </c>
      <c r="AE32" s="8">
        <f t="shared" si="21"/>
        <v>0.52702702702702697</v>
      </c>
      <c r="AF32" s="53">
        <f t="shared" si="11"/>
        <v>3.9449735828770667</v>
      </c>
      <c r="AG32" s="53">
        <f t="shared" si="12"/>
        <v>1.6187775337510373</v>
      </c>
      <c r="AH32" s="8">
        <f t="shared" si="22"/>
        <v>2.3261960491260294</v>
      </c>
      <c r="AI32" s="3">
        <f t="shared" si="14"/>
        <v>0.67900072043635218</v>
      </c>
    </row>
    <row r="33" spans="1:35" s="82" customFormat="1" x14ac:dyDescent="0.25">
      <c r="A33" s="131">
        <f t="shared" si="15"/>
        <v>2.0024950141226814</v>
      </c>
      <c r="B33" s="21" t="s">
        <v>109</v>
      </c>
      <c r="C33" s="92">
        <v>50</v>
      </c>
      <c r="D33" s="92">
        <v>3</v>
      </c>
      <c r="E33" s="92">
        <v>40</v>
      </c>
      <c r="F33" s="92">
        <v>16</v>
      </c>
      <c r="G33" s="92">
        <v>16</v>
      </c>
      <c r="H33" s="92">
        <v>10</v>
      </c>
      <c r="I33" s="92">
        <v>36</v>
      </c>
      <c r="J33" s="92">
        <v>128</v>
      </c>
      <c r="K33" s="86">
        <v>800</v>
      </c>
      <c r="L33" s="12">
        <f t="shared" si="0"/>
        <v>0.75862068965517238</v>
      </c>
      <c r="M33" s="14">
        <f t="shared" si="1"/>
        <v>0.74895015519444952</v>
      </c>
      <c r="N33" s="15">
        <f t="shared" si="2"/>
        <v>0.40867810292633705</v>
      </c>
      <c r="O33" s="26">
        <f t="shared" si="3"/>
        <v>0.4520751907686581</v>
      </c>
      <c r="P33" s="18">
        <f t="shared" si="4"/>
        <v>0.75309174575783722</v>
      </c>
      <c r="Q33" s="84"/>
      <c r="R33" s="137">
        <f t="shared" si="16"/>
        <v>1596</v>
      </c>
      <c r="S33" s="12">
        <v>0.640067567567567</v>
      </c>
      <c r="T33" s="21">
        <v>26</v>
      </c>
      <c r="U33" s="21">
        <v>36</v>
      </c>
      <c r="V33" s="151">
        <v>4102</v>
      </c>
      <c r="W33" s="152">
        <v>2898</v>
      </c>
      <c r="X33" s="152">
        <v>2429</v>
      </c>
      <c r="Y33" s="153">
        <v>5371</v>
      </c>
      <c r="Z33" s="8">
        <f t="shared" si="5"/>
        <v>0.359932432432433</v>
      </c>
      <c r="AA33" s="8">
        <f t="shared" si="17"/>
        <v>0.68858974358974356</v>
      </c>
      <c r="AB33" s="8">
        <f t="shared" si="18"/>
        <v>0.41399999999999998</v>
      </c>
      <c r="AC33" s="8">
        <f t="shared" si="19"/>
        <v>0.58599999999999997</v>
      </c>
      <c r="AD33" s="8">
        <f t="shared" si="20"/>
        <v>0.64953440561131937</v>
      </c>
      <c r="AE33" s="8">
        <f t="shared" si="21"/>
        <v>0.52702702702702697</v>
      </c>
      <c r="AF33" s="53">
        <f t="shared" si="11"/>
        <v>3.9437262391366241</v>
      </c>
      <c r="AG33" s="53">
        <f t="shared" si="12"/>
        <v>1.9412312250139425</v>
      </c>
      <c r="AH33" s="8">
        <f t="shared" si="22"/>
        <v>2.0024950141226814</v>
      </c>
      <c r="AI33" s="3">
        <f t="shared" si="14"/>
        <v>0.5606862010572663</v>
      </c>
    </row>
    <row r="34" spans="1:35" s="90" customFormat="1" ht="15.75" thickBot="1" x14ac:dyDescent="0.3">
      <c r="A34" s="132">
        <f t="shared" si="15"/>
        <v>1.9979336059535786</v>
      </c>
      <c r="B34" s="116" t="s">
        <v>110</v>
      </c>
      <c r="C34" s="117">
        <v>50</v>
      </c>
      <c r="D34" s="117">
        <v>3</v>
      </c>
      <c r="E34" s="117">
        <v>40</v>
      </c>
      <c r="F34" s="117">
        <v>16</v>
      </c>
      <c r="G34" s="117">
        <v>16</v>
      </c>
      <c r="H34" s="117">
        <v>10</v>
      </c>
      <c r="I34" s="117">
        <v>36</v>
      </c>
      <c r="J34" s="117">
        <v>128</v>
      </c>
      <c r="K34" s="118">
        <v>1000</v>
      </c>
      <c r="L34" s="85">
        <f t="shared" si="0"/>
        <v>1</v>
      </c>
      <c r="M34" s="120">
        <f t="shared" si="1"/>
        <v>0.83403322987036699</v>
      </c>
      <c r="N34" s="121">
        <f t="shared" si="2"/>
        <v>0.34150209024073808</v>
      </c>
      <c r="O34" s="122">
        <f t="shared" si="3"/>
        <v>0.50307091010608596</v>
      </c>
      <c r="P34" s="123">
        <f t="shared" si="4"/>
        <v>0.71368996261144668</v>
      </c>
      <c r="Q34" s="124"/>
      <c r="R34" s="140">
        <f t="shared" si="16"/>
        <v>2086</v>
      </c>
      <c r="S34" s="85">
        <v>0.65304054054053995</v>
      </c>
      <c r="T34" s="116">
        <v>34</v>
      </c>
      <c r="U34" s="116">
        <v>46</v>
      </c>
      <c r="V34" s="146">
        <v>4568</v>
      </c>
      <c r="W34" s="147">
        <v>2432</v>
      </c>
      <c r="X34" s="147">
        <v>2703</v>
      </c>
      <c r="Y34" s="148">
        <v>5097</v>
      </c>
      <c r="Z34" s="125">
        <f t="shared" si="5"/>
        <v>0.34695945945946005</v>
      </c>
      <c r="AA34" s="125">
        <f t="shared" si="17"/>
        <v>0.65346153846153843</v>
      </c>
      <c r="AB34" s="125">
        <f t="shared" si="18"/>
        <v>0.34742857142857142</v>
      </c>
      <c r="AC34" s="125">
        <f t="shared" si="19"/>
        <v>0.65257142857142858</v>
      </c>
      <c r="AD34" s="125">
        <f t="shared" si="20"/>
        <v>0.67698233497144378</v>
      </c>
      <c r="AE34" s="125">
        <f t="shared" si="21"/>
        <v>0.52702702702702697</v>
      </c>
      <c r="AF34" s="126">
        <f t="shared" si="11"/>
        <v>4.033823727082348</v>
      </c>
      <c r="AG34" s="126">
        <f t="shared" si="12"/>
        <v>2.0358901211287694</v>
      </c>
      <c r="AH34" s="125">
        <f t="shared" si="22"/>
        <v>1.9979336059535786</v>
      </c>
      <c r="AI34" s="127">
        <f t="shared" si="14"/>
        <v>0.55901898113251802</v>
      </c>
    </row>
    <row r="35" spans="1:35" s="87" customFormat="1" x14ac:dyDescent="0.25">
      <c r="B35" s="21"/>
      <c r="C35" s="21"/>
      <c r="D35" s="21"/>
      <c r="E35" s="21"/>
      <c r="F35" s="21"/>
      <c r="G35" s="21"/>
      <c r="H35" s="21"/>
      <c r="I35" s="21"/>
      <c r="J35" s="21"/>
      <c r="K35" s="21"/>
      <c r="L35" s="1"/>
      <c r="M35" s="1"/>
      <c r="N35" s="1"/>
      <c r="O35" s="135"/>
      <c r="P35" s="1"/>
      <c r="Q35" s="1"/>
      <c r="R35" s="2"/>
      <c r="S35" s="12"/>
      <c r="T35" s="21"/>
      <c r="U35" s="21"/>
      <c r="V35" s="154"/>
      <c r="W35" s="154"/>
      <c r="X35" s="154"/>
      <c r="Y35" s="154"/>
      <c r="Z35" s="136"/>
      <c r="AA35" s="136"/>
    </row>
    <row r="36" spans="1:35" s="87" customFormat="1" x14ac:dyDescent="0.25">
      <c r="A36" s="158">
        <f>MAX(A2:A28)</f>
        <v>3.2044297568348514</v>
      </c>
      <c r="B36" s="21"/>
      <c r="C36" s="21"/>
      <c r="D36" s="21"/>
      <c r="E36" s="21"/>
      <c r="F36" s="21"/>
      <c r="G36" s="21"/>
      <c r="H36" s="21"/>
      <c r="I36" s="21"/>
      <c r="J36" s="21"/>
      <c r="K36" s="21"/>
      <c r="L36" s="1"/>
      <c r="M36" s="1"/>
      <c r="N36" s="1"/>
      <c r="O36" s="135"/>
      <c r="P36" s="1"/>
      <c r="Q36" s="1"/>
      <c r="R36" s="2"/>
      <c r="S36" s="12">
        <f>MAX(S2:S34)</f>
        <v>0.669256756756756</v>
      </c>
      <c r="T36" s="21"/>
      <c r="U36" s="21"/>
      <c r="V36" s="154"/>
      <c r="W36" s="154"/>
      <c r="X36" s="154"/>
      <c r="Y36" s="154"/>
      <c r="Z36" s="136"/>
      <c r="AA36" s="136"/>
    </row>
    <row r="37" spans="1:35" s="87" customFormat="1" x14ac:dyDescent="0.25">
      <c r="B37" s="21"/>
      <c r="C37" s="21"/>
      <c r="D37" s="21"/>
      <c r="E37" s="21"/>
      <c r="F37" s="21"/>
      <c r="G37" s="21"/>
      <c r="H37" s="21"/>
      <c r="I37" s="21"/>
      <c r="J37" s="21"/>
      <c r="K37" s="21"/>
      <c r="L37" s="1"/>
      <c r="M37" s="1"/>
      <c r="N37" s="1"/>
      <c r="O37" s="135"/>
      <c r="P37" s="1"/>
      <c r="Q37" s="1"/>
      <c r="R37" s="2"/>
      <c r="S37" s="12"/>
      <c r="T37" s="21"/>
      <c r="U37" s="21"/>
      <c r="V37" s="154"/>
      <c r="W37" s="154"/>
      <c r="X37" s="154"/>
      <c r="Y37" s="154"/>
      <c r="Z37" s="136"/>
      <c r="AA37" s="136"/>
    </row>
    <row r="38" spans="1:35" s="87" customFormat="1" x14ac:dyDescent="0.25">
      <c r="B38" s="21"/>
      <c r="C38" s="21"/>
      <c r="D38" s="21"/>
      <c r="E38" s="21"/>
      <c r="F38" s="21"/>
      <c r="G38" s="21"/>
      <c r="H38" s="21"/>
      <c r="I38" s="21"/>
      <c r="J38" s="21"/>
      <c r="K38" s="21"/>
      <c r="L38" s="1"/>
      <c r="M38" s="1"/>
      <c r="N38" s="1"/>
      <c r="O38" s="135"/>
      <c r="P38" s="1"/>
      <c r="Q38" s="1"/>
      <c r="R38" s="2"/>
      <c r="S38" s="12"/>
      <c r="T38" s="21"/>
      <c r="U38" s="21"/>
      <c r="V38" s="154"/>
      <c r="W38" s="154"/>
      <c r="X38" s="154"/>
      <c r="Y38" s="154"/>
      <c r="Z38" s="136"/>
      <c r="AA38" s="136"/>
    </row>
    <row r="39" spans="1:35" s="87" customFormat="1" x14ac:dyDescent="0.25">
      <c r="B39" s="21"/>
      <c r="C39" s="21"/>
      <c r="D39" s="21"/>
      <c r="E39" s="21"/>
      <c r="F39" s="21"/>
      <c r="G39" s="21"/>
      <c r="H39" s="21"/>
      <c r="I39" s="21"/>
      <c r="J39" s="21"/>
      <c r="K39" s="21"/>
      <c r="L39" s="1"/>
      <c r="M39" s="1"/>
      <c r="N39" s="1"/>
      <c r="O39" s="135"/>
      <c r="P39" s="1"/>
      <c r="Q39" s="1"/>
      <c r="R39" s="2"/>
      <c r="S39" s="12"/>
      <c r="T39" s="21"/>
      <c r="U39" s="21"/>
      <c r="V39" s="154"/>
      <c r="W39" s="154"/>
      <c r="X39" s="154"/>
      <c r="Y39" s="154"/>
      <c r="Z39" s="136"/>
      <c r="AA39" s="136"/>
    </row>
    <row r="40" spans="1:35" s="87" customFormat="1" x14ac:dyDescent="0.25">
      <c r="B40" s="21"/>
      <c r="C40" s="21"/>
      <c r="D40" s="21"/>
      <c r="E40" s="21"/>
      <c r="F40" s="21"/>
      <c r="G40" s="21"/>
      <c r="H40" s="21"/>
      <c r="I40" s="21"/>
      <c r="J40" s="21"/>
      <c r="K40" s="21"/>
      <c r="L40" s="1"/>
      <c r="M40" s="1"/>
      <c r="N40" s="1"/>
      <c r="O40" s="135"/>
      <c r="P40" s="1"/>
      <c r="Q40" s="1"/>
      <c r="R40" s="2"/>
      <c r="S40" s="12"/>
      <c r="T40" s="21"/>
      <c r="U40" s="21"/>
      <c r="V40" s="154"/>
      <c r="W40" s="154"/>
      <c r="X40" s="154"/>
      <c r="Y40" s="154"/>
      <c r="Z40" s="136"/>
      <c r="AA40" s="136"/>
    </row>
    <row r="41" spans="1:35" s="87" customFormat="1" x14ac:dyDescent="0.25">
      <c r="B41" s="21"/>
      <c r="C41" s="21"/>
      <c r="D41" s="21"/>
      <c r="E41" s="21"/>
      <c r="F41" s="21"/>
      <c r="G41" s="21"/>
      <c r="H41" s="21"/>
      <c r="I41" s="21"/>
      <c r="J41" s="21"/>
      <c r="K41" s="21"/>
      <c r="L41" s="1"/>
      <c r="M41" s="1"/>
      <c r="N41" s="1"/>
      <c r="O41" s="135"/>
      <c r="P41" s="1"/>
      <c r="Q41" s="1"/>
      <c r="R41" s="2"/>
      <c r="S41" s="12"/>
      <c r="T41" s="21"/>
      <c r="U41" s="21"/>
      <c r="V41" s="154"/>
      <c r="W41" s="154"/>
      <c r="X41" s="154"/>
      <c r="Y41" s="154"/>
      <c r="Z41" s="136"/>
      <c r="AA41" s="136"/>
    </row>
    <row r="42" spans="1:35" s="87" customFormat="1" x14ac:dyDescent="0.25">
      <c r="B42" s="21"/>
      <c r="C42" s="21"/>
      <c r="D42" s="21"/>
      <c r="E42" s="21"/>
      <c r="F42" s="21"/>
      <c r="G42" s="21"/>
      <c r="H42" s="21"/>
      <c r="I42" s="21"/>
      <c r="J42" s="21"/>
      <c r="K42" s="21"/>
      <c r="L42" s="1"/>
      <c r="M42" s="1"/>
      <c r="N42" s="1"/>
      <c r="O42" s="135"/>
      <c r="P42" s="1"/>
      <c r="Q42" s="1"/>
      <c r="R42" s="2"/>
      <c r="S42" s="12"/>
      <c r="T42" s="21"/>
      <c r="U42" s="21"/>
      <c r="V42" s="154"/>
      <c r="W42" s="154"/>
      <c r="X42" s="154"/>
      <c r="Y42" s="154"/>
      <c r="Z42" s="136"/>
      <c r="AA42" s="136"/>
    </row>
    <row r="43" spans="1:35" s="87" customFormat="1" x14ac:dyDescent="0.25">
      <c r="B43" s="21"/>
      <c r="C43" s="21"/>
      <c r="D43" s="21"/>
      <c r="E43" s="21"/>
      <c r="F43" s="21"/>
      <c r="G43" s="21"/>
      <c r="H43" s="21"/>
      <c r="I43" s="21"/>
      <c r="J43" s="21"/>
      <c r="K43" s="21"/>
      <c r="L43" s="1"/>
      <c r="M43" s="1"/>
      <c r="N43" s="1"/>
      <c r="O43" s="135"/>
      <c r="P43" s="1"/>
      <c r="Q43" s="1"/>
      <c r="R43" s="2"/>
      <c r="S43" s="12"/>
      <c r="T43" s="21"/>
      <c r="U43" s="21"/>
      <c r="V43" s="154"/>
      <c r="W43" s="154"/>
      <c r="X43" s="154"/>
      <c r="Y43" s="154"/>
      <c r="Z43" s="136"/>
      <c r="AA43" s="136"/>
    </row>
    <row r="44" spans="1:35" s="87" customFormat="1" x14ac:dyDescent="0.25">
      <c r="B44" s="21"/>
      <c r="C44" s="21"/>
      <c r="D44" s="21"/>
      <c r="E44" s="21"/>
      <c r="F44" s="21"/>
      <c r="G44" s="21"/>
      <c r="H44" s="21"/>
      <c r="I44" s="21"/>
      <c r="J44" s="21"/>
      <c r="K44" s="21"/>
      <c r="L44" s="1"/>
      <c r="M44" s="1"/>
      <c r="N44" s="1"/>
      <c r="O44" s="135"/>
      <c r="P44" s="1"/>
      <c r="Q44" s="1"/>
      <c r="R44" s="2"/>
      <c r="S44" s="12"/>
      <c r="T44" s="21"/>
      <c r="U44" s="21"/>
      <c r="V44" s="154"/>
      <c r="W44" s="154"/>
      <c r="X44" s="154"/>
      <c r="Y44" s="154"/>
      <c r="Z44" s="136"/>
      <c r="AA44" s="136"/>
    </row>
    <row r="45" spans="1:35" s="87" customFormat="1" x14ac:dyDescent="0.25">
      <c r="B45" s="21"/>
      <c r="C45" s="21"/>
      <c r="D45" s="21"/>
      <c r="E45" s="21"/>
      <c r="F45" s="21"/>
      <c r="G45" s="21"/>
      <c r="H45" s="21"/>
      <c r="I45" s="21"/>
      <c r="J45" s="21"/>
      <c r="K45" s="21"/>
      <c r="L45" s="1"/>
      <c r="M45" s="1"/>
      <c r="N45" s="1"/>
      <c r="O45" s="135"/>
      <c r="P45" s="1"/>
      <c r="Q45" s="1"/>
      <c r="R45" s="2"/>
      <c r="S45" s="12"/>
      <c r="T45" s="21"/>
      <c r="U45" s="21"/>
      <c r="V45" s="154"/>
      <c r="W45" s="154"/>
      <c r="X45" s="154"/>
      <c r="Y45" s="154"/>
      <c r="Z45" s="136"/>
      <c r="AA45" s="136"/>
    </row>
    <row r="46" spans="1:35" s="87" customFormat="1" x14ac:dyDescent="0.25">
      <c r="B46" s="21"/>
      <c r="C46" s="21"/>
      <c r="D46" s="21"/>
      <c r="E46" s="21"/>
      <c r="F46" s="21"/>
      <c r="G46" s="21"/>
      <c r="H46" s="21"/>
      <c r="I46" s="21"/>
      <c r="J46" s="21"/>
      <c r="K46" s="21"/>
      <c r="L46" s="1"/>
      <c r="M46" s="1"/>
      <c r="N46" s="1"/>
      <c r="O46" s="135"/>
      <c r="P46" s="1"/>
      <c r="Q46" s="1"/>
      <c r="R46" s="2"/>
      <c r="S46" s="12"/>
      <c r="T46" s="21"/>
      <c r="U46" s="21"/>
      <c r="V46" s="154"/>
      <c r="W46" s="154"/>
      <c r="X46" s="154"/>
      <c r="Y46" s="154"/>
      <c r="Z46" s="136"/>
      <c r="AA46" s="136"/>
    </row>
    <row r="47" spans="1:35" s="87" customFormat="1" x14ac:dyDescent="0.25">
      <c r="B47" s="21"/>
      <c r="C47" s="21"/>
      <c r="D47" s="21"/>
      <c r="E47" s="21"/>
      <c r="F47" s="21"/>
      <c r="G47" s="21"/>
      <c r="H47" s="21"/>
      <c r="I47" s="21"/>
      <c r="J47" s="21"/>
      <c r="K47" s="21"/>
      <c r="L47" s="1"/>
      <c r="M47" s="1"/>
      <c r="N47" s="1"/>
      <c r="O47" s="135"/>
      <c r="P47" s="1"/>
      <c r="Q47" s="1"/>
      <c r="R47" s="2"/>
      <c r="S47" s="12"/>
      <c r="T47" s="21"/>
      <c r="U47" s="21"/>
      <c r="V47" s="154"/>
      <c r="W47" s="154"/>
      <c r="X47" s="154"/>
      <c r="Y47" s="154"/>
      <c r="Z47" s="136"/>
      <c r="AA47" s="136"/>
    </row>
    <row r="48" spans="1:35" s="87" customFormat="1" x14ac:dyDescent="0.25">
      <c r="B48" s="21"/>
      <c r="C48" s="21"/>
      <c r="D48" s="21"/>
      <c r="E48" s="21"/>
      <c r="F48" s="21"/>
      <c r="G48" s="21"/>
      <c r="H48" s="21"/>
      <c r="I48" s="21"/>
      <c r="J48" s="21"/>
      <c r="K48" s="21"/>
      <c r="L48" s="1"/>
      <c r="M48" s="1"/>
      <c r="N48" s="1"/>
      <c r="O48" s="135"/>
      <c r="P48" s="1"/>
      <c r="Q48" s="1"/>
      <c r="R48" s="2"/>
      <c r="S48" s="12"/>
      <c r="T48" s="21"/>
      <c r="U48" s="21"/>
      <c r="V48" s="154"/>
      <c r="W48" s="154"/>
      <c r="X48" s="154"/>
      <c r="Y48" s="154"/>
      <c r="Z48" s="136"/>
      <c r="AA48" s="136"/>
    </row>
    <row r="49" spans="2:27" s="87" customFormat="1" x14ac:dyDescent="0.25">
      <c r="B49" s="21"/>
      <c r="C49" s="21"/>
      <c r="D49" s="21"/>
      <c r="E49" s="21"/>
      <c r="F49" s="21"/>
      <c r="G49" s="21"/>
      <c r="H49" s="21"/>
      <c r="I49" s="21"/>
      <c r="J49" s="21"/>
      <c r="K49" s="21"/>
      <c r="L49" s="1"/>
      <c r="M49" s="1"/>
      <c r="N49" s="1"/>
      <c r="O49" s="135"/>
      <c r="P49" s="1"/>
      <c r="Q49" s="1"/>
      <c r="R49" s="2"/>
      <c r="S49" s="12"/>
      <c r="T49" s="21"/>
      <c r="U49" s="21"/>
      <c r="V49" s="154"/>
      <c r="W49" s="154"/>
      <c r="X49" s="154"/>
      <c r="Y49" s="154"/>
      <c r="Z49" s="136"/>
      <c r="AA49" s="136"/>
    </row>
    <row r="50" spans="2:27" s="87" customFormat="1" x14ac:dyDescent="0.25">
      <c r="B50" s="21"/>
      <c r="C50" s="21"/>
      <c r="D50" s="21"/>
      <c r="E50" s="21"/>
      <c r="F50" s="21"/>
      <c r="G50" s="21"/>
      <c r="H50" s="21"/>
      <c r="I50" s="21"/>
      <c r="J50" s="21"/>
      <c r="K50" s="21"/>
      <c r="L50" s="1"/>
      <c r="M50" s="1"/>
      <c r="N50" s="1"/>
      <c r="O50" s="135"/>
      <c r="P50" s="1"/>
      <c r="Q50" s="1"/>
      <c r="R50" s="2"/>
      <c r="S50" s="12"/>
      <c r="T50" s="21"/>
      <c r="U50" s="21"/>
      <c r="V50" s="154"/>
      <c r="W50" s="154"/>
      <c r="X50" s="154"/>
      <c r="Y50" s="154"/>
      <c r="Z50" s="136"/>
      <c r="AA50" s="136"/>
    </row>
    <row r="51" spans="2:27" s="87" customFormat="1" x14ac:dyDescent="0.25">
      <c r="B51" s="21"/>
      <c r="C51" s="21"/>
      <c r="D51" s="21"/>
      <c r="E51" s="21"/>
      <c r="F51" s="21"/>
      <c r="G51" s="21"/>
      <c r="H51" s="21"/>
      <c r="I51" s="21"/>
      <c r="J51" s="21"/>
      <c r="K51" s="21"/>
      <c r="L51" s="1"/>
      <c r="M51" s="1"/>
      <c r="N51" s="1"/>
      <c r="O51" s="135"/>
      <c r="P51" s="1"/>
      <c r="Q51" s="1"/>
      <c r="R51" s="2"/>
      <c r="S51" s="12"/>
      <c r="T51" s="21"/>
      <c r="U51" s="21"/>
      <c r="V51" s="154"/>
      <c r="W51" s="154"/>
      <c r="X51" s="154"/>
      <c r="Y51" s="154"/>
      <c r="Z51" s="136"/>
      <c r="AA51" s="136"/>
    </row>
    <row r="52" spans="2:27" s="87" customFormat="1" x14ac:dyDescent="0.25">
      <c r="B52" s="21"/>
      <c r="C52" s="21"/>
      <c r="D52" s="21"/>
      <c r="E52" s="21"/>
      <c r="F52" s="21"/>
      <c r="G52" s="21"/>
      <c r="H52" s="21"/>
      <c r="I52" s="21"/>
      <c r="J52" s="21"/>
      <c r="K52" s="21"/>
      <c r="L52" s="1"/>
      <c r="M52" s="1"/>
      <c r="N52" s="1"/>
      <c r="O52" s="135"/>
      <c r="P52" s="1"/>
      <c r="Q52" s="1"/>
      <c r="R52" s="2"/>
      <c r="S52" s="12"/>
      <c r="T52" s="21"/>
      <c r="U52" s="21"/>
      <c r="V52" s="154"/>
      <c r="W52" s="154"/>
      <c r="X52" s="154"/>
      <c r="Y52" s="154"/>
      <c r="Z52" s="136"/>
      <c r="AA52" s="136"/>
    </row>
    <row r="53" spans="2:27" s="87" customFormat="1" x14ac:dyDescent="0.25">
      <c r="B53" s="21"/>
      <c r="C53" s="21"/>
      <c r="D53" s="21"/>
      <c r="E53" s="21"/>
      <c r="F53" s="21"/>
      <c r="G53" s="21"/>
      <c r="H53" s="21"/>
      <c r="I53" s="21"/>
      <c r="J53" s="21"/>
      <c r="K53" s="21"/>
      <c r="L53" s="1"/>
      <c r="M53" s="1"/>
      <c r="N53" s="1"/>
      <c r="O53" s="135"/>
      <c r="P53" s="1"/>
      <c r="Q53" s="1"/>
      <c r="R53" s="2"/>
      <c r="S53" s="12"/>
      <c r="T53" s="21"/>
      <c r="U53" s="21"/>
      <c r="V53" s="154"/>
      <c r="W53" s="154"/>
      <c r="X53" s="154"/>
      <c r="Y53" s="154"/>
      <c r="Z53" s="136"/>
      <c r="AA53" s="136"/>
    </row>
    <row r="54" spans="2:27" s="87" customFormat="1" x14ac:dyDescent="0.25">
      <c r="B54" s="21"/>
      <c r="C54" s="21"/>
      <c r="D54" s="21"/>
      <c r="E54" s="21"/>
      <c r="F54" s="21"/>
      <c r="G54" s="21"/>
      <c r="H54" s="21"/>
      <c r="I54" s="21"/>
      <c r="J54" s="21"/>
      <c r="K54" s="21"/>
      <c r="L54" s="1"/>
      <c r="M54" s="1"/>
      <c r="N54" s="1"/>
      <c r="O54" s="135"/>
      <c r="P54" s="1"/>
      <c r="Q54" s="1"/>
      <c r="R54" s="2"/>
      <c r="S54" s="12"/>
      <c r="T54" s="21"/>
      <c r="U54" s="21"/>
      <c r="V54" s="154"/>
      <c r="W54" s="154"/>
      <c r="X54" s="154"/>
      <c r="Y54" s="154"/>
      <c r="Z54" s="136"/>
      <c r="AA54" s="136"/>
    </row>
    <row r="55" spans="2:27" s="87" customFormat="1" x14ac:dyDescent="0.25">
      <c r="B55" s="21"/>
      <c r="C55" s="21"/>
      <c r="D55" s="21"/>
      <c r="E55" s="21"/>
      <c r="F55" s="21"/>
      <c r="G55" s="21"/>
      <c r="H55" s="21"/>
      <c r="I55" s="21"/>
      <c r="J55" s="21"/>
      <c r="K55" s="21"/>
      <c r="L55" s="1"/>
      <c r="M55" s="1"/>
      <c r="N55" s="1"/>
      <c r="O55" s="135"/>
      <c r="P55" s="1"/>
      <c r="Q55" s="1"/>
      <c r="R55" s="2"/>
      <c r="S55" s="12"/>
      <c r="T55" s="21"/>
      <c r="U55" s="21"/>
      <c r="V55" s="154"/>
      <c r="W55" s="154"/>
      <c r="X55" s="154"/>
      <c r="Y55" s="154"/>
      <c r="Z55" s="136"/>
      <c r="AA55" s="136"/>
    </row>
    <row r="56" spans="2:27" s="87" customFormat="1" x14ac:dyDescent="0.25">
      <c r="B56" s="21"/>
      <c r="C56" s="21"/>
      <c r="D56" s="21"/>
      <c r="E56" s="21"/>
      <c r="F56" s="21"/>
      <c r="G56" s="21"/>
      <c r="H56" s="21"/>
      <c r="I56" s="21"/>
      <c r="J56" s="21"/>
      <c r="K56" s="21"/>
      <c r="L56" s="1"/>
      <c r="M56" s="1"/>
      <c r="N56" s="1"/>
      <c r="O56" s="135"/>
      <c r="P56" s="1"/>
      <c r="Q56" s="1"/>
      <c r="R56" s="2"/>
      <c r="S56" s="12"/>
      <c r="T56" s="21"/>
      <c r="U56" s="21"/>
      <c r="V56" s="154"/>
      <c r="W56" s="154"/>
      <c r="X56" s="154"/>
      <c r="Y56" s="154"/>
      <c r="Z56" s="136"/>
      <c r="AA56" s="136"/>
    </row>
    <row r="57" spans="2:27" s="87" customFormat="1" x14ac:dyDescent="0.25">
      <c r="B57" s="21"/>
      <c r="C57" s="21"/>
      <c r="D57" s="21"/>
      <c r="E57" s="21"/>
      <c r="F57" s="21"/>
      <c r="G57" s="21"/>
      <c r="H57" s="21"/>
      <c r="I57" s="21"/>
      <c r="J57" s="21"/>
      <c r="K57" s="21"/>
      <c r="L57" s="1"/>
      <c r="M57" s="1"/>
      <c r="N57" s="1"/>
      <c r="O57" s="135"/>
      <c r="P57" s="1"/>
      <c r="Q57" s="1"/>
      <c r="R57" s="2"/>
      <c r="S57" s="12"/>
      <c r="T57" s="21"/>
      <c r="U57" s="21"/>
      <c r="V57" s="154"/>
      <c r="W57" s="154"/>
      <c r="X57" s="154"/>
      <c r="Y57" s="154"/>
      <c r="Z57" s="136"/>
      <c r="AA57" s="136"/>
    </row>
    <row r="58" spans="2:27" x14ac:dyDescent="0.25">
      <c r="B58" s="21"/>
      <c r="C58" s="21"/>
      <c r="D58" s="21"/>
      <c r="E58" s="21"/>
      <c r="F58" s="21"/>
      <c r="G58" s="21"/>
      <c r="H58" s="21"/>
      <c r="I58" s="21"/>
      <c r="J58" s="21"/>
      <c r="K58" s="21"/>
    </row>
    <row r="59" spans="2:27" x14ac:dyDescent="0.25">
      <c r="B59" s="21"/>
      <c r="C59" s="21"/>
      <c r="D59" s="21"/>
      <c r="E59" s="21"/>
      <c r="F59" s="21"/>
      <c r="G59" s="21"/>
      <c r="H59" s="21"/>
      <c r="I59" s="21"/>
      <c r="J59" s="21"/>
      <c r="K59" s="21"/>
    </row>
    <row r="60" spans="2:27" x14ac:dyDescent="0.25">
      <c r="B60" s="21"/>
      <c r="C60" s="21"/>
      <c r="D60" s="21"/>
      <c r="E60" s="21"/>
      <c r="F60" s="21"/>
      <c r="G60" s="21"/>
      <c r="H60" s="21"/>
      <c r="I60" s="21"/>
      <c r="J60" s="21"/>
      <c r="K60" s="21"/>
    </row>
    <row r="61" spans="2:27" x14ac:dyDescent="0.25">
      <c r="B61" s="21"/>
      <c r="C61" s="21"/>
      <c r="D61" s="21"/>
      <c r="E61" s="21"/>
      <c r="F61" s="21"/>
      <c r="G61" s="21"/>
      <c r="H61" s="21"/>
      <c r="I61" s="21"/>
      <c r="J61" s="21"/>
      <c r="K61"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CC40-59F3-4C71-97C6-1B62DE4990FD}">
  <dimension ref="A1:F40"/>
  <sheetViews>
    <sheetView tabSelected="1" workbookViewId="0">
      <selection activeCell="R11" sqref="R11:R12"/>
    </sheetView>
  </sheetViews>
  <sheetFormatPr defaultRowHeight="15" x14ac:dyDescent="0.25"/>
  <cols>
    <col min="1" max="1" width="10" bestFit="1" customWidth="1"/>
    <col min="2" max="2" width="64.7109375" bestFit="1" customWidth="1"/>
  </cols>
  <sheetData>
    <row r="1" spans="1:6" ht="30.75" thickBot="1" x14ac:dyDescent="0.3">
      <c r="A1" s="165" t="s">
        <v>171</v>
      </c>
      <c r="B1" s="166" t="s">
        <v>170</v>
      </c>
      <c r="D1" s="33" t="s">
        <v>32</v>
      </c>
      <c r="E1" s="78" t="s">
        <v>22</v>
      </c>
    </row>
    <row r="2" spans="1:6" x14ac:dyDescent="0.25">
      <c r="A2" s="165" t="s">
        <v>169</v>
      </c>
      <c r="B2" s="166" t="s">
        <v>156</v>
      </c>
      <c r="D2" s="19" t="s">
        <v>126</v>
      </c>
      <c r="E2" s="11">
        <v>279</v>
      </c>
    </row>
    <row r="3" spans="1:6" x14ac:dyDescent="0.25">
      <c r="A3" s="165" t="s">
        <v>3</v>
      </c>
      <c r="B3" s="166" t="s">
        <v>157</v>
      </c>
      <c r="D3" s="23" t="s">
        <v>153</v>
      </c>
      <c r="E3" s="12">
        <v>86</v>
      </c>
    </row>
    <row r="4" spans="1:6" x14ac:dyDescent="0.25">
      <c r="A4" s="165" t="s">
        <v>168</v>
      </c>
      <c r="B4" s="166" t="s">
        <v>158</v>
      </c>
      <c r="D4" s="23" t="s">
        <v>121</v>
      </c>
      <c r="E4" s="12">
        <v>103</v>
      </c>
    </row>
    <row r="5" spans="1:6" x14ac:dyDescent="0.25">
      <c r="A5" s="165" t="s">
        <v>165</v>
      </c>
      <c r="B5" s="166" t="s">
        <v>160</v>
      </c>
      <c r="D5" s="23" t="s">
        <v>147</v>
      </c>
      <c r="E5" s="12">
        <v>192</v>
      </c>
    </row>
    <row r="6" spans="1:6" x14ac:dyDescent="0.25">
      <c r="A6" s="165" t="s">
        <v>166</v>
      </c>
      <c r="B6" s="166" t="s">
        <v>161</v>
      </c>
      <c r="D6" s="23" t="s">
        <v>122</v>
      </c>
      <c r="E6" s="12">
        <v>250</v>
      </c>
    </row>
    <row r="7" spans="1:6" x14ac:dyDescent="0.25">
      <c r="A7" s="165" t="s">
        <v>40</v>
      </c>
      <c r="B7" s="166" t="s">
        <v>159</v>
      </c>
      <c r="D7" s="23" t="s">
        <v>129</v>
      </c>
      <c r="E7" s="12">
        <v>1282</v>
      </c>
    </row>
    <row r="8" spans="1:6" x14ac:dyDescent="0.25">
      <c r="A8" s="165" t="s">
        <v>41</v>
      </c>
      <c r="B8" s="166" t="s">
        <v>162</v>
      </c>
      <c r="D8" s="23" t="s">
        <v>115</v>
      </c>
      <c r="E8" s="12">
        <v>573</v>
      </c>
    </row>
    <row r="9" spans="1:6" x14ac:dyDescent="0.25">
      <c r="A9" s="165" t="s">
        <v>42</v>
      </c>
      <c r="B9" s="166" t="s">
        <v>163</v>
      </c>
      <c r="D9" s="23" t="s">
        <v>133</v>
      </c>
      <c r="E9" s="12">
        <v>1068</v>
      </c>
    </row>
    <row r="10" spans="1:6" x14ac:dyDescent="0.25">
      <c r="A10" s="165" t="s">
        <v>167</v>
      </c>
      <c r="B10" s="166" t="s">
        <v>164</v>
      </c>
      <c r="D10" s="23" t="s">
        <v>118</v>
      </c>
      <c r="E10" s="12">
        <v>1753</v>
      </c>
    </row>
    <row r="16" spans="1:6" ht="30" x14ac:dyDescent="0.25">
      <c r="D16" s="183" t="s">
        <v>32</v>
      </c>
      <c r="E16" s="184" t="s">
        <v>11</v>
      </c>
      <c r="F16" s="184" t="s">
        <v>22</v>
      </c>
    </row>
    <row r="17" spans="1:6" x14ac:dyDescent="0.25">
      <c r="D17" s="185" t="s">
        <v>180</v>
      </c>
      <c r="E17" s="186">
        <v>0.73108108108108105</v>
      </c>
      <c r="F17" s="185">
        <v>582</v>
      </c>
    </row>
    <row r="18" spans="1:6" x14ac:dyDescent="0.25">
      <c r="D18" s="185" t="s">
        <v>181</v>
      </c>
      <c r="E18" s="186">
        <v>0.67675675675675595</v>
      </c>
      <c r="F18" s="185">
        <v>83</v>
      </c>
    </row>
    <row r="19" spans="1:6" ht="15.75" thickBot="1" x14ac:dyDescent="0.3">
      <c r="D19" s="185" t="s">
        <v>182</v>
      </c>
      <c r="E19" s="186">
        <v>0.66621621621621596</v>
      </c>
      <c r="F19" s="185">
        <v>56</v>
      </c>
    </row>
    <row r="20" spans="1:6" ht="15.75" thickBot="1" x14ac:dyDescent="0.3">
      <c r="A20" s="193" t="s">
        <v>203</v>
      </c>
      <c r="B20" s="194" t="s">
        <v>204</v>
      </c>
      <c r="D20" s="185" t="s">
        <v>183</v>
      </c>
      <c r="E20" s="186">
        <v>0.669256756756756</v>
      </c>
      <c r="F20" s="185">
        <v>198</v>
      </c>
    </row>
    <row r="21" spans="1:6" ht="30" x14ac:dyDescent="0.25">
      <c r="A21" s="195" t="s">
        <v>205</v>
      </c>
      <c r="B21" s="196" t="s">
        <v>206</v>
      </c>
      <c r="D21" s="185" t="s">
        <v>184</v>
      </c>
      <c r="E21" s="186">
        <v>0.66486486486486396</v>
      </c>
      <c r="F21" s="185">
        <v>137</v>
      </c>
    </row>
    <row r="22" spans="1:6" ht="30" x14ac:dyDescent="0.25">
      <c r="A22" s="197" t="s">
        <v>207</v>
      </c>
      <c r="B22" s="198" t="s">
        <v>208</v>
      </c>
      <c r="D22" s="185" t="s">
        <v>185</v>
      </c>
      <c r="E22" s="186">
        <v>0.65135135135135103</v>
      </c>
      <c r="F22" s="185">
        <v>62</v>
      </c>
    </row>
    <row r="23" spans="1:6" ht="30" x14ac:dyDescent="0.25">
      <c r="A23" s="197" t="s">
        <v>209</v>
      </c>
      <c r="B23" s="198" t="s">
        <v>210</v>
      </c>
    </row>
    <row r="24" spans="1:6" ht="30" x14ac:dyDescent="0.25">
      <c r="A24" s="197" t="s">
        <v>211</v>
      </c>
      <c r="B24" s="198" t="s">
        <v>212</v>
      </c>
    </row>
    <row r="25" spans="1:6" ht="30" x14ac:dyDescent="0.25">
      <c r="A25" s="197" t="s">
        <v>213</v>
      </c>
      <c r="B25" s="198" t="s">
        <v>214</v>
      </c>
      <c r="D25" s="183" t="s">
        <v>200</v>
      </c>
      <c r="E25" s="184" t="s">
        <v>201</v>
      </c>
    </row>
    <row r="26" spans="1:6" ht="30" x14ac:dyDescent="0.25">
      <c r="A26" s="197" t="s">
        <v>215</v>
      </c>
      <c r="B26" s="198" t="s">
        <v>216</v>
      </c>
      <c r="D26" s="190" t="s">
        <v>198</v>
      </c>
      <c r="E26" s="191" t="s">
        <v>199</v>
      </c>
    </row>
    <row r="27" spans="1:6" ht="30" x14ac:dyDescent="0.25">
      <c r="A27" s="197" t="s">
        <v>217</v>
      </c>
      <c r="B27" s="198" t="s">
        <v>218</v>
      </c>
      <c r="D27" s="190" t="str">
        <f>'Method 1'!F1</f>
        <v>Layer 1 Filter Size</v>
      </c>
      <c r="E27" s="191">
        <f>'Method 1'!F58</f>
        <v>4</v>
      </c>
    </row>
    <row r="28" spans="1:6" x14ac:dyDescent="0.25">
      <c r="A28" s="197" t="s">
        <v>219</v>
      </c>
      <c r="B28" s="198" t="s">
        <v>220</v>
      </c>
      <c r="D28" s="190" t="str">
        <f>'Method 1'!G1</f>
        <v>Layer 1     Filter Amount</v>
      </c>
      <c r="E28" s="191">
        <f>'Method 1'!G58</f>
        <v>20</v>
      </c>
    </row>
    <row r="29" spans="1:6" ht="45" x14ac:dyDescent="0.25">
      <c r="A29" s="197" t="s">
        <v>221</v>
      </c>
      <c r="B29" s="198" t="s">
        <v>222</v>
      </c>
      <c r="D29" s="190" t="str">
        <f>'Method 1'!H1</f>
        <v>Layer 2 Filter Size</v>
      </c>
      <c r="E29" s="191">
        <f>'Method 1'!H58</f>
        <v>5</v>
      </c>
    </row>
    <row r="30" spans="1:6" ht="30" x14ac:dyDescent="0.25">
      <c r="A30" s="197" t="s">
        <v>223</v>
      </c>
      <c r="B30" s="198" t="s">
        <v>224</v>
      </c>
      <c r="D30" s="190" t="str">
        <f>'Method 1'!I1</f>
        <v>Layer 2      Filter Amount</v>
      </c>
      <c r="E30" s="191">
        <f>'Method 1'!I58</f>
        <v>64</v>
      </c>
    </row>
    <row r="31" spans="1:6" ht="45" x14ac:dyDescent="0.25">
      <c r="A31" s="197" t="s">
        <v>225</v>
      </c>
      <c r="B31" s="198" t="s">
        <v>226</v>
      </c>
    </row>
    <row r="32" spans="1:6" ht="45" x14ac:dyDescent="0.25">
      <c r="A32" s="197" t="s">
        <v>227</v>
      </c>
      <c r="B32" s="198" t="s">
        <v>228</v>
      </c>
    </row>
    <row r="33" spans="1:2" x14ac:dyDescent="0.25">
      <c r="A33" s="197" t="s">
        <v>229</v>
      </c>
      <c r="B33" s="198" t="s">
        <v>230</v>
      </c>
    </row>
    <row r="34" spans="1:2" x14ac:dyDescent="0.25">
      <c r="A34" s="197" t="s">
        <v>231</v>
      </c>
      <c r="B34" s="198" t="s">
        <v>232</v>
      </c>
    </row>
    <row r="35" spans="1:2" ht="45" x14ac:dyDescent="0.25">
      <c r="A35" s="197" t="s">
        <v>233</v>
      </c>
      <c r="B35" s="198" t="s">
        <v>234</v>
      </c>
    </row>
    <row r="36" spans="1:2" ht="30" x14ac:dyDescent="0.25">
      <c r="A36" s="197" t="s">
        <v>235</v>
      </c>
      <c r="B36" s="198" t="s">
        <v>236</v>
      </c>
    </row>
    <row r="37" spans="1:2" ht="30" x14ac:dyDescent="0.25">
      <c r="A37" s="197" t="s">
        <v>237</v>
      </c>
      <c r="B37" s="198" t="s">
        <v>238</v>
      </c>
    </row>
    <row r="38" spans="1:2" ht="45" x14ac:dyDescent="0.25">
      <c r="A38" s="197" t="s">
        <v>239</v>
      </c>
      <c r="B38" s="198" t="s">
        <v>240</v>
      </c>
    </row>
    <row r="39" spans="1:2" ht="45" x14ac:dyDescent="0.25">
      <c r="A39" s="197" t="s">
        <v>241</v>
      </c>
      <c r="B39" s="198" t="s">
        <v>242</v>
      </c>
    </row>
    <row r="40" spans="1:2" ht="45" x14ac:dyDescent="0.25">
      <c r="A40" s="197" t="s">
        <v>243</v>
      </c>
      <c r="B40" s="198" t="s">
        <v>244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079E1-486C-4BD6-8927-B47EC3FB3E9C}">
  <dimension ref="A1:D17"/>
  <sheetViews>
    <sheetView workbookViewId="0">
      <selection activeCell="J26" sqref="J26"/>
    </sheetView>
  </sheetViews>
  <sheetFormatPr defaultRowHeight="15" x14ac:dyDescent="0.25"/>
  <cols>
    <col min="1" max="1" width="24.140625" bestFit="1" customWidth="1"/>
  </cols>
  <sheetData>
    <row r="1" spans="1:4" ht="30.75" thickBot="1" x14ac:dyDescent="0.3">
      <c r="A1" s="33" t="s">
        <v>32</v>
      </c>
      <c r="B1" s="35" t="s">
        <v>11</v>
      </c>
      <c r="C1" s="78" t="s">
        <v>22</v>
      </c>
      <c r="D1" s="73" t="s">
        <v>56</v>
      </c>
    </row>
    <row r="2" spans="1:4" x14ac:dyDescent="0.25">
      <c r="A2" s="71" t="s">
        <v>44</v>
      </c>
      <c r="B2" s="13">
        <v>0.65135135135135103</v>
      </c>
      <c r="C2" s="12">
        <v>62</v>
      </c>
      <c r="D2" s="12">
        <f>(C2-MIN(C:C))/(MAX(C:C)-MIN(C:C))</f>
        <v>6.6427289048473961E-2</v>
      </c>
    </row>
    <row r="3" spans="1:4" x14ac:dyDescent="0.25">
      <c r="A3" s="70" t="s">
        <v>45</v>
      </c>
      <c r="B3" s="13">
        <v>0.66891891891891897</v>
      </c>
      <c r="C3" s="12">
        <v>64</v>
      </c>
      <c r="D3" s="12">
        <f t="shared" ref="D3:D17" si="0">(C3-MIN(C:C))/(MAX(C:C)-MIN(C:C))</f>
        <v>7.0017953321364457E-2</v>
      </c>
    </row>
    <row r="4" spans="1:4" x14ac:dyDescent="0.25">
      <c r="A4" s="70" t="s">
        <v>46</v>
      </c>
      <c r="B4" s="13">
        <v>0.62054054054053998</v>
      </c>
      <c r="C4" s="12">
        <v>49</v>
      </c>
      <c r="D4" s="12">
        <f t="shared" si="0"/>
        <v>4.3087971274685818E-2</v>
      </c>
    </row>
    <row r="5" spans="1:4" x14ac:dyDescent="0.25">
      <c r="A5" s="70" t="s">
        <v>47</v>
      </c>
      <c r="B5" s="13">
        <v>0.63270270270270201</v>
      </c>
      <c r="C5" s="12">
        <v>63</v>
      </c>
      <c r="D5" s="12">
        <f t="shared" si="0"/>
        <v>6.8222621184919216E-2</v>
      </c>
    </row>
    <row r="6" spans="1:4" x14ac:dyDescent="0.25">
      <c r="A6" s="70" t="s">
        <v>49</v>
      </c>
      <c r="B6" s="13">
        <v>0.62810810810810802</v>
      </c>
      <c r="C6" s="12">
        <v>25</v>
      </c>
      <c r="D6" s="12">
        <f t="shared" si="0"/>
        <v>0</v>
      </c>
    </row>
    <row r="7" spans="1:4" x14ac:dyDescent="0.25">
      <c r="A7" s="70" t="s">
        <v>48</v>
      </c>
      <c r="B7" s="13">
        <v>0.65270270270270203</v>
      </c>
      <c r="C7" s="12">
        <v>31</v>
      </c>
      <c r="D7" s="12">
        <f t="shared" si="0"/>
        <v>1.0771992818671455E-2</v>
      </c>
    </row>
    <row r="8" spans="1:4" x14ac:dyDescent="0.25">
      <c r="A8" s="70" t="s">
        <v>50</v>
      </c>
      <c r="B8" s="13">
        <v>0.62432432432432405</v>
      </c>
      <c r="C8" s="12">
        <v>41</v>
      </c>
      <c r="D8" s="12">
        <f t="shared" si="0"/>
        <v>2.8725314183123879E-2</v>
      </c>
    </row>
    <row r="9" spans="1:4" x14ac:dyDescent="0.25">
      <c r="A9" s="70" t="s">
        <v>51</v>
      </c>
      <c r="B9" s="13">
        <v>0.687027027027027</v>
      </c>
      <c r="C9" s="12">
        <v>324</v>
      </c>
      <c r="D9" s="12">
        <f t="shared" si="0"/>
        <v>0.53680430879712748</v>
      </c>
    </row>
    <row r="10" spans="1:4" x14ac:dyDescent="0.25">
      <c r="A10" s="70" t="s">
        <v>172</v>
      </c>
      <c r="B10" s="13">
        <v>0.69189189189189104</v>
      </c>
      <c r="C10" s="12">
        <v>100</v>
      </c>
      <c r="D10" s="12">
        <f t="shared" si="0"/>
        <v>0.13464991023339318</v>
      </c>
    </row>
    <row r="11" spans="1:4" x14ac:dyDescent="0.25">
      <c r="A11" s="70" t="s">
        <v>173</v>
      </c>
      <c r="B11" s="13">
        <v>0.61702702702702705</v>
      </c>
      <c r="C11" s="12">
        <v>98</v>
      </c>
      <c r="D11" s="12">
        <f t="shared" si="0"/>
        <v>0.1310592459605027</v>
      </c>
    </row>
    <row r="12" spans="1:4" x14ac:dyDescent="0.25">
      <c r="A12" s="70" t="s">
        <v>174</v>
      </c>
      <c r="B12" s="13">
        <v>0.63405405405405402</v>
      </c>
      <c r="C12" s="12">
        <v>66</v>
      </c>
      <c r="D12" s="12">
        <f t="shared" si="0"/>
        <v>7.3608617594254938E-2</v>
      </c>
    </row>
    <row r="13" spans="1:4" x14ac:dyDescent="0.25">
      <c r="A13" s="70" t="s">
        <v>175</v>
      </c>
      <c r="B13" s="13">
        <v>0.66</v>
      </c>
      <c r="C13" s="12">
        <v>85</v>
      </c>
      <c r="D13" s="12">
        <f t="shared" si="0"/>
        <v>0.10771992818671454</v>
      </c>
    </row>
    <row r="14" spans="1:4" x14ac:dyDescent="0.25">
      <c r="A14" s="70" t="s">
        <v>176</v>
      </c>
      <c r="B14" s="13">
        <v>0.64027027027026995</v>
      </c>
      <c r="C14" s="12">
        <v>55</v>
      </c>
      <c r="D14" s="12">
        <f t="shared" si="0"/>
        <v>5.385996409335727E-2</v>
      </c>
    </row>
    <row r="15" spans="1:4" x14ac:dyDescent="0.25">
      <c r="A15" s="70" t="s">
        <v>177</v>
      </c>
      <c r="B15" s="13">
        <v>0.66621621621621596</v>
      </c>
      <c r="C15" s="12">
        <v>56</v>
      </c>
      <c r="D15" s="12">
        <f t="shared" si="0"/>
        <v>5.565529622980251E-2</v>
      </c>
    </row>
    <row r="16" spans="1:4" x14ac:dyDescent="0.25">
      <c r="A16" s="70" t="s">
        <v>178</v>
      </c>
      <c r="B16" s="13">
        <v>0.67675675675675595</v>
      </c>
      <c r="C16" s="12">
        <v>83</v>
      </c>
      <c r="D16" s="12">
        <f t="shared" si="0"/>
        <v>0.10412926391382406</v>
      </c>
    </row>
    <row r="17" spans="1:4" x14ac:dyDescent="0.25">
      <c r="A17" s="72" t="s">
        <v>179</v>
      </c>
      <c r="B17" s="47">
        <v>0.73108108108108105</v>
      </c>
      <c r="C17" s="48">
        <v>582</v>
      </c>
      <c r="D17" s="12">
        <f t="shared" si="0"/>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542CE-32B6-4035-B9A2-8DDB1A734F13}">
  <dimension ref="A1:Y42"/>
  <sheetViews>
    <sheetView topLeftCell="B1" zoomScale="115" zoomScaleNormal="115" workbookViewId="0">
      <selection activeCell="O16" sqref="O16"/>
    </sheetView>
  </sheetViews>
  <sheetFormatPr defaultRowHeight="15" x14ac:dyDescent="0.25"/>
  <cols>
    <col min="1" max="1" width="14.140625" bestFit="1" customWidth="1"/>
    <col min="2" max="2" width="8.5703125" bestFit="1" customWidth="1"/>
    <col min="3" max="25" width="8.5703125" customWidth="1"/>
  </cols>
  <sheetData>
    <row r="1" spans="1:25" ht="30.75" thickBot="1" x14ac:dyDescent="0.3">
      <c r="A1" s="78" t="s">
        <v>32</v>
      </c>
      <c r="B1" s="78" t="s">
        <v>22</v>
      </c>
      <c r="C1" s="162"/>
      <c r="D1" s="162"/>
      <c r="E1" s="162"/>
      <c r="F1" s="162"/>
      <c r="G1" s="162"/>
      <c r="H1" s="162"/>
      <c r="I1" s="162"/>
      <c r="J1" s="162"/>
      <c r="K1" s="162"/>
      <c r="L1" s="162"/>
      <c r="M1" s="162"/>
      <c r="N1" s="162"/>
      <c r="O1" s="162"/>
      <c r="P1" s="162"/>
      <c r="Q1" s="162"/>
      <c r="R1" s="162"/>
      <c r="S1" s="162"/>
      <c r="T1" s="162"/>
      <c r="U1" s="162"/>
      <c r="V1" s="162"/>
      <c r="W1" s="162"/>
      <c r="X1" s="162"/>
      <c r="Y1" s="162"/>
    </row>
    <row r="2" spans="1:25" x14ac:dyDescent="0.25">
      <c r="A2" s="21" t="s">
        <v>138</v>
      </c>
      <c r="B2" s="12">
        <v>11030</v>
      </c>
      <c r="C2" s="163"/>
      <c r="D2" s="163"/>
      <c r="E2" s="163"/>
      <c r="F2" s="163"/>
      <c r="G2" s="163"/>
      <c r="H2" s="163"/>
      <c r="I2" s="163"/>
      <c r="J2" s="163"/>
      <c r="K2" s="163"/>
      <c r="L2" s="163"/>
      <c r="M2" s="163"/>
      <c r="N2" s="163"/>
      <c r="O2" s="163"/>
      <c r="P2" s="163"/>
      <c r="Q2" s="163"/>
      <c r="R2" s="163"/>
      <c r="S2" s="163"/>
      <c r="T2" s="163"/>
      <c r="U2" s="163"/>
      <c r="V2" s="163"/>
      <c r="W2" s="163"/>
      <c r="X2" s="163"/>
      <c r="Y2" s="163"/>
    </row>
    <row r="3" spans="1:25" x14ac:dyDescent="0.25">
      <c r="A3" s="21" t="s">
        <v>124</v>
      </c>
      <c r="B3" s="12">
        <v>6047</v>
      </c>
      <c r="C3" s="28"/>
      <c r="D3" s="28"/>
      <c r="E3" s="28"/>
      <c r="F3" s="28"/>
      <c r="G3" s="28"/>
      <c r="H3" s="28"/>
      <c r="I3" s="28"/>
      <c r="J3" s="28"/>
      <c r="K3" s="28"/>
      <c r="L3" s="28"/>
      <c r="M3" s="28"/>
      <c r="N3" s="28"/>
      <c r="O3" s="28"/>
      <c r="P3" s="28"/>
      <c r="Q3" s="28"/>
      <c r="R3" s="28"/>
      <c r="S3" s="28"/>
      <c r="T3" s="28"/>
      <c r="U3" s="28"/>
      <c r="V3" s="28"/>
      <c r="W3" s="28"/>
      <c r="X3" s="28"/>
      <c r="Y3" s="28"/>
    </row>
    <row r="4" spans="1:25" x14ac:dyDescent="0.25">
      <c r="A4" s="21" t="s">
        <v>137</v>
      </c>
      <c r="B4" s="12">
        <v>3110</v>
      </c>
      <c r="C4" s="28"/>
      <c r="D4" s="28"/>
      <c r="E4" s="28"/>
      <c r="F4" s="28"/>
      <c r="G4" s="28"/>
      <c r="H4" s="28"/>
      <c r="I4" s="28"/>
      <c r="J4" s="28"/>
      <c r="K4" s="28"/>
      <c r="L4" s="28"/>
      <c r="M4" s="28"/>
      <c r="N4" s="28"/>
      <c r="O4" s="28"/>
      <c r="P4" s="28"/>
      <c r="Q4" s="28"/>
      <c r="R4" s="28"/>
      <c r="S4" s="28"/>
      <c r="T4" s="28"/>
      <c r="U4" s="28"/>
      <c r="V4" s="28"/>
      <c r="W4" s="28"/>
      <c r="X4" s="28"/>
      <c r="Y4" s="28"/>
    </row>
    <row r="5" spans="1:25" x14ac:dyDescent="0.25">
      <c r="A5" s="23" t="s">
        <v>118</v>
      </c>
      <c r="B5" s="12">
        <v>1753</v>
      </c>
      <c r="C5" s="28"/>
      <c r="D5" s="28"/>
      <c r="E5" s="28"/>
      <c r="F5" s="28"/>
      <c r="G5" s="28"/>
      <c r="H5" s="28"/>
      <c r="I5" s="28"/>
      <c r="J5" s="28"/>
      <c r="K5" s="28"/>
      <c r="L5" s="28"/>
      <c r="M5" s="28"/>
      <c r="N5" s="28"/>
      <c r="O5" s="28"/>
      <c r="P5" s="28"/>
      <c r="Q5" s="28"/>
      <c r="R5" s="28"/>
      <c r="S5" s="28"/>
      <c r="T5" s="28"/>
      <c r="U5" s="28"/>
      <c r="V5" s="28"/>
      <c r="W5" s="28"/>
      <c r="X5" s="28"/>
      <c r="Y5" s="28"/>
    </row>
    <row r="6" spans="1:25" x14ac:dyDescent="0.25">
      <c r="A6" s="21" t="s">
        <v>134</v>
      </c>
      <c r="B6" s="12">
        <v>1524</v>
      </c>
      <c r="C6" s="28"/>
      <c r="D6" s="28"/>
      <c r="E6" s="28"/>
      <c r="F6" s="28"/>
      <c r="G6" s="28"/>
      <c r="H6" s="28"/>
      <c r="I6" s="28"/>
      <c r="J6" s="28"/>
      <c r="K6" s="28"/>
      <c r="L6" s="28"/>
      <c r="M6" s="28"/>
      <c r="N6" s="28"/>
      <c r="O6" s="28"/>
      <c r="P6" s="28"/>
      <c r="Q6" s="28"/>
      <c r="R6" s="28"/>
      <c r="S6" s="28"/>
      <c r="T6" s="28"/>
      <c r="U6" s="28"/>
      <c r="V6" s="28"/>
      <c r="W6" s="28"/>
      <c r="X6" s="28"/>
      <c r="Y6" s="28"/>
    </row>
    <row r="7" spans="1:25" x14ac:dyDescent="0.25">
      <c r="A7" s="23" t="s">
        <v>129</v>
      </c>
      <c r="B7" s="12">
        <v>1282</v>
      </c>
      <c r="C7" s="28"/>
      <c r="D7" s="28"/>
      <c r="E7" s="28"/>
      <c r="F7" s="28"/>
      <c r="G7" s="28"/>
      <c r="H7" s="28"/>
      <c r="I7" s="28"/>
      <c r="J7" s="28"/>
      <c r="K7" s="28"/>
      <c r="L7" s="28"/>
      <c r="M7" s="28"/>
      <c r="N7" s="28"/>
      <c r="O7" s="28"/>
      <c r="P7" s="28"/>
      <c r="Q7" s="28"/>
      <c r="R7" s="28"/>
      <c r="S7" s="28"/>
      <c r="T7" s="28"/>
      <c r="U7" s="28"/>
      <c r="V7" s="28"/>
      <c r="W7" s="28"/>
      <c r="X7" s="28"/>
      <c r="Y7" s="28"/>
    </row>
    <row r="8" spans="1:25" x14ac:dyDescent="0.25">
      <c r="A8" s="23" t="s">
        <v>133</v>
      </c>
      <c r="B8" s="12">
        <v>1068</v>
      </c>
      <c r="C8" s="28"/>
      <c r="D8" s="28"/>
      <c r="E8" s="28"/>
      <c r="F8" s="28"/>
      <c r="G8" s="28"/>
      <c r="H8" s="28"/>
      <c r="I8" s="28"/>
      <c r="J8" s="28"/>
      <c r="K8" s="28"/>
      <c r="L8" s="28"/>
      <c r="M8" s="28"/>
      <c r="N8" s="28"/>
      <c r="O8" s="28"/>
      <c r="P8" s="28"/>
      <c r="Q8" s="28"/>
      <c r="R8" s="28"/>
      <c r="S8" s="28"/>
      <c r="T8" s="28"/>
      <c r="U8" s="28"/>
      <c r="V8" s="28"/>
      <c r="W8" s="28"/>
      <c r="X8" s="28"/>
      <c r="Y8" s="28"/>
    </row>
    <row r="9" spans="1:25" x14ac:dyDescent="0.25">
      <c r="A9" s="21" t="s">
        <v>143</v>
      </c>
      <c r="B9" s="12">
        <v>734</v>
      </c>
      <c r="C9" s="28"/>
      <c r="D9" s="28"/>
      <c r="E9" s="28"/>
      <c r="F9" s="28"/>
      <c r="G9" s="28"/>
      <c r="H9" s="28"/>
      <c r="I9" s="28"/>
      <c r="J9" s="28"/>
      <c r="K9" s="28"/>
      <c r="L9" s="28"/>
      <c r="M9" s="28"/>
      <c r="N9" s="28"/>
      <c r="O9" s="28"/>
      <c r="P9" s="28"/>
      <c r="Q9" s="28"/>
      <c r="R9" s="28"/>
      <c r="S9" s="28"/>
      <c r="T9" s="28"/>
      <c r="U9" s="28"/>
      <c r="V9" s="28"/>
      <c r="W9" s="28"/>
      <c r="X9" s="28"/>
      <c r="Y9" s="28"/>
    </row>
    <row r="10" spans="1:25" x14ac:dyDescent="0.25">
      <c r="A10" s="21" t="s">
        <v>145</v>
      </c>
      <c r="B10" s="12">
        <v>716</v>
      </c>
      <c r="C10" s="28"/>
      <c r="D10" s="28"/>
      <c r="E10" s="28"/>
      <c r="F10" s="28"/>
      <c r="G10" s="28"/>
      <c r="H10" s="28"/>
      <c r="I10" s="28"/>
      <c r="J10" s="28"/>
      <c r="K10" s="28"/>
      <c r="L10" s="28"/>
      <c r="M10" s="28"/>
      <c r="N10" s="28"/>
      <c r="O10" s="28"/>
      <c r="P10" s="28"/>
      <c r="Q10" s="28"/>
      <c r="R10" s="28"/>
      <c r="S10" s="28"/>
      <c r="T10" s="28"/>
      <c r="U10" s="28"/>
      <c r="V10" s="28"/>
      <c r="W10" s="28"/>
      <c r="X10" s="28"/>
      <c r="Y10" s="28"/>
    </row>
    <row r="11" spans="1:25" x14ac:dyDescent="0.25">
      <c r="A11" s="21" t="s">
        <v>128</v>
      </c>
      <c r="B11" s="12">
        <v>710</v>
      </c>
      <c r="C11" s="28"/>
      <c r="D11" s="28"/>
      <c r="E11" s="28"/>
      <c r="F11" s="28"/>
      <c r="G11" s="28"/>
      <c r="H11" s="28"/>
      <c r="I11" s="28"/>
      <c r="J11" s="28"/>
      <c r="K11" s="28"/>
      <c r="L11" s="28"/>
      <c r="M11" s="28"/>
      <c r="N11" s="28"/>
      <c r="O11" s="28"/>
      <c r="P11" s="28"/>
      <c r="Q11" s="28"/>
      <c r="R11" s="28"/>
      <c r="S11" s="28"/>
      <c r="T11" s="28"/>
      <c r="U11" s="28"/>
      <c r="V11" s="28"/>
      <c r="W11" s="28"/>
      <c r="X11" s="28"/>
      <c r="Y11" s="28"/>
    </row>
    <row r="12" spans="1:25" x14ac:dyDescent="0.25">
      <c r="A12" s="21" t="s">
        <v>116</v>
      </c>
      <c r="B12" s="12">
        <v>586</v>
      </c>
      <c r="C12" s="28"/>
      <c r="D12" s="28"/>
      <c r="E12" s="28"/>
      <c r="F12" s="28"/>
      <c r="G12" s="28"/>
      <c r="H12" s="28"/>
      <c r="I12" s="28"/>
      <c r="J12" s="28"/>
      <c r="K12" s="28"/>
      <c r="L12" s="28"/>
      <c r="M12" s="28"/>
      <c r="N12" s="28"/>
      <c r="O12" s="28"/>
      <c r="P12" s="28"/>
      <c r="Q12" s="28"/>
      <c r="R12" s="28"/>
      <c r="S12" s="28"/>
      <c r="T12" s="28"/>
      <c r="U12" s="28"/>
      <c r="V12" s="28"/>
      <c r="W12" s="28"/>
      <c r="X12" s="28"/>
      <c r="Y12" s="28"/>
    </row>
    <row r="13" spans="1:25" x14ac:dyDescent="0.25">
      <c r="A13" s="23" t="s">
        <v>115</v>
      </c>
      <c r="B13" s="12">
        <v>573</v>
      </c>
      <c r="C13" s="28"/>
      <c r="D13" s="28"/>
      <c r="E13" s="28"/>
      <c r="F13" s="28"/>
      <c r="G13" s="28"/>
      <c r="H13" s="28"/>
      <c r="I13" s="28"/>
      <c r="J13" s="28"/>
      <c r="K13" s="28"/>
      <c r="L13" s="28"/>
      <c r="M13" s="28"/>
      <c r="N13" s="28"/>
      <c r="O13" s="28"/>
      <c r="P13" s="28"/>
      <c r="Q13" s="28"/>
      <c r="R13" s="28"/>
      <c r="S13" s="28"/>
      <c r="T13" s="28"/>
      <c r="U13" s="28"/>
      <c r="V13" s="28"/>
      <c r="W13" s="28"/>
      <c r="X13" s="28"/>
      <c r="Y13" s="28"/>
    </row>
    <row r="14" spans="1:25" x14ac:dyDescent="0.25">
      <c r="A14" s="21" t="s">
        <v>142</v>
      </c>
      <c r="B14" s="12">
        <v>478</v>
      </c>
      <c r="C14" s="28"/>
      <c r="D14" s="28"/>
      <c r="E14" s="28"/>
      <c r="F14" s="28"/>
      <c r="G14" s="28"/>
      <c r="H14" s="28"/>
      <c r="I14" s="28"/>
      <c r="J14" s="28"/>
      <c r="K14" s="28"/>
      <c r="L14" s="28"/>
      <c r="M14" s="28"/>
      <c r="N14" s="28"/>
      <c r="O14" s="28"/>
      <c r="P14" s="28"/>
      <c r="Q14" s="28"/>
      <c r="R14" s="28"/>
      <c r="S14" s="28"/>
      <c r="T14" s="28"/>
      <c r="U14" s="28"/>
      <c r="V14" s="28"/>
      <c r="W14" s="28"/>
      <c r="X14" s="28"/>
      <c r="Y14" s="28"/>
    </row>
    <row r="15" spans="1:25" x14ac:dyDescent="0.25">
      <c r="A15" s="21" t="s">
        <v>37</v>
      </c>
      <c r="B15" s="12">
        <v>454</v>
      </c>
      <c r="C15" s="28"/>
      <c r="D15" s="28"/>
      <c r="E15" s="28"/>
      <c r="F15" s="28"/>
      <c r="G15" s="28"/>
      <c r="H15" s="28"/>
      <c r="I15" s="28"/>
      <c r="J15" s="28"/>
      <c r="K15" s="28"/>
      <c r="L15" s="28"/>
      <c r="M15" s="28"/>
      <c r="N15" s="28"/>
      <c r="O15" s="28"/>
      <c r="P15" s="28"/>
      <c r="Q15" s="28"/>
      <c r="R15" s="28"/>
      <c r="S15" s="28"/>
      <c r="T15" s="28"/>
      <c r="U15" s="28"/>
      <c r="V15" s="28"/>
      <c r="W15" s="28"/>
      <c r="X15" s="28"/>
      <c r="Y15" s="28"/>
    </row>
    <row r="16" spans="1:25" x14ac:dyDescent="0.25">
      <c r="A16" s="21" t="s">
        <v>151</v>
      </c>
      <c r="B16" s="12">
        <v>452</v>
      </c>
      <c r="C16" s="28"/>
      <c r="D16" s="28"/>
      <c r="E16" s="28"/>
      <c r="F16" s="28"/>
      <c r="G16" s="28"/>
      <c r="H16" s="28"/>
      <c r="I16" s="28"/>
      <c r="J16" s="28"/>
      <c r="K16" s="28"/>
      <c r="L16" s="28"/>
      <c r="M16" s="28"/>
      <c r="N16" s="28"/>
      <c r="O16" s="28"/>
      <c r="P16" s="28"/>
      <c r="Q16" s="28"/>
      <c r="R16" s="28"/>
      <c r="S16" s="28"/>
      <c r="T16" s="28"/>
      <c r="U16" s="28"/>
      <c r="V16" s="28"/>
      <c r="W16" s="28"/>
      <c r="X16" s="28"/>
      <c r="Y16" s="28"/>
    </row>
    <row r="17" spans="1:25" x14ac:dyDescent="0.25">
      <c r="A17" s="21" t="s">
        <v>120</v>
      </c>
      <c r="B17" s="12">
        <v>452</v>
      </c>
      <c r="C17" s="28"/>
      <c r="D17" s="28"/>
      <c r="E17" s="28"/>
      <c r="F17" s="28"/>
      <c r="G17" s="28"/>
      <c r="H17" s="28"/>
      <c r="I17" s="28"/>
      <c r="J17" s="28"/>
      <c r="K17" s="28"/>
      <c r="L17" s="28"/>
      <c r="M17" s="28"/>
      <c r="N17" s="28"/>
      <c r="O17" s="28"/>
      <c r="P17" s="28"/>
      <c r="Q17" s="28"/>
      <c r="R17" s="28"/>
      <c r="S17" s="28"/>
      <c r="T17" s="28"/>
      <c r="U17" s="28"/>
      <c r="V17" s="28"/>
      <c r="W17" s="28"/>
      <c r="X17" s="28"/>
      <c r="Y17" s="28"/>
    </row>
    <row r="18" spans="1:25" x14ac:dyDescent="0.25">
      <c r="A18" s="21" t="s">
        <v>130</v>
      </c>
      <c r="B18" s="12">
        <v>445</v>
      </c>
      <c r="C18" s="28"/>
      <c r="D18" s="28"/>
      <c r="E18" s="28"/>
      <c r="F18" s="28"/>
      <c r="G18" s="28"/>
      <c r="H18" s="28"/>
      <c r="I18" s="28"/>
      <c r="J18" s="28"/>
      <c r="K18" s="28"/>
      <c r="L18" s="28"/>
      <c r="M18" s="28"/>
      <c r="N18" s="28"/>
      <c r="O18" s="28"/>
      <c r="P18" s="28"/>
      <c r="Q18" s="28"/>
      <c r="R18" s="28"/>
      <c r="S18" s="28"/>
      <c r="T18" s="28"/>
      <c r="U18" s="28"/>
      <c r="V18" s="28"/>
      <c r="W18" s="28"/>
      <c r="X18" s="28"/>
      <c r="Y18" s="28"/>
    </row>
    <row r="19" spans="1:25" x14ac:dyDescent="0.25">
      <c r="A19" s="21" t="s">
        <v>119</v>
      </c>
      <c r="B19" s="12">
        <v>380</v>
      </c>
      <c r="C19" s="28"/>
      <c r="D19" s="28"/>
      <c r="E19" s="28"/>
      <c r="F19" s="28"/>
      <c r="G19" s="28"/>
      <c r="H19" s="28"/>
      <c r="I19" s="28"/>
      <c r="J19" s="28"/>
      <c r="K19" s="28"/>
      <c r="L19" s="28"/>
      <c r="M19" s="28"/>
      <c r="N19" s="28"/>
      <c r="O19" s="28"/>
      <c r="P19" s="28"/>
      <c r="Q19" s="28"/>
      <c r="R19" s="28"/>
      <c r="S19" s="28"/>
      <c r="T19" s="28"/>
      <c r="U19" s="28"/>
      <c r="V19" s="28"/>
      <c r="W19" s="28"/>
      <c r="X19" s="28"/>
      <c r="Y19" s="28"/>
    </row>
    <row r="20" spans="1:25" x14ac:dyDescent="0.25">
      <c r="A20" s="21" t="s">
        <v>132</v>
      </c>
      <c r="B20" s="12">
        <v>339</v>
      </c>
      <c r="C20" s="28"/>
      <c r="D20" s="28"/>
      <c r="E20" s="28"/>
      <c r="F20" s="28"/>
      <c r="G20" s="28"/>
      <c r="H20" s="28"/>
      <c r="I20" s="28"/>
      <c r="J20" s="28"/>
      <c r="K20" s="28"/>
      <c r="L20" s="28"/>
      <c r="M20" s="28"/>
      <c r="N20" s="28"/>
      <c r="O20" s="28"/>
      <c r="P20" s="28"/>
      <c r="Q20" s="28"/>
      <c r="R20" s="28"/>
      <c r="S20" s="28"/>
      <c r="T20" s="28"/>
      <c r="U20" s="28"/>
      <c r="V20" s="28"/>
      <c r="W20" s="28"/>
      <c r="X20" s="28"/>
      <c r="Y20" s="28"/>
    </row>
    <row r="21" spans="1:25" x14ac:dyDescent="0.25">
      <c r="A21" s="21" t="s">
        <v>140</v>
      </c>
      <c r="B21" s="12">
        <v>336</v>
      </c>
      <c r="C21" s="28"/>
      <c r="D21" s="28"/>
      <c r="E21" s="28"/>
      <c r="F21" s="28"/>
      <c r="G21" s="28"/>
      <c r="H21" s="28"/>
      <c r="I21" s="28"/>
      <c r="J21" s="28"/>
      <c r="K21" s="28"/>
      <c r="L21" s="28"/>
      <c r="M21" s="28"/>
      <c r="N21" s="28"/>
      <c r="O21" s="28"/>
      <c r="P21" s="28"/>
      <c r="Q21" s="28"/>
      <c r="R21" s="28"/>
      <c r="S21" s="28"/>
      <c r="T21" s="28"/>
      <c r="U21" s="28"/>
      <c r="V21" s="28"/>
      <c r="W21" s="28"/>
      <c r="X21" s="28"/>
      <c r="Y21" s="28"/>
    </row>
    <row r="22" spans="1:25" x14ac:dyDescent="0.25">
      <c r="A22" s="21" t="s">
        <v>136</v>
      </c>
      <c r="B22" s="12">
        <v>316</v>
      </c>
      <c r="C22" s="28"/>
      <c r="D22" s="28"/>
      <c r="E22" s="28"/>
      <c r="F22" s="28"/>
      <c r="G22" s="28"/>
      <c r="H22" s="28"/>
      <c r="I22" s="28"/>
      <c r="J22" s="28"/>
      <c r="K22" s="28"/>
      <c r="L22" s="28"/>
      <c r="M22" s="28"/>
      <c r="N22" s="28"/>
      <c r="O22" s="28"/>
      <c r="P22" s="28"/>
      <c r="Q22" s="28"/>
      <c r="R22" s="28"/>
      <c r="S22" s="28"/>
      <c r="T22" s="28"/>
      <c r="U22" s="28"/>
      <c r="V22" s="28"/>
      <c r="W22" s="28"/>
      <c r="X22" s="28"/>
      <c r="Y22" s="28"/>
    </row>
    <row r="23" spans="1:25" x14ac:dyDescent="0.25">
      <c r="A23" s="21" t="s">
        <v>117</v>
      </c>
      <c r="B23" s="12">
        <v>314</v>
      </c>
      <c r="C23" s="28"/>
      <c r="D23" s="28"/>
      <c r="E23" s="28"/>
      <c r="F23" s="28"/>
      <c r="G23" s="28"/>
      <c r="H23" s="28"/>
      <c r="I23" s="28"/>
      <c r="J23" s="28"/>
      <c r="K23" s="28"/>
      <c r="L23" s="28"/>
      <c r="M23" s="28"/>
      <c r="N23" s="28"/>
      <c r="O23" s="28"/>
      <c r="P23" s="28"/>
      <c r="Q23" s="28"/>
      <c r="R23" s="28"/>
      <c r="S23" s="28"/>
      <c r="T23" s="28"/>
      <c r="U23" s="28"/>
      <c r="V23" s="28"/>
      <c r="W23" s="28"/>
      <c r="X23" s="28"/>
      <c r="Y23" s="28"/>
    </row>
    <row r="24" spans="1:25" x14ac:dyDescent="0.25">
      <c r="A24" s="21" t="s">
        <v>141</v>
      </c>
      <c r="B24" s="12">
        <v>285</v>
      </c>
      <c r="C24" s="28"/>
      <c r="D24" s="28"/>
      <c r="E24" s="28"/>
      <c r="F24" s="28"/>
      <c r="G24" s="28"/>
      <c r="H24" s="28"/>
      <c r="I24" s="28"/>
      <c r="J24" s="28"/>
      <c r="K24" s="28"/>
      <c r="L24" s="28"/>
      <c r="M24" s="28"/>
      <c r="N24" s="28"/>
      <c r="O24" s="28"/>
      <c r="P24" s="28"/>
      <c r="Q24" s="28"/>
      <c r="R24" s="28"/>
      <c r="S24" s="28"/>
      <c r="T24" s="28"/>
      <c r="U24" s="28"/>
      <c r="V24" s="28"/>
      <c r="W24" s="28"/>
      <c r="X24" s="28"/>
      <c r="Y24" s="28"/>
    </row>
    <row r="25" spans="1:25" x14ac:dyDescent="0.25">
      <c r="A25" s="21" t="s">
        <v>131</v>
      </c>
      <c r="B25" s="12">
        <v>282</v>
      </c>
      <c r="C25" s="28"/>
      <c r="D25" s="28"/>
      <c r="E25" s="28"/>
      <c r="F25" s="28"/>
      <c r="G25" s="28"/>
      <c r="H25" s="28"/>
      <c r="I25" s="28"/>
      <c r="J25" s="28"/>
      <c r="K25" s="28"/>
      <c r="L25" s="28"/>
      <c r="M25" s="28"/>
      <c r="N25" s="28"/>
      <c r="O25" s="28"/>
      <c r="P25" s="28"/>
      <c r="Q25" s="28"/>
      <c r="R25" s="28"/>
      <c r="S25" s="28"/>
      <c r="T25" s="28"/>
      <c r="U25" s="28"/>
      <c r="V25" s="28"/>
      <c r="W25" s="28"/>
      <c r="X25" s="28"/>
      <c r="Y25" s="28"/>
    </row>
    <row r="26" spans="1:25" x14ac:dyDescent="0.25">
      <c r="A26" s="164" t="s">
        <v>155</v>
      </c>
      <c r="B26" s="11">
        <v>279</v>
      </c>
      <c r="C26" s="28"/>
      <c r="D26" s="28"/>
      <c r="E26" s="28"/>
      <c r="F26" s="28"/>
      <c r="G26" s="28"/>
      <c r="H26" s="28"/>
      <c r="I26" s="28"/>
      <c r="J26" s="28"/>
      <c r="K26" s="28"/>
      <c r="L26" s="28"/>
      <c r="M26" s="28"/>
      <c r="N26" s="28"/>
      <c r="O26" s="28"/>
      <c r="P26" s="28"/>
      <c r="Q26" s="28"/>
      <c r="R26" s="28"/>
      <c r="S26" s="28"/>
      <c r="T26" s="28"/>
      <c r="U26" s="28"/>
      <c r="V26" s="28"/>
      <c r="W26" s="28"/>
      <c r="X26" s="28"/>
      <c r="Y26" s="28"/>
    </row>
    <row r="27" spans="1:25" x14ac:dyDescent="0.25">
      <c r="A27" s="21" t="s">
        <v>149</v>
      </c>
      <c r="B27" s="12">
        <v>267</v>
      </c>
      <c r="C27" s="28"/>
      <c r="D27" s="28"/>
      <c r="E27" s="28"/>
      <c r="F27" s="28"/>
      <c r="G27" s="28"/>
      <c r="H27" s="28"/>
      <c r="I27" s="28"/>
      <c r="J27" s="28"/>
      <c r="K27" s="28"/>
      <c r="L27" s="28"/>
      <c r="M27" s="28"/>
      <c r="N27" s="28"/>
      <c r="O27" s="28"/>
      <c r="P27" s="28"/>
      <c r="Q27" s="28"/>
      <c r="R27" s="28"/>
      <c r="S27" s="28"/>
      <c r="T27" s="28"/>
      <c r="U27" s="28"/>
      <c r="V27" s="28"/>
      <c r="W27" s="28"/>
      <c r="X27" s="28"/>
      <c r="Y27" s="28"/>
    </row>
    <row r="28" spans="1:25" x14ac:dyDescent="0.25">
      <c r="A28" s="21" t="s">
        <v>154</v>
      </c>
      <c r="B28" s="12">
        <v>253</v>
      </c>
      <c r="C28" s="28"/>
      <c r="D28" s="28"/>
      <c r="E28" s="28"/>
      <c r="F28" s="28"/>
      <c r="G28" s="28"/>
      <c r="H28" s="28"/>
      <c r="I28" s="28"/>
      <c r="J28" s="28"/>
      <c r="K28" s="28"/>
      <c r="L28" s="28"/>
      <c r="M28" s="28"/>
      <c r="N28" s="28"/>
      <c r="O28" s="28"/>
      <c r="P28" s="28"/>
      <c r="Q28" s="28"/>
      <c r="R28" s="28"/>
      <c r="S28" s="28"/>
      <c r="T28" s="28"/>
      <c r="U28" s="28"/>
      <c r="V28" s="28"/>
      <c r="W28" s="28"/>
      <c r="X28" s="28"/>
      <c r="Y28" s="28"/>
    </row>
    <row r="29" spans="1:25" x14ac:dyDescent="0.25">
      <c r="A29" s="23" t="s">
        <v>122</v>
      </c>
      <c r="B29" s="12">
        <v>250</v>
      </c>
      <c r="C29" s="28"/>
      <c r="D29" s="28"/>
      <c r="E29" s="28"/>
      <c r="F29" s="28"/>
      <c r="G29" s="28"/>
      <c r="H29" s="28"/>
      <c r="I29" s="28"/>
      <c r="J29" s="28"/>
      <c r="K29" s="28"/>
      <c r="L29" s="28"/>
      <c r="M29" s="28"/>
      <c r="N29" s="28"/>
      <c r="O29" s="28"/>
      <c r="P29" s="28"/>
      <c r="Q29" s="28"/>
      <c r="R29" s="28"/>
      <c r="S29" s="28"/>
      <c r="T29" s="28"/>
      <c r="U29" s="28"/>
      <c r="V29" s="28"/>
      <c r="W29" s="28"/>
      <c r="X29" s="28"/>
      <c r="Y29" s="28"/>
    </row>
    <row r="30" spans="1:25" x14ac:dyDescent="0.25">
      <c r="A30" s="21" t="s">
        <v>152</v>
      </c>
      <c r="B30" s="12">
        <v>249</v>
      </c>
      <c r="C30" s="28"/>
      <c r="D30" s="28"/>
      <c r="E30" s="28"/>
      <c r="F30" s="28"/>
      <c r="G30" s="28"/>
      <c r="H30" s="28"/>
      <c r="I30" s="28"/>
      <c r="J30" s="28"/>
      <c r="K30" s="28"/>
      <c r="L30" s="28"/>
      <c r="M30" s="28"/>
      <c r="N30" s="28"/>
      <c r="O30" s="28"/>
      <c r="P30" s="28"/>
      <c r="Q30" s="28"/>
      <c r="R30" s="28"/>
      <c r="S30" s="28"/>
      <c r="T30" s="28"/>
      <c r="U30" s="28"/>
      <c r="V30" s="28"/>
      <c r="W30" s="28"/>
      <c r="X30" s="28"/>
      <c r="Y30" s="28"/>
    </row>
    <row r="31" spans="1:25" x14ac:dyDescent="0.25">
      <c r="A31" s="21" t="s">
        <v>139</v>
      </c>
      <c r="B31" s="12">
        <v>240</v>
      </c>
      <c r="C31" s="28"/>
      <c r="D31" s="28"/>
      <c r="E31" s="28"/>
      <c r="F31" s="28"/>
      <c r="G31" s="28"/>
      <c r="H31" s="28"/>
      <c r="I31" s="28"/>
      <c r="J31" s="28"/>
      <c r="K31" s="28"/>
      <c r="L31" s="28"/>
      <c r="M31" s="28"/>
      <c r="N31" s="28"/>
      <c r="O31" s="28"/>
      <c r="P31" s="28"/>
      <c r="Q31" s="28"/>
      <c r="R31" s="28"/>
      <c r="S31" s="28"/>
      <c r="T31" s="28"/>
      <c r="U31" s="28"/>
      <c r="V31" s="28"/>
      <c r="W31" s="28"/>
      <c r="X31" s="28"/>
      <c r="Y31" s="28"/>
    </row>
    <row r="32" spans="1:25" x14ac:dyDescent="0.25">
      <c r="A32" s="21" t="s">
        <v>125</v>
      </c>
      <c r="B32" s="12">
        <v>240</v>
      </c>
      <c r="C32" s="28"/>
      <c r="D32" s="28"/>
      <c r="E32" s="28"/>
      <c r="F32" s="28"/>
      <c r="G32" s="28"/>
      <c r="H32" s="28"/>
      <c r="I32" s="28"/>
      <c r="J32" s="28"/>
      <c r="K32" s="28"/>
      <c r="L32" s="28"/>
      <c r="M32" s="28"/>
      <c r="N32" s="28"/>
      <c r="O32" s="28"/>
      <c r="P32" s="28"/>
      <c r="Q32" s="28"/>
      <c r="R32" s="28"/>
      <c r="S32" s="28"/>
      <c r="T32" s="28"/>
      <c r="U32" s="28"/>
      <c r="V32" s="28"/>
      <c r="W32" s="28"/>
      <c r="X32" s="28"/>
      <c r="Y32" s="28"/>
    </row>
    <row r="33" spans="1:25" x14ac:dyDescent="0.25">
      <c r="A33" s="21" t="s">
        <v>146</v>
      </c>
      <c r="B33" s="12">
        <v>239</v>
      </c>
      <c r="C33" s="28"/>
      <c r="D33" s="28"/>
      <c r="E33" s="28"/>
      <c r="F33" s="28"/>
      <c r="G33" s="28"/>
      <c r="H33" s="28"/>
      <c r="I33" s="28"/>
      <c r="J33" s="28"/>
      <c r="K33" s="28"/>
      <c r="L33" s="28"/>
      <c r="M33" s="28"/>
      <c r="N33" s="28"/>
      <c r="O33" s="28"/>
      <c r="P33" s="28"/>
      <c r="Q33" s="28"/>
      <c r="R33" s="28"/>
      <c r="S33" s="28"/>
      <c r="T33" s="28"/>
      <c r="U33" s="28"/>
      <c r="V33" s="28"/>
      <c r="W33" s="28"/>
      <c r="X33" s="28"/>
      <c r="Y33" s="28"/>
    </row>
    <row r="34" spans="1:25" x14ac:dyDescent="0.25">
      <c r="A34" s="21" t="s">
        <v>135</v>
      </c>
      <c r="B34" s="12">
        <v>236</v>
      </c>
      <c r="C34" s="28"/>
      <c r="D34" s="28"/>
      <c r="E34" s="28"/>
      <c r="F34" s="28"/>
      <c r="G34" s="28"/>
      <c r="H34" s="28"/>
      <c r="I34" s="28"/>
      <c r="J34" s="28"/>
      <c r="K34" s="28"/>
      <c r="L34" s="28"/>
      <c r="M34" s="28"/>
      <c r="N34" s="28"/>
      <c r="O34" s="28"/>
      <c r="P34" s="28"/>
      <c r="Q34" s="28"/>
      <c r="R34" s="28"/>
      <c r="S34" s="28"/>
      <c r="T34" s="28"/>
      <c r="U34" s="28"/>
      <c r="V34" s="28"/>
      <c r="W34" s="28"/>
      <c r="X34" s="28"/>
      <c r="Y34" s="28"/>
    </row>
    <row r="35" spans="1:25" x14ac:dyDescent="0.25">
      <c r="A35" s="21" t="s">
        <v>127</v>
      </c>
      <c r="B35" s="12">
        <v>235</v>
      </c>
      <c r="C35" s="28"/>
      <c r="D35" s="28"/>
      <c r="E35" s="28"/>
      <c r="F35" s="28"/>
      <c r="G35" s="28"/>
      <c r="H35" s="28"/>
      <c r="I35" s="28"/>
      <c r="J35" s="28"/>
      <c r="K35" s="28"/>
      <c r="L35" s="28"/>
      <c r="M35" s="28"/>
      <c r="N35" s="28"/>
      <c r="O35" s="28"/>
      <c r="P35" s="28"/>
      <c r="Q35" s="28"/>
      <c r="R35" s="28"/>
      <c r="S35" s="28"/>
      <c r="T35" s="28"/>
      <c r="U35" s="28"/>
      <c r="V35" s="28"/>
      <c r="W35" s="28"/>
      <c r="X35" s="28"/>
      <c r="Y35" s="28"/>
    </row>
    <row r="36" spans="1:25" x14ac:dyDescent="0.25">
      <c r="A36" s="21" t="s">
        <v>144</v>
      </c>
      <c r="B36" s="12">
        <v>221</v>
      </c>
      <c r="C36" s="28"/>
      <c r="D36" s="28"/>
      <c r="E36" s="28"/>
      <c r="F36" s="28"/>
      <c r="G36" s="28"/>
      <c r="H36" s="28"/>
      <c r="I36" s="28"/>
      <c r="J36" s="28"/>
      <c r="K36" s="28"/>
      <c r="L36" s="28"/>
      <c r="M36" s="28"/>
      <c r="N36" s="28"/>
      <c r="O36" s="28"/>
      <c r="P36" s="28"/>
      <c r="Q36" s="28"/>
      <c r="R36" s="28"/>
      <c r="S36" s="28"/>
      <c r="T36" s="28"/>
      <c r="U36" s="28"/>
      <c r="V36" s="28"/>
      <c r="W36" s="28"/>
      <c r="X36" s="28"/>
      <c r="Y36" s="28"/>
    </row>
    <row r="37" spans="1:25" x14ac:dyDescent="0.25">
      <c r="A37" s="21" t="s">
        <v>123</v>
      </c>
      <c r="B37" s="12">
        <v>203</v>
      </c>
      <c r="C37" s="28"/>
      <c r="D37" s="28"/>
      <c r="E37" s="28"/>
      <c r="F37" s="28"/>
      <c r="G37" s="28"/>
      <c r="H37" s="28"/>
      <c r="I37" s="28"/>
      <c r="J37" s="28"/>
      <c r="K37" s="28"/>
      <c r="L37" s="28"/>
      <c r="M37" s="28"/>
      <c r="N37" s="28"/>
      <c r="O37" s="28"/>
      <c r="P37" s="28"/>
      <c r="Q37" s="28"/>
      <c r="R37" s="28"/>
      <c r="S37" s="28"/>
      <c r="T37" s="28"/>
      <c r="U37" s="28"/>
      <c r="V37" s="28"/>
      <c r="W37" s="28"/>
      <c r="X37" s="28"/>
      <c r="Y37" s="28"/>
    </row>
    <row r="38" spans="1:25" x14ac:dyDescent="0.25">
      <c r="A38" s="23" t="s">
        <v>147</v>
      </c>
      <c r="B38" s="12">
        <v>192</v>
      </c>
      <c r="C38" s="28"/>
      <c r="D38" s="28"/>
      <c r="E38" s="28"/>
      <c r="F38" s="28"/>
      <c r="G38" s="28"/>
      <c r="H38" s="28"/>
      <c r="I38" s="28"/>
      <c r="J38" s="28"/>
      <c r="K38" s="28"/>
      <c r="L38" s="28"/>
      <c r="M38" s="28"/>
      <c r="N38" s="28"/>
      <c r="O38" s="28"/>
      <c r="P38" s="28"/>
      <c r="Q38" s="28"/>
      <c r="R38" s="28"/>
      <c r="S38" s="28"/>
      <c r="T38" s="28"/>
      <c r="U38" s="28"/>
      <c r="V38" s="28"/>
      <c r="W38" s="28"/>
      <c r="X38" s="28"/>
      <c r="Y38" s="28"/>
    </row>
    <row r="39" spans="1:25" x14ac:dyDescent="0.25">
      <c r="A39" s="21" t="s">
        <v>148</v>
      </c>
      <c r="B39" s="12">
        <v>151</v>
      </c>
      <c r="C39" s="28"/>
      <c r="D39" s="28"/>
      <c r="E39" s="28"/>
      <c r="F39" s="28"/>
      <c r="G39" s="28"/>
      <c r="H39" s="28"/>
      <c r="I39" s="28"/>
      <c r="J39" s="28"/>
      <c r="K39" s="28"/>
      <c r="L39" s="28"/>
      <c r="M39" s="28"/>
      <c r="N39" s="28"/>
      <c r="O39" s="28"/>
      <c r="P39" s="28"/>
      <c r="Q39" s="28"/>
      <c r="R39" s="28"/>
      <c r="S39" s="28"/>
      <c r="T39" s="28"/>
      <c r="U39" s="28"/>
      <c r="V39" s="28"/>
      <c r="W39" s="28"/>
      <c r="X39" s="28"/>
      <c r="Y39" s="28"/>
    </row>
    <row r="40" spans="1:25" x14ac:dyDescent="0.25">
      <c r="A40" s="21" t="s">
        <v>150</v>
      </c>
      <c r="B40" s="12">
        <v>122</v>
      </c>
      <c r="C40" s="28"/>
      <c r="D40" s="28"/>
      <c r="E40" s="28"/>
      <c r="F40" s="28"/>
      <c r="G40" s="28"/>
      <c r="H40" s="28"/>
      <c r="I40" s="28"/>
      <c r="J40" s="28"/>
      <c r="K40" s="28"/>
      <c r="L40" s="28"/>
      <c r="M40" s="28"/>
      <c r="N40" s="28"/>
      <c r="O40" s="28"/>
      <c r="P40" s="28"/>
      <c r="Q40" s="28"/>
      <c r="R40" s="28"/>
      <c r="S40" s="28"/>
      <c r="T40" s="28"/>
      <c r="U40" s="28"/>
      <c r="V40" s="28"/>
      <c r="W40" s="28"/>
      <c r="X40" s="28"/>
      <c r="Y40" s="28"/>
    </row>
    <row r="41" spans="1:25" x14ac:dyDescent="0.25">
      <c r="A41" s="23" t="s">
        <v>121</v>
      </c>
      <c r="B41" s="12">
        <v>103</v>
      </c>
      <c r="C41" s="28"/>
      <c r="D41" s="28"/>
      <c r="E41" s="28"/>
      <c r="F41" s="28"/>
      <c r="G41" s="28"/>
      <c r="H41" s="28"/>
      <c r="I41" s="28"/>
      <c r="J41" s="28"/>
      <c r="K41" s="28"/>
      <c r="L41" s="28"/>
      <c r="M41" s="28"/>
      <c r="N41" s="28"/>
      <c r="O41" s="28"/>
      <c r="P41" s="28"/>
      <c r="Q41" s="28"/>
      <c r="R41" s="28"/>
      <c r="S41" s="28"/>
      <c r="T41" s="28"/>
      <c r="U41" s="28"/>
      <c r="V41" s="28"/>
      <c r="W41" s="28"/>
      <c r="X41" s="28"/>
      <c r="Y41" s="28"/>
    </row>
    <row r="42" spans="1:25" x14ac:dyDescent="0.25">
      <c r="A42" s="23" t="s">
        <v>153</v>
      </c>
      <c r="B42" s="12">
        <v>86</v>
      </c>
      <c r="C42" s="28"/>
      <c r="D42" s="28"/>
      <c r="E42" s="28"/>
      <c r="F42" s="28"/>
      <c r="G42" s="28"/>
      <c r="H42" s="28"/>
      <c r="I42" s="28"/>
      <c r="J42" s="28"/>
      <c r="K42" s="28"/>
      <c r="L42" s="28"/>
      <c r="M42" s="28"/>
      <c r="N42" s="28"/>
      <c r="O42" s="28"/>
      <c r="P42" s="28"/>
      <c r="Q42" s="28"/>
      <c r="R42" s="28"/>
      <c r="S42" s="28"/>
      <c r="T42" s="28"/>
      <c r="U42" s="28"/>
      <c r="V42" s="28"/>
      <c r="W42" s="28"/>
      <c r="X42" s="28"/>
      <c r="Y42" s="2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5D2C8-C4B4-4653-AABD-64A0DAACF2C3}">
  <dimension ref="A1:AH42"/>
  <sheetViews>
    <sheetView topLeftCell="C1" zoomScale="130" zoomScaleNormal="130" workbookViewId="0">
      <selection activeCell="P9" sqref="P9"/>
    </sheetView>
  </sheetViews>
  <sheetFormatPr defaultRowHeight="15" x14ac:dyDescent="0.25"/>
  <cols>
    <col min="1" max="1" width="14.140625" bestFit="1" customWidth="1"/>
    <col min="2" max="2" width="8.42578125" bestFit="1" customWidth="1"/>
    <col min="3" max="34" width="8.5703125" customWidth="1"/>
  </cols>
  <sheetData>
    <row r="1" spans="1:34" ht="30.75" thickBot="1" x14ac:dyDescent="0.3">
      <c r="A1" s="78" t="s">
        <v>32</v>
      </c>
      <c r="B1" s="78" t="s">
        <v>11</v>
      </c>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row>
    <row r="2" spans="1:34" x14ac:dyDescent="0.25">
      <c r="A2" s="23" t="s">
        <v>115</v>
      </c>
      <c r="B2" s="12">
        <v>0.72702702702702704</v>
      </c>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row>
    <row r="3" spans="1:34" x14ac:dyDescent="0.25">
      <c r="A3" s="21" t="s">
        <v>116</v>
      </c>
      <c r="B3" s="13">
        <v>0.70540540540540497</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row>
    <row r="4" spans="1:34" x14ac:dyDescent="0.25">
      <c r="A4" s="21" t="s">
        <v>117</v>
      </c>
      <c r="B4" s="13">
        <v>0.7</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row>
    <row r="5" spans="1:34" x14ac:dyDescent="0.25">
      <c r="A5" s="23" t="s">
        <v>118</v>
      </c>
      <c r="B5" s="13">
        <v>0.69729729729729695</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row>
    <row r="6" spans="1:34" x14ac:dyDescent="0.25">
      <c r="A6" s="21" t="s">
        <v>119</v>
      </c>
      <c r="B6" s="13">
        <v>0.69729729729729695</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row>
    <row r="7" spans="1:34" x14ac:dyDescent="0.25">
      <c r="A7" s="21" t="s">
        <v>120</v>
      </c>
      <c r="B7" s="13">
        <v>0.68918918918918903</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x14ac:dyDescent="0.25">
      <c r="A8" s="23" t="s">
        <v>121</v>
      </c>
      <c r="B8" s="13">
        <v>0.68378378378378302</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row>
    <row r="9" spans="1:34" x14ac:dyDescent="0.25">
      <c r="A9" s="23" t="s">
        <v>122</v>
      </c>
      <c r="B9" s="13">
        <v>0.678378378378378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row>
    <row r="10" spans="1:34" x14ac:dyDescent="0.25">
      <c r="A10" s="21" t="s">
        <v>123</v>
      </c>
      <c r="B10" s="13">
        <v>0.678378378378378</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row>
    <row r="11" spans="1:34" x14ac:dyDescent="0.25">
      <c r="A11" s="21" t="s">
        <v>124</v>
      </c>
      <c r="B11" s="13">
        <v>0.678378378378378</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row>
    <row r="12" spans="1:34" x14ac:dyDescent="0.25">
      <c r="A12" s="21" t="s">
        <v>125</v>
      </c>
      <c r="B12" s="13">
        <v>0.67567567567567499</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row>
    <row r="13" spans="1:34" x14ac:dyDescent="0.25">
      <c r="A13" s="11" t="s">
        <v>155</v>
      </c>
      <c r="B13" s="5">
        <v>0.67297297297297298</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row>
    <row r="14" spans="1:34" x14ac:dyDescent="0.25">
      <c r="A14" s="21" t="s">
        <v>127</v>
      </c>
      <c r="B14" s="13">
        <v>0.67027027027026997</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row>
    <row r="15" spans="1:34" x14ac:dyDescent="0.25">
      <c r="A15" s="21" t="s">
        <v>128</v>
      </c>
      <c r="B15" s="13">
        <v>0.67027027027026997</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spans="1:34" x14ac:dyDescent="0.25">
      <c r="A16" s="23" t="s">
        <v>129</v>
      </c>
      <c r="B16" s="13">
        <v>0.66486486486486396</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row>
    <row r="17" spans="1:34" x14ac:dyDescent="0.25">
      <c r="A17" s="21" t="s">
        <v>130</v>
      </c>
      <c r="B17" s="13">
        <v>0.66216216216216195</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row>
    <row r="18" spans="1:34" x14ac:dyDescent="0.25">
      <c r="A18" s="21" t="s">
        <v>131</v>
      </c>
      <c r="B18" s="13">
        <v>0.65945945945945905</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row>
    <row r="19" spans="1:34" x14ac:dyDescent="0.25">
      <c r="A19" s="21" t="s">
        <v>132</v>
      </c>
      <c r="B19" s="13">
        <v>0.65675675675675604</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row>
    <row r="20" spans="1:34" x14ac:dyDescent="0.25">
      <c r="A20" s="23" t="s">
        <v>133</v>
      </c>
      <c r="B20" s="13">
        <v>0.65405405405405403</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row>
    <row r="21" spans="1:34" x14ac:dyDescent="0.25">
      <c r="A21" s="21" t="s">
        <v>134</v>
      </c>
      <c r="B21" s="13">
        <v>0.65405405405405403</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row>
    <row r="22" spans="1:34" x14ac:dyDescent="0.25">
      <c r="A22" s="21" t="s">
        <v>135</v>
      </c>
      <c r="B22" s="13">
        <v>0.65378378378378299</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row>
    <row r="23" spans="1:34" x14ac:dyDescent="0.25">
      <c r="A23" s="21" t="s">
        <v>136</v>
      </c>
      <c r="B23" s="13">
        <v>0.65135135135135103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row>
    <row r="24" spans="1:34" x14ac:dyDescent="0.25">
      <c r="A24" s="21" t="s">
        <v>137</v>
      </c>
      <c r="B24" s="13">
        <v>0.65135135135135103</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row>
    <row r="25" spans="1:34" x14ac:dyDescent="0.25">
      <c r="A25" s="21" t="s">
        <v>138</v>
      </c>
      <c r="B25" s="13">
        <v>0.65135135135135103</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row>
    <row r="26" spans="1:34" x14ac:dyDescent="0.25">
      <c r="A26" s="21" t="s">
        <v>139</v>
      </c>
      <c r="B26" s="13">
        <v>0.65027027027026996</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row>
    <row r="27" spans="1:34" x14ac:dyDescent="0.25">
      <c r="A27" s="21" t="s">
        <v>140</v>
      </c>
      <c r="B27" s="13">
        <v>0.64864864864864802</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row>
    <row r="28" spans="1:34" x14ac:dyDescent="0.25">
      <c r="A28" s="21" t="s">
        <v>141</v>
      </c>
      <c r="B28" s="13">
        <v>0.64594594594594501</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row>
    <row r="29" spans="1:34" x14ac:dyDescent="0.25">
      <c r="A29" s="21" t="s">
        <v>142</v>
      </c>
      <c r="B29" s="13">
        <v>0.64054054054053999</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row>
    <row r="30" spans="1:34" x14ac:dyDescent="0.25">
      <c r="A30" s="21" t="s">
        <v>143</v>
      </c>
      <c r="B30" s="13">
        <v>0.63783783783783699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row>
    <row r="31" spans="1:34" x14ac:dyDescent="0.25">
      <c r="A31" s="21" t="s">
        <v>37</v>
      </c>
      <c r="B31" s="13">
        <v>0.62162162162162105</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row>
    <row r="32" spans="1:34" x14ac:dyDescent="0.25">
      <c r="A32" s="21" t="s">
        <v>144</v>
      </c>
      <c r="B32" s="13">
        <v>0.62162162162162105</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row>
    <row r="33" spans="1:34" x14ac:dyDescent="0.25">
      <c r="A33" s="21" t="s">
        <v>145</v>
      </c>
      <c r="B33" s="13">
        <v>0.61621621621621603</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row>
    <row r="34" spans="1:34" x14ac:dyDescent="0.25">
      <c r="A34" s="21" t="s">
        <v>146</v>
      </c>
      <c r="B34" s="13">
        <v>0.61418918918918897</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row>
    <row r="35" spans="1:34" x14ac:dyDescent="0.25">
      <c r="A35" s="23" t="s">
        <v>147</v>
      </c>
      <c r="B35" s="13">
        <v>0.61351351351351302</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row>
    <row r="36" spans="1:34" x14ac:dyDescent="0.25">
      <c r="A36" s="21" t="s">
        <v>148</v>
      </c>
      <c r="B36" s="13">
        <v>0.61351351351351302</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row>
    <row r="37" spans="1:34" x14ac:dyDescent="0.25">
      <c r="A37" s="21" t="s">
        <v>149</v>
      </c>
      <c r="B37" s="13">
        <v>0.61351351351351302</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row>
    <row r="38" spans="1:34" x14ac:dyDescent="0.25">
      <c r="A38" s="21" t="s">
        <v>150</v>
      </c>
      <c r="B38" s="13">
        <v>0.61351351351351302</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row>
    <row r="39" spans="1:34" x14ac:dyDescent="0.25">
      <c r="A39" s="21" t="s">
        <v>151</v>
      </c>
      <c r="B39" s="13">
        <v>0.60540540540540499</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row>
    <row r="40" spans="1:34" x14ac:dyDescent="0.25">
      <c r="A40" s="21" t="s">
        <v>152</v>
      </c>
      <c r="B40" s="13">
        <v>0.60270270270270199</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row>
    <row r="41" spans="1:34" x14ac:dyDescent="0.25">
      <c r="A41" s="23" t="s">
        <v>153</v>
      </c>
      <c r="B41" s="13">
        <v>0.54594594594594503</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row>
    <row r="42" spans="1:34" x14ac:dyDescent="0.25">
      <c r="A42" s="21" t="s">
        <v>154</v>
      </c>
      <c r="B42" s="13">
        <v>0.52702702702702697</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25E0-B97D-4CEE-A43A-B75372886989}">
  <dimension ref="A1:AI43"/>
  <sheetViews>
    <sheetView workbookViewId="0">
      <selection activeCell="R12" sqref="R12:S12"/>
    </sheetView>
  </sheetViews>
  <sheetFormatPr defaultRowHeight="15" x14ac:dyDescent="0.25"/>
  <cols>
    <col min="1" max="1" width="14" bestFit="1" customWidth="1"/>
    <col min="2" max="2" width="12.5703125" bestFit="1" customWidth="1"/>
    <col min="3" max="3" width="7.7109375" bestFit="1" customWidth="1"/>
    <col min="5" max="5" width="7.5703125" bestFit="1" customWidth="1"/>
    <col min="6" max="6" width="9.7109375" customWidth="1"/>
    <col min="7" max="7" width="7.7109375" bestFit="1" customWidth="1"/>
    <col min="8" max="8" width="8.140625" bestFit="1" customWidth="1"/>
    <col min="9" max="9" width="8.5703125" bestFit="1" customWidth="1"/>
    <col min="10" max="11" width="8.7109375" bestFit="1" customWidth="1"/>
    <col min="12" max="12" width="11.28515625" customWidth="1"/>
    <col min="13"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19">
        <v>1</v>
      </c>
      <c r="D2" s="19">
        <v>1</v>
      </c>
      <c r="E2" s="19">
        <v>10</v>
      </c>
      <c r="F2" s="19">
        <v>16</v>
      </c>
      <c r="G2" s="19">
        <v>10</v>
      </c>
      <c r="H2" s="19">
        <v>36</v>
      </c>
      <c r="I2" s="20">
        <v>128</v>
      </c>
      <c r="J2" s="20">
        <v>100</v>
      </c>
      <c r="K2" s="7">
        <f t="shared" ref="K2:L10" si="0">(R2-MIN(R:R))/(MAX(R:R)-MIN(R:R))</f>
        <v>0.91769547325102885</v>
      </c>
      <c r="L2" s="7">
        <f t="shared" si="0"/>
        <v>0.11577684463107378</v>
      </c>
      <c r="M2" s="7">
        <f t="shared" ref="M2:P10" si="1">(V2-MIN(V:V))/(MAX(V:V)-MIN(V:V))</f>
        <v>0.8482142857142857</v>
      </c>
      <c r="N2" s="7">
        <f>(W2-MIN(W:W))/(MAX(W:W)-MIN(W:W))</f>
        <v>0.15178571428571427</v>
      </c>
      <c r="O2" s="7">
        <f t="shared" si="1"/>
        <v>0.56470588235294117</v>
      </c>
      <c r="P2" s="7">
        <f t="shared" si="1"/>
        <v>0.43529411764705883</v>
      </c>
      <c r="Q2" s="41"/>
      <c r="R2" s="5">
        <v>0.67297297297297298</v>
      </c>
      <c r="S2" s="11">
        <f t="shared" ref="S2" si="2">(($T2*60)+$U2)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 t="shared" ref="AF2:AF10" si="3">AE2+AC2+AA2+R2+P2+M2</f>
        <v>3.8202117000646414</v>
      </c>
      <c r="AG2" s="42">
        <f t="shared" ref="AG2:AG10" si="4">AB2+Z2+O2+N2+L2</f>
        <v>1.5764383254396133</v>
      </c>
      <c r="AH2" s="42">
        <f>AF2-AG2</f>
        <v>2.2437733746250279</v>
      </c>
      <c r="AI2" s="42">
        <f>(AH2-MIN(AH:AH))/(MAX(AH:AH)-MIN(AH:AH))</f>
        <v>0.7518363278075777</v>
      </c>
    </row>
    <row r="3" spans="1:35" x14ac:dyDescent="0.25">
      <c r="A3" s="21" t="str">
        <f>"Image Size " &amp; B3</f>
        <v>Image Size 1</v>
      </c>
      <c r="B3" s="23">
        <v>1</v>
      </c>
      <c r="C3" s="21">
        <v>1</v>
      </c>
      <c r="D3" s="21">
        <v>1</v>
      </c>
      <c r="E3" s="21">
        <v>10</v>
      </c>
      <c r="F3" s="21">
        <v>16</v>
      </c>
      <c r="G3" s="21">
        <v>10</v>
      </c>
      <c r="H3" s="21">
        <v>36</v>
      </c>
      <c r="I3" s="22">
        <v>128</v>
      </c>
      <c r="J3" s="22">
        <v>100</v>
      </c>
      <c r="K3" s="13">
        <f t="shared" si="0"/>
        <v>0.7242798353909452</v>
      </c>
      <c r="L3" s="12">
        <f t="shared" si="0"/>
        <v>0</v>
      </c>
      <c r="M3" s="14">
        <f t="shared" si="1"/>
        <v>0</v>
      </c>
      <c r="N3" s="15">
        <f t="shared" si="1"/>
        <v>1</v>
      </c>
      <c r="O3" s="15">
        <f t="shared" si="1"/>
        <v>0</v>
      </c>
      <c r="P3" s="14">
        <f t="shared" si="1"/>
        <v>1</v>
      </c>
      <c r="Q3" s="41"/>
      <c r="R3" s="13">
        <v>0.54594594594594503</v>
      </c>
      <c r="S3" s="12">
        <f>(($T3*60)+$U3)</f>
        <v>86</v>
      </c>
      <c r="T3" s="13">
        <v>1</v>
      </c>
      <c r="U3" s="27">
        <v>26</v>
      </c>
      <c r="V3" s="14">
        <v>7</v>
      </c>
      <c r="W3" s="15">
        <v>168</v>
      </c>
      <c r="X3" s="15">
        <v>0</v>
      </c>
      <c r="Y3" s="14">
        <v>195</v>
      </c>
      <c r="Z3" s="8">
        <f t="shared" ref="Z3:Z10" si="5">1-R3</f>
        <v>0.45405405405405497</v>
      </c>
      <c r="AA3" s="8">
        <f t="shared" ref="AA3:AA10" si="6">Y3/SUM(X3:Y3)</f>
        <v>1</v>
      </c>
      <c r="AB3" s="8">
        <f t="shared" ref="AB3:AB10" si="7">+W3/SUM(V3:W3)</f>
        <v>0.96</v>
      </c>
      <c r="AC3" s="8">
        <f t="shared" ref="AC3:AC10" si="8">V3/SUM(V3:W3)</f>
        <v>0.04</v>
      </c>
      <c r="AD3" s="8">
        <f t="shared" ref="AD3:AD10" si="9">Y3/SUM(Y3,W3)</f>
        <v>0.53719008264462809</v>
      </c>
      <c r="AE3" s="8">
        <f>SUM(X3:Y3)/SUM(V3:Y3)</f>
        <v>0.52702702702702697</v>
      </c>
      <c r="AF3" s="8">
        <f t="shared" si="3"/>
        <v>3.112972972972972</v>
      </c>
      <c r="AG3" s="8">
        <f t="shared" si="4"/>
        <v>2.4140540540540547</v>
      </c>
      <c r="AH3" s="8">
        <f t="shared" ref="AH3:AH10" si="10">AF3-AG3</f>
        <v>0.69891891891891733</v>
      </c>
      <c r="AI3" s="42">
        <f t="shared" ref="AI3:AI10" si="11">(AH3-MIN(AH:AH))/(MAX(AH:AH)-MIN(AH:AH))</f>
        <v>0</v>
      </c>
    </row>
    <row r="4" spans="1:35" x14ac:dyDescent="0.25">
      <c r="A4" s="21" t="str">
        <f t="shared" ref="A4:A10" si="12">"Image Size " &amp; B4</f>
        <v>Image Size 10</v>
      </c>
      <c r="B4" s="23">
        <v>10</v>
      </c>
      <c r="C4" s="21">
        <v>1</v>
      </c>
      <c r="D4" s="21">
        <v>1</v>
      </c>
      <c r="E4" s="21">
        <v>10</v>
      </c>
      <c r="F4" s="21">
        <v>16</v>
      </c>
      <c r="G4" s="21">
        <v>10</v>
      </c>
      <c r="H4" s="21">
        <v>36</v>
      </c>
      <c r="I4" s="22">
        <v>128</v>
      </c>
      <c r="J4" s="22">
        <v>100</v>
      </c>
      <c r="K4" s="13">
        <f t="shared" si="0"/>
        <v>0.9341563786008219</v>
      </c>
      <c r="L4" s="12">
        <f t="shared" si="0"/>
        <v>1.0197960407918417E-2</v>
      </c>
      <c r="M4" s="14">
        <f t="shared" si="1"/>
        <v>0.8035714285714286</v>
      </c>
      <c r="N4" s="15">
        <f t="shared" si="1"/>
        <v>0.19642857142857142</v>
      </c>
      <c r="O4" s="15">
        <f t="shared" si="1"/>
        <v>0.45882352941176469</v>
      </c>
      <c r="P4" s="14">
        <f t="shared" si="1"/>
        <v>0.54117647058823526</v>
      </c>
      <c r="Q4" s="41"/>
      <c r="R4" s="13">
        <v>0.68378378378378302</v>
      </c>
      <c r="S4" s="12">
        <f t="shared" ref="S4:S10" si="13">(($T4*60)+$U4)</f>
        <v>103</v>
      </c>
      <c r="T4" s="13">
        <v>1</v>
      </c>
      <c r="U4" s="27">
        <v>43</v>
      </c>
      <c r="V4" s="14">
        <v>97</v>
      </c>
      <c r="W4" s="15">
        <v>78</v>
      </c>
      <c r="X4" s="15">
        <v>39</v>
      </c>
      <c r="Y4" s="14">
        <v>156</v>
      </c>
      <c r="Z4" s="8">
        <f>1-R4</f>
        <v>0.31621621621621698</v>
      </c>
      <c r="AA4" s="8">
        <f t="shared" si="6"/>
        <v>0.8</v>
      </c>
      <c r="AB4" s="8">
        <f t="shared" si="7"/>
        <v>0.44571428571428573</v>
      </c>
      <c r="AC4" s="8">
        <f t="shared" si="8"/>
        <v>0.55428571428571427</v>
      </c>
      <c r="AD4" s="8">
        <f t="shared" si="9"/>
        <v>0.66666666666666663</v>
      </c>
      <c r="AE4" s="8">
        <f>SUM(X4:Y4)/SUM(V4:Y4)</f>
        <v>0.52702702702702697</v>
      </c>
      <c r="AF4" s="8">
        <f t="shared" si="3"/>
        <v>3.9098444242561881</v>
      </c>
      <c r="AG4" s="8">
        <f t="shared" si="4"/>
        <v>1.4273805631787571</v>
      </c>
      <c r="AH4" s="8">
        <f t="shared" si="10"/>
        <v>2.4824638610774308</v>
      </c>
      <c r="AI4" s="42">
        <f t="shared" si="11"/>
        <v>0.86800013738467752</v>
      </c>
    </row>
    <row r="5" spans="1:35" x14ac:dyDescent="0.25">
      <c r="A5" s="21" t="str">
        <f t="shared" si="12"/>
        <v>Image Size 25</v>
      </c>
      <c r="B5" s="23">
        <v>25</v>
      </c>
      <c r="C5" s="21">
        <v>1</v>
      </c>
      <c r="D5" s="21">
        <v>1</v>
      </c>
      <c r="E5" s="21">
        <v>10</v>
      </c>
      <c r="F5" s="21">
        <v>16</v>
      </c>
      <c r="G5" s="21">
        <v>10</v>
      </c>
      <c r="H5" s="21">
        <v>36</v>
      </c>
      <c r="I5" s="22">
        <v>128</v>
      </c>
      <c r="J5" s="22">
        <v>100</v>
      </c>
      <c r="K5" s="13">
        <f t="shared" si="0"/>
        <v>0.82716049382715984</v>
      </c>
      <c r="L5" s="12">
        <f t="shared" si="0"/>
        <v>6.3587282543491302E-2</v>
      </c>
      <c r="M5" s="14">
        <f t="shared" si="1"/>
        <v>0.9821428571428571</v>
      </c>
      <c r="N5" s="15">
        <f>(W5-MIN(W:W))/(MAX(W:W)-MIN(W:W))</f>
        <v>1.7857142857142856E-2</v>
      </c>
      <c r="O5" s="15">
        <f t="shared" si="1"/>
        <v>1</v>
      </c>
      <c r="P5" s="14">
        <f t="shared" si="1"/>
        <v>0</v>
      </c>
      <c r="Q5" s="41"/>
      <c r="R5" s="13">
        <v>0.61351351351351302</v>
      </c>
      <c r="S5" s="12">
        <f t="shared" si="13"/>
        <v>192</v>
      </c>
      <c r="T5" s="13">
        <v>3</v>
      </c>
      <c r="U5" s="27">
        <v>12</v>
      </c>
      <c r="V5" s="14">
        <v>117</v>
      </c>
      <c r="W5" s="15">
        <v>58</v>
      </c>
      <c r="X5" s="15">
        <v>85</v>
      </c>
      <c r="Y5" s="14">
        <v>110</v>
      </c>
      <c r="Z5" s="8">
        <f t="shared" si="5"/>
        <v>0.38648648648648698</v>
      </c>
      <c r="AA5" s="8">
        <f t="shared" si="6"/>
        <v>0.5641025641025641</v>
      </c>
      <c r="AB5" s="8">
        <f t="shared" si="7"/>
        <v>0.33142857142857141</v>
      </c>
      <c r="AC5" s="8">
        <f t="shared" si="8"/>
        <v>0.66857142857142859</v>
      </c>
      <c r="AD5" s="8">
        <f t="shared" si="9"/>
        <v>0.65476190476190477</v>
      </c>
      <c r="AE5" s="8">
        <f>SUM(X5:Y5)/SUM(V5:Y5)</f>
        <v>0.52702702702702697</v>
      </c>
      <c r="AF5" s="8">
        <f t="shared" si="3"/>
        <v>3.3553573903573901</v>
      </c>
      <c r="AG5" s="8">
        <f t="shared" si="4"/>
        <v>1.7993594833156925</v>
      </c>
      <c r="AH5" s="8">
        <f t="shared" si="10"/>
        <v>1.5559979070416976</v>
      </c>
      <c r="AI5" s="42">
        <f t="shared" si="11"/>
        <v>0.41711574620583641</v>
      </c>
    </row>
    <row r="6" spans="1:35" x14ac:dyDescent="0.25">
      <c r="A6" s="21" t="str">
        <f t="shared" si="12"/>
        <v>Image Size 50</v>
      </c>
      <c r="B6" s="23">
        <v>50</v>
      </c>
      <c r="C6" s="21">
        <v>1</v>
      </c>
      <c r="D6" s="21">
        <v>1</v>
      </c>
      <c r="E6" s="21">
        <v>10</v>
      </c>
      <c r="F6" s="21">
        <v>16</v>
      </c>
      <c r="G6" s="21">
        <v>10</v>
      </c>
      <c r="H6" s="21">
        <v>36</v>
      </c>
      <c r="I6" s="22">
        <v>128</v>
      </c>
      <c r="J6" s="22">
        <v>100</v>
      </c>
      <c r="K6" s="13">
        <f t="shared" si="0"/>
        <v>0.92592592592592537</v>
      </c>
      <c r="L6" s="12">
        <f t="shared" si="0"/>
        <v>9.8380323935212954E-2</v>
      </c>
      <c r="M6" s="14">
        <f t="shared" si="1"/>
        <v>0.8303571428571429</v>
      </c>
      <c r="N6" s="15">
        <f t="shared" si="1"/>
        <v>0.16964285714285715</v>
      </c>
      <c r="O6" s="15">
        <f t="shared" si="1"/>
        <v>0.51764705882352946</v>
      </c>
      <c r="P6" s="14">
        <f t="shared" si="1"/>
        <v>0.4823529411764706</v>
      </c>
      <c r="Q6" s="41"/>
      <c r="R6" s="13">
        <v>0.678378378378378</v>
      </c>
      <c r="S6" s="12">
        <f t="shared" si="13"/>
        <v>250</v>
      </c>
      <c r="T6" s="13">
        <v>4</v>
      </c>
      <c r="U6" s="27">
        <v>10</v>
      </c>
      <c r="V6" s="14">
        <v>100</v>
      </c>
      <c r="W6" s="15">
        <v>75</v>
      </c>
      <c r="X6" s="15">
        <v>44</v>
      </c>
      <c r="Y6" s="14">
        <v>151</v>
      </c>
      <c r="Z6" s="8">
        <f t="shared" si="5"/>
        <v>0.321621621621622</v>
      </c>
      <c r="AA6" s="8">
        <f t="shared" si="6"/>
        <v>0.77435897435897438</v>
      </c>
      <c r="AB6" s="8">
        <f t="shared" si="7"/>
        <v>0.42857142857142855</v>
      </c>
      <c r="AC6" s="8">
        <f t="shared" si="8"/>
        <v>0.5714285714285714</v>
      </c>
      <c r="AD6" s="8">
        <f t="shared" si="9"/>
        <v>0.66814159292035402</v>
      </c>
      <c r="AE6" s="8">
        <f>SUM(X6:Y6)/SUM(V6:Y6)</f>
        <v>0.52702702702702697</v>
      </c>
      <c r="AF6" s="8">
        <f t="shared" si="3"/>
        <v>3.863903035226564</v>
      </c>
      <c r="AG6" s="8">
        <f t="shared" si="4"/>
        <v>1.5358632900946501</v>
      </c>
      <c r="AH6" s="8">
        <f t="shared" si="10"/>
        <v>2.3280397451319139</v>
      </c>
      <c r="AI6" s="42">
        <f t="shared" si="11"/>
        <v>0.79284635197235398</v>
      </c>
    </row>
    <row r="7" spans="1:35" x14ac:dyDescent="0.25">
      <c r="A7" s="21" t="str">
        <f t="shared" si="12"/>
        <v>Image Size 200</v>
      </c>
      <c r="B7" s="23">
        <v>200</v>
      </c>
      <c r="C7" s="21">
        <v>1</v>
      </c>
      <c r="D7" s="21">
        <v>1</v>
      </c>
      <c r="E7" s="21">
        <v>10</v>
      </c>
      <c r="F7" s="21">
        <v>16</v>
      </c>
      <c r="G7" s="21">
        <v>10</v>
      </c>
      <c r="H7" s="21">
        <v>36</v>
      </c>
      <c r="I7" s="22">
        <v>128</v>
      </c>
      <c r="J7" s="22">
        <v>100</v>
      </c>
      <c r="K7" s="13">
        <f t="shared" si="0"/>
        <v>0.90534979423868178</v>
      </c>
      <c r="L7" s="12">
        <f t="shared" si="0"/>
        <v>0.71745650869826039</v>
      </c>
      <c r="M7" s="14">
        <f t="shared" si="1"/>
        <v>0.7142857142857143</v>
      </c>
      <c r="N7" s="15">
        <f t="shared" si="1"/>
        <v>0.2857142857142857</v>
      </c>
      <c r="O7" s="15">
        <f t="shared" si="1"/>
        <v>0.42352941176470588</v>
      </c>
      <c r="P7" s="14">
        <f t="shared" si="1"/>
        <v>0.57647058823529407</v>
      </c>
      <c r="Q7" s="41"/>
      <c r="R7" s="13">
        <v>0.66486486486486396</v>
      </c>
      <c r="S7" s="12">
        <f t="shared" si="13"/>
        <v>1282</v>
      </c>
      <c r="T7" s="13">
        <v>21</v>
      </c>
      <c r="U7" s="27">
        <v>22</v>
      </c>
      <c r="V7" s="14">
        <v>87</v>
      </c>
      <c r="W7" s="15">
        <v>88</v>
      </c>
      <c r="X7" s="15">
        <v>36</v>
      </c>
      <c r="Y7" s="14">
        <v>159</v>
      </c>
      <c r="Z7" s="8">
        <f t="shared" si="5"/>
        <v>0.33513513513513604</v>
      </c>
      <c r="AA7" s="8">
        <f t="shared" si="6"/>
        <v>0.81538461538461537</v>
      </c>
      <c r="AB7" s="8">
        <f t="shared" si="7"/>
        <v>0.50285714285714289</v>
      </c>
      <c r="AC7" s="8">
        <f t="shared" si="8"/>
        <v>0.49714285714285716</v>
      </c>
      <c r="AD7" s="8">
        <f t="shared" si="9"/>
        <v>0.64372469635627527</v>
      </c>
      <c r="AE7" s="8">
        <f t="shared" ref="AE7:AE10" si="14">SUM(X7:Y7)/SUM(V7:Y7)</f>
        <v>0.52702702702702697</v>
      </c>
      <c r="AF7" s="8">
        <f t="shared" si="3"/>
        <v>3.7951756669403718</v>
      </c>
      <c r="AG7" s="8">
        <f t="shared" si="4"/>
        <v>2.2646924841695308</v>
      </c>
      <c r="AH7" s="8">
        <f t="shared" si="10"/>
        <v>1.5304831827708409</v>
      </c>
      <c r="AI7" s="42">
        <f t="shared" si="11"/>
        <v>0.40469846215039074</v>
      </c>
    </row>
    <row r="8" spans="1:35" x14ac:dyDescent="0.25">
      <c r="A8" s="21" t="str">
        <f t="shared" si="12"/>
        <v>Image Size 300</v>
      </c>
      <c r="B8" s="23">
        <v>300</v>
      </c>
      <c r="C8" s="21">
        <v>1</v>
      </c>
      <c r="D8" s="21">
        <v>1</v>
      </c>
      <c r="E8" s="21">
        <v>10</v>
      </c>
      <c r="F8" s="21">
        <v>16</v>
      </c>
      <c r="G8" s="21">
        <v>10</v>
      </c>
      <c r="H8" s="21">
        <v>36</v>
      </c>
      <c r="I8" s="22">
        <v>128</v>
      </c>
      <c r="J8" s="22">
        <v>100</v>
      </c>
      <c r="K8" s="13">
        <f t="shared" si="0"/>
        <v>1</v>
      </c>
      <c r="L8" s="12">
        <f t="shared" si="0"/>
        <v>0.29214157168566285</v>
      </c>
      <c r="M8" s="14">
        <f t="shared" si="1"/>
        <v>0.9196428571428571</v>
      </c>
      <c r="N8" s="15">
        <f t="shared" si="1"/>
        <v>8.0357142857142863E-2</v>
      </c>
      <c r="O8" s="15">
        <f t="shared" si="1"/>
        <v>0.42352941176470588</v>
      </c>
      <c r="P8" s="14">
        <f t="shared" si="1"/>
        <v>0.57647058823529407</v>
      </c>
      <c r="Q8" s="41"/>
      <c r="R8" s="13">
        <v>0.72702702702702704</v>
      </c>
      <c r="S8" s="12">
        <f t="shared" si="13"/>
        <v>573</v>
      </c>
      <c r="T8" s="13">
        <v>9</v>
      </c>
      <c r="U8" s="27">
        <v>33</v>
      </c>
      <c r="V8" s="14">
        <v>110</v>
      </c>
      <c r="W8" s="15">
        <v>65</v>
      </c>
      <c r="X8" s="15">
        <v>36</v>
      </c>
      <c r="Y8" s="14">
        <v>159</v>
      </c>
      <c r="Z8" s="8">
        <f t="shared" si="5"/>
        <v>0.27297297297297296</v>
      </c>
      <c r="AA8" s="8">
        <f t="shared" si="6"/>
        <v>0.81538461538461537</v>
      </c>
      <c r="AB8" s="8">
        <f t="shared" si="7"/>
        <v>0.37142857142857144</v>
      </c>
      <c r="AC8" s="8">
        <f t="shared" si="8"/>
        <v>0.62857142857142856</v>
      </c>
      <c r="AD8" s="8">
        <f t="shared" si="9"/>
        <v>0.7098214285714286</v>
      </c>
      <c r="AE8" s="8">
        <f t="shared" si="14"/>
        <v>0.52702702702702697</v>
      </c>
      <c r="AF8" s="8">
        <f t="shared" si="3"/>
        <v>4.1941235433882484</v>
      </c>
      <c r="AG8" s="8">
        <f t="shared" si="4"/>
        <v>1.4404296707090558</v>
      </c>
      <c r="AH8" s="8">
        <f t="shared" si="10"/>
        <v>2.7536938726791926</v>
      </c>
      <c r="AI8" s="42">
        <f t="shared" si="11"/>
        <v>1</v>
      </c>
    </row>
    <row r="9" spans="1:35" x14ac:dyDescent="0.25">
      <c r="A9" s="21" t="str">
        <f t="shared" si="12"/>
        <v>Image Size 400</v>
      </c>
      <c r="B9" s="23">
        <v>400</v>
      </c>
      <c r="C9" s="21">
        <v>1</v>
      </c>
      <c r="D9" s="21">
        <v>1</v>
      </c>
      <c r="E9" s="21">
        <v>10</v>
      </c>
      <c r="F9" s="21">
        <v>16</v>
      </c>
      <c r="G9" s="21">
        <v>10</v>
      </c>
      <c r="H9" s="21">
        <v>36</v>
      </c>
      <c r="I9" s="22">
        <v>128</v>
      </c>
      <c r="J9" s="22">
        <v>100</v>
      </c>
      <c r="K9" s="13">
        <f t="shared" si="0"/>
        <v>0.88888888888888884</v>
      </c>
      <c r="L9" s="12">
        <f t="shared" si="0"/>
        <v>0.58908218356328734</v>
      </c>
      <c r="M9" s="14">
        <f t="shared" si="1"/>
        <v>0.9910714285714286</v>
      </c>
      <c r="N9" s="15">
        <f>(W9-MIN(W:W))/(MAX(W:W)-MIN(W:W))</f>
        <v>8.9285714285714281E-3</v>
      </c>
      <c r="O9" s="15">
        <f>(X9-MIN(X:X))/(MAX(X:X)-MIN(X:X))</f>
        <v>0.83529411764705885</v>
      </c>
      <c r="P9" s="14">
        <f>(Y9-MIN(Y:Y))/(MAX(Y:Y)-MIN(Y:Y))</f>
        <v>0.16470588235294117</v>
      </c>
      <c r="Q9" s="41"/>
      <c r="R9" s="13">
        <v>0.65405405405405403</v>
      </c>
      <c r="S9" s="12">
        <f t="shared" si="13"/>
        <v>1068</v>
      </c>
      <c r="T9" s="13">
        <v>17</v>
      </c>
      <c r="U9" s="27">
        <v>48</v>
      </c>
      <c r="V9" s="14">
        <v>118</v>
      </c>
      <c r="W9" s="15">
        <v>57</v>
      </c>
      <c r="X9" s="15">
        <v>71</v>
      </c>
      <c r="Y9" s="14">
        <v>124</v>
      </c>
      <c r="Z9" s="8">
        <f t="shared" si="5"/>
        <v>0.34594594594594597</v>
      </c>
      <c r="AA9" s="8">
        <f t="shared" si="6"/>
        <v>0.63589743589743586</v>
      </c>
      <c r="AB9" s="8">
        <f t="shared" si="7"/>
        <v>0.32571428571428573</v>
      </c>
      <c r="AC9" s="8">
        <f t="shared" si="8"/>
        <v>0.67428571428571427</v>
      </c>
      <c r="AD9" s="8">
        <f t="shared" si="9"/>
        <v>0.68508287292817682</v>
      </c>
      <c r="AE9" s="8">
        <f t="shared" si="14"/>
        <v>0.52702702702702697</v>
      </c>
      <c r="AF9" s="8">
        <f t="shared" si="3"/>
        <v>3.6470415421886004</v>
      </c>
      <c r="AG9" s="8">
        <f t="shared" si="4"/>
        <v>2.1049651042991493</v>
      </c>
      <c r="AH9" s="8">
        <f t="shared" si="10"/>
        <v>1.5420764378894511</v>
      </c>
      <c r="AI9" s="42">
        <f t="shared" si="11"/>
        <v>0.41034056670174041</v>
      </c>
    </row>
    <row r="10" spans="1:35" x14ac:dyDescent="0.25">
      <c r="A10" s="21" t="str">
        <f t="shared" si="12"/>
        <v>Image Size 500</v>
      </c>
      <c r="B10" s="23">
        <v>500</v>
      </c>
      <c r="C10" s="21">
        <v>1</v>
      </c>
      <c r="D10" s="21">
        <v>1</v>
      </c>
      <c r="E10" s="21">
        <v>10</v>
      </c>
      <c r="F10" s="21">
        <v>16</v>
      </c>
      <c r="G10" s="21">
        <v>10</v>
      </c>
      <c r="H10" s="21">
        <v>36</v>
      </c>
      <c r="I10" s="22">
        <v>128</v>
      </c>
      <c r="J10" s="22">
        <v>100</v>
      </c>
      <c r="K10" s="13">
        <f t="shared" si="0"/>
        <v>0.95473251028806527</v>
      </c>
      <c r="L10" s="12">
        <f t="shared" si="0"/>
        <v>1</v>
      </c>
      <c r="M10" s="14">
        <f t="shared" si="1"/>
        <v>1</v>
      </c>
      <c r="N10" s="15">
        <f t="shared" si="1"/>
        <v>0</v>
      </c>
      <c r="O10" s="15">
        <f t="shared" si="1"/>
        <v>0.6588235294117647</v>
      </c>
      <c r="P10" s="14">
        <f t="shared" si="1"/>
        <v>0.10588235294117647</v>
      </c>
      <c r="Q10" s="41"/>
      <c r="R10" s="13">
        <v>0.69729729729729695</v>
      </c>
      <c r="S10" s="12">
        <f t="shared" si="13"/>
        <v>1753</v>
      </c>
      <c r="T10" s="13">
        <v>29</v>
      </c>
      <c r="U10" s="28">
        <v>13</v>
      </c>
      <c r="V10" s="14">
        <v>119</v>
      </c>
      <c r="W10" s="15">
        <v>56</v>
      </c>
      <c r="X10" s="15">
        <v>56</v>
      </c>
      <c r="Y10" s="14">
        <v>119</v>
      </c>
      <c r="Z10" s="8">
        <f t="shared" si="5"/>
        <v>0.30270270270270305</v>
      </c>
      <c r="AA10" s="8">
        <f t="shared" si="6"/>
        <v>0.68</v>
      </c>
      <c r="AB10" s="8">
        <f t="shared" si="7"/>
        <v>0.32</v>
      </c>
      <c r="AC10" s="8">
        <f t="shared" si="8"/>
        <v>0.68</v>
      </c>
      <c r="AD10" s="8">
        <f t="shared" si="9"/>
        <v>0.68</v>
      </c>
      <c r="AE10" s="8">
        <f t="shared" si="14"/>
        <v>0.5</v>
      </c>
      <c r="AF10" s="8">
        <f t="shared" si="3"/>
        <v>3.6631796502384737</v>
      </c>
      <c r="AG10" s="8">
        <f t="shared" si="4"/>
        <v>2.2815262321144676</v>
      </c>
      <c r="AH10" s="8">
        <f t="shared" si="10"/>
        <v>1.3816534181240061</v>
      </c>
      <c r="AI10" s="42">
        <f t="shared" si="11"/>
        <v>0.33226728696282398</v>
      </c>
    </row>
    <row r="12" spans="1:35" x14ac:dyDescent="0.25">
      <c r="R12" s="4">
        <f>MAX(R4:R7)-MIN(R4:R7)</f>
        <v>7.0270270270269997E-2</v>
      </c>
      <c r="S12" s="4">
        <f>MAX(S2:S7)-MIN(S2:S7)</f>
        <v>1196</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ht="60" x14ac:dyDescent="0.25">
      <c r="A14" s="57" t="str">
        <f>A1</f>
        <v>Label</v>
      </c>
      <c r="B14" s="58" t="str">
        <f>R1</f>
        <v>Test accuracy</v>
      </c>
      <c r="C14" s="59" t="s">
        <v>35</v>
      </c>
      <c r="D14" s="60"/>
      <c r="E14" s="61"/>
      <c r="F14" s="62"/>
      <c r="G14" s="53"/>
      <c r="H14" s="53"/>
      <c r="I14" s="53"/>
      <c r="J14" s="53"/>
      <c r="K14" s="53"/>
      <c r="L14" s="53"/>
      <c r="M14" s="53"/>
      <c r="N14" s="53"/>
      <c r="O14" s="53"/>
      <c r="P14" s="53"/>
      <c r="Q14" s="53"/>
      <c r="R14" s="53"/>
      <c r="S14" s="53"/>
      <c r="T14" s="53"/>
      <c r="U14" s="53"/>
      <c r="V14" s="25"/>
      <c r="W14" s="25"/>
      <c r="X14" s="25"/>
      <c r="Y14" s="25"/>
      <c r="Z14" s="25"/>
      <c r="AA14" s="25"/>
      <c r="AB14" s="25"/>
      <c r="AC14" s="25"/>
      <c r="AD14" s="25"/>
      <c r="AE14" s="25"/>
      <c r="AF14" s="25"/>
      <c r="AG14" s="25"/>
      <c r="AH14" s="25"/>
      <c r="AI14" s="25"/>
    </row>
    <row r="15" spans="1:35" x14ac:dyDescent="0.25">
      <c r="A15" s="63" t="str">
        <f t="shared" ref="A15:A23" si="15">A2</f>
        <v>Baseline</v>
      </c>
      <c r="B15" s="64">
        <f t="shared" ref="B15:B23" si="16">R2</f>
        <v>0.67297297297297298</v>
      </c>
      <c r="C15" s="65">
        <v>0.11577684463107378</v>
      </c>
      <c r="D15" s="66"/>
      <c r="E15" s="67"/>
      <c r="F15" s="68"/>
      <c r="G15" s="53"/>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 t="shared" si="15"/>
        <v>Image Size 1</v>
      </c>
      <c r="B16" s="64">
        <f t="shared" si="16"/>
        <v>0.54594594594594503</v>
      </c>
      <c r="C16" s="65">
        <v>0</v>
      </c>
      <c r="D16" s="66"/>
      <c r="E16" s="67"/>
      <c r="F16" s="68"/>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t="str">
        <f t="shared" si="15"/>
        <v>Image Size 10</v>
      </c>
      <c r="B17" s="64">
        <f t="shared" si="16"/>
        <v>0.68378378378378302</v>
      </c>
      <c r="C17" s="65">
        <v>1.0197960407918417E-2</v>
      </c>
      <c r="D17" s="66"/>
      <c r="E17" s="67"/>
      <c r="F17" s="68"/>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t="str">
        <f t="shared" si="15"/>
        <v>Image Size 25</v>
      </c>
      <c r="B18" s="64">
        <f t="shared" si="16"/>
        <v>0.61351351351351302</v>
      </c>
      <c r="C18" s="65">
        <v>6.3587282543491302E-2</v>
      </c>
      <c r="D18" s="66"/>
      <c r="E18" s="67"/>
      <c r="F18" s="68"/>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t="str">
        <f t="shared" si="15"/>
        <v>Image Size 50</v>
      </c>
      <c r="B19" s="64">
        <f t="shared" si="16"/>
        <v>0.678378378378378</v>
      </c>
      <c r="C19" s="65">
        <v>9.8380323935212954E-2</v>
      </c>
      <c r="D19" s="66"/>
      <c r="E19" s="67"/>
      <c r="F19" s="68"/>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t="str">
        <f t="shared" si="15"/>
        <v>Image Size 200</v>
      </c>
      <c r="B20" s="64">
        <f t="shared" si="16"/>
        <v>0.66486486486486396</v>
      </c>
      <c r="C20" s="65">
        <v>0.71745650869826039</v>
      </c>
      <c r="D20" s="66"/>
      <c r="E20" s="67"/>
      <c r="F20" s="68"/>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t="str">
        <f t="shared" si="15"/>
        <v>Image Size 300</v>
      </c>
      <c r="B21" s="64">
        <f t="shared" si="16"/>
        <v>0.72702702702702704</v>
      </c>
      <c r="C21" s="65">
        <v>0.29214157168566285</v>
      </c>
      <c r="D21" s="66"/>
      <c r="E21" s="67"/>
      <c r="F21" s="68"/>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t="str">
        <f t="shared" si="15"/>
        <v>Image Size 400</v>
      </c>
      <c r="B22" s="64">
        <f t="shared" si="16"/>
        <v>0.65405405405405403</v>
      </c>
      <c r="C22" s="65">
        <v>0.58908218356328734</v>
      </c>
      <c r="D22" s="66"/>
      <c r="E22" s="67"/>
      <c r="F22" s="68"/>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t="str">
        <f t="shared" si="15"/>
        <v>Image Size 500</v>
      </c>
      <c r="B23" s="64">
        <f t="shared" si="16"/>
        <v>0.69729729729729695</v>
      </c>
      <c r="C23" s="65">
        <v>1</v>
      </c>
      <c r="D23" s="66"/>
      <c r="E23" s="67"/>
      <c r="F23" s="68"/>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row r="27" spans="1:35" x14ac:dyDescent="0.25">
      <c r="A27" s="178" t="s">
        <v>33</v>
      </c>
      <c r="B27" s="178"/>
      <c r="C27" s="178"/>
      <c r="D27" s="178"/>
      <c r="E27" s="178"/>
      <c r="F27" s="178"/>
    </row>
    <row r="28" spans="1:35" ht="75" x14ac:dyDescent="0.25">
      <c r="A28" s="57" t="s">
        <v>32</v>
      </c>
      <c r="B28" s="58" t="s">
        <v>11</v>
      </c>
      <c r="C28" s="59" t="s">
        <v>194</v>
      </c>
      <c r="D28" s="60" t="s">
        <v>197</v>
      </c>
      <c r="E28" s="61" t="s">
        <v>195</v>
      </c>
      <c r="F28" s="62" t="s">
        <v>196</v>
      </c>
    </row>
    <row r="29" spans="1:35" x14ac:dyDescent="0.25">
      <c r="A29" s="63" t="s">
        <v>38</v>
      </c>
      <c r="B29" s="64">
        <v>0.67297297297297298</v>
      </c>
      <c r="C29" s="7">
        <f>(F29-MIN(F$29:F$37))/(MAX(F$29:F$37)-MIN(F$29:F$37))</f>
        <v>4.1815071628718212E-2</v>
      </c>
      <c r="D29" s="11">
        <v>279</v>
      </c>
      <c r="E29" s="11">
        <v>279</v>
      </c>
      <c r="F29" s="68">
        <f>E29</f>
        <v>279</v>
      </c>
    </row>
    <row r="30" spans="1:35" x14ac:dyDescent="0.25">
      <c r="A30" s="63" t="s">
        <v>186</v>
      </c>
      <c r="B30" s="64">
        <v>0.54594594594594503</v>
      </c>
      <c r="C30" s="7">
        <f t="shared" ref="C30:C37" si="17">(F30-MIN(F$29:F$37))/(MAX(F$29:F$37)-MIN(F$29:F$37))</f>
        <v>0</v>
      </c>
      <c r="D30" s="12">
        <v>86</v>
      </c>
      <c r="E30" s="12">
        <v>86</v>
      </c>
      <c r="F30" s="68">
        <f t="shared" ref="F29:F32" si="18">E30</f>
        <v>86</v>
      </c>
    </row>
    <row r="31" spans="1:35" x14ac:dyDescent="0.25">
      <c r="A31" s="63" t="s">
        <v>187</v>
      </c>
      <c r="B31" s="64">
        <v>0.68378378378378302</v>
      </c>
      <c r="C31" s="7">
        <f t="shared" si="17"/>
        <v>3.6831928377627438E-3</v>
      </c>
      <c r="D31" s="12">
        <v>103</v>
      </c>
      <c r="E31" s="12">
        <v>103</v>
      </c>
      <c r="F31" s="68">
        <f t="shared" si="18"/>
        <v>103</v>
      </c>
    </row>
    <row r="32" spans="1:35" x14ac:dyDescent="0.25">
      <c r="A32" s="63" t="s">
        <v>188</v>
      </c>
      <c r="B32" s="64">
        <v>0.61351351351351302</v>
      </c>
      <c r="C32" s="7">
        <f t="shared" si="17"/>
        <v>2.2965790635461815E-2</v>
      </c>
      <c r="D32" s="12">
        <v>192</v>
      </c>
      <c r="E32" s="12">
        <v>192</v>
      </c>
      <c r="F32" s="68">
        <f t="shared" si="18"/>
        <v>192</v>
      </c>
    </row>
    <row r="33" spans="1:7" x14ac:dyDescent="0.25">
      <c r="A33" s="63" t="s">
        <v>189</v>
      </c>
      <c r="B33" s="64">
        <v>0.678378378378378</v>
      </c>
      <c r="C33" s="7">
        <f t="shared" si="17"/>
        <v>3.553197796429941E-2</v>
      </c>
      <c r="D33" s="12">
        <v>250</v>
      </c>
      <c r="E33" s="12">
        <v>250</v>
      </c>
      <c r="F33" s="68">
        <f>E33</f>
        <v>250</v>
      </c>
    </row>
    <row r="34" spans="1:7" x14ac:dyDescent="0.25">
      <c r="A34" s="63" t="s">
        <v>190</v>
      </c>
      <c r="B34" s="64">
        <v>0.66486486486486396</v>
      </c>
      <c r="C34" s="7">
        <f t="shared" si="17"/>
        <v>8.4930093670764456E-2</v>
      </c>
      <c r="D34" s="12">
        <v>478</v>
      </c>
      <c r="E34" s="12">
        <v>1282</v>
      </c>
      <c r="F34" s="68">
        <f>D34</f>
        <v>478</v>
      </c>
      <c r="G34">
        <f>E34/D34</f>
        <v>2.6820083682008367</v>
      </c>
    </row>
    <row r="35" spans="1:7" x14ac:dyDescent="0.25">
      <c r="A35" s="63" t="s">
        <v>191</v>
      </c>
      <c r="B35" s="64">
        <v>0.72702702702702704</v>
      </c>
      <c r="C35" s="7">
        <f t="shared" si="17"/>
        <v>0.31432601559759193</v>
      </c>
      <c r="D35" s="12"/>
      <c r="E35" s="12">
        <v>573</v>
      </c>
      <c r="F35" s="68">
        <f>E35*G$34</f>
        <v>1536.7907949790795</v>
      </c>
    </row>
    <row r="36" spans="1:7" x14ac:dyDescent="0.25">
      <c r="A36" s="63" t="s">
        <v>192</v>
      </c>
      <c r="B36" s="64">
        <v>0.65405405405405403</v>
      </c>
      <c r="C36" s="7">
        <f t="shared" si="17"/>
        <v>0.60196044125792414</v>
      </c>
      <c r="D36" s="12"/>
      <c r="E36" s="12">
        <v>1068</v>
      </c>
      <c r="F36" s="68">
        <f t="shared" ref="F36:F37" si="19">E36*G$34</f>
        <v>2864.3849372384934</v>
      </c>
    </row>
    <row r="37" spans="1:7" x14ac:dyDescent="0.25">
      <c r="A37" s="63" t="s">
        <v>193</v>
      </c>
      <c r="B37" s="64">
        <v>0.69729729729729695</v>
      </c>
      <c r="C37" s="7">
        <f t="shared" si="17"/>
        <v>1</v>
      </c>
      <c r="D37" s="12"/>
      <c r="E37" s="12">
        <v>1753</v>
      </c>
      <c r="F37" s="68">
        <f t="shared" si="19"/>
        <v>4701.5606694560665</v>
      </c>
    </row>
    <row r="43" spans="1:7" x14ac:dyDescent="0.25">
      <c r="B43" s="4">
        <f>MAX(B29:B37)-MIN(B29:B37)</f>
        <v>0.18108108108108201</v>
      </c>
    </row>
  </sheetData>
  <mergeCells count="2">
    <mergeCell ref="A13:F13"/>
    <mergeCell ref="A27:F2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5C9D-0D99-4C03-A3F5-6F5CE499CEE4}">
  <dimension ref="A1:AI23"/>
  <sheetViews>
    <sheetView workbookViewId="0">
      <selection activeCell="R12" sqref="R12:S12"/>
    </sheetView>
  </sheetViews>
  <sheetFormatPr defaultRowHeight="15" x14ac:dyDescent="0.25"/>
  <cols>
    <col min="1" max="1" width="8.5703125" bestFit="1" customWidth="1"/>
    <col min="2" max="2" width="12.5703125" bestFit="1" customWidth="1"/>
    <col min="3" max="3" width="13.7109375" customWidth="1"/>
    <col min="5" max="5" width="7.140625" bestFit="1" customWidth="1"/>
    <col min="6" max="6" width="8.140625" bestFit="1" customWidth="1"/>
    <col min="7" max="7" width="7.140625" bestFit="1" customWidth="1"/>
    <col min="8" max="8" width="8.140625" bestFit="1" customWidth="1"/>
    <col min="9" max="9" width="8.5703125" bestFit="1" customWidth="1"/>
    <col min="10" max="11" width="8.7109375" bestFit="1" customWidth="1"/>
    <col min="12" max="12" width="11.28515625" customWidth="1"/>
    <col min="13" max="13" width="7.7109375" bestFit="1" customWidth="1"/>
    <col min="14" max="16" width="4.5703125" bestFit="1" customWidth="1"/>
    <col min="17" max="17" width="3.5703125" customWidth="1"/>
    <col min="18" max="18" width="8.42578125" bestFit="1" customWidth="1"/>
    <col min="19" max="19" width="7.5703125" bestFit="1" customWidth="1"/>
    <col min="20" max="21" width="5.5703125" bestFit="1" customWidth="1"/>
    <col min="22" max="23" width="6.5703125" bestFit="1" customWidth="1"/>
    <col min="24" max="24" width="5.5703125" bestFit="1" customWidth="1"/>
    <col min="25" max="25" width="6.5703125" bestFit="1" customWidth="1"/>
    <col min="27" max="28" width="7.140625" bestFit="1" customWidth="1"/>
    <col min="31" max="31" width="8.85546875" bestFit="1" customWidth="1"/>
    <col min="32" max="32" width="5.42578125" bestFit="1" customWidth="1"/>
    <col min="33" max="33" width="4.5703125" bestFit="1" customWidth="1"/>
    <col min="34" max="34" width="4.5703125" customWidth="1"/>
    <col min="35" max="35" width="5.7109375" bestFit="1" customWidth="1"/>
  </cols>
  <sheetData>
    <row r="1" spans="1:35" ht="60.75" thickBot="1" x14ac:dyDescent="0.3">
      <c r="A1" s="33" t="s">
        <v>32</v>
      </c>
      <c r="B1" s="33" t="s">
        <v>0</v>
      </c>
      <c r="C1" s="33" t="s">
        <v>3</v>
      </c>
      <c r="D1" s="33" t="s">
        <v>1</v>
      </c>
      <c r="E1" s="33" t="s">
        <v>14</v>
      </c>
      <c r="F1" s="33" t="s">
        <v>16</v>
      </c>
      <c r="G1" s="33" t="s">
        <v>15</v>
      </c>
      <c r="H1" s="33" t="s">
        <v>17</v>
      </c>
      <c r="I1" s="34" t="s">
        <v>2</v>
      </c>
      <c r="J1" s="34" t="s">
        <v>10</v>
      </c>
      <c r="K1" s="35" t="s">
        <v>34</v>
      </c>
      <c r="L1" s="36" t="s">
        <v>35</v>
      </c>
      <c r="M1" s="36" t="s">
        <v>18</v>
      </c>
      <c r="N1" s="36" t="s">
        <v>19</v>
      </c>
      <c r="O1" s="36" t="s">
        <v>20</v>
      </c>
      <c r="P1" s="37" t="s">
        <v>21</v>
      </c>
      <c r="Q1" s="40"/>
      <c r="R1" s="35" t="s">
        <v>11</v>
      </c>
      <c r="S1" s="36" t="s">
        <v>22</v>
      </c>
      <c r="T1" s="37" t="s">
        <v>13</v>
      </c>
      <c r="U1" s="38" t="s">
        <v>12</v>
      </c>
      <c r="V1" s="36" t="s">
        <v>18</v>
      </c>
      <c r="W1" s="36" t="s">
        <v>19</v>
      </c>
      <c r="X1" s="36" t="s">
        <v>20</v>
      </c>
      <c r="Y1" s="37" t="s">
        <v>21</v>
      </c>
      <c r="Z1" s="36" t="s">
        <v>28</v>
      </c>
      <c r="AA1" s="36" t="s">
        <v>23</v>
      </c>
      <c r="AB1" s="36" t="s">
        <v>24</v>
      </c>
      <c r="AC1" s="36" t="s">
        <v>25</v>
      </c>
      <c r="AD1" s="36" t="s">
        <v>26</v>
      </c>
      <c r="AE1" s="36" t="s">
        <v>27</v>
      </c>
      <c r="AF1" s="39" t="s">
        <v>30</v>
      </c>
      <c r="AG1" s="39" t="s">
        <v>31</v>
      </c>
      <c r="AH1" s="39" t="s">
        <v>29</v>
      </c>
      <c r="AI1" s="39" t="s">
        <v>39</v>
      </c>
    </row>
    <row r="2" spans="1:35" x14ac:dyDescent="0.25">
      <c r="A2" s="19" t="s">
        <v>38</v>
      </c>
      <c r="B2" s="19">
        <v>100</v>
      </c>
      <c r="C2" s="23">
        <v>1</v>
      </c>
      <c r="D2" s="19">
        <v>1</v>
      </c>
      <c r="E2" s="19">
        <v>10</v>
      </c>
      <c r="F2" s="19">
        <v>16</v>
      </c>
      <c r="G2" s="19">
        <v>10</v>
      </c>
      <c r="H2" s="19">
        <v>36</v>
      </c>
      <c r="I2" s="20">
        <v>128</v>
      </c>
      <c r="J2" s="20">
        <v>100</v>
      </c>
      <c r="K2" s="7">
        <f>(R2-MIN(R:R))/(MAX(R:R)-MIN(R:R))</f>
        <v>1</v>
      </c>
      <c r="L2" s="7">
        <f>(S2-MIN(S:S))/(MAX(S:S)-MIN(S:S))</f>
        <v>0.61453744493392071</v>
      </c>
      <c r="M2" s="7">
        <f t="shared" ref="M2:P3" si="0">(V2-MIN(V:V))/(MAX(V:V)-MIN(V:V))</f>
        <v>0</v>
      </c>
      <c r="N2" s="7">
        <f t="shared" si="0"/>
        <v>1</v>
      </c>
      <c r="O2" s="7">
        <f t="shared" si="0"/>
        <v>0</v>
      </c>
      <c r="P2" s="7">
        <f t="shared" si="0"/>
        <v>1</v>
      </c>
      <c r="Q2" s="41"/>
      <c r="R2" s="5">
        <v>0.67297297297297298</v>
      </c>
      <c r="S2" s="11">
        <f t="shared" ref="S2" si="1">(($T2*60)+$U2)</f>
        <v>279</v>
      </c>
      <c r="T2" s="5">
        <v>4</v>
      </c>
      <c r="U2" s="7">
        <v>39</v>
      </c>
      <c r="V2" s="5">
        <v>102</v>
      </c>
      <c r="W2" s="5">
        <v>73</v>
      </c>
      <c r="X2" s="5">
        <v>48</v>
      </c>
      <c r="Y2" s="7">
        <v>147</v>
      </c>
      <c r="Z2" s="42">
        <f>1-R2</f>
        <v>0.32702702702702702</v>
      </c>
      <c r="AA2" s="42">
        <f>Y2/SUM(X2:Y2)</f>
        <v>0.75384615384615383</v>
      </c>
      <c r="AB2" s="42">
        <f>+W2/SUM(V2:W2)</f>
        <v>0.41714285714285715</v>
      </c>
      <c r="AC2" s="42">
        <f>V2/SUM(V2:W2)</f>
        <v>0.58285714285714285</v>
      </c>
      <c r="AD2" s="42">
        <f>Y2/SUM(Y2,W2)</f>
        <v>0.66818181818181821</v>
      </c>
      <c r="AE2" s="42">
        <f>SUM(X2:Y2)/SUM(V2:Y2)</f>
        <v>0.52702702702702697</v>
      </c>
      <c r="AF2" s="42">
        <f>AE2+AC2+AA2+R2+P2+M2</f>
        <v>3.5367032967032968</v>
      </c>
      <c r="AG2" s="42">
        <f>AB2+Z2+O2+N2+L2</f>
        <v>2.358707329103805</v>
      </c>
      <c r="AH2" s="42">
        <f>AF2-AG2</f>
        <v>1.1779959675994918</v>
      </c>
      <c r="AI2" s="42">
        <f>(AH2-MIN(AH:AH))/(MAX(AH:AH)-MIN(AH:AH))</f>
        <v>1</v>
      </c>
    </row>
    <row r="3" spans="1:35" x14ac:dyDescent="0.25">
      <c r="A3" s="21" t="s">
        <v>37</v>
      </c>
      <c r="B3" s="21">
        <v>100</v>
      </c>
      <c r="C3" s="23">
        <v>3</v>
      </c>
      <c r="D3" s="21">
        <v>1</v>
      </c>
      <c r="E3" s="21">
        <v>10</v>
      </c>
      <c r="F3" s="21">
        <v>16</v>
      </c>
      <c r="G3" s="21">
        <v>10</v>
      </c>
      <c r="H3" s="21">
        <v>36</v>
      </c>
      <c r="I3" s="22">
        <v>128</v>
      </c>
      <c r="J3" s="22">
        <v>100</v>
      </c>
      <c r="K3" s="27">
        <f>(R3-MIN(R:R))/(MAX(R:R)-MIN(R:R))</f>
        <v>0.92369477911646503</v>
      </c>
      <c r="L3" s="27">
        <f>(S3-MIN(S:S))/(MAX(S:S)-MIN(S:S))</f>
        <v>1</v>
      </c>
      <c r="M3" s="18">
        <f t="shared" si="0"/>
        <v>1</v>
      </c>
      <c r="N3" s="26">
        <f t="shared" si="0"/>
        <v>0</v>
      </c>
      <c r="O3" s="26">
        <f t="shared" si="0"/>
        <v>1</v>
      </c>
      <c r="P3" s="18">
        <f t="shared" si="0"/>
        <v>0</v>
      </c>
      <c r="Q3" s="41"/>
      <c r="R3" s="13">
        <v>0.62162162162162105</v>
      </c>
      <c r="S3" s="12">
        <f>(($T3*60)+$U3)</f>
        <v>454</v>
      </c>
      <c r="T3" s="13">
        <v>7</v>
      </c>
      <c r="U3" s="27">
        <v>34</v>
      </c>
      <c r="V3" s="16">
        <v>107</v>
      </c>
      <c r="W3" s="17">
        <v>68</v>
      </c>
      <c r="X3" s="17">
        <v>72</v>
      </c>
      <c r="Y3" s="18">
        <v>123</v>
      </c>
      <c r="Z3" s="8">
        <f t="shared" ref="Z3" si="2">1-R3</f>
        <v>0.37837837837837895</v>
      </c>
      <c r="AA3" s="8">
        <f t="shared" ref="AA3" si="3">Y3/SUM(X3:Y3)</f>
        <v>0.63076923076923075</v>
      </c>
      <c r="AB3" s="8">
        <f t="shared" ref="AB3" si="4">+W3/SUM(V3:W3)</f>
        <v>0.38857142857142857</v>
      </c>
      <c r="AC3" s="8">
        <f t="shared" ref="AC3" si="5">V3/SUM(V3:W3)</f>
        <v>0.61142857142857143</v>
      </c>
      <c r="AD3" s="8">
        <f t="shared" ref="AD3" si="6">Y3/SUM(Y3,W3)</f>
        <v>0.64397905759162299</v>
      </c>
      <c r="AE3" s="8">
        <f t="shared" ref="AE3" si="7">SUM(X3:Y3)/SUM(V3:Y3)</f>
        <v>0.52702702702702697</v>
      </c>
      <c r="AF3" s="8">
        <f>AE3+AC3+AA3+R3+P3+M3</f>
        <v>3.3908464508464502</v>
      </c>
      <c r="AG3" s="8">
        <f>AB3+Z3+O3+N3+L3</f>
        <v>2.7669498069498077</v>
      </c>
      <c r="AH3" s="8">
        <f>AF3-AG3</f>
        <v>0.62389664389664246</v>
      </c>
      <c r="AI3" s="42">
        <f>(AH3-MIN(AH:AH))/(MAX(AH:AH)-MIN(AH:AH))</f>
        <v>0</v>
      </c>
    </row>
    <row r="4" spans="1:35" x14ac:dyDescent="0.25">
      <c r="A4" s="21"/>
      <c r="B4" s="21"/>
      <c r="C4" s="21"/>
      <c r="D4" s="21"/>
      <c r="E4" s="21"/>
      <c r="F4" s="21"/>
      <c r="G4" s="21"/>
      <c r="H4" s="21"/>
      <c r="I4" s="22"/>
      <c r="J4" s="22"/>
      <c r="K4" s="27"/>
      <c r="L4" s="27"/>
      <c r="M4" s="18"/>
      <c r="N4" s="26"/>
      <c r="O4" s="26"/>
      <c r="P4" s="18"/>
      <c r="Q4" s="41"/>
      <c r="R4" s="13"/>
      <c r="S4" s="12">
        <v>0</v>
      </c>
      <c r="T4" s="13"/>
      <c r="U4" s="27"/>
      <c r="V4" s="16"/>
      <c r="W4" s="17"/>
      <c r="X4" s="17"/>
      <c r="Y4" s="18"/>
      <c r="Z4" s="8"/>
      <c r="AA4" s="8"/>
      <c r="AB4" s="8"/>
      <c r="AC4" s="8"/>
      <c r="AD4" s="8"/>
      <c r="AE4" s="8"/>
      <c r="AF4" s="8"/>
      <c r="AG4" s="8"/>
      <c r="AH4" s="8"/>
      <c r="AI4" s="42"/>
    </row>
    <row r="5" spans="1:35" x14ac:dyDescent="0.25">
      <c r="A5" s="21"/>
      <c r="B5" s="21"/>
      <c r="C5" s="21"/>
      <c r="D5" s="21"/>
      <c r="E5" s="21"/>
      <c r="F5" s="21"/>
      <c r="G5" s="21"/>
      <c r="H5" s="21"/>
      <c r="I5" s="22"/>
      <c r="J5" s="22"/>
      <c r="K5" s="13"/>
      <c r="L5" s="12"/>
      <c r="M5" s="14"/>
      <c r="N5" s="15"/>
      <c r="O5" s="15"/>
      <c r="P5" s="14"/>
      <c r="Q5" s="41"/>
      <c r="R5" s="13"/>
      <c r="S5" s="12"/>
      <c r="T5" s="13"/>
      <c r="U5" s="27"/>
      <c r="V5" s="14"/>
      <c r="W5" s="15"/>
      <c r="X5" s="15"/>
      <c r="Y5" s="14"/>
      <c r="Z5" s="8"/>
      <c r="AA5" s="8"/>
      <c r="AB5" s="8"/>
      <c r="AC5" s="8"/>
      <c r="AD5" s="8"/>
      <c r="AE5" s="8"/>
      <c r="AF5" s="8"/>
      <c r="AG5" s="8"/>
      <c r="AH5" s="8"/>
      <c r="AI5" s="42"/>
    </row>
    <row r="6" spans="1:35" x14ac:dyDescent="0.25">
      <c r="A6" s="21"/>
      <c r="B6" s="21"/>
      <c r="C6" s="21"/>
      <c r="D6" s="21"/>
      <c r="E6" s="21"/>
      <c r="F6" s="21"/>
      <c r="G6" s="21"/>
      <c r="H6" s="21"/>
      <c r="I6" s="22"/>
      <c r="J6" s="22"/>
      <c r="K6" s="13"/>
      <c r="L6" s="12"/>
      <c r="M6" s="14"/>
      <c r="N6" s="15"/>
      <c r="O6" s="15"/>
      <c r="P6" s="14"/>
      <c r="Q6" s="41"/>
      <c r="R6" s="13"/>
      <c r="S6" s="12"/>
      <c r="T6" s="13"/>
      <c r="U6" s="27"/>
      <c r="V6" s="14"/>
      <c r="W6" s="15"/>
      <c r="X6" s="15"/>
      <c r="Y6" s="14"/>
      <c r="Z6" s="8"/>
      <c r="AA6" s="8"/>
      <c r="AB6" s="8"/>
      <c r="AC6" s="8"/>
      <c r="AD6" s="8"/>
      <c r="AE6" s="8"/>
      <c r="AF6" s="8"/>
      <c r="AG6" s="8"/>
      <c r="AH6" s="8"/>
      <c r="AI6" s="42"/>
    </row>
    <row r="7" spans="1:35" x14ac:dyDescent="0.25">
      <c r="A7" s="21"/>
      <c r="B7" s="21"/>
      <c r="C7" s="21"/>
      <c r="D7" s="21"/>
      <c r="E7" s="21"/>
      <c r="F7" s="21"/>
      <c r="G7" s="21"/>
      <c r="H7" s="21"/>
      <c r="I7" s="22"/>
      <c r="J7" s="22"/>
      <c r="K7" s="13"/>
      <c r="L7" s="12"/>
      <c r="M7" s="14"/>
      <c r="N7" s="15"/>
      <c r="O7" s="15"/>
      <c r="P7" s="14"/>
      <c r="Q7" s="41"/>
      <c r="R7" s="13"/>
      <c r="S7" s="12"/>
      <c r="T7" s="13"/>
      <c r="U7" s="27"/>
      <c r="V7" s="14"/>
      <c r="W7" s="15"/>
      <c r="X7" s="15"/>
      <c r="Y7" s="14"/>
      <c r="Z7" s="8"/>
      <c r="AA7" s="8"/>
      <c r="AB7" s="8"/>
      <c r="AC7" s="8"/>
      <c r="AD7" s="8"/>
      <c r="AE7" s="8"/>
      <c r="AF7" s="8"/>
      <c r="AG7" s="8"/>
      <c r="AH7" s="8"/>
      <c r="AI7" s="42"/>
    </row>
    <row r="8" spans="1:35" x14ac:dyDescent="0.25">
      <c r="A8" s="21"/>
      <c r="B8" s="21"/>
      <c r="C8" s="21"/>
      <c r="D8" s="21"/>
      <c r="E8" s="21"/>
      <c r="F8" s="21"/>
      <c r="G8" s="21"/>
      <c r="H8" s="21"/>
      <c r="I8" s="22"/>
      <c r="J8" s="22"/>
      <c r="K8" s="13"/>
      <c r="L8" s="12"/>
      <c r="M8" s="14"/>
      <c r="N8" s="15"/>
      <c r="O8" s="15"/>
      <c r="P8" s="14"/>
      <c r="Q8" s="41"/>
      <c r="R8" s="13"/>
      <c r="S8" s="12"/>
      <c r="T8" s="13"/>
      <c r="U8" s="27"/>
      <c r="V8" s="14"/>
      <c r="W8" s="15"/>
      <c r="X8" s="15"/>
      <c r="Y8" s="14"/>
      <c r="Z8" s="8"/>
      <c r="AA8" s="8"/>
      <c r="AB8" s="8"/>
      <c r="AC8" s="8"/>
      <c r="AD8" s="8"/>
      <c r="AE8" s="8"/>
      <c r="AF8" s="8"/>
      <c r="AG8" s="8"/>
      <c r="AH8" s="8"/>
      <c r="AI8" s="42"/>
    </row>
    <row r="9" spans="1:35" x14ac:dyDescent="0.25">
      <c r="A9" s="21"/>
      <c r="B9" s="21"/>
      <c r="C9" s="21"/>
      <c r="D9" s="21"/>
      <c r="E9" s="21"/>
      <c r="F9" s="21"/>
      <c r="G9" s="21"/>
      <c r="H9" s="21"/>
      <c r="I9" s="22"/>
      <c r="J9" s="22"/>
      <c r="K9" s="13"/>
      <c r="L9" s="12"/>
      <c r="M9" s="14"/>
      <c r="N9" s="15"/>
      <c r="O9" s="15"/>
      <c r="P9" s="14"/>
      <c r="Q9" s="41"/>
      <c r="R9" s="13"/>
      <c r="S9" s="12"/>
      <c r="T9" s="13"/>
      <c r="U9" s="27"/>
      <c r="V9" s="14"/>
      <c r="W9" s="15"/>
      <c r="X9" s="15"/>
      <c r="Y9" s="14"/>
      <c r="Z9" s="8"/>
      <c r="AA9" s="8"/>
      <c r="AB9" s="8"/>
      <c r="AC9" s="8"/>
      <c r="AD9" s="8"/>
      <c r="AE9" s="8"/>
      <c r="AF9" s="8"/>
      <c r="AG9" s="8"/>
      <c r="AH9" s="8"/>
      <c r="AI9" s="42"/>
    </row>
    <row r="10" spans="1:35" x14ac:dyDescent="0.25">
      <c r="A10" s="21"/>
      <c r="B10" s="21"/>
      <c r="C10" s="21"/>
      <c r="D10" s="21"/>
      <c r="E10" s="21"/>
      <c r="F10" s="21"/>
      <c r="G10" s="21"/>
      <c r="H10" s="21"/>
      <c r="I10" s="22"/>
      <c r="J10" s="22"/>
      <c r="K10" s="13"/>
      <c r="L10" s="12"/>
      <c r="M10" s="14"/>
      <c r="N10" s="15"/>
      <c r="O10" s="15"/>
      <c r="P10" s="14"/>
      <c r="Q10" s="41"/>
      <c r="R10" s="13"/>
      <c r="S10" s="12"/>
      <c r="T10" s="13"/>
      <c r="U10" s="28"/>
      <c r="V10" s="14"/>
      <c r="W10" s="15"/>
      <c r="X10" s="15"/>
      <c r="Y10" s="14"/>
      <c r="Z10" s="8"/>
      <c r="AA10" s="8"/>
      <c r="AB10" s="8"/>
      <c r="AC10" s="8"/>
      <c r="AD10" s="8"/>
      <c r="AE10" s="8"/>
      <c r="AF10" s="8"/>
      <c r="AG10" s="8"/>
      <c r="AH10" s="8"/>
      <c r="AI10" s="42"/>
    </row>
    <row r="12" spans="1:35" x14ac:dyDescent="0.25">
      <c r="R12" s="4">
        <f>MAX(R4:R7)-MIN(R4:R7)</f>
        <v>0</v>
      </c>
      <c r="S12" s="4">
        <f>MAX(S2:S7)-MIN(S2:S7)</f>
        <v>454</v>
      </c>
    </row>
    <row r="13" spans="1:35" x14ac:dyDescent="0.25">
      <c r="A13" s="178" t="s">
        <v>33</v>
      </c>
      <c r="B13" s="178"/>
      <c r="C13" s="178"/>
      <c r="D13" s="178"/>
      <c r="E13" s="178"/>
      <c r="F13" s="178"/>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spans="1:35" ht="30" x14ac:dyDescent="0.25">
      <c r="A14" s="57" t="str">
        <f>A1</f>
        <v>Label</v>
      </c>
      <c r="B14" s="58" t="str">
        <f>R1</f>
        <v>Test accuracy</v>
      </c>
      <c r="C14" s="59" t="str">
        <f>L1</f>
        <v>Normalized Time</v>
      </c>
      <c r="D14" s="60"/>
      <c r="E14" s="61"/>
      <c r="F14" s="62"/>
      <c r="G14" s="52"/>
      <c r="H14" s="53"/>
      <c r="I14" s="53"/>
      <c r="J14" s="53"/>
      <c r="K14" s="53"/>
      <c r="L14" s="53"/>
      <c r="M14" s="53"/>
      <c r="N14" s="53"/>
      <c r="O14" s="53"/>
      <c r="P14" s="53"/>
      <c r="Q14" s="53"/>
      <c r="R14" s="53"/>
      <c r="S14" s="53"/>
      <c r="T14" s="53"/>
      <c r="U14" s="53"/>
      <c r="V14" s="25"/>
      <c r="W14" s="25"/>
      <c r="X14" s="25"/>
      <c r="Y14" s="25"/>
      <c r="Z14" s="25"/>
      <c r="AA14" s="25"/>
      <c r="AB14" s="25"/>
      <c r="AC14" s="25"/>
      <c r="AD14" s="25"/>
      <c r="AE14" s="25"/>
      <c r="AF14" s="25"/>
      <c r="AG14" s="25"/>
      <c r="AH14" s="25"/>
      <c r="AI14" s="25"/>
    </row>
    <row r="15" spans="1:35" x14ac:dyDescent="0.25">
      <c r="A15" s="63" t="str">
        <f t="shared" ref="A15:A16" si="8">A2</f>
        <v>Baseline</v>
      </c>
      <c r="B15" s="64">
        <f t="shared" ref="B15:B16" si="9">R2</f>
        <v>0.67297297297297298</v>
      </c>
      <c r="C15" s="65">
        <f t="shared" ref="C15:C16" si="10">L2</f>
        <v>0.61453744493392071</v>
      </c>
      <c r="D15" s="66"/>
      <c r="E15" s="67"/>
      <c r="F15" s="68"/>
      <c r="G15" s="52"/>
      <c r="H15" s="53"/>
      <c r="I15" s="53"/>
      <c r="J15" s="53"/>
      <c r="K15" s="53"/>
      <c r="L15" s="53"/>
      <c r="M15" s="53"/>
      <c r="N15" s="53"/>
      <c r="O15" s="53"/>
      <c r="P15" s="53"/>
      <c r="Q15" s="53"/>
      <c r="R15" s="53"/>
      <c r="S15" s="53"/>
      <c r="T15" s="53"/>
      <c r="U15" s="53"/>
      <c r="V15" s="51"/>
      <c r="W15" s="51"/>
      <c r="X15" s="51"/>
      <c r="Y15" s="52"/>
      <c r="Z15" s="41"/>
      <c r="AA15" s="41"/>
      <c r="AB15" s="41"/>
      <c r="AC15" s="41"/>
      <c r="AD15" s="41"/>
      <c r="AE15" s="41"/>
      <c r="AF15" s="41"/>
      <c r="AG15" s="41"/>
      <c r="AH15" s="41"/>
      <c r="AI15" s="41"/>
    </row>
    <row r="16" spans="1:35" x14ac:dyDescent="0.25">
      <c r="A16" s="63" t="str">
        <f t="shared" si="8"/>
        <v>color</v>
      </c>
      <c r="B16" s="64">
        <f t="shared" si="9"/>
        <v>0.62162162162162105</v>
      </c>
      <c r="C16" s="65">
        <f t="shared" si="10"/>
        <v>1</v>
      </c>
      <c r="D16" s="66"/>
      <c r="E16" s="67"/>
      <c r="F16" s="68"/>
      <c r="G16" s="52"/>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7" spans="1:35" x14ac:dyDescent="0.25">
      <c r="A17" s="63"/>
      <c r="B17" s="64"/>
      <c r="C17" s="65"/>
      <c r="D17" s="66"/>
      <c r="E17" s="67"/>
      <c r="F17" s="68"/>
      <c r="G17" s="52"/>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row>
    <row r="18" spans="1:35" x14ac:dyDescent="0.25">
      <c r="A18" s="63"/>
      <c r="B18" s="64"/>
      <c r="C18" s="65"/>
      <c r="D18" s="66"/>
      <c r="E18" s="67"/>
      <c r="F18" s="68"/>
      <c r="G18" s="52"/>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row>
    <row r="19" spans="1:35" x14ac:dyDescent="0.25">
      <c r="A19" s="63"/>
      <c r="B19" s="64"/>
      <c r="C19" s="65"/>
      <c r="D19" s="66"/>
      <c r="E19" s="67"/>
      <c r="F19" s="68"/>
      <c r="G19" s="52"/>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row>
    <row r="20" spans="1:35" x14ac:dyDescent="0.25">
      <c r="A20" s="63"/>
      <c r="B20" s="64"/>
      <c r="C20" s="65"/>
      <c r="D20" s="66"/>
      <c r="E20" s="67"/>
      <c r="F20" s="68"/>
      <c r="G20" s="52"/>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row>
    <row r="21" spans="1:35" x14ac:dyDescent="0.25">
      <c r="A21" s="63"/>
      <c r="B21" s="64"/>
      <c r="C21" s="65"/>
      <c r="D21" s="66"/>
      <c r="E21" s="67"/>
      <c r="F21" s="68"/>
      <c r="G21" s="52"/>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row>
    <row r="22" spans="1:35" x14ac:dyDescent="0.25">
      <c r="A22" s="63"/>
      <c r="B22" s="64"/>
      <c r="C22" s="65"/>
      <c r="D22" s="66"/>
      <c r="E22" s="67"/>
      <c r="F22" s="68"/>
      <c r="G22" s="52"/>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x14ac:dyDescent="0.25">
      <c r="A23" s="63"/>
      <c r="B23" s="64"/>
      <c r="C23" s="65"/>
      <c r="D23" s="66"/>
      <c r="E23" s="67"/>
      <c r="F23" s="68"/>
      <c r="G23" s="52"/>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row>
  </sheetData>
  <mergeCells count="1">
    <mergeCell ref="A13:F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Method 1</vt:lpstr>
      <vt:lpstr>Method 2</vt:lpstr>
      <vt:lpstr>Various tables and graphs</vt:lpstr>
      <vt:lpstr>Color vs Greyscale</vt:lpstr>
      <vt:lpstr>Time</vt:lpstr>
      <vt:lpstr>Accuracy</vt:lpstr>
      <vt:lpstr>Image Size</vt:lpstr>
      <vt:lpstr>Color</vt:lpstr>
      <vt:lpstr>Augment</vt:lpstr>
      <vt:lpstr>L1FS</vt:lpstr>
      <vt:lpstr>L2FS</vt:lpstr>
      <vt:lpstr>L1FA</vt:lpstr>
      <vt:lpstr>L2FA</vt:lpstr>
      <vt:lpstr>Neurons</vt:lpstr>
      <vt:lpstr>Iterations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Kallah</dc:creator>
  <cp:lastModifiedBy>Kallah</cp:lastModifiedBy>
  <dcterms:created xsi:type="dcterms:W3CDTF">2018-04-18T15:44:22Z</dcterms:created>
  <dcterms:modified xsi:type="dcterms:W3CDTF">2018-05-02T17:16:11Z</dcterms:modified>
</cp:coreProperties>
</file>