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bb916d8bd528a6/Projects/ventilatedFaceShield/Amphenol DLC-L02D-D4 Breakout/"/>
    </mc:Choice>
  </mc:AlternateContent>
  <xr:revisionPtr revIDLastSave="10" documentId="8_{00CF9F2C-6D79-42C8-80D0-616F4E9782C1}" xr6:coauthVersionLast="47" xr6:coauthVersionMax="47" xr10:uidLastSave="{FE50B533-96D9-4611-994E-7DEAF0F34F27}"/>
  <bookViews>
    <workbookView xWindow="15810" yWindow="1395" windowWidth="21705" windowHeight="17700" tabRatio="429" xr2:uid="{88D5F20D-329B-4118-9EB7-2FFDA397257A}"/>
  </bookViews>
  <sheets>
    <sheet name="Sensor Model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5" l="1"/>
  <c r="H2" i="5"/>
  <c r="I2" i="5" s="1"/>
  <c r="G3" i="5"/>
  <c r="G4" i="5" s="1"/>
  <c r="G6" i="5" s="1"/>
  <c r="G10" i="5"/>
  <c r="G11" i="5" s="1"/>
  <c r="H10" i="5" l="1"/>
  <c r="H11" i="5" s="1"/>
  <c r="E2" i="5"/>
  <c r="F10" i="5"/>
  <c r="F11" i="5" s="1"/>
  <c r="F3" i="5"/>
  <c r="G7" i="5"/>
  <c r="G8" i="5"/>
  <c r="G9" i="5" s="1"/>
  <c r="G13" i="5" s="1"/>
  <c r="G14" i="5" s="1"/>
  <c r="I10" i="5"/>
  <c r="I11" i="5" s="1"/>
  <c r="J2" i="5"/>
  <c r="I3" i="5"/>
  <c r="G5" i="5"/>
  <c r="H3" i="5"/>
  <c r="D2" i="5" l="1"/>
  <c r="E10" i="5"/>
  <c r="E11" i="5" s="1"/>
  <c r="E3" i="5"/>
  <c r="K2" i="5"/>
  <c r="J3" i="5"/>
  <c r="J10" i="5"/>
  <c r="J11" i="5" s="1"/>
  <c r="F4" i="5"/>
  <c r="F6" i="5" s="1"/>
  <c r="F5" i="5"/>
  <c r="I4" i="5"/>
  <c r="I6" i="5" s="1"/>
  <c r="I5" i="5"/>
  <c r="H5" i="5"/>
  <c r="H4" i="5"/>
  <c r="H6" i="5" s="1"/>
  <c r="F7" i="5" l="1"/>
  <c r="F8" i="5"/>
  <c r="F9" i="5" s="1"/>
  <c r="F13" i="5" s="1"/>
  <c r="F14" i="5" s="1"/>
  <c r="K10" i="5"/>
  <c r="K11" i="5" s="1"/>
  <c r="K3" i="5"/>
  <c r="J4" i="5"/>
  <c r="J6" i="5" s="1"/>
  <c r="J5" i="5"/>
  <c r="E4" i="5"/>
  <c r="E6" i="5" s="1"/>
  <c r="E5" i="5"/>
  <c r="H7" i="5"/>
  <c r="H8" i="5"/>
  <c r="H9" i="5" s="1"/>
  <c r="H13" i="5" s="1"/>
  <c r="H14" i="5" s="1"/>
  <c r="I7" i="5"/>
  <c r="I8" i="5"/>
  <c r="I9" i="5" s="1"/>
  <c r="I13" i="5" s="1"/>
  <c r="I14" i="5" s="1"/>
  <c r="C2" i="5"/>
  <c r="D10" i="5"/>
  <c r="D11" i="5" s="1"/>
  <c r="D3" i="5"/>
  <c r="J8" i="5" l="1"/>
  <c r="J9" i="5" s="1"/>
  <c r="J13" i="5" s="1"/>
  <c r="J14" i="5" s="1"/>
  <c r="J7" i="5"/>
  <c r="D4" i="5"/>
  <c r="D6" i="5" s="1"/>
  <c r="D5" i="5"/>
  <c r="K4" i="5"/>
  <c r="K6" i="5" s="1"/>
  <c r="K5" i="5"/>
  <c r="E8" i="5"/>
  <c r="E9" i="5" s="1"/>
  <c r="E13" i="5" s="1"/>
  <c r="E14" i="5" s="1"/>
  <c r="E7" i="5"/>
  <c r="C10" i="5"/>
  <c r="C11" i="5" s="1"/>
  <c r="C3" i="5"/>
  <c r="K7" i="5" l="1"/>
  <c r="K8" i="5"/>
  <c r="K9" i="5" s="1"/>
  <c r="K13" i="5" s="1"/>
  <c r="K14" i="5" s="1"/>
  <c r="D7" i="5"/>
  <c r="D8" i="5"/>
  <c r="D9" i="5" s="1"/>
  <c r="D13" i="5" s="1"/>
  <c r="D14" i="5" s="1"/>
  <c r="C4" i="5"/>
  <c r="C6" i="5" s="1"/>
  <c r="C5" i="5"/>
  <c r="C7" i="5" l="1"/>
  <c r="C8" i="5"/>
  <c r="C9" i="5" s="1"/>
  <c r="C13" i="5" s="1"/>
  <c r="C14" i="5" s="1"/>
</calcChain>
</file>

<file path=xl/sharedStrings.xml><?xml version="1.0" encoding="utf-8"?>
<sst xmlns="http://schemas.openxmlformats.org/spreadsheetml/2006/main" count="25" uniqueCount="20">
  <si>
    <t>[CFM]</t>
  </si>
  <si>
    <t>[FPM]</t>
  </si>
  <si>
    <t>velocity</t>
  </si>
  <si>
    <t>flow</t>
  </si>
  <si>
    <t>[%]</t>
  </si>
  <si>
    <t>error</t>
  </si>
  <si>
    <t>[mbar]</t>
  </si>
  <si>
    <t>DP deviation</t>
  </si>
  <si>
    <t>[inWC]</t>
  </si>
  <si>
    <t>PD for 3' duct</t>
  </si>
  <si>
    <t>[inWC/100ft]</t>
  </si>
  <si>
    <t>duct PD</t>
  </si>
  <si>
    <t>DP</t>
  </si>
  <si>
    <t>[kPa]</t>
  </si>
  <si>
    <t>[in WC]</t>
  </si>
  <si>
    <t>[psi]</t>
  </si>
  <si>
    <t>Re</t>
  </si>
  <si>
    <t>[FPS]</t>
  </si>
  <si>
    <t>pitot tube calibration model</t>
  </si>
  <si>
    <t>Green cell holds the independent variable (target air flow)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</si>
</sst>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67" formatCode="#,##0.00000"/>
  </numFmts>
  <fonts count="6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0" borderId="1" applyNumberFormat="0" applyFill="0" applyAlignment="0" applyProtection="0"/>
  </cellStyleXfs>
  <cellXfs count="14">
    <xf numFmtId="0" fontId="0" fillId="0" borderId="0" xfId="0"/>
    <xf numFmtId="0" fontId="4" fillId="2" borderId="0" xfId="2"/>
    <xf numFmtId="0" fontId="3" fillId="0" borderId="0" xfId="1" applyAlignment="1">
      <alignment horizontal="right"/>
    </xf>
    <xf numFmtId="0" fontId="5" fillId="0" borderId="1" xfId="3" applyAlignment="1">
      <alignment horizontal="center"/>
    </xf>
    <xf numFmtId="0" fontId="2" fillId="0" borderId="0" xfId="0" applyFont="1"/>
    <xf numFmtId="0" fontId="3" fillId="0" borderId="0" xfId="1"/>
    <xf numFmtId="166" fontId="0" fillId="0" borderId="0" xfId="0" applyNumberFormat="1"/>
    <xf numFmtId="167" fontId="0" fillId="0" borderId="0" xfId="0" applyNumberFormat="1"/>
    <xf numFmtId="167" fontId="1" fillId="0" borderId="0" xfId="2" applyNumberFormat="1" applyFont="1" applyFill="1"/>
    <xf numFmtId="167" fontId="2" fillId="0" borderId="0" xfId="0" applyNumberFormat="1" applyFont="1"/>
    <xf numFmtId="167" fontId="2" fillId="0" borderId="0" xfId="2" applyNumberFormat="1" applyFont="1" applyFill="1"/>
    <xf numFmtId="3" fontId="2" fillId="0" borderId="0" xfId="0" applyNumberFormat="1" applyFont="1"/>
    <xf numFmtId="3" fontId="2" fillId="0" borderId="0" xfId="2" applyNumberFormat="1" applyFont="1" applyFill="1"/>
    <xf numFmtId="0" fontId="4" fillId="2" borderId="0" xfId="2" applyAlignment="1">
      <alignment horizontal="left"/>
    </xf>
  </cellXfs>
  <cellStyles count="4">
    <cellStyle name="Explanatory Text" xfId="1" builtinId="53"/>
    <cellStyle name="Good" xfId="2" builtinId="26"/>
    <cellStyle name="Heading 2" xfId="3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0CC4-925D-4F96-83F4-30DBB305AE79}">
  <dimension ref="A1:K17"/>
  <sheetViews>
    <sheetView tabSelected="1" workbookViewId="0">
      <selection activeCell="D21" sqref="D21"/>
    </sheetView>
  </sheetViews>
  <sheetFormatPr defaultRowHeight="15" x14ac:dyDescent="0.25"/>
  <sheetData>
    <row r="1" spans="1:11" ht="18" thickBot="1" x14ac:dyDescent="0.3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.75" thickTop="1" x14ac:dyDescent="0.25">
      <c r="A2" s="2" t="s">
        <v>3</v>
      </c>
      <c r="B2" s="5" t="s">
        <v>0</v>
      </c>
      <c r="C2" s="4">
        <f>D2-0.5</f>
        <v>3.5</v>
      </c>
      <c r="D2" s="4">
        <f>E2-0.5</f>
        <v>4</v>
      </c>
      <c r="E2" s="4">
        <f>F2-0.5</f>
        <v>4.5</v>
      </c>
      <c r="F2" s="4">
        <f>G2-0.5</f>
        <v>5</v>
      </c>
      <c r="G2" s="1">
        <v>5.5</v>
      </c>
      <c r="H2" s="4">
        <f>G2+0.5</f>
        <v>6</v>
      </c>
      <c r="I2" s="4">
        <f>H2+0.5</f>
        <v>6.5</v>
      </c>
      <c r="J2" s="4">
        <f>I2+0.5</f>
        <v>7</v>
      </c>
      <c r="K2" s="4">
        <f>J2+0.5</f>
        <v>7.5</v>
      </c>
    </row>
    <row r="3" spans="1:11" x14ac:dyDescent="0.25">
      <c r="A3" s="2" t="s">
        <v>2</v>
      </c>
      <c r="B3" s="5" t="s">
        <v>1</v>
      </c>
      <c r="C3" s="11">
        <f>C2*576/(PI()*1.25^2)</f>
        <v>410.69614754977408</v>
      </c>
      <c r="D3" s="11">
        <f>D2*576/(PI()*1.25^2)</f>
        <v>469.36702577117035</v>
      </c>
      <c r="E3" s="11">
        <f>E2*576/(PI()*1.25^2)</f>
        <v>528.03790399256661</v>
      </c>
      <c r="F3" s="11">
        <f>F2*576/(PI()*1.25^2)</f>
        <v>586.70878221396299</v>
      </c>
      <c r="G3" s="11">
        <f>G2*576/(PI()*1.25^2)</f>
        <v>645.37966043535926</v>
      </c>
      <c r="H3" s="11">
        <f>H2*576/(PI()*1.25^2)</f>
        <v>704.05053865675552</v>
      </c>
      <c r="I3" s="11">
        <f>I2*576/(PI()*1.25^2)</f>
        <v>762.7214168781519</v>
      </c>
      <c r="J3" s="11">
        <f>J2*576/(PI()*1.25^2)</f>
        <v>821.39229509954816</v>
      </c>
      <c r="K3" s="11">
        <f>K2*576/(PI()*1.25^2)</f>
        <v>880.06317332094443</v>
      </c>
    </row>
    <row r="4" spans="1:11" x14ac:dyDescent="0.25">
      <c r="A4" s="2" t="s">
        <v>2</v>
      </c>
      <c r="B4" s="5" t="s">
        <v>17</v>
      </c>
      <c r="C4" s="9">
        <f>C3/60</f>
        <v>6.8449357924962344</v>
      </c>
      <c r="D4" s="9">
        <f>D3/60</f>
        <v>7.8227837628528389</v>
      </c>
      <c r="E4" s="9">
        <f>E3/60</f>
        <v>8.8006317332094444</v>
      </c>
      <c r="F4" s="9">
        <f>F3/60</f>
        <v>9.7784797035660507</v>
      </c>
      <c r="G4" s="10">
        <f>G3/60</f>
        <v>10.756327673922653</v>
      </c>
      <c r="H4" s="9">
        <f>H3/60</f>
        <v>11.734175644279258</v>
      </c>
      <c r="I4" s="9">
        <f>I3/60</f>
        <v>12.712023614635864</v>
      </c>
      <c r="J4" s="9">
        <f>J3/60</f>
        <v>13.689871584992469</v>
      </c>
      <c r="K4" s="9">
        <f>K3/60</f>
        <v>14.667719555349073</v>
      </c>
    </row>
    <row r="5" spans="1:11" x14ac:dyDescent="0.25">
      <c r="A5" s="2" t="s">
        <v>16</v>
      </c>
      <c r="B5" s="5"/>
      <c r="C5" s="11">
        <f>5*1.25*0.075*C3/0.0438</f>
        <v>4395.2926749761782</v>
      </c>
      <c r="D5" s="11">
        <f>5*1.25*0.075*D3/0.0438</f>
        <v>5023.1916285442039</v>
      </c>
      <c r="E5" s="11">
        <f>5*1.25*0.075*E3/0.0438</f>
        <v>5651.0905821122287</v>
      </c>
      <c r="F5" s="11">
        <f>5*1.25*0.075*F3/0.0438</f>
        <v>6278.9895356802544</v>
      </c>
      <c r="G5" s="12">
        <f>5*1.25*0.075*G3/0.0438</f>
        <v>6906.8884892482802</v>
      </c>
      <c r="H5" s="11">
        <f>5*1.25*0.075*H3/0.0438</f>
        <v>7534.7874428163059</v>
      </c>
      <c r="I5" s="11">
        <f>5*1.25*0.075*I3/0.0438</f>
        <v>8162.6863963843316</v>
      </c>
      <c r="J5" s="11">
        <f>5*1.25*0.075*J3/0.0438</f>
        <v>8790.5853499523564</v>
      </c>
      <c r="K5" s="11">
        <f>5*1.25*0.075*K3/0.0438</f>
        <v>9418.4843035203812</v>
      </c>
    </row>
    <row r="6" spans="1:11" x14ac:dyDescent="0.25">
      <c r="A6" s="2" t="s">
        <v>12</v>
      </c>
      <c r="B6" s="5" t="s">
        <v>15</v>
      </c>
      <c r="C6" s="9">
        <f>0.075*C4*C4/2*0.0069444</f>
        <v>1.2201262016474384E-2</v>
      </c>
      <c r="D6" s="9">
        <f>0.075*D4*D4/2*0.0069444</f>
        <v>1.5936342225599195E-2</v>
      </c>
      <c r="E6" s="9">
        <f>0.075*E4*E4/2*0.0069444</f>
        <v>2.0169433129273977E-2</v>
      </c>
      <c r="F6" s="9">
        <f>0.075*F4*F4/2*0.0069444</f>
        <v>2.4900534727498744E-2</v>
      </c>
      <c r="G6" s="10">
        <f>0.075*G4*G4/2*0.0069444</f>
        <v>3.0129647020273473E-2</v>
      </c>
      <c r="H6" s="9">
        <f>0.075*H4*H4/2*0.0069444</f>
        <v>3.5856770007598175E-2</v>
      </c>
      <c r="I6" s="9">
        <f>0.075*I4*I4/2*0.0069444</f>
        <v>4.2081903689472872E-2</v>
      </c>
      <c r="J6" s="9">
        <f>0.075*J4*J4/2*0.0069444</f>
        <v>4.8805048065897534E-2</v>
      </c>
      <c r="K6" s="9">
        <f>0.075*K4*K4/2*0.0069444</f>
        <v>5.6026203136872163E-2</v>
      </c>
    </row>
    <row r="7" spans="1:11" x14ac:dyDescent="0.25">
      <c r="A7" s="2" t="s">
        <v>12</v>
      </c>
      <c r="B7" s="5" t="s">
        <v>14</v>
      </c>
      <c r="C7" s="9">
        <f>C6*27.6799</f>
        <v>0.33772971248980926</v>
      </c>
      <c r="D7" s="9">
        <f>D6*27.6799</f>
        <v>0.44111635917036313</v>
      </c>
      <c r="E7" s="9">
        <f>E6*27.6799</f>
        <v>0.55828789207499074</v>
      </c>
      <c r="F7" s="9">
        <f>F6*27.6799</f>
        <v>0.68924431120369245</v>
      </c>
      <c r="G7" s="9">
        <f>G6*27.6799</f>
        <v>0.83398561655646775</v>
      </c>
      <c r="H7" s="9">
        <f>H6*27.6799</f>
        <v>0.99251180813331674</v>
      </c>
      <c r="I7" s="9">
        <f>I6*27.6799</f>
        <v>1.1648228859342402</v>
      </c>
      <c r="J7" s="9">
        <f>J6*27.6799</f>
        <v>1.3509188499592371</v>
      </c>
      <c r="K7" s="9">
        <f>K6*27.6799</f>
        <v>1.5507997002083078</v>
      </c>
    </row>
    <row r="8" spans="1:11" x14ac:dyDescent="0.25">
      <c r="A8" s="2" t="s">
        <v>12</v>
      </c>
      <c r="B8" s="5" t="s">
        <v>13</v>
      </c>
      <c r="C8" s="9">
        <f>C6*6.89475</f>
        <v>8.4124651288086758E-2</v>
      </c>
      <c r="D8" s="9">
        <f>D6*6.89475</f>
        <v>0.10987709555995005</v>
      </c>
      <c r="E8" s="9">
        <f>E6*6.89475</f>
        <v>0.13906319906806175</v>
      </c>
      <c r="F8" s="9">
        <f>F6*6.89475</f>
        <v>0.17168296181242196</v>
      </c>
      <c r="G8" s="10">
        <f>G6*6.89475</f>
        <v>0.20773638379303053</v>
      </c>
      <c r="H8" s="9">
        <f>H6*6.89475</f>
        <v>0.24722346500988751</v>
      </c>
      <c r="I8" s="9">
        <f>I6*6.89475</f>
        <v>0.29014420546299308</v>
      </c>
      <c r="J8" s="9">
        <f>J6*6.89475</f>
        <v>0.33649860515234703</v>
      </c>
      <c r="K8" s="9">
        <f>K6*6.89475</f>
        <v>0.38628666407794937</v>
      </c>
    </row>
    <row r="9" spans="1:11" x14ac:dyDescent="0.25">
      <c r="A9" s="2" t="s">
        <v>12</v>
      </c>
      <c r="B9" s="5" t="s">
        <v>6</v>
      </c>
      <c r="C9" s="9">
        <f>C8*10</f>
        <v>0.8412465128808676</v>
      </c>
      <c r="D9" s="9">
        <f>D8*10</f>
        <v>1.0987709555995004</v>
      </c>
      <c r="E9" s="9">
        <f>E8*10</f>
        <v>1.3906319906806175</v>
      </c>
      <c r="F9" s="9">
        <f>F8*10</f>
        <v>1.7168296181242195</v>
      </c>
      <c r="G9" s="10">
        <f>G8*10</f>
        <v>2.0773638379303052</v>
      </c>
      <c r="H9" s="9">
        <f>H8*10</f>
        <v>2.472234650098875</v>
      </c>
      <c r="I9" s="9">
        <f>I8*10</f>
        <v>2.9014420546299307</v>
      </c>
      <c r="J9" s="9">
        <f>J8*10</f>
        <v>3.3649860515234704</v>
      </c>
      <c r="K9" s="9">
        <f>K8*10</f>
        <v>3.8628666407794938</v>
      </c>
    </row>
    <row r="10" spans="1:11" x14ac:dyDescent="0.25">
      <c r="A10" s="2" t="s">
        <v>11</v>
      </c>
      <c r="B10" s="5" t="s">
        <v>10</v>
      </c>
      <c r="C10" s="9">
        <f>0.109136*C2^1.9/(1.25^5.02)</f>
        <v>0.38477695296518005</v>
      </c>
      <c r="D10" s="9">
        <f>0.109136*D2^1.9/(1.25^5.02)</f>
        <v>0.49589959135264988</v>
      </c>
      <c r="E10" s="9">
        <f>0.109136*E2^1.9/(1.25^5.02)</f>
        <v>0.62027395117926964</v>
      </c>
      <c r="F10" s="9">
        <f>0.109136*F2^1.9/(1.25^5.02)</f>
        <v>0.75774446920438099</v>
      </c>
      <c r="G10" s="10">
        <f>0.109136*G2^1.9/(1.25^5.02)</f>
        <v>0.90817360800446201</v>
      </c>
      <c r="H10" s="9">
        <f>0.109136*H2^1.9/(1.25^5.02)</f>
        <v>1.0714382404499636</v>
      </c>
      <c r="I10" s="9">
        <f>0.109136*I2^1.9/(1.25^5.02)</f>
        <v>1.2474270131586545</v>
      </c>
      <c r="J10" s="9">
        <f>0.109136*J2^1.9/(1.25^5.02)</f>
        <v>1.4360383659980771</v>
      </c>
      <c r="K10" s="9">
        <f>0.109136*K2^1.9/(1.25^5.02)</f>
        <v>1.6371790075093702</v>
      </c>
    </row>
    <row r="11" spans="1:11" x14ac:dyDescent="0.25">
      <c r="A11" s="2" t="s">
        <v>9</v>
      </c>
      <c r="B11" s="5" t="s">
        <v>8</v>
      </c>
      <c r="C11" s="9">
        <f>C10*(3/100)</f>
        <v>1.15433085889554E-2</v>
      </c>
      <c r="D11" s="9">
        <f>D10*(3/100)</f>
        <v>1.4876987740579497E-2</v>
      </c>
      <c r="E11" s="9">
        <f>E10*(3/100)</f>
        <v>1.8608218535378088E-2</v>
      </c>
      <c r="F11" s="9">
        <f>F10*(3/100)</f>
        <v>2.2732334076131427E-2</v>
      </c>
      <c r="G11" s="10">
        <f>G10*(3/100)</f>
        <v>2.7245208240133861E-2</v>
      </c>
      <c r="H11" s="9">
        <f>H10*(3/100)</f>
        <v>3.214314721349891E-2</v>
      </c>
      <c r="I11" s="9">
        <f>I10*(3/100)</f>
        <v>3.7422810394759635E-2</v>
      </c>
      <c r="J11" s="9">
        <f>J10*(3/100)</f>
        <v>4.3081150979942313E-2</v>
      </c>
      <c r="K11" s="9">
        <f>K10*(3/100)</f>
        <v>4.9115370225281105E-2</v>
      </c>
    </row>
    <row r="12" spans="1:11" x14ac:dyDescent="0.25">
      <c r="A12" s="2"/>
      <c r="B12" s="5"/>
      <c r="C12" s="7"/>
      <c r="D12" s="7"/>
      <c r="E12" s="7"/>
      <c r="F12" s="7"/>
      <c r="G12" s="8"/>
      <c r="H12" s="7"/>
      <c r="I12" s="7"/>
      <c r="J12" s="7"/>
      <c r="K12" s="7"/>
    </row>
    <row r="13" spans="1:11" x14ac:dyDescent="0.25">
      <c r="A13" s="2" t="s">
        <v>7</v>
      </c>
      <c r="B13" s="5" t="s">
        <v>6</v>
      </c>
      <c r="C13" s="7">
        <f>ABS(C9-$G$9)</f>
        <v>1.2361173250494377</v>
      </c>
      <c r="D13" s="7">
        <f>ABS(D9-$G$9)</f>
        <v>0.97859288233080477</v>
      </c>
      <c r="E13" s="7">
        <f>ABS(E9-$G$9)</f>
        <v>0.68673184724968772</v>
      </c>
      <c r="F13" s="7">
        <f>ABS(F9-$G$9)</f>
        <v>0.36053421980608569</v>
      </c>
      <c r="G13">
        <f>ABS(G9-$G$9)</f>
        <v>0</v>
      </c>
      <c r="H13" s="7">
        <f>ABS(H9-$G$9)</f>
        <v>0.39487081216856978</v>
      </c>
      <c r="I13" s="7">
        <f>ABS(I9-$G$9)</f>
        <v>0.82407821669962544</v>
      </c>
      <c r="J13" s="7">
        <f>ABS(J9-$G$9)</f>
        <v>1.2876222135931652</v>
      </c>
      <c r="K13" s="7">
        <f>ABS(K9-$G$9)</f>
        <v>1.7855028028491886</v>
      </c>
    </row>
    <row r="14" spans="1:11" x14ac:dyDescent="0.25">
      <c r="A14" s="2" t="s">
        <v>5</v>
      </c>
      <c r="B14" s="5" t="s">
        <v>4</v>
      </c>
      <c r="C14" s="6">
        <f>C13*100/$G$9</f>
        <v>59.504132231404952</v>
      </c>
      <c r="D14" s="6">
        <f>D13*100/$G$9</f>
        <v>47.107438016528917</v>
      </c>
      <c r="E14" s="6">
        <f>E13*100/$G$9</f>
        <v>33.057851239669425</v>
      </c>
      <c r="F14" s="6">
        <f>F13*100/$G$9</f>
        <v>17.35537190082643</v>
      </c>
      <c r="G14">
        <f>G13*100/$G$9</f>
        <v>0</v>
      </c>
      <c r="H14" s="6">
        <f>H13*100/$G$9</f>
        <v>19.008264462809887</v>
      </c>
      <c r="I14" s="6">
        <f>I13*100/$G$9</f>
        <v>39.669421487603316</v>
      </c>
      <c r="J14" s="6">
        <f>J13*100/$G$9</f>
        <v>61.983471074380205</v>
      </c>
      <c r="K14" s="6">
        <f>K13*100/$G$9</f>
        <v>85.950413223140529</v>
      </c>
    </row>
    <row r="17" spans="1:6" x14ac:dyDescent="0.25">
      <c r="A17" s="13" t="s">
        <v>19</v>
      </c>
      <c r="B17" s="13"/>
      <c r="C17" s="13"/>
      <c r="D17" s="13"/>
      <c r="E17" s="13"/>
      <c r="F17" s="13"/>
    </row>
  </sheetData>
  <mergeCells count="2">
    <mergeCell ref="A1:K1"/>
    <mergeCell ref="A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Miller</dc:creator>
  <cp:lastModifiedBy>Todd Miller</cp:lastModifiedBy>
  <dcterms:created xsi:type="dcterms:W3CDTF">2020-08-02T19:59:26Z</dcterms:created>
  <dcterms:modified xsi:type="dcterms:W3CDTF">2023-01-13T06:42:05Z</dcterms:modified>
</cp:coreProperties>
</file>