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bb916d8bd528a6/Projects/airDuctUVGI/"/>
    </mc:Choice>
  </mc:AlternateContent>
  <xr:revisionPtr revIDLastSave="420" documentId="8_{A1D1743A-C50E-46AB-9828-0F2D9C96A5C1}" xr6:coauthVersionLast="47" xr6:coauthVersionMax="47" xr10:uidLastSave="{91764E06-065F-4D33-BFCA-EC8A8B794D54}"/>
  <bookViews>
    <workbookView xWindow="7095" yWindow="1815" windowWidth="21705" windowHeight="17700" tabRatio="429" xr2:uid="{88D5F20D-329B-4118-9EB7-2FFDA397257A}"/>
  </bookViews>
  <sheets>
    <sheet name="matlabCheck 6in Tube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4" l="1"/>
  <c r="B4" i="4"/>
  <c r="C4" i="4"/>
  <c r="D4" i="4"/>
  <c r="H4" i="4"/>
  <c r="I4" i="4"/>
  <c r="I10" i="4" s="1"/>
  <c r="B7" i="4"/>
  <c r="C7" i="4"/>
  <c r="D7" i="4"/>
  <c r="H7" i="4"/>
  <c r="A10" i="4"/>
  <c r="F4" i="4" s="1"/>
  <c r="F7" i="4" s="1"/>
  <c r="B10" i="4"/>
  <c r="G4" i="4" s="1"/>
  <c r="G7" i="4" s="1"/>
  <c r="D10" i="4"/>
  <c r="B13" i="4"/>
  <c r="C18" i="4"/>
  <c r="D18" i="4"/>
  <c r="M18" i="4"/>
  <c r="A19" i="4"/>
  <c r="B19" i="4"/>
  <c r="C19" i="4"/>
  <c r="D19" i="4" s="1"/>
  <c r="A20" i="4"/>
  <c r="B20" i="4"/>
  <c r="C20" i="4" s="1"/>
  <c r="A21" i="4"/>
  <c r="A22" i="4" s="1"/>
  <c r="A23" i="4"/>
  <c r="A24" i="4" s="1"/>
  <c r="A25" i="4" s="1"/>
  <c r="A26" i="4" s="1"/>
  <c r="A27" i="4" s="1"/>
  <c r="A28" i="4" s="1"/>
  <c r="A29" i="4" s="1"/>
  <c r="A30" i="4" s="1"/>
  <c r="A31" i="4"/>
  <c r="A32" i="4" s="1"/>
  <c r="A33" i="4" s="1"/>
  <c r="A34" i="4" s="1"/>
  <c r="A35" i="4" s="1"/>
  <c r="A36" i="4" s="1"/>
  <c r="A37" i="4" s="1"/>
  <c r="A38" i="4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F10" i="4" l="1"/>
  <c r="G10" i="4"/>
  <c r="Q5" i="4" s="1"/>
  <c r="N18" i="4"/>
  <c r="O18" i="4"/>
  <c r="I7" i="4"/>
  <c r="M20" i="4"/>
  <c r="D20" i="4"/>
  <c r="B21" i="4"/>
  <c r="C21" i="4" s="1"/>
  <c r="M19" i="4"/>
  <c r="E19" i="4" l="1"/>
  <c r="G19" i="4" s="1"/>
  <c r="H19" i="4" s="1"/>
  <c r="I19" i="4" s="1"/>
  <c r="F20" i="4"/>
  <c r="E18" i="4"/>
  <c r="F19" i="4"/>
  <c r="F18" i="4"/>
  <c r="E20" i="4"/>
  <c r="G20" i="4" s="1"/>
  <c r="H20" i="4" s="1"/>
  <c r="I20" i="4" s="1"/>
  <c r="N19" i="4"/>
  <c r="O19" i="4" s="1"/>
  <c r="P19" i="4" s="1"/>
  <c r="D21" i="4"/>
  <c r="E21" i="4"/>
  <c r="B22" i="4"/>
  <c r="C22" i="4" s="1"/>
  <c r="M21" i="4"/>
  <c r="N20" i="4"/>
  <c r="O20" i="4"/>
  <c r="P20" i="4" s="1"/>
  <c r="P18" i="4"/>
  <c r="F21" i="4"/>
  <c r="N21" i="4" l="1"/>
  <c r="O21" i="4" s="1"/>
  <c r="P21" i="4" s="1"/>
  <c r="B23" i="4"/>
  <c r="C23" i="4" s="1"/>
  <c r="D22" i="4"/>
  <c r="F22" i="4"/>
  <c r="E22" i="4"/>
  <c r="G22" i="4" s="1"/>
  <c r="H22" i="4" s="1"/>
  <c r="I22" i="4" s="1"/>
  <c r="M22" i="4"/>
  <c r="G18" i="4"/>
  <c r="H18" i="4" s="1"/>
  <c r="I18" i="4" s="1"/>
  <c r="G21" i="4"/>
  <c r="H21" i="4" s="1"/>
  <c r="I21" i="4" s="1"/>
  <c r="N22" i="4" l="1"/>
  <c r="O22" i="4"/>
  <c r="P22" i="4" s="1"/>
  <c r="D23" i="4"/>
  <c r="B24" i="4"/>
  <c r="C24" i="4" s="1"/>
  <c r="E23" i="4"/>
  <c r="G23" i="4" s="1"/>
  <c r="H23" i="4" s="1"/>
  <c r="I23" i="4" s="1"/>
  <c r="M23" i="4"/>
  <c r="F23" i="4"/>
  <c r="N23" i="4" l="1"/>
  <c r="O23" i="4"/>
  <c r="P23" i="4" s="1"/>
  <c r="F24" i="4"/>
  <c r="B25" i="4"/>
  <c r="C25" i="4" s="1"/>
  <c r="M24" i="4"/>
  <c r="D24" i="4"/>
  <c r="E24" i="4"/>
  <c r="G24" i="4" s="1"/>
  <c r="H24" i="4" s="1"/>
  <c r="I24" i="4" s="1"/>
  <c r="N24" i="4" l="1"/>
  <c r="O24" i="4"/>
  <c r="P24" i="4" s="1"/>
  <c r="D25" i="4"/>
  <c r="E25" i="4"/>
  <c r="B26" i="4"/>
  <c r="C26" i="4" s="1"/>
  <c r="M25" i="4"/>
  <c r="F25" i="4"/>
  <c r="N25" i="4" l="1"/>
  <c r="O25" i="4"/>
  <c r="P25" i="4" s="1"/>
  <c r="D26" i="4"/>
  <c r="B27" i="4"/>
  <c r="C27" i="4" s="1"/>
  <c r="M26" i="4"/>
  <c r="E26" i="4"/>
  <c r="F26" i="4"/>
  <c r="G25" i="4"/>
  <c r="H25" i="4" s="1"/>
  <c r="I25" i="4" s="1"/>
  <c r="N26" i="4" l="1"/>
  <c r="O26" i="4"/>
  <c r="P26" i="4" s="1"/>
  <c r="G26" i="4"/>
  <c r="H26" i="4" s="1"/>
  <c r="I26" i="4" s="1"/>
  <c r="F27" i="4"/>
  <c r="B28" i="4"/>
  <c r="C28" i="4" s="1"/>
  <c r="M27" i="4"/>
  <c r="D27" i="4"/>
  <c r="E27" i="4"/>
  <c r="G27" i="4" s="1"/>
  <c r="H27" i="4" s="1"/>
  <c r="I27" i="4" s="1"/>
  <c r="N27" i="4" l="1"/>
  <c r="O27" i="4" s="1"/>
  <c r="P27" i="4" s="1"/>
  <c r="M28" i="4"/>
  <c r="D28" i="4"/>
  <c r="E28" i="4"/>
  <c r="F28" i="4"/>
  <c r="B29" i="4"/>
  <c r="C29" i="4" s="1"/>
  <c r="D29" i="4" l="1"/>
  <c r="E29" i="4"/>
  <c r="G29" i="4" s="1"/>
  <c r="H29" i="4" s="1"/>
  <c r="I29" i="4" s="1"/>
  <c r="B30" i="4"/>
  <c r="C30" i="4" s="1"/>
  <c r="M29" i="4"/>
  <c r="F29" i="4"/>
  <c r="G28" i="4"/>
  <c r="H28" i="4" s="1"/>
  <c r="I28" i="4" s="1"/>
  <c r="N28" i="4"/>
  <c r="O28" i="4" s="1"/>
  <c r="P28" i="4" s="1"/>
  <c r="B31" i="4" l="1"/>
  <c r="C31" i="4" s="1"/>
  <c r="D30" i="4"/>
  <c r="E30" i="4"/>
  <c r="G30" i="4" s="1"/>
  <c r="H30" i="4" s="1"/>
  <c r="I30" i="4" s="1"/>
  <c r="F30" i="4"/>
  <c r="M30" i="4"/>
  <c r="N29" i="4"/>
  <c r="O29" i="4" s="1"/>
  <c r="P29" i="4" s="1"/>
  <c r="M31" i="4" l="1"/>
  <c r="D31" i="4"/>
  <c r="F31" i="4"/>
  <c r="B32" i="4"/>
  <c r="C32" i="4" s="1"/>
  <c r="E31" i="4"/>
  <c r="G31" i="4" s="1"/>
  <c r="H31" i="4" s="1"/>
  <c r="N30" i="4"/>
  <c r="O30" i="4" s="1"/>
  <c r="P30" i="4" s="1"/>
  <c r="N31" i="4" l="1"/>
  <c r="O31" i="4"/>
  <c r="P31" i="4" s="1"/>
  <c r="I31" i="4"/>
  <c r="E32" i="4"/>
  <c r="F32" i="4"/>
  <c r="B33" i="4"/>
  <c r="C33" i="4" s="1"/>
  <c r="M32" i="4"/>
  <c r="D32" i="4"/>
  <c r="M33" i="4" l="1"/>
  <c r="D33" i="4"/>
  <c r="E33" i="4"/>
  <c r="F33" i="4"/>
  <c r="B34" i="4"/>
  <c r="C34" i="4" s="1"/>
  <c r="N32" i="4"/>
  <c r="O32" i="4" s="1"/>
  <c r="P32" i="4" s="1"/>
  <c r="G32" i="4"/>
  <c r="H32" i="4" s="1"/>
  <c r="I32" i="4" s="1"/>
  <c r="N33" i="4" l="1"/>
  <c r="O33" i="4"/>
  <c r="P33" i="4" s="1"/>
  <c r="D34" i="4"/>
  <c r="E34" i="4"/>
  <c r="F34" i="4"/>
  <c r="B35" i="4"/>
  <c r="C35" i="4" s="1"/>
  <c r="M34" i="4"/>
  <c r="G33" i="4"/>
  <c r="H33" i="4" s="1"/>
  <c r="I33" i="4" s="1"/>
  <c r="N34" i="4" l="1"/>
  <c r="O34" i="4"/>
  <c r="P34" i="4" s="1"/>
  <c r="F35" i="4"/>
  <c r="B36" i="4"/>
  <c r="C36" i="4" s="1"/>
  <c r="M35" i="4"/>
  <c r="D35" i="4"/>
  <c r="E35" i="4"/>
  <c r="G35" i="4" s="1"/>
  <c r="H35" i="4" s="1"/>
  <c r="I35" i="4" s="1"/>
  <c r="G34" i="4"/>
  <c r="H34" i="4" s="1"/>
  <c r="I34" i="4" s="1"/>
  <c r="N35" i="4" l="1"/>
  <c r="O35" i="4"/>
  <c r="P35" i="4" s="1"/>
  <c r="M36" i="4"/>
  <c r="D36" i="4"/>
  <c r="E36" i="4"/>
  <c r="F36" i="4"/>
  <c r="B37" i="4"/>
  <c r="C37" i="4" s="1"/>
  <c r="D37" i="4" l="1"/>
  <c r="E37" i="4"/>
  <c r="G37" i="4" s="1"/>
  <c r="H37" i="4" s="1"/>
  <c r="I37" i="4" s="1"/>
  <c r="F37" i="4"/>
  <c r="B38" i="4"/>
  <c r="C38" i="4" s="1"/>
  <c r="M37" i="4"/>
  <c r="G36" i="4"/>
  <c r="H36" i="4" s="1"/>
  <c r="I36" i="4" s="1"/>
  <c r="N36" i="4"/>
  <c r="O36" i="4"/>
  <c r="P36" i="4" s="1"/>
  <c r="N37" i="4" l="1"/>
  <c r="O37" i="4" s="1"/>
  <c r="P37" i="4" s="1"/>
  <c r="B39" i="4"/>
  <c r="C39" i="4" s="1"/>
  <c r="M38" i="4"/>
  <c r="D38" i="4"/>
  <c r="E38" i="4"/>
  <c r="F38" i="4"/>
  <c r="G38" i="4" l="1"/>
  <c r="H38" i="4" s="1"/>
  <c r="I38" i="4" s="1"/>
  <c r="N38" i="4"/>
  <c r="O38" i="4" s="1"/>
  <c r="P38" i="4" s="1"/>
  <c r="M39" i="4"/>
  <c r="D39" i="4"/>
  <c r="E39" i="4"/>
  <c r="G39" i="4" s="1"/>
  <c r="H39" i="4" s="1"/>
  <c r="I39" i="4" s="1"/>
  <c r="F39" i="4"/>
  <c r="B40" i="4"/>
  <c r="C40" i="4" s="1"/>
  <c r="E40" i="4" l="1"/>
  <c r="F40" i="4"/>
  <c r="B41" i="4"/>
  <c r="C41" i="4" s="1"/>
  <c r="M40" i="4"/>
  <c r="D40" i="4"/>
  <c r="N39" i="4"/>
  <c r="O39" i="4"/>
  <c r="P39" i="4" s="1"/>
  <c r="N40" i="4" l="1"/>
  <c r="O40" i="4"/>
  <c r="P40" i="4" s="1"/>
  <c r="M41" i="4"/>
  <c r="D41" i="4"/>
  <c r="E41" i="4"/>
  <c r="F41" i="4"/>
  <c r="B42" i="4"/>
  <c r="C42" i="4" s="1"/>
  <c r="G40" i="4"/>
  <c r="H40" i="4" s="1"/>
  <c r="I40" i="4" s="1"/>
  <c r="D42" i="4" l="1"/>
  <c r="E42" i="4"/>
  <c r="G42" i="4" s="1"/>
  <c r="H42" i="4" s="1"/>
  <c r="I42" i="4" s="1"/>
  <c r="F42" i="4"/>
  <c r="B43" i="4"/>
  <c r="C43" i="4" s="1"/>
  <c r="M42" i="4"/>
  <c r="G41" i="4"/>
  <c r="H41" i="4" s="1"/>
  <c r="I41" i="4" s="1"/>
  <c r="N41" i="4"/>
  <c r="O41" i="4"/>
  <c r="P41" i="4" s="1"/>
  <c r="N42" i="4" l="1"/>
  <c r="O42" i="4"/>
  <c r="P42" i="4" s="1"/>
  <c r="F43" i="4"/>
  <c r="B44" i="4"/>
  <c r="C44" i="4" s="1"/>
  <c r="M43" i="4"/>
  <c r="D43" i="4"/>
  <c r="E43" i="4"/>
  <c r="G43" i="4" s="1"/>
  <c r="H43" i="4" s="1"/>
  <c r="I43" i="4" s="1"/>
  <c r="N43" i="4" l="1"/>
  <c r="O43" i="4"/>
  <c r="P43" i="4" s="1"/>
  <c r="M44" i="4"/>
  <c r="D44" i="4"/>
  <c r="E44" i="4"/>
  <c r="G44" i="4" s="1"/>
  <c r="H44" i="4" s="1"/>
  <c r="I44" i="4" s="1"/>
  <c r="F44" i="4"/>
  <c r="B45" i="4"/>
  <c r="C45" i="4" s="1"/>
  <c r="D45" i="4" l="1"/>
  <c r="E45" i="4"/>
  <c r="G45" i="4" s="1"/>
  <c r="H45" i="4" s="1"/>
  <c r="I45" i="4" s="1"/>
  <c r="F45" i="4"/>
  <c r="B46" i="4"/>
  <c r="C46" i="4" s="1"/>
  <c r="M45" i="4"/>
  <c r="N44" i="4"/>
  <c r="O44" i="4"/>
  <c r="P44" i="4" s="1"/>
  <c r="N45" i="4" l="1"/>
  <c r="O45" i="4" s="1"/>
  <c r="P45" i="4" s="1"/>
  <c r="B47" i="4"/>
  <c r="C47" i="4" s="1"/>
  <c r="M46" i="4"/>
  <c r="D46" i="4"/>
  <c r="E46" i="4"/>
  <c r="F46" i="4"/>
  <c r="G46" i="4" l="1"/>
  <c r="H46" i="4" s="1"/>
  <c r="I46" i="4" s="1"/>
  <c r="N46" i="4"/>
  <c r="O46" i="4" s="1"/>
  <c r="P46" i="4" s="1"/>
  <c r="M47" i="4"/>
  <c r="D47" i="4"/>
  <c r="E47" i="4"/>
  <c r="F47" i="4"/>
  <c r="B48" i="4"/>
  <c r="C48" i="4" s="1"/>
  <c r="E48" i="4" l="1"/>
  <c r="F48" i="4"/>
  <c r="B49" i="4"/>
  <c r="C49" i="4" s="1"/>
  <c r="M48" i="4"/>
  <c r="D48" i="4"/>
  <c r="G47" i="4"/>
  <c r="H47" i="4" s="1"/>
  <c r="I47" i="4" s="1"/>
  <c r="N47" i="4"/>
  <c r="O47" i="4" s="1"/>
  <c r="P47" i="4" s="1"/>
  <c r="N48" i="4" l="1"/>
  <c r="O48" i="4"/>
  <c r="P48" i="4" s="1"/>
  <c r="M49" i="4"/>
  <c r="D49" i="4"/>
  <c r="E49" i="4"/>
  <c r="F49" i="4"/>
  <c r="B50" i="4"/>
  <c r="C50" i="4" s="1"/>
  <c r="G48" i="4"/>
  <c r="H48" i="4" s="1"/>
  <c r="I48" i="4" s="1"/>
  <c r="D50" i="4" l="1"/>
  <c r="E50" i="4"/>
  <c r="F50" i="4"/>
  <c r="B51" i="4"/>
  <c r="C51" i="4" s="1"/>
  <c r="M50" i="4"/>
  <c r="G49" i="4"/>
  <c r="H49" i="4" s="1"/>
  <c r="I49" i="4" s="1"/>
  <c r="N49" i="4"/>
  <c r="O49" i="4"/>
  <c r="P49" i="4" s="1"/>
  <c r="N50" i="4" l="1"/>
  <c r="O50" i="4"/>
  <c r="P50" i="4" s="1"/>
  <c r="F51" i="4"/>
  <c r="B52" i="4"/>
  <c r="C52" i="4" s="1"/>
  <c r="M51" i="4"/>
  <c r="D51" i="4"/>
  <c r="E51" i="4"/>
  <c r="G51" i="4" s="1"/>
  <c r="H51" i="4" s="1"/>
  <c r="I51" i="4" s="1"/>
  <c r="G50" i="4"/>
  <c r="H50" i="4" s="1"/>
  <c r="I50" i="4" s="1"/>
  <c r="N51" i="4" l="1"/>
  <c r="O51" i="4"/>
  <c r="P51" i="4" s="1"/>
  <c r="M52" i="4"/>
  <c r="D52" i="4"/>
  <c r="E52" i="4"/>
  <c r="F52" i="4"/>
  <c r="B53" i="4"/>
  <c r="C53" i="4" s="1"/>
  <c r="D53" i="4" l="1"/>
  <c r="E53" i="4"/>
  <c r="F53" i="4"/>
  <c r="B54" i="4"/>
  <c r="C54" i="4" s="1"/>
  <c r="M53" i="4"/>
  <c r="G52" i="4"/>
  <c r="H52" i="4" s="1"/>
  <c r="I52" i="4" s="1"/>
  <c r="N52" i="4"/>
  <c r="O52" i="4" s="1"/>
  <c r="P52" i="4" s="1"/>
  <c r="N53" i="4" l="1"/>
  <c r="O53" i="4" s="1"/>
  <c r="P53" i="4" s="1"/>
  <c r="B55" i="4"/>
  <c r="C55" i="4" s="1"/>
  <c r="M54" i="4"/>
  <c r="D54" i="4"/>
  <c r="E54" i="4"/>
  <c r="F54" i="4"/>
  <c r="G53" i="4"/>
  <c r="H53" i="4" s="1"/>
  <c r="I53" i="4" s="1"/>
  <c r="G54" i="4" l="1"/>
  <c r="H54" i="4" s="1"/>
  <c r="I54" i="4" s="1"/>
  <c r="N54" i="4"/>
  <c r="O54" i="4"/>
  <c r="P54" i="4" s="1"/>
  <c r="M55" i="4"/>
  <c r="D55" i="4"/>
  <c r="E55" i="4"/>
  <c r="F55" i="4"/>
  <c r="B56" i="4"/>
  <c r="C56" i="4" s="1"/>
  <c r="E56" i="4" l="1"/>
  <c r="F56" i="4"/>
  <c r="B57" i="4"/>
  <c r="C57" i="4" s="1"/>
  <c r="M56" i="4"/>
  <c r="D56" i="4"/>
  <c r="G55" i="4"/>
  <c r="H55" i="4" s="1"/>
  <c r="I55" i="4" s="1"/>
  <c r="N55" i="4"/>
  <c r="O55" i="4"/>
  <c r="P55" i="4" s="1"/>
  <c r="M57" i="4" l="1"/>
  <c r="D57" i="4"/>
  <c r="E57" i="4"/>
  <c r="F57" i="4"/>
  <c r="B58" i="4"/>
  <c r="C58" i="4" s="1"/>
  <c r="N56" i="4"/>
  <c r="O56" i="4"/>
  <c r="P56" i="4" s="1"/>
  <c r="G56" i="4"/>
  <c r="H56" i="4" s="1"/>
  <c r="I56" i="4" s="1"/>
  <c r="E58" i="4" l="1"/>
  <c r="F58" i="4"/>
  <c r="B59" i="4"/>
  <c r="C59" i="4" s="1"/>
  <c r="D58" i="4"/>
  <c r="M58" i="4"/>
  <c r="G57" i="4"/>
  <c r="H57" i="4" s="1"/>
  <c r="I57" i="4" s="1"/>
  <c r="N57" i="4"/>
  <c r="O57" i="4"/>
  <c r="P57" i="4" s="1"/>
  <c r="F59" i="4" l="1"/>
  <c r="M59" i="4"/>
  <c r="D59" i="4"/>
  <c r="B60" i="4"/>
  <c r="C60" i="4" s="1"/>
  <c r="E59" i="4"/>
  <c r="G59" i="4" s="1"/>
  <c r="H59" i="4" s="1"/>
  <c r="I59" i="4" s="1"/>
  <c r="N58" i="4"/>
  <c r="O58" i="4"/>
  <c r="P58" i="4" s="1"/>
  <c r="G58" i="4"/>
  <c r="H58" i="4" s="1"/>
  <c r="I58" i="4" s="1"/>
  <c r="D60" i="4" l="1"/>
  <c r="E60" i="4"/>
  <c r="B61" i="4"/>
  <c r="C61" i="4" s="1"/>
  <c r="F60" i="4"/>
  <c r="M60" i="4"/>
  <c r="N59" i="4"/>
  <c r="O59" i="4" s="1"/>
  <c r="P59" i="4" s="1"/>
  <c r="N60" i="4" l="1"/>
  <c r="O60" i="4"/>
  <c r="P60" i="4" s="1"/>
  <c r="G60" i="4"/>
  <c r="H60" i="4" s="1"/>
  <c r="I60" i="4" s="1"/>
  <c r="D61" i="4"/>
  <c r="F61" i="4"/>
  <c r="B62" i="4"/>
  <c r="C62" i="4" s="1"/>
  <c r="M61" i="4"/>
  <c r="E61" i="4"/>
  <c r="G61" i="4" s="1"/>
  <c r="H61" i="4" s="1"/>
  <c r="I61" i="4" s="1"/>
  <c r="N61" i="4" l="1"/>
  <c r="O61" i="4" s="1"/>
  <c r="P61" i="4" s="1"/>
  <c r="B63" i="4"/>
  <c r="C63" i="4" s="1"/>
  <c r="M62" i="4"/>
  <c r="E62" i="4"/>
  <c r="D62" i="4"/>
  <c r="F62" i="4"/>
  <c r="G62" i="4" l="1"/>
  <c r="H62" i="4" s="1"/>
  <c r="I62" i="4" s="1"/>
  <c r="M63" i="4"/>
  <c r="D63" i="4"/>
  <c r="E63" i="4"/>
  <c r="G63" i="4" s="1"/>
  <c r="H63" i="4" s="1"/>
  <c r="I63" i="4" s="1"/>
  <c r="F63" i="4"/>
  <c r="B64" i="4"/>
  <c r="C64" i="4" s="1"/>
  <c r="N62" i="4"/>
  <c r="O62" i="4"/>
  <c r="P62" i="4" s="1"/>
  <c r="E64" i="4" l="1"/>
  <c r="B65" i="4"/>
  <c r="C65" i="4" s="1"/>
  <c r="M64" i="4"/>
  <c r="D64" i="4"/>
  <c r="F64" i="4"/>
  <c r="N63" i="4"/>
  <c r="O63" i="4" s="1"/>
  <c r="P63" i="4" s="1"/>
  <c r="N64" i="4" l="1"/>
  <c r="O64" i="4"/>
  <c r="P64" i="4" s="1"/>
  <c r="M65" i="4"/>
  <c r="D65" i="4"/>
  <c r="F65" i="4"/>
  <c r="B66" i="4"/>
  <c r="C66" i="4" s="1"/>
  <c r="E65" i="4"/>
  <c r="G64" i="4"/>
  <c r="H64" i="4" s="1"/>
  <c r="I64" i="4" s="1"/>
  <c r="G65" i="4" l="1"/>
  <c r="H65" i="4" s="1"/>
  <c r="I65" i="4" s="1"/>
  <c r="N65" i="4"/>
  <c r="O65" i="4"/>
  <c r="P65" i="4" s="1"/>
  <c r="E66" i="4"/>
  <c r="G66" i="4" s="1"/>
  <c r="H66" i="4" s="1"/>
  <c r="I66" i="4" s="1"/>
  <c r="F66" i="4"/>
  <c r="D66" i="4"/>
  <c r="M66" i="4"/>
  <c r="B67" i="4"/>
  <c r="C67" i="4" s="1"/>
  <c r="F67" i="4" l="1"/>
  <c r="D67" i="4"/>
  <c r="M67" i="4"/>
  <c r="B68" i="4"/>
  <c r="C68" i="4" s="1"/>
  <c r="E67" i="4"/>
  <c r="G67" i="4" s="1"/>
  <c r="H67" i="4" s="1"/>
  <c r="I67" i="4" s="1"/>
  <c r="N66" i="4"/>
  <c r="O66" i="4"/>
  <c r="P66" i="4" s="1"/>
  <c r="B69" i="4" l="1"/>
  <c r="C69" i="4" s="1"/>
  <c r="E68" i="4"/>
  <c r="M68" i="4"/>
  <c r="F68" i="4"/>
  <c r="D68" i="4"/>
  <c r="N67" i="4"/>
  <c r="O67" i="4" s="1"/>
  <c r="P67" i="4" s="1"/>
  <c r="N68" i="4" l="1"/>
  <c r="O68" i="4"/>
  <c r="P68" i="4" s="1"/>
  <c r="G68" i="4"/>
  <c r="H68" i="4" s="1"/>
  <c r="I68" i="4" s="1"/>
  <c r="F69" i="4"/>
  <c r="M69" i="4"/>
  <c r="B70" i="4"/>
  <c r="C70" i="4" s="1"/>
  <c r="E69" i="4"/>
  <c r="G69" i="4" s="1"/>
  <c r="H69" i="4" s="1"/>
  <c r="I69" i="4" s="1"/>
  <c r="D69" i="4"/>
  <c r="N69" i="4" l="1"/>
  <c r="O69" i="4"/>
  <c r="P69" i="4" s="1"/>
  <c r="E70" i="4"/>
  <c r="F70" i="4"/>
  <c r="D70" i="4"/>
  <c r="B71" i="4"/>
  <c r="C71" i="4" s="1"/>
  <c r="M70" i="4"/>
  <c r="N70" i="4" l="1"/>
  <c r="O70" i="4"/>
  <c r="P70" i="4" s="1"/>
  <c r="G70" i="4"/>
  <c r="H70" i="4" s="1"/>
  <c r="I70" i="4" s="1"/>
  <c r="E71" i="4"/>
  <c r="B72" i="4"/>
  <c r="C72" i="4" s="1"/>
  <c r="M71" i="4"/>
  <c r="F71" i="4"/>
  <c r="D71" i="4"/>
  <c r="N71" i="4" l="1"/>
  <c r="O71" i="4"/>
  <c r="P71" i="4" s="1"/>
  <c r="M72" i="4"/>
  <c r="D72" i="4"/>
  <c r="E72" i="4"/>
  <c r="G72" i="4" s="1"/>
  <c r="H72" i="4" s="1"/>
  <c r="I72" i="4" s="1"/>
  <c r="F72" i="4"/>
  <c r="B73" i="4"/>
  <c r="C73" i="4" s="1"/>
  <c r="G71" i="4"/>
  <c r="H71" i="4" s="1"/>
  <c r="I71" i="4" s="1"/>
  <c r="E73" i="4" l="1"/>
  <c r="F73" i="4"/>
  <c r="B74" i="4"/>
  <c r="C74" i="4" s="1"/>
  <c r="M73" i="4"/>
  <c r="D73" i="4"/>
  <c r="N72" i="4"/>
  <c r="O72" i="4"/>
  <c r="P72" i="4" s="1"/>
  <c r="N73" i="4" l="1"/>
  <c r="O73" i="4"/>
  <c r="P73" i="4" s="1"/>
  <c r="B75" i="4"/>
  <c r="C75" i="4" s="1"/>
  <c r="M74" i="4"/>
  <c r="D74" i="4"/>
  <c r="E74" i="4"/>
  <c r="F74" i="4"/>
  <c r="G73" i="4"/>
  <c r="H73" i="4" s="1"/>
  <c r="I73" i="4" s="1"/>
  <c r="G74" i="4" l="1"/>
  <c r="H74" i="4" s="1"/>
  <c r="I74" i="4" s="1"/>
  <c r="E75" i="4"/>
  <c r="D75" i="4"/>
  <c r="F75" i="4"/>
  <c r="B76" i="4"/>
  <c r="C76" i="4" s="1"/>
  <c r="M75" i="4"/>
  <c r="N74" i="4"/>
  <c r="O74" i="4"/>
  <c r="P74" i="4" s="1"/>
  <c r="N75" i="4" l="1"/>
  <c r="O75" i="4"/>
  <c r="P75" i="4" s="1"/>
  <c r="G75" i="4"/>
  <c r="H75" i="4" s="1"/>
  <c r="I75" i="4" s="1"/>
  <c r="E76" i="4"/>
  <c r="F76" i="4"/>
  <c r="B77" i="4"/>
  <c r="C77" i="4" s="1"/>
  <c r="M76" i="4"/>
  <c r="D76" i="4"/>
  <c r="N76" i="4" l="1"/>
  <c r="O76" i="4"/>
  <c r="P76" i="4" s="1"/>
  <c r="M77" i="4"/>
  <c r="D77" i="4"/>
  <c r="E77" i="4"/>
  <c r="F77" i="4"/>
  <c r="G76" i="4"/>
  <c r="H76" i="4" s="1"/>
  <c r="I76" i="4" s="1"/>
  <c r="G77" i="4" l="1"/>
  <c r="H77" i="4" s="1"/>
  <c r="I77" i="4" s="1"/>
  <c r="I78" i="4" s="1"/>
  <c r="I79" i="4" s="1"/>
  <c r="I80" i="4" s="1"/>
  <c r="J13" i="4" s="1"/>
  <c r="N77" i="4"/>
  <c r="O77" i="4"/>
  <c r="P77" i="4" s="1"/>
</calcChain>
</file>

<file path=xl/sharedStrings.xml><?xml version="1.0" encoding="utf-8"?>
<sst xmlns="http://schemas.openxmlformats.org/spreadsheetml/2006/main" count="54" uniqueCount="46">
  <si>
    <t>Pf</t>
  </si>
  <si>
    <t>total [uJ/cm^2]</t>
  </si>
  <si>
    <t>reflected [uJ/cm^2]</t>
  </si>
  <si>
    <t>direct [uJ/cm^2]</t>
  </si>
  <si>
    <t>area [cm^2]</t>
  </si>
  <si>
    <t>r0+ri [cm]</t>
  </si>
  <si>
    <t>r0 [cm]</t>
  </si>
  <si>
    <t>step [mm]</t>
  </si>
  <si>
    <t>weighted average of pathogen survival fraction in 1mm concentric ring increments</t>
  </si>
  <si>
    <t>% reduction</t>
  </si>
  <si>
    <t>[CFM]</t>
  </si>
  <si>
    <t>[cc/s]</t>
  </si>
  <si>
    <t xml:space="preserve"> </t>
  </si>
  <si>
    <t>reflector eff</t>
  </si>
  <si>
    <t>[FPM]</t>
  </si>
  <si>
    <t>[l/m]</t>
  </si>
  <si>
    <t>[cm/s]</t>
  </si>
  <si>
    <t>[mm/s]</t>
  </si>
  <si>
    <t>[ft]</t>
  </si>
  <si>
    <t>[in]</t>
  </si>
  <si>
    <t>[cm]</t>
  </si>
  <si>
    <t>[mm]</t>
  </si>
  <si>
    <t>tube attenuation</t>
  </si>
  <si>
    <t>velocity</t>
  </si>
  <si>
    <t>annular tube ID</t>
  </si>
  <si>
    <t>optics</t>
  </si>
  <si>
    <t>[CF]</t>
  </si>
  <si>
    <t>[in^3]</t>
  </si>
  <si>
    <t>[cc]</t>
  </si>
  <si>
    <t>[mm^3]</t>
  </si>
  <si>
    <t>exposure time [s]</t>
  </si>
  <si>
    <t>thermal derating</t>
  </si>
  <si>
    <t>annulus volume</t>
  </si>
  <si>
    <t>quartz tube OD</t>
  </si>
  <si>
    <t>z [uJ/cm^2]</t>
  </si>
  <si>
    <t>EOL derating</t>
  </si>
  <si>
    <t>UV [W]</t>
  </si>
  <si>
    <t>nominal UV [W]</t>
  </si>
  <si>
    <t>[SF]</t>
  </si>
  <si>
    <t>[in^2]</t>
  </si>
  <si>
    <t>[cm^2]</t>
  </si>
  <si>
    <t>[mm^2]</t>
  </si>
  <si>
    <t>UVGI data</t>
  </si>
  <si>
    <t>bulb UV specs</t>
  </si>
  <si>
    <t>annulus area</t>
  </si>
  <si>
    <t>effective bulb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</si>
</sst>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0" borderId="0" xfId="3" applyAlignment="1">
      <alignment horizontal="center"/>
    </xf>
    <xf numFmtId="0" fontId="3" fillId="0" borderId="0" xfId="3" applyAlignment="1">
      <alignment horizontal="right"/>
    </xf>
    <xf numFmtId="0" fontId="2" fillId="0" borderId="0" xfId="2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right"/>
    </xf>
    <xf numFmtId="0" fontId="0" fillId="0" borderId="7" xfId="0" applyBorder="1"/>
    <xf numFmtId="0" fontId="0" fillId="2" borderId="1" xfId="1" applyFont="1" applyAlignment="1">
      <alignment horizontal="center"/>
    </xf>
    <xf numFmtId="0" fontId="2" fillId="0" borderId="8" xfId="2" applyBorder="1"/>
    <xf numFmtId="0" fontId="2" fillId="0" borderId="9" xfId="2" applyBorder="1"/>
    <xf numFmtId="0" fontId="2" fillId="0" borderId="10" xfId="2" applyBorder="1"/>
    <xf numFmtId="0" fontId="3" fillId="0" borderId="0" xfId="3" applyFill="1" applyBorder="1" applyAlignment="1">
      <alignment horizontal="right"/>
    </xf>
    <xf numFmtId="0" fontId="2" fillId="0" borderId="0" xfId="2" applyAlignment="1">
      <alignment horizontal="center"/>
    </xf>
    <xf numFmtId="0" fontId="0" fillId="0" borderId="0" xfId="0" applyAlignment="1">
      <alignment horizontal="center"/>
    </xf>
    <xf numFmtId="0" fontId="4" fillId="0" borderId="2" xfId="4" applyAlignment="1">
      <alignment horizontal="center"/>
    </xf>
  </cellXfs>
  <cellStyles count="5">
    <cellStyle name="Explanatory Text" xfId="3" builtinId="53"/>
    <cellStyle name="Heading 2" xfId="4" builtinId="17"/>
    <cellStyle name="Heading 4" xfId="2" builtinId="19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44B16-8758-434E-BDB1-E2FF2BA36590}">
  <dimension ref="A2:R80"/>
  <sheetViews>
    <sheetView tabSelected="1" workbookViewId="0">
      <selection activeCell="A5" sqref="A5:D5"/>
    </sheetView>
  </sheetViews>
  <sheetFormatPr defaultColWidth="9.28515625" defaultRowHeight="15" x14ac:dyDescent="0.25"/>
  <cols>
    <col min="8" max="10" width="12" bestFit="1" customWidth="1"/>
    <col min="12" max="12" width="12" bestFit="1" customWidth="1"/>
  </cols>
  <sheetData>
    <row r="2" spans="1:18" x14ac:dyDescent="0.25">
      <c r="A2" s="16" t="s">
        <v>45</v>
      </c>
      <c r="B2" s="16"/>
      <c r="C2" s="16"/>
      <c r="D2" s="16"/>
      <c r="F2" s="16" t="s">
        <v>44</v>
      </c>
      <c r="G2" s="16"/>
      <c r="H2" s="16"/>
      <c r="I2" s="16"/>
      <c r="K2" s="16" t="s">
        <v>43</v>
      </c>
      <c r="L2" s="16"/>
      <c r="M2" s="16"/>
      <c r="O2" s="16" t="s">
        <v>42</v>
      </c>
      <c r="P2" s="16"/>
      <c r="Q2" s="16"/>
    </row>
    <row r="3" spans="1:18" x14ac:dyDescent="0.25">
      <c r="A3" s="2" t="s">
        <v>21</v>
      </c>
      <c r="B3" s="2" t="s">
        <v>20</v>
      </c>
      <c r="C3" s="2" t="s">
        <v>19</v>
      </c>
      <c r="D3" s="2" t="s">
        <v>18</v>
      </c>
      <c r="F3" s="2" t="s">
        <v>41</v>
      </c>
      <c r="G3" s="2" t="s">
        <v>40</v>
      </c>
      <c r="H3" s="2" t="s">
        <v>39</v>
      </c>
      <c r="I3" s="2" t="s">
        <v>38</v>
      </c>
      <c r="L3" s="3" t="s">
        <v>37</v>
      </c>
      <c r="M3" s="11">
        <v>5.7</v>
      </c>
      <c r="P3" s="3" t="s">
        <v>36</v>
      </c>
      <c r="Q3" s="1">
        <f>M3*M4*M5*M8</f>
        <v>3.3333600000000003</v>
      </c>
    </row>
    <row r="4" spans="1:18" x14ac:dyDescent="0.25">
      <c r="A4" s="11">
        <v>285</v>
      </c>
      <c r="B4" s="1">
        <f>A4/10</f>
        <v>28.5</v>
      </c>
      <c r="C4" s="1">
        <f>A4/25.4</f>
        <v>11.220472440944883</v>
      </c>
      <c r="D4" s="1">
        <f>A4/(25.4*12)</f>
        <v>0.93503937007874027</v>
      </c>
      <c r="F4" s="1">
        <f>PI()*(A10^2/4-A7^2/4)</f>
        <v>15529.386377857716</v>
      </c>
      <c r="G4" s="1">
        <f>PI()*(B10^2/4-B7^2/4)</f>
        <v>155.29386377857719</v>
      </c>
      <c r="H4" s="1">
        <f>PI()*(C10^2/4-C7^2/4)</f>
        <v>24.070597026873521</v>
      </c>
      <c r="I4" s="1">
        <f>PI()*(D10^2/4-D7^2/4)</f>
        <v>0.16715692379773278</v>
      </c>
      <c r="L4" s="3" t="s">
        <v>35</v>
      </c>
      <c r="M4" s="11">
        <v>0.8</v>
      </c>
      <c r="P4" s="3" t="s">
        <v>34</v>
      </c>
      <c r="Q4" s="11">
        <v>1.8699999999999999E-3</v>
      </c>
      <c r="R4">
        <v>2.1800000000000001E-3</v>
      </c>
    </row>
    <row r="5" spans="1:18" x14ac:dyDescent="0.25">
      <c r="A5" s="16" t="s">
        <v>33</v>
      </c>
      <c r="B5" s="16"/>
      <c r="C5" s="16"/>
      <c r="D5" s="16"/>
      <c r="F5" s="16" t="s">
        <v>32</v>
      </c>
      <c r="G5" s="16"/>
      <c r="H5" s="16"/>
      <c r="I5" s="16"/>
      <c r="L5" s="3" t="s">
        <v>31</v>
      </c>
      <c r="M5" s="11">
        <v>0.85</v>
      </c>
      <c r="P5" s="3" t="s">
        <v>30</v>
      </c>
      <c r="Q5" s="1">
        <f>B4/G10</f>
        <v>1.7050724152596219</v>
      </c>
    </row>
    <row r="6" spans="1:18" x14ac:dyDescent="0.25">
      <c r="A6" s="2" t="s">
        <v>21</v>
      </c>
      <c r="B6" s="2" t="s">
        <v>20</v>
      </c>
      <c r="C6" s="2" t="s">
        <v>19</v>
      </c>
      <c r="D6" s="2" t="s">
        <v>18</v>
      </c>
      <c r="F6" s="2" t="s">
        <v>29</v>
      </c>
      <c r="G6" s="2" t="s">
        <v>28</v>
      </c>
      <c r="H6" s="2" t="s">
        <v>27</v>
      </c>
      <c r="I6" s="2" t="s">
        <v>26</v>
      </c>
    </row>
    <row r="7" spans="1:18" x14ac:dyDescent="0.25">
      <c r="A7" s="11">
        <v>23.063199999999998</v>
      </c>
      <c r="B7" s="1">
        <f>A7/10</f>
        <v>2.3063199999999999</v>
      </c>
      <c r="C7" s="1">
        <f>A7/25.4</f>
        <v>0.90800000000000003</v>
      </c>
      <c r="D7" s="1">
        <f>A7/(25.4*12)</f>
        <v>7.5666666666666674E-2</v>
      </c>
      <c r="F7" s="1">
        <f>F4*A4</f>
        <v>4425875.1176894493</v>
      </c>
      <c r="G7" s="1">
        <f>G4*B4</f>
        <v>4425.8751176894502</v>
      </c>
      <c r="H7" s="1">
        <f>H4*C4</f>
        <v>270.08347057712422</v>
      </c>
      <c r="I7" s="1">
        <f>I4*D4</f>
        <v>0.15629830473213205</v>
      </c>
      <c r="K7" s="16" t="s">
        <v>25</v>
      </c>
      <c r="L7" s="16"/>
      <c r="M7" s="16"/>
    </row>
    <row r="8" spans="1:18" x14ac:dyDescent="0.25">
      <c r="A8" s="16" t="s">
        <v>24</v>
      </c>
      <c r="B8" s="16"/>
      <c r="C8" s="16"/>
      <c r="D8" s="16"/>
      <c r="F8" s="16" t="s">
        <v>23</v>
      </c>
      <c r="G8" s="16"/>
      <c r="H8" s="16"/>
      <c r="I8" s="16"/>
      <c r="L8" s="3" t="s">
        <v>22</v>
      </c>
      <c r="M8" s="11">
        <v>0.86</v>
      </c>
    </row>
    <row r="9" spans="1:18" x14ac:dyDescent="0.25">
      <c r="A9" s="2" t="s">
        <v>21</v>
      </c>
      <c r="B9" s="2" t="s">
        <v>20</v>
      </c>
      <c r="C9" s="2" t="s">
        <v>19</v>
      </c>
      <c r="D9" s="2" t="s">
        <v>18</v>
      </c>
      <c r="F9" s="2" t="s">
        <v>17</v>
      </c>
      <c r="G9" s="2" t="s">
        <v>16</v>
      </c>
      <c r="H9" s="2" t="s">
        <v>15</v>
      </c>
      <c r="I9" s="2" t="s">
        <v>14</v>
      </c>
      <c r="L9" s="15" t="s">
        <v>13</v>
      </c>
      <c r="M9" s="11">
        <v>0.7</v>
      </c>
    </row>
    <row r="10" spans="1:18" x14ac:dyDescent="0.25">
      <c r="A10" s="1">
        <f>C10*25.4</f>
        <v>142.494</v>
      </c>
      <c r="B10" s="1">
        <f>C10*2.54</f>
        <v>14.249400000000001</v>
      </c>
      <c r="C10" s="11">
        <v>5.61</v>
      </c>
      <c r="D10" s="1">
        <f>C10/12</f>
        <v>0.46750000000000003</v>
      </c>
      <c r="F10" s="1">
        <f>I10*12*25.4/60</f>
        <v>167.1483260472574</v>
      </c>
      <c r="G10" s="1">
        <f>I10*12*2.54/60</f>
        <v>16.714832604725743</v>
      </c>
      <c r="H10" s="1"/>
      <c r="I10" s="1">
        <f>D13/I4</f>
        <v>32.9032137888302</v>
      </c>
    </row>
    <row r="11" spans="1:18" ht="15.75" thickBot="1" x14ac:dyDescent="0.3">
      <c r="A11" s="16" t="s">
        <v>12</v>
      </c>
      <c r="B11" s="16"/>
      <c r="C11" s="16"/>
      <c r="D11" s="16"/>
      <c r="F11" s="17"/>
      <c r="G11" s="17"/>
      <c r="H11" s="17"/>
      <c r="I11" s="17"/>
    </row>
    <row r="12" spans="1:18" x14ac:dyDescent="0.25">
      <c r="A12" s="2"/>
      <c r="B12" s="2" t="s">
        <v>11</v>
      </c>
      <c r="C12" s="2"/>
      <c r="D12" s="2" t="s">
        <v>10</v>
      </c>
      <c r="G12" s="14"/>
      <c r="H12" s="13"/>
      <c r="I12" s="13"/>
      <c r="J12" s="13"/>
      <c r="K12" s="13"/>
      <c r="L12" s="12"/>
    </row>
    <row r="13" spans="1:18" x14ac:dyDescent="0.25">
      <c r="A13" s="1"/>
      <c r="B13" s="1">
        <f>D13*28316.85/60</f>
        <v>2595.7112499999998</v>
      </c>
      <c r="C13" s="1"/>
      <c r="D13" s="11">
        <v>5.5</v>
      </c>
      <c r="G13" s="10"/>
      <c r="I13" s="9" t="s">
        <v>9</v>
      </c>
      <c r="J13">
        <f>I80</f>
        <v>99.999989818122344</v>
      </c>
      <c r="L13" s="8"/>
    </row>
    <row r="14" spans="1:18" ht="15.75" thickBot="1" x14ac:dyDescent="0.3">
      <c r="G14" s="7"/>
      <c r="H14" s="6"/>
      <c r="I14" s="6"/>
      <c r="J14" s="6"/>
      <c r="K14" s="6"/>
      <c r="L14" s="5"/>
    </row>
    <row r="16" spans="1:18" ht="18" thickBot="1" x14ac:dyDescent="0.35">
      <c r="A16" s="18" t="s">
        <v>8</v>
      </c>
      <c r="B16" s="18"/>
      <c r="C16" s="18"/>
      <c r="D16" s="18"/>
      <c r="E16" s="18"/>
      <c r="F16" s="18"/>
      <c r="G16" s="18"/>
      <c r="H16" s="18"/>
      <c r="I16" s="18"/>
      <c r="J16" s="4"/>
    </row>
    <row r="17" spans="1:16" ht="15.75" thickTop="1" x14ac:dyDescent="0.25">
      <c r="A17" s="3" t="s">
        <v>7</v>
      </c>
      <c r="B17" s="3" t="s">
        <v>6</v>
      </c>
      <c r="C17" s="3" t="s">
        <v>5</v>
      </c>
      <c r="D17" s="3" t="s">
        <v>4</v>
      </c>
      <c r="E17" s="3" t="s">
        <v>3</v>
      </c>
      <c r="F17" s="3" t="s">
        <v>2</v>
      </c>
      <c r="G17" s="3" t="s">
        <v>1</v>
      </c>
      <c r="H17" s="3" t="s">
        <v>0</v>
      </c>
      <c r="I17" s="3"/>
      <c r="J17" s="3"/>
      <c r="K17" s="3"/>
      <c r="L17" s="3"/>
      <c r="M17" s="3"/>
    </row>
    <row r="18" spans="1:16" x14ac:dyDescent="0.25">
      <c r="A18">
        <v>1</v>
      </c>
      <c r="B18">
        <v>1.153</v>
      </c>
      <c r="C18">
        <f t="shared" ref="C18:C49" si="0">B18+0.1</f>
        <v>1.2530000000000001</v>
      </c>
      <c r="D18">
        <f t="shared" ref="D18:D49" si="1">PI()*(C18^2-B18^2)</f>
        <v>0.75586719245370471</v>
      </c>
      <c r="E18">
        <f t="shared" ref="E18:E49" si="2">($Q$3*1000000/(2*PI()*$B$4*C18))*$Q$5</f>
        <v>25330.819990743286</v>
      </c>
      <c r="F18">
        <f t="shared" ref="F18:F49" si="3">($Q$3*$M$9*1000000/(2*PI()*$B$4*C18))*$Q$5</f>
        <v>17731.573993520298</v>
      </c>
      <c r="G18">
        <f t="shared" ref="G18:G49" si="4">(E18+F18)</f>
        <v>43062.393984263588</v>
      </c>
      <c r="H18">
        <f t="shared" ref="H18:H49" si="5">EXP(-$Q$4*G18)</f>
        <v>1.0658808049188076E-35</v>
      </c>
      <c r="I18">
        <f t="shared" ref="I18:I49" si="6">H18*D18</f>
        <v>8.0566433150427394E-36</v>
      </c>
      <c r="M18">
        <f t="shared" ref="M18:M49" si="7">($Q$3*1000000/(2*PI()*$B$4*C18))</f>
        <v>14856.154943358404</v>
      </c>
      <c r="N18">
        <f t="shared" ref="N18:N49" si="8">M18*0.7</f>
        <v>10399.308460350881</v>
      </c>
      <c r="O18">
        <f t="shared" ref="O18:O49" si="9">M18+N18</f>
        <v>25255.463403709284</v>
      </c>
      <c r="P18">
        <f t="shared" ref="P18:P49" si="10">O18*$Q$5</f>
        <v>43062.393984263581</v>
      </c>
    </row>
    <row r="19" spans="1:16" x14ac:dyDescent="0.25">
      <c r="A19">
        <f t="shared" ref="A19:A50" si="11">A18+1</f>
        <v>2</v>
      </c>
      <c r="B19">
        <f t="shared" ref="B19:B50" si="12">C18</f>
        <v>1.2530000000000001</v>
      </c>
      <c r="C19">
        <f t="shared" si="0"/>
        <v>1.3530000000000002</v>
      </c>
      <c r="D19">
        <f t="shared" si="1"/>
        <v>0.81869904552550132</v>
      </c>
      <c r="E19">
        <f t="shared" si="2"/>
        <v>23458.623391279631</v>
      </c>
      <c r="F19">
        <f t="shared" si="3"/>
        <v>16421.036373895739</v>
      </c>
      <c r="G19">
        <f t="shared" si="4"/>
        <v>39879.659765175369</v>
      </c>
      <c r="H19">
        <f t="shared" si="5"/>
        <v>4.0973659167910085E-33</v>
      </c>
      <c r="I19">
        <f t="shared" si="6"/>
        <v>3.3545095652455195E-33</v>
      </c>
      <c r="M19">
        <f t="shared" si="7"/>
        <v>13758.139056931324</v>
      </c>
      <c r="N19">
        <f t="shared" si="8"/>
        <v>9630.6973398519258</v>
      </c>
      <c r="O19">
        <f t="shared" si="9"/>
        <v>23388.836396783248</v>
      </c>
      <c r="P19">
        <f t="shared" si="10"/>
        <v>39879.659765175369</v>
      </c>
    </row>
    <row r="20" spans="1:16" x14ac:dyDescent="0.25">
      <c r="A20">
        <f t="shared" si="11"/>
        <v>3</v>
      </c>
      <c r="B20">
        <f t="shared" si="12"/>
        <v>1.3530000000000002</v>
      </c>
      <c r="C20">
        <f t="shared" si="0"/>
        <v>1.4530000000000003</v>
      </c>
      <c r="D20">
        <f t="shared" si="1"/>
        <v>0.88153089859729727</v>
      </c>
      <c r="E20">
        <f t="shared" si="2"/>
        <v>21844.127631384265</v>
      </c>
      <c r="F20">
        <f t="shared" si="3"/>
        <v>15290.889341968981</v>
      </c>
      <c r="G20">
        <f t="shared" si="4"/>
        <v>37135.016973353246</v>
      </c>
      <c r="H20">
        <f t="shared" si="5"/>
        <v>6.9424597505982703E-31</v>
      </c>
      <c r="I20">
        <f t="shared" si="6"/>
        <v>6.1199927824204615E-31</v>
      </c>
      <c r="M20">
        <f t="shared" si="7"/>
        <v>12811.260938766743</v>
      </c>
      <c r="N20">
        <f t="shared" si="8"/>
        <v>8967.882657136719</v>
      </c>
      <c r="O20">
        <f t="shared" si="9"/>
        <v>21779.143595903464</v>
      </c>
      <c r="P20">
        <f t="shared" si="10"/>
        <v>37135.016973353246</v>
      </c>
    </row>
    <row r="21" spans="1:16" x14ac:dyDescent="0.25">
      <c r="A21">
        <f t="shared" si="11"/>
        <v>4</v>
      </c>
      <c r="B21">
        <f t="shared" si="12"/>
        <v>1.4530000000000003</v>
      </c>
      <c r="C21">
        <f t="shared" si="0"/>
        <v>1.5530000000000004</v>
      </c>
      <c r="D21">
        <f t="shared" si="1"/>
        <v>0.94436275166909245</v>
      </c>
      <c r="E21">
        <f t="shared" si="2"/>
        <v>20437.5514799751</v>
      </c>
      <c r="F21">
        <f t="shared" si="3"/>
        <v>14306.286035982568</v>
      </c>
      <c r="G21">
        <f t="shared" si="4"/>
        <v>34743.837515957668</v>
      </c>
      <c r="H21">
        <f t="shared" si="5"/>
        <v>6.0738431431798124E-29</v>
      </c>
      <c r="I21">
        <f t="shared" si="6"/>
        <v>5.7359112238997372E-29</v>
      </c>
      <c r="M21">
        <f t="shared" si="7"/>
        <v>11986.324625903462</v>
      </c>
      <c r="N21">
        <f t="shared" si="8"/>
        <v>8390.4272381324226</v>
      </c>
      <c r="O21">
        <f t="shared" si="9"/>
        <v>20376.751864035883</v>
      </c>
      <c r="P21">
        <f t="shared" si="10"/>
        <v>34743.837515957668</v>
      </c>
    </row>
    <row r="22" spans="1:16" x14ac:dyDescent="0.25">
      <c r="A22">
        <f t="shared" si="11"/>
        <v>5</v>
      </c>
      <c r="B22">
        <f t="shared" si="12"/>
        <v>1.5530000000000004</v>
      </c>
      <c r="C22">
        <f t="shared" si="0"/>
        <v>1.6530000000000005</v>
      </c>
      <c r="D22">
        <f t="shared" si="1"/>
        <v>1.0071946047408884</v>
      </c>
      <c r="E22">
        <f t="shared" si="2"/>
        <v>19201.159980884051</v>
      </c>
      <c r="F22">
        <f t="shared" si="3"/>
        <v>13440.811986618834</v>
      </c>
      <c r="G22">
        <f t="shared" si="4"/>
        <v>32641.971967502883</v>
      </c>
      <c r="H22">
        <f t="shared" si="5"/>
        <v>3.0935210223217145E-27</v>
      </c>
      <c r="I22">
        <f t="shared" si="6"/>
        <v>3.1157776833349481E-27</v>
      </c>
      <c r="M22">
        <f t="shared" si="7"/>
        <v>11261.19911919424</v>
      </c>
      <c r="N22">
        <f t="shared" si="8"/>
        <v>7882.8393834359676</v>
      </c>
      <c r="O22">
        <f t="shared" si="9"/>
        <v>19144.038502630206</v>
      </c>
      <c r="P22">
        <f t="shared" si="10"/>
        <v>32641.971967502883</v>
      </c>
    </row>
    <row r="23" spans="1:16" x14ac:dyDescent="0.25">
      <c r="A23">
        <f t="shared" si="11"/>
        <v>6</v>
      </c>
      <c r="B23">
        <f t="shared" si="12"/>
        <v>1.6530000000000005</v>
      </c>
      <c r="C23">
        <f t="shared" si="0"/>
        <v>1.7530000000000006</v>
      </c>
      <c r="D23">
        <f t="shared" si="1"/>
        <v>1.0700264578126857</v>
      </c>
      <c r="E23">
        <f t="shared" si="2"/>
        <v>18105.828550143371</v>
      </c>
      <c r="F23">
        <f t="shared" si="3"/>
        <v>12674.079985100359</v>
      </c>
      <c r="G23">
        <f t="shared" si="4"/>
        <v>30779.908535243732</v>
      </c>
      <c r="H23">
        <f t="shared" si="5"/>
        <v>1.0062176135546387E-25</v>
      </c>
      <c r="I23">
        <f t="shared" si="6"/>
        <v>1.0766794688206038E-25</v>
      </c>
      <c r="M23">
        <f t="shared" si="7"/>
        <v>10618.803276684584</v>
      </c>
      <c r="N23">
        <f t="shared" si="8"/>
        <v>7433.1622936792082</v>
      </c>
      <c r="O23">
        <f t="shared" si="9"/>
        <v>18051.965570363791</v>
      </c>
      <c r="P23">
        <f t="shared" si="10"/>
        <v>30779.908535243729</v>
      </c>
    </row>
    <row r="24" spans="1:16" x14ac:dyDescent="0.25">
      <c r="A24">
        <f t="shared" si="11"/>
        <v>7</v>
      </c>
      <c r="B24">
        <f t="shared" si="12"/>
        <v>1.7530000000000006</v>
      </c>
      <c r="C24">
        <f t="shared" si="0"/>
        <v>1.8530000000000006</v>
      </c>
      <c r="D24">
        <f t="shared" si="1"/>
        <v>1.1328583108844803</v>
      </c>
      <c r="E24">
        <f t="shared" si="2"/>
        <v>17128.719615974813</v>
      </c>
      <c r="F24">
        <f t="shared" si="3"/>
        <v>11990.103731182369</v>
      </c>
      <c r="G24">
        <f t="shared" si="4"/>
        <v>29118.82334715718</v>
      </c>
      <c r="H24">
        <f t="shared" si="5"/>
        <v>2.2475541323850696E-24</v>
      </c>
      <c r="I24">
        <f t="shared" si="6"/>
        <v>2.5461603780351837E-24</v>
      </c>
      <c r="M24">
        <f t="shared" si="7"/>
        <v>10045.743196993026</v>
      </c>
      <c r="N24">
        <f t="shared" si="8"/>
        <v>7032.020237895118</v>
      </c>
      <c r="O24">
        <f t="shared" si="9"/>
        <v>17077.763434888144</v>
      </c>
      <c r="P24">
        <f t="shared" si="10"/>
        <v>29118.823347157184</v>
      </c>
    </row>
    <row r="25" spans="1:16" x14ac:dyDescent="0.25">
      <c r="A25">
        <f t="shared" si="11"/>
        <v>8</v>
      </c>
      <c r="B25">
        <f t="shared" si="12"/>
        <v>1.8530000000000006</v>
      </c>
      <c r="C25">
        <f t="shared" si="0"/>
        <v>1.9530000000000007</v>
      </c>
      <c r="D25">
        <f t="shared" si="1"/>
        <v>1.1956901639562776</v>
      </c>
      <c r="E25">
        <f t="shared" si="2"/>
        <v>16251.673040656082</v>
      </c>
      <c r="F25">
        <f t="shared" si="3"/>
        <v>11376.171128459255</v>
      </c>
      <c r="G25">
        <f t="shared" si="4"/>
        <v>27627.844169115335</v>
      </c>
      <c r="H25">
        <f t="shared" si="5"/>
        <v>3.6524148172957517E-23</v>
      </c>
      <c r="I25">
        <f t="shared" si="6"/>
        <v>4.367156471728695E-23</v>
      </c>
      <c r="M25">
        <f t="shared" si="7"/>
        <v>9531.3682253087936</v>
      </c>
      <c r="N25">
        <f t="shared" si="8"/>
        <v>6671.9577577161554</v>
      </c>
      <c r="O25">
        <f t="shared" si="9"/>
        <v>16203.325983024948</v>
      </c>
      <c r="P25">
        <f t="shared" si="10"/>
        <v>27627.844169115335</v>
      </c>
    </row>
    <row r="26" spans="1:16" x14ac:dyDescent="0.25">
      <c r="A26">
        <f t="shared" si="11"/>
        <v>9</v>
      </c>
      <c r="B26">
        <f t="shared" si="12"/>
        <v>1.9530000000000007</v>
      </c>
      <c r="C26">
        <f t="shared" si="0"/>
        <v>2.0530000000000008</v>
      </c>
      <c r="D26">
        <f t="shared" si="1"/>
        <v>1.258522017028072</v>
      </c>
      <c r="E26">
        <f t="shared" si="2"/>
        <v>15460.066950025004</v>
      </c>
      <c r="F26">
        <f t="shared" si="3"/>
        <v>10822.046865017501</v>
      </c>
      <c r="G26">
        <f t="shared" si="4"/>
        <v>26282.113815042503</v>
      </c>
      <c r="H26">
        <f t="shared" si="5"/>
        <v>4.5236500979011244E-22</v>
      </c>
      <c r="I26">
        <f t="shared" si="6"/>
        <v>5.6931132455397579E-22</v>
      </c>
      <c r="M26">
        <f t="shared" si="7"/>
        <v>9067.1028465796771</v>
      </c>
      <c r="N26">
        <f t="shared" si="8"/>
        <v>6346.9719926057733</v>
      </c>
      <c r="O26">
        <f t="shared" si="9"/>
        <v>15414.07483918545</v>
      </c>
      <c r="P26">
        <f t="shared" si="10"/>
        <v>26282.113815042503</v>
      </c>
    </row>
    <row r="27" spans="1:16" x14ac:dyDescent="0.25">
      <c r="A27">
        <f t="shared" si="11"/>
        <v>10</v>
      </c>
      <c r="B27">
        <f t="shared" si="12"/>
        <v>2.0530000000000008</v>
      </c>
      <c r="C27">
        <f t="shared" si="0"/>
        <v>2.1530000000000009</v>
      </c>
      <c r="D27">
        <f t="shared" si="1"/>
        <v>1.3213538700998679</v>
      </c>
      <c r="E27">
        <f t="shared" si="2"/>
        <v>14741.996028054495</v>
      </c>
      <c r="F27">
        <f t="shared" si="3"/>
        <v>10319.397219638146</v>
      </c>
      <c r="G27">
        <f t="shared" si="4"/>
        <v>25061.393247692642</v>
      </c>
      <c r="H27">
        <f t="shared" si="5"/>
        <v>4.4347958347209768E-21</v>
      </c>
      <c r="I27">
        <f t="shared" si="6"/>
        <v>5.8599346393113367E-21</v>
      </c>
      <c r="M27">
        <f t="shared" si="7"/>
        <v>8645.9647673144791</v>
      </c>
      <c r="N27">
        <f t="shared" si="8"/>
        <v>6052.1753371201348</v>
      </c>
      <c r="O27">
        <f t="shared" si="9"/>
        <v>14698.140104434613</v>
      </c>
      <c r="P27">
        <f t="shared" si="10"/>
        <v>25061.393247692638</v>
      </c>
    </row>
    <row r="28" spans="1:16" x14ac:dyDescent="0.25">
      <c r="A28">
        <f t="shared" si="11"/>
        <v>11</v>
      </c>
      <c r="B28">
        <f t="shared" si="12"/>
        <v>2.1530000000000009</v>
      </c>
      <c r="C28">
        <f t="shared" si="0"/>
        <v>2.253000000000001</v>
      </c>
      <c r="D28">
        <f t="shared" si="1"/>
        <v>1.3841857231716652</v>
      </c>
      <c r="E28">
        <f t="shared" si="2"/>
        <v>14087.668641101342</v>
      </c>
      <c r="F28">
        <f t="shared" si="3"/>
        <v>9861.3680487709389</v>
      </c>
      <c r="G28">
        <f t="shared" si="4"/>
        <v>23949.036689872279</v>
      </c>
      <c r="H28">
        <f t="shared" si="5"/>
        <v>3.5501975499765534E-20</v>
      </c>
      <c r="I28">
        <f t="shared" si="6"/>
        <v>4.9141327631165698E-20</v>
      </c>
      <c r="M28">
        <f t="shared" si="7"/>
        <v>8262.2113377843198</v>
      </c>
      <c r="N28">
        <f t="shared" si="8"/>
        <v>5783.5479364490238</v>
      </c>
      <c r="O28">
        <f t="shared" si="9"/>
        <v>14045.759274233344</v>
      </c>
      <c r="P28">
        <f t="shared" si="10"/>
        <v>23949.036689872282</v>
      </c>
    </row>
    <row r="29" spans="1:16" x14ac:dyDescent="0.25">
      <c r="A29">
        <f t="shared" si="11"/>
        <v>12</v>
      </c>
      <c r="B29">
        <f t="shared" si="12"/>
        <v>2.253000000000001</v>
      </c>
      <c r="C29">
        <f t="shared" si="0"/>
        <v>2.3530000000000011</v>
      </c>
      <c r="D29">
        <f t="shared" si="1"/>
        <v>1.4470175762434598</v>
      </c>
      <c r="E29">
        <f t="shared" si="2"/>
        <v>13488.957691628273</v>
      </c>
      <c r="F29">
        <f t="shared" si="3"/>
        <v>9442.2703841397906</v>
      </c>
      <c r="G29">
        <f t="shared" si="4"/>
        <v>22931.228075768064</v>
      </c>
      <c r="H29">
        <f t="shared" si="5"/>
        <v>2.3814755276931714E-19</v>
      </c>
      <c r="I29">
        <f t="shared" si="6"/>
        <v>3.4460369459656874E-19</v>
      </c>
      <c r="M29">
        <f t="shared" si="7"/>
        <v>7911.0761343085733</v>
      </c>
      <c r="N29">
        <f t="shared" si="8"/>
        <v>5537.7532940160008</v>
      </c>
      <c r="O29">
        <f t="shared" si="9"/>
        <v>13448.829428324574</v>
      </c>
      <c r="P29">
        <f t="shared" si="10"/>
        <v>22931.228075768064</v>
      </c>
    </row>
    <row r="30" spans="1:16" x14ac:dyDescent="0.25">
      <c r="A30">
        <f t="shared" si="11"/>
        <v>13</v>
      </c>
      <c r="B30">
        <f t="shared" si="12"/>
        <v>2.3530000000000011</v>
      </c>
      <c r="C30">
        <f t="shared" si="0"/>
        <v>2.4530000000000012</v>
      </c>
      <c r="D30">
        <f t="shared" si="1"/>
        <v>1.5098494293152571</v>
      </c>
      <c r="E30">
        <f t="shared" si="2"/>
        <v>12939.061332409836</v>
      </c>
      <c r="F30">
        <f t="shared" si="3"/>
        <v>9057.3429326868827</v>
      </c>
      <c r="G30">
        <f t="shared" si="4"/>
        <v>21996.404265096717</v>
      </c>
      <c r="H30">
        <f t="shared" si="5"/>
        <v>1.367871248478681E-18</v>
      </c>
      <c r="I30">
        <f t="shared" si="6"/>
        <v>2.0652796238922847E-18</v>
      </c>
      <c r="M30">
        <f t="shared" si="7"/>
        <v>7588.5699731056156</v>
      </c>
      <c r="N30">
        <f t="shared" si="8"/>
        <v>5311.9989811739306</v>
      </c>
      <c r="O30">
        <f t="shared" si="9"/>
        <v>12900.568954279546</v>
      </c>
      <c r="P30">
        <f t="shared" si="10"/>
        <v>21996.40426509672</v>
      </c>
    </row>
    <row r="31" spans="1:16" x14ac:dyDescent="0.25">
      <c r="A31">
        <f t="shared" si="11"/>
        <v>14</v>
      </c>
      <c r="B31">
        <f t="shared" si="12"/>
        <v>2.4530000000000012</v>
      </c>
      <c r="C31">
        <f t="shared" si="0"/>
        <v>2.5530000000000013</v>
      </c>
      <c r="D31">
        <f t="shared" si="1"/>
        <v>1.5726812823870544</v>
      </c>
      <c r="E31">
        <f t="shared" si="2"/>
        <v>12432.243418880269</v>
      </c>
      <c r="F31">
        <f t="shared" si="3"/>
        <v>8702.5703932161869</v>
      </c>
      <c r="G31">
        <f t="shared" si="4"/>
        <v>21134.813812096458</v>
      </c>
      <c r="H31">
        <f t="shared" si="5"/>
        <v>6.8512412844911031E-18</v>
      </c>
      <c r="I31">
        <f t="shared" si="6"/>
        <v>1.0774818929236598E-17</v>
      </c>
      <c r="M31">
        <f t="shared" si="7"/>
        <v>7291.328689396034</v>
      </c>
      <c r="N31">
        <f t="shared" si="8"/>
        <v>5103.9300825772234</v>
      </c>
      <c r="O31">
        <f t="shared" si="9"/>
        <v>12395.258771973258</v>
      </c>
      <c r="P31">
        <f t="shared" si="10"/>
        <v>21134.813812096458</v>
      </c>
    </row>
    <row r="32" spans="1:16" x14ac:dyDescent="0.25">
      <c r="A32">
        <f t="shared" si="11"/>
        <v>15</v>
      </c>
      <c r="B32">
        <f t="shared" si="12"/>
        <v>2.5530000000000013</v>
      </c>
      <c r="C32">
        <f t="shared" si="0"/>
        <v>2.6530000000000014</v>
      </c>
      <c r="D32">
        <f t="shared" si="1"/>
        <v>1.6355131354588461</v>
      </c>
      <c r="E32">
        <f t="shared" si="2"/>
        <v>11963.632660535743</v>
      </c>
      <c r="F32">
        <f t="shared" si="3"/>
        <v>8374.5428623750176</v>
      </c>
      <c r="G32">
        <f t="shared" si="4"/>
        <v>20338.175522910758</v>
      </c>
      <c r="H32">
        <f t="shared" si="5"/>
        <v>3.0390906824416737E-17</v>
      </c>
      <c r="I32">
        <f t="shared" si="6"/>
        <v>4.9704727309839463E-17</v>
      </c>
      <c r="M32">
        <f t="shared" si="7"/>
        <v>7016.495342641565</v>
      </c>
      <c r="N32">
        <f t="shared" si="8"/>
        <v>4911.5467398490955</v>
      </c>
      <c r="O32">
        <f t="shared" si="9"/>
        <v>11928.042082490661</v>
      </c>
      <c r="P32">
        <f t="shared" si="10"/>
        <v>20338.175522910762</v>
      </c>
    </row>
    <row r="33" spans="1:16" x14ac:dyDescent="0.25">
      <c r="A33">
        <f t="shared" si="11"/>
        <v>16</v>
      </c>
      <c r="B33">
        <f t="shared" si="12"/>
        <v>2.6530000000000014</v>
      </c>
      <c r="C33">
        <f t="shared" si="0"/>
        <v>2.7530000000000014</v>
      </c>
      <c r="D33">
        <f t="shared" si="1"/>
        <v>1.6983449885306463</v>
      </c>
      <c r="E33">
        <f t="shared" si="2"/>
        <v>11529.065546095651</v>
      </c>
      <c r="F33">
        <f t="shared" si="3"/>
        <v>8070.3458822669545</v>
      </c>
      <c r="G33">
        <f t="shared" si="4"/>
        <v>19599.411428362604</v>
      </c>
      <c r="H33">
        <f t="shared" si="5"/>
        <v>1.2098085414310636E-16</v>
      </c>
      <c r="I33">
        <f t="shared" si="6"/>
        <v>2.0546722734210177E-16</v>
      </c>
      <c r="M33">
        <f t="shared" si="7"/>
        <v>6761.6280944526243</v>
      </c>
      <c r="N33">
        <f t="shared" si="8"/>
        <v>4733.1396661168365</v>
      </c>
      <c r="O33">
        <f t="shared" si="9"/>
        <v>11494.767760569461</v>
      </c>
      <c r="P33">
        <f t="shared" si="10"/>
        <v>19599.411428362608</v>
      </c>
    </row>
    <row r="34" spans="1:16" x14ac:dyDescent="0.25">
      <c r="A34">
        <f t="shared" si="11"/>
        <v>17</v>
      </c>
      <c r="B34">
        <f t="shared" si="12"/>
        <v>2.7530000000000014</v>
      </c>
      <c r="C34">
        <f t="shared" si="0"/>
        <v>2.8530000000000015</v>
      </c>
      <c r="D34">
        <f t="shared" si="1"/>
        <v>1.7611768416024407</v>
      </c>
      <c r="E34">
        <f t="shared" si="2"/>
        <v>11124.962302278769</v>
      </c>
      <c r="F34">
        <f t="shared" si="3"/>
        <v>7787.4736115951364</v>
      </c>
      <c r="G34">
        <f t="shared" si="4"/>
        <v>18912.435913873906</v>
      </c>
      <c r="H34">
        <f t="shared" si="5"/>
        <v>4.3715005653299503E-16</v>
      </c>
      <c r="I34">
        <f t="shared" si="6"/>
        <v>7.6989855587110854E-16</v>
      </c>
      <c r="M34">
        <f t="shared" si="7"/>
        <v>6524.6274602271551</v>
      </c>
      <c r="N34">
        <f t="shared" si="8"/>
        <v>4567.239222159008</v>
      </c>
      <c r="O34">
        <f t="shared" si="9"/>
        <v>11091.866682386164</v>
      </c>
      <c r="P34">
        <f t="shared" si="10"/>
        <v>18912.435913873906</v>
      </c>
    </row>
    <row r="35" spans="1:16" x14ac:dyDescent="0.25">
      <c r="A35">
        <f t="shared" si="11"/>
        <v>18</v>
      </c>
      <c r="B35">
        <f t="shared" si="12"/>
        <v>2.8530000000000015</v>
      </c>
      <c r="C35">
        <f t="shared" si="0"/>
        <v>2.9530000000000016</v>
      </c>
      <c r="D35">
        <f t="shared" si="1"/>
        <v>1.8240086946742353</v>
      </c>
      <c r="E35">
        <f t="shared" si="2"/>
        <v>10748.228055672647</v>
      </c>
      <c r="F35">
        <f t="shared" si="3"/>
        <v>7523.7596389708515</v>
      </c>
      <c r="G35">
        <f t="shared" si="4"/>
        <v>18271.9876946435</v>
      </c>
      <c r="H35">
        <f t="shared" si="5"/>
        <v>1.4479654105367437E-15</v>
      </c>
      <c r="I35">
        <f t="shared" si="6"/>
        <v>2.6411014984065692E-15</v>
      </c>
      <c r="M35">
        <f t="shared" si="7"/>
        <v>6303.6783420345664</v>
      </c>
      <c r="N35">
        <f t="shared" si="8"/>
        <v>4412.5748394241964</v>
      </c>
      <c r="O35">
        <f t="shared" si="9"/>
        <v>10716.253181458764</v>
      </c>
      <c r="P35">
        <f t="shared" si="10"/>
        <v>18271.987694643503</v>
      </c>
    </row>
    <row r="36" spans="1:16" x14ac:dyDescent="0.25">
      <c r="A36">
        <f t="shared" si="11"/>
        <v>19</v>
      </c>
      <c r="B36">
        <f t="shared" si="12"/>
        <v>2.9530000000000016</v>
      </c>
      <c r="C36">
        <f t="shared" si="0"/>
        <v>3.0530000000000017</v>
      </c>
      <c r="D36">
        <f t="shared" si="1"/>
        <v>1.8868405477460355</v>
      </c>
      <c r="E36">
        <f t="shared" si="2"/>
        <v>10396.173419063649</v>
      </c>
      <c r="F36">
        <f t="shared" si="3"/>
        <v>7277.3213933445541</v>
      </c>
      <c r="G36">
        <f t="shared" si="4"/>
        <v>17673.494812408204</v>
      </c>
      <c r="H36">
        <f t="shared" si="5"/>
        <v>4.434172860701072E-15</v>
      </c>
      <c r="I36">
        <f t="shared" si="6"/>
        <v>8.3665771492858151E-15</v>
      </c>
      <c r="M36">
        <f t="shared" si="7"/>
        <v>6097.2034536613401</v>
      </c>
      <c r="N36">
        <f t="shared" si="8"/>
        <v>4268.0424175629378</v>
      </c>
      <c r="O36">
        <f t="shared" si="9"/>
        <v>10365.245871224277</v>
      </c>
      <c r="P36">
        <f t="shared" si="10"/>
        <v>17673.494812408204</v>
      </c>
    </row>
    <row r="37" spans="1:16" x14ac:dyDescent="0.25">
      <c r="A37">
        <f t="shared" si="11"/>
        <v>20</v>
      </c>
      <c r="B37">
        <f t="shared" si="12"/>
        <v>3.0530000000000017</v>
      </c>
      <c r="C37">
        <f t="shared" si="0"/>
        <v>3.1530000000000018</v>
      </c>
      <c r="D37">
        <f t="shared" si="1"/>
        <v>1.9496724008178243</v>
      </c>
      <c r="E37">
        <f t="shared" si="2"/>
        <v>10066.450189787925</v>
      </c>
      <c r="F37">
        <f t="shared" si="3"/>
        <v>7046.5151328515449</v>
      </c>
      <c r="G37">
        <f t="shared" si="4"/>
        <v>17112.965322639469</v>
      </c>
      <c r="H37">
        <f t="shared" si="5"/>
        <v>1.264840653434645E-14</v>
      </c>
      <c r="I37">
        <f t="shared" si="6"/>
        <v>2.4660249134339101E-14</v>
      </c>
      <c r="M37">
        <f t="shared" si="7"/>
        <v>5903.8256086356087</v>
      </c>
      <c r="N37">
        <f t="shared" si="8"/>
        <v>4132.6779260449257</v>
      </c>
      <c r="O37">
        <f t="shared" si="9"/>
        <v>10036.503534680534</v>
      </c>
      <c r="P37">
        <f t="shared" si="10"/>
        <v>17112.965322639473</v>
      </c>
    </row>
    <row r="38" spans="1:16" x14ac:dyDescent="0.25">
      <c r="A38">
        <f t="shared" si="11"/>
        <v>21</v>
      </c>
      <c r="B38">
        <f t="shared" si="12"/>
        <v>3.1530000000000018</v>
      </c>
      <c r="C38">
        <f t="shared" si="0"/>
        <v>3.2530000000000019</v>
      </c>
      <c r="D38">
        <f t="shared" si="1"/>
        <v>2.0125042538896243</v>
      </c>
      <c r="E38">
        <f t="shared" si="2"/>
        <v>9756.9989082082138</v>
      </c>
      <c r="F38">
        <f t="shared" si="3"/>
        <v>6829.8992357457491</v>
      </c>
      <c r="G38">
        <f t="shared" si="4"/>
        <v>16586.898143953964</v>
      </c>
      <c r="H38">
        <f t="shared" si="5"/>
        <v>3.3827594194872111E-14</v>
      </c>
      <c r="I38">
        <f t="shared" si="6"/>
        <v>6.8078177216032088E-14</v>
      </c>
      <c r="M38">
        <f t="shared" si="7"/>
        <v>5722.3369640418296</v>
      </c>
      <c r="N38">
        <f t="shared" si="8"/>
        <v>4005.6358748292805</v>
      </c>
      <c r="O38">
        <f t="shared" si="9"/>
        <v>9727.9728388711101</v>
      </c>
      <c r="P38">
        <f t="shared" si="10"/>
        <v>16586.898143953964</v>
      </c>
    </row>
    <row r="39" spans="1:16" x14ac:dyDescent="0.25">
      <c r="A39">
        <f t="shared" si="11"/>
        <v>22</v>
      </c>
      <c r="B39">
        <f t="shared" si="12"/>
        <v>3.2530000000000019</v>
      </c>
      <c r="C39">
        <f t="shared" si="0"/>
        <v>3.353000000000002</v>
      </c>
      <c r="D39">
        <f t="shared" si="1"/>
        <v>2.0753361069614247</v>
      </c>
      <c r="E39">
        <f t="shared" si="2"/>
        <v>9466.0058002986352</v>
      </c>
      <c r="F39">
        <f t="shared" si="3"/>
        <v>6626.2040602090428</v>
      </c>
      <c r="G39">
        <f t="shared" si="4"/>
        <v>16092.209860507679</v>
      </c>
      <c r="H39">
        <f t="shared" si="5"/>
        <v>8.5314459683225655E-14</v>
      </c>
      <c r="I39">
        <f t="shared" si="6"/>
        <v>1.7705617862650295E-13</v>
      </c>
      <c r="M39">
        <f t="shared" si="7"/>
        <v>5551.6737679773551</v>
      </c>
      <c r="N39">
        <f t="shared" si="8"/>
        <v>3886.1716375841484</v>
      </c>
      <c r="O39">
        <f t="shared" si="9"/>
        <v>9437.8454055615039</v>
      </c>
      <c r="P39">
        <f t="shared" si="10"/>
        <v>16092.209860507679</v>
      </c>
    </row>
    <row r="40" spans="1:16" x14ac:dyDescent="0.25">
      <c r="A40">
        <f t="shared" si="11"/>
        <v>23</v>
      </c>
      <c r="B40">
        <f t="shared" si="12"/>
        <v>3.353000000000002</v>
      </c>
      <c r="C40">
        <f t="shared" si="0"/>
        <v>3.4530000000000021</v>
      </c>
      <c r="D40">
        <f t="shared" si="1"/>
        <v>2.1381679600332135</v>
      </c>
      <c r="E40">
        <f t="shared" si="2"/>
        <v>9191.867201969686</v>
      </c>
      <c r="F40">
        <f t="shared" si="3"/>
        <v>6434.3070413787791</v>
      </c>
      <c r="G40">
        <f t="shared" si="4"/>
        <v>15626.174243348465</v>
      </c>
      <c r="H40">
        <f t="shared" si="5"/>
        <v>2.0394096400891119E-13</v>
      </c>
      <c r="I40">
        <f t="shared" si="6"/>
        <v>4.3606003498214066E-13</v>
      </c>
      <c r="M40">
        <f t="shared" si="7"/>
        <v>5390.8954949400731</v>
      </c>
      <c r="N40">
        <f t="shared" si="8"/>
        <v>3773.6268464580507</v>
      </c>
      <c r="O40">
        <f t="shared" si="9"/>
        <v>9164.5223413981239</v>
      </c>
      <c r="P40">
        <f t="shared" si="10"/>
        <v>15626.174243348465</v>
      </c>
    </row>
    <row r="41" spans="1:16" x14ac:dyDescent="0.25">
      <c r="A41">
        <f t="shared" si="11"/>
        <v>24</v>
      </c>
      <c r="B41">
        <f t="shared" si="12"/>
        <v>3.4530000000000021</v>
      </c>
      <c r="C41">
        <f t="shared" si="0"/>
        <v>3.5530000000000022</v>
      </c>
      <c r="D41">
        <f t="shared" si="1"/>
        <v>2.2009998131050135</v>
      </c>
      <c r="E41">
        <f t="shared" si="2"/>
        <v>8933.1599911064786</v>
      </c>
      <c r="F41">
        <f t="shared" si="3"/>
        <v>6253.2119937745347</v>
      </c>
      <c r="G41">
        <f t="shared" si="4"/>
        <v>15186.371984881014</v>
      </c>
      <c r="H41">
        <f t="shared" si="5"/>
        <v>4.6417460400767387E-13</v>
      </c>
      <c r="I41">
        <f t="shared" si="6"/>
        <v>1.0216482166689838E-12</v>
      </c>
      <c r="M41">
        <f t="shared" si="7"/>
        <v>5239.1675046518631</v>
      </c>
      <c r="N41">
        <f t="shared" si="8"/>
        <v>3667.4172532563039</v>
      </c>
      <c r="O41">
        <f t="shared" si="9"/>
        <v>8906.5847579081674</v>
      </c>
      <c r="P41">
        <f t="shared" si="10"/>
        <v>15186.371984881014</v>
      </c>
    </row>
    <row r="42" spans="1:16" x14ac:dyDescent="0.25">
      <c r="A42">
        <f t="shared" si="11"/>
        <v>25</v>
      </c>
      <c r="B42">
        <f t="shared" si="12"/>
        <v>3.5530000000000022</v>
      </c>
      <c r="C42">
        <f t="shared" si="0"/>
        <v>3.6530000000000022</v>
      </c>
      <c r="D42">
        <f t="shared" si="1"/>
        <v>2.2638316661768081</v>
      </c>
      <c r="E42">
        <f t="shared" si="2"/>
        <v>8688.6168761021963</v>
      </c>
      <c r="F42">
        <f t="shared" si="3"/>
        <v>6082.0318132715365</v>
      </c>
      <c r="G42">
        <f t="shared" si="4"/>
        <v>14770.648689373733</v>
      </c>
      <c r="H42">
        <f t="shared" si="5"/>
        <v>1.009957314208009E-12</v>
      </c>
      <c r="I42">
        <f t="shared" si="6"/>
        <v>2.2863733493909709E-12</v>
      </c>
      <c r="M42">
        <f t="shared" si="7"/>
        <v>5095.7465491453795</v>
      </c>
      <c r="N42">
        <f t="shared" si="8"/>
        <v>3567.0225844017655</v>
      </c>
      <c r="O42">
        <f t="shared" si="9"/>
        <v>8662.7691335471445</v>
      </c>
      <c r="P42">
        <f t="shared" si="10"/>
        <v>14770.648689373733</v>
      </c>
    </row>
    <row r="43" spans="1:16" x14ac:dyDescent="0.25">
      <c r="A43">
        <f t="shared" si="11"/>
        <v>26</v>
      </c>
      <c r="B43">
        <f t="shared" si="12"/>
        <v>3.6530000000000022</v>
      </c>
      <c r="C43">
        <f t="shared" si="0"/>
        <v>3.7530000000000023</v>
      </c>
      <c r="D43">
        <f t="shared" si="1"/>
        <v>2.3266635192486027</v>
      </c>
      <c r="E43">
        <f t="shared" si="2"/>
        <v>8457.1056350656327</v>
      </c>
      <c r="F43">
        <f t="shared" si="3"/>
        <v>5919.9739445459436</v>
      </c>
      <c r="G43">
        <f t="shared" si="4"/>
        <v>14377.079579611576</v>
      </c>
      <c r="H43">
        <f t="shared" si="5"/>
        <v>2.1083007727154773E-12</v>
      </c>
      <c r="I43">
        <f t="shared" si="6"/>
        <v>4.9053064954807406E-12</v>
      </c>
      <c r="M43">
        <f t="shared" si="7"/>
        <v>4959.9685968633285</v>
      </c>
      <c r="N43">
        <f t="shared" si="8"/>
        <v>3471.9780178043297</v>
      </c>
      <c r="O43">
        <f t="shared" si="9"/>
        <v>8431.9466146676587</v>
      </c>
      <c r="P43">
        <f t="shared" si="10"/>
        <v>14377.079579611578</v>
      </c>
    </row>
    <row r="44" spans="1:16" x14ac:dyDescent="0.25">
      <c r="A44">
        <f t="shared" si="11"/>
        <v>27</v>
      </c>
      <c r="B44">
        <f t="shared" si="12"/>
        <v>3.7530000000000023</v>
      </c>
      <c r="C44">
        <f t="shared" si="0"/>
        <v>3.8530000000000024</v>
      </c>
      <c r="D44">
        <f t="shared" si="1"/>
        <v>2.3894953723204027</v>
      </c>
      <c r="E44">
        <f t="shared" si="2"/>
        <v>8237.6115879577774</v>
      </c>
      <c r="F44">
        <f t="shared" si="3"/>
        <v>5766.3281115704449</v>
      </c>
      <c r="G44">
        <f t="shared" si="4"/>
        <v>14003.939699528222</v>
      </c>
      <c r="H44">
        <f t="shared" si="5"/>
        <v>4.2361459330170357E-12</v>
      </c>
      <c r="I44">
        <f t="shared" si="6"/>
        <v>1.0122251103418101E-11</v>
      </c>
      <c r="M44">
        <f t="shared" si="7"/>
        <v>4831.2385528232726</v>
      </c>
      <c r="N44">
        <f t="shared" si="8"/>
        <v>3381.8669869762907</v>
      </c>
      <c r="O44">
        <f t="shared" si="9"/>
        <v>8213.1055397995624</v>
      </c>
      <c r="P44">
        <f t="shared" si="10"/>
        <v>14003.93969952822</v>
      </c>
    </row>
    <row r="45" spans="1:16" x14ac:dyDescent="0.25">
      <c r="A45">
        <f t="shared" si="11"/>
        <v>28</v>
      </c>
      <c r="B45">
        <f t="shared" si="12"/>
        <v>3.8530000000000024</v>
      </c>
      <c r="C45">
        <f t="shared" si="0"/>
        <v>3.9530000000000025</v>
      </c>
      <c r="D45">
        <f t="shared" si="1"/>
        <v>2.4523272253921973</v>
      </c>
      <c r="E45">
        <f t="shared" si="2"/>
        <v>8029.2227291680547</v>
      </c>
      <c r="F45">
        <f t="shared" si="3"/>
        <v>5620.4559104176378</v>
      </c>
      <c r="G45">
        <f t="shared" si="4"/>
        <v>13649.678639585693</v>
      </c>
      <c r="H45">
        <f t="shared" si="5"/>
        <v>8.216317039185016E-12</v>
      </c>
      <c r="I45">
        <f t="shared" si="6"/>
        <v>2.0149097967647224E-11</v>
      </c>
      <c r="M45">
        <f t="shared" si="7"/>
        <v>4709.0215390913409</v>
      </c>
      <c r="N45">
        <f t="shared" si="8"/>
        <v>3296.3150773639386</v>
      </c>
      <c r="O45">
        <f t="shared" si="9"/>
        <v>8005.336616455279</v>
      </c>
      <c r="P45">
        <f t="shared" si="10"/>
        <v>13649.678639585693</v>
      </c>
    </row>
    <row r="46" spans="1:16" x14ac:dyDescent="0.25">
      <c r="A46">
        <f t="shared" si="11"/>
        <v>29</v>
      </c>
      <c r="B46">
        <f t="shared" si="12"/>
        <v>3.9530000000000025</v>
      </c>
      <c r="C46">
        <f t="shared" si="0"/>
        <v>4.0530000000000026</v>
      </c>
      <c r="D46">
        <f t="shared" si="1"/>
        <v>2.5151590784639861</v>
      </c>
      <c r="E46">
        <f t="shared" si="2"/>
        <v>7831.1170610415311</v>
      </c>
      <c r="F46">
        <f t="shared" si="3"/>
        <v>5481.7819427290706</v>
      </c>
      <c r="G46">
        <f t="shared" si="4"/>
        <v>13312.899003770603</v>
      </c>
      <c r="H46">
        <f t="shared" si="5"/>
        <v>1.5423618122055444E-11</v>
      </c>
      <c r="I46">
        <f t="shared" si="6"/>
        <v>3.8792853142449408E-11</v>
      </c>
      <c r="M46">
        <f t="shared" si="7"/>
        <v>4592.8354660814393</v>
      </c>
      <c r="N46">
        <f t="shared" si="8"/>
        <v>3214.9848262570072</v>
      </c>
      <c r="O46">
        <f t="shared" si="9"/>
        <v>7807.820292338447</v>
      </c>
      <c r="P46">
        <f t="shared" si="10"/>
        <v>13312.899003770603</v>
      </c>
    </row>
    <row r="47" spans="1:16" x14ac:dyDescent="0.25">
      <c r="A47">
        <f t="shared" si="11"/>
        <v>30</v>
      </c>
      <c r="B47">
        <f t="shared" si="12"/>
        <v>4.0530000000000026</v>
      </c>
      <c r="C47">
        <f t="shared" si="0"/>
        <v>4.1530000000000022</v>
      </c>
      <c r="D47">
        <f t="shared" si="1"/>
        <v>2.5779909315357807</v>
      </c>
      <c r="E47">
        <f t="shared" si="2"/>
        <v>7642.5517573805255</v>
      </c>
      <c r="F47">
        <f t="shared" si="3"/>
        <v>5349.7862301663672</v>
      </c>
      <c r="G47">
        <f t="shared" si="4"/>
        <v>12992.337987546893</v>
      </c>
      <c r="H47">
        <f t="shared" si="5"/>
        <v>2.808818651476246E-11</v>
      </c>
      <c r="I47">
        <f t="shared" si="6"/>
        <v>7.2411090118343226E-11</v>
      </c>
      <c r="M47">
        <f t="shared" si="7"/>
        <v>4482.2446771076502</v>
      </c>
      <c r="N47">
        <f t="shared" si="8"/>
        <v>3137.5712739753549</v>
      </c>
      <c r="O47">
        <f t="shared" si="9"/>
        <v>7619.8159510830046</v>
      </c>
      <c r="P47">
        <f t="shared" si="10"/>
        <v>12992.337987546893</v>
      </c>
    </row>
    <row r="48" spans="1:16" x14ac:dyDescent="0.25">
      <c r="A48">
        <f t="shared" si="11"/>
        <v>31</v>
      </c>
      <c r="B48">
        <f t="shared" si="12"/>
        <v>4.1530000000000022</v>
      </c>
      <c r="C48">
        <f t="shared" si="0"/>
        <v>4.2530000000000019</v>
      </c>
      <c r="D48">
        <f t="shared" si="1"/>
        <v>2.6408227846075754</v>
      </c>
      <c r="E48">
        <f t="shared" si="2"/>
        <v>7462.8538557256825</v>
      </c>
      <c r="F48">
        <f t="shared" si="3"/>
        <v>5223.9976990079767</v>
      </c>
      <c r="G48">
        <f t="shared" si="4"/>
        <v>12686.851554733659</v>
      </c>
      <c r="H48">
        <f t="shared" si="5"/>
        <v>4.9730016701821289E-11</v>
      </c>
      <c r="I48">
        <f t="shared" si="6"/>
        <v>1.3132816118508494E-10</v>
      </c>
      <c r="M48">
        <f t="shared" si="7"/>
        <v>4376.8544895433988</v>
      </c>
      <c r="N48">
        <f t="shared" si="8"/>
        <v>3063.798142680379</v>
      </c>
      <c r="O48">
        <f t="shared" si="9"/>
        <v>7440.6526322237778</v>
      </c>
      <c r="P48">
        <f t="shared" si="10"/>
        <v>12686.851554733661</v>
      </c>
    </row>
    <row r="49" spans="1:16" x14ac:dyDescent="0.25">
      <c r="A49">
        <f t="shared" si="11"/>
        <v>32</v>
      </c>
      <c r="B49">
        <f t="shared" si="12"/>
        <v>4.2530000000000019</v>
      </c>
      <c r="C49">
        <f t="shared" si="0"/>
        <v>4.3530000000000015</v>
      </c>
      <c r="D49">
        <f t="shared" si="1"/>
        <v>2.7036546376793584</v>
      </c>
      <c r="E49">
        <f t="shared" si="2"/>
        <v>7291.4122325755416</v>
      </c>
      <c r="F49">
        <f t="shared" si="3"/>
        <v>5103.9885628028778</v>
      </c>
      <c r="G49">
        <f t="shared" si="4"/>
        <v>12395.40079537842</v>
      </c>
      <c r="H49">
        <f t="shared" si="5"/>
        <v>8.5765911747613415E-11</v>
      </c>
      <c r="I49">
        <f t="shared" si="6"/>
        <v>2.3188140505123358E-10</v>
      </c>
      <c r="M49">
        <f t="shared" si="7"/>
        <v>4276.3064884052555</v>
      </c>
      <c r="N49">
        <f t="shared" si="8"/>
        <v>2993.4145418836788</v>
      </c>
      <c r="O49">
        <f t="shared" si="9"/>
        <v>7269.7210302889343</v>
      </c>
      <c r="P49">
        <f t="shared" si="10"/>
        <v>12395.40079537842</v>
      </c>
    </row>
    <row r="50" spans="1:16" x14ac:dyDescent="0.25">
      <c r="A50">
        <f t="shared" si="11"/>
        <v>33</v>
      </c>
      <c r="B50">
        <f t="shared" si="12"/>
        <v>4.3530000000000015</v>
      </c>
      <c r="C50">
        <f t="shared" ref="C50:C77" si="13">B50+0.1</f>
        <v>4.4530000000000012</v>
      </c>
      <c r="D50">
        <f t="shared" ref="D50:D77" si="14">PI()*(C50^2-B50^2)</f>
        <v>2.7664864907511642</v>
      </c>
      <c r="E50">
        <f t="shared" ref="E50:E77" si="15">($Q$3*1000000/(2*PI()*$B$4*C50))*$Q$5</f>
        <v>7127.6706598700503</v>
      </c>
      <c r="F50">
        <f t="shared" ref="F50:F77" si="16">($Q$3*$M$9*1000000/(2*PI()*$B$4*C50))*$Q$5</f>
        <v>4989.3694619090347</v>
      </c>
      <c r="G50">
        <f t="shared" ref="G50:G77" si="17">(E50+F50)</f>
        <v>12117.040121779086</v>
      </c>
      <c r="H50">
        <f t="shared" ref="H50:H77" si="18">EXP(-$Q$4*G50)</f>
        <v>1.4433775705430118E-10</v>
      </c>
      <c r="I50">
        <f t="shared" ref="I50:I77" si="19">H50*D50</f>
        <v>3.9930845499604777E-10</v>
      </c>
      <c r="M50">
        <f t="shared" ref="M50:M77" si="20">($Q$3*1000000/(2*PI()*$B$4*C50))</f>
        <v>4180.2744540822096</v>
      </c>
      <c r="N50">
        <f t="shared" ref="N50:N77" si="21">M50*0.7</f>
        <v>2926.1921178575467</v>
      </c>
      <c r="O50">
        <f t="shared" ref="O50:O77" si="22">M50+N50</f>
        <v>7106.4665719397562</v>
      </c>
      <c r="P50">
        <f t="shared" ref="P50:P77" si="23">O50*$Q$5</f>
        <v>12117.040121779086</v>
      </c>
    </row>
    <row r="51" spans="1:16" x14ac:dyDescent="0.25">
      <c r="A51">
        <f t="shared" ref="A51:A77" si="24">A50+1</f>
        <v>34</v>
      </c>
      <c r="B51">
        <f t="shared" ref="B51:B77" si="25">C50</f>
        <v>4.4530000000000012</v>
      </c>
      <c r="C51">
        <f t="shared" si="13"/>
        <v>4.5530000000000008</v>
      </c>
      <c r="D51">
        <f t="shared" si="14"/>
        <v>2.8293183438229588</v>
      </c>
      <c r="E51">
        <f t="shared" si="15"/>
        <v>6971.1217764993053</v>
      </c>
      <c r="F51">
        <f t="shared" si="16"/>
        <v>4879.7852435495124</v>
      </c>
      <c r="G51">
        <f t="shared" si="17"/>
        <v>11850.907020048817</v>
      </c>
      <c r="H51">
        <f t="shared" si="18"/>
        <v>2.3741863811812092E-10</v>
      </c>
      <c r="I51">
        <f t="shared" si="19"/>
        <v>6.7173290799306426E-10</v>
      </c>
      <c r="M51">
        <f t="shared" si="20"/>
        <v>4088.4608267138324</v>
      </c>
      <c r="N51">
        <f t="shared" si="21"/>
        <v>2861.9225786996826</v>
      </c>
      <c r="O51">
        <f t="shared" si="22"/>
        <v>6950.383405413515</v>
      </c>
      <c r="P51">
        <f t="shared" si="23"/>
        <v>11850.907020048819</v>
      </c>
    </row>
    <row r="52" spans="1:16" x14ac:dyDescent="0.25">
      <c r="A52">
        <f t="shared" si="24"/>
        <v>35</v>
      </c>
      <c r="B52">
        <f t="shared" si="25"/>
        <v>4.5530000000000008</v>
      </c>
      <c r="C52">
        <f t="shared" si="13"/>
        <v>4.6530000000000005</v>
      </c>
      <c r="D52">
        <f t="shared" si="14"/>
        <v>2.8921501968947534</v>
      </c>
      <c r="E52">
        <f t="shared" si="15"/>
        <v>6821.301837180602</v>
      </c>
      <c r="F52">
        <f t="shared" si="16"/>
        <v>4774.9112860264204</v>
      </c>
      <c r="G52">
        <f t="shared" si="17"/>
        <v>11596.213123207022</v>
      </c>
      <c r="H52">
        <f t="shared" si="18"/>
        <v>3.8226060021555341E-10</v>
      </c>
      <c r="I52">
        <f t="shared" si="19"/>
        <v>1.1055550701785194E-9</v>
      </c>
      <c r="M52">
        <f t="shared" si="20"/>
        <v>4000.5936264835768</v>
      </c>
      <c r="N52">
        <f t="shared" si="21"/>
        <v>2800.4155385385038</v>
      </c>
      <c r="O52">
        <f t="shared" si="22"/>
        <v>6801.0091650220802</v>
      </c>
      <c r="P52">
        <f t="shared" si="23"/>
        <v>11596.213123207022</v>
      </c>
    </row>
    <row r="53" spans="1:16" x14ac:dyDescent="0.25">
      <c r="A53">
        <f t="shared" si="24"/>
        <v>36</v>
      </c>
      <c r="B53">
        <f t="shared" si="25"/>
        <v>4.6530000000000005</v>
      </c>
      <c r="C53">
        <f t="shared" si="13"/>
        <v>4.7530000000000001</v>
      </c>
      <c r="D53">
        <f t="shared" si="14"/>
        <v>2.954982049966548</v>
      </c>
      <c r="E53">
        <f t="shared" si="15"/>
        <v>6677.7861242165663</v>
      </c>
      <c r="F53">
        <f t="shared" si="16"/>
        <v>4674.4502869515964</v>
      </c>
      <c r="G53">
        <f t="shared" si="17"/>
        <v>11352.236411168164</v>
      </c>
      <c r="H53">
        <f t="shared" si="18"/>
        <v>6.0325441733778972E-10</v>
      </c>
      <c r="I53">
        <f t="shared" si="19"/>
        <v>1.7826059747961972E-9</v>
      </c>
      <c r="M53">
        <f t="shared" si="20"/>
        <v>3916.4237626821127</v>
      </c>
      <c r="N53">
        <f t="shared" si="21"/>
        <v>2741.4966338774789</v>
      </c>
      <c r="O53">
        <f t="shared" si="22"/>
        <v>6657.9203965595916</v>
      </c>
      <c r="P53">
        <f t="shared" si="23"/>
        <v>11352.236411168164</v>
      </c>
    </row>
    <row r="54" spans="1:16" x14ac:dyDescent="0.25">
      <c r="A54">
        <f t="shared" si="24"/>
        <v>37</v>
      </c>
      <c r="B54">
        <f t="shared" si="25"/>
        <v>4.7530000000000001</v>
      </c>
      <c r="C54">
        <f t="shared" si="13"/>
        <v>4.8529999999999998</v>
      </c>
      <c r="D54">
        <f t="shared" si="14"/>
        <v>3.0178139030383537</v>
      </c>
      <c r="E54">
        <f t="shared" si="15"/>
        <v>6540.1849265199553</v>
      </c>
      <c r="F54">
        <f t="shared" si="16"/>
        <v>4578.1294485639683</v>
      </c>
      <c r="G54">
        <f t="shared" si="17"/>
        <v>11118.314375083923</v>
      </c>
      <c r="H54">
        <f t="shared" si="18"/>
        <v>9.3427724887863194E-10</v>
      </c>
      <c r="I54">
        <f t="shared" si="19"/>
        <v>2.8194748709583594E-9</v>
      </c>
      <c r="M54">
        <f t="shared" si="20"/>
        <v>3835.7226754642661</v>
      </c>
      <c r="N54">
        <f t="shared" si="21"/>
        <v>2685.005872824986</v>
      </c>
      <c r="O54">
        <f t="shared" si="22"/>
        <v>6520.7285482892521</v>
      </c>
      <c r="P54">
        <f t="shared" si="23"/>
        <v>11118.314375083923</v>
      </c>
    </row>
    <row r="55" spans="1:16" x14ac:dyDescent="0.25">
      <c r="A55">
        <f t="shared" si="24"/>
        <v>38</v>
      </c>
      <c r="B55">
        <f t="shared" si="25"/>
        <v>4.8529999999999998</v>
      </c>
      <c r="C55">
        <f t="shared" si="13"/>
        <v>4.9529999999999994</v>
      </c>
      <c r="D55">
        <f t="shared" si="14"/>
        <v>3.0806457561101368</v>
      </c>
      <c r="E55">
        <f t="shared" si="15"/>
        <v>6408.1400057341707</v>
      </c>
      <c r="F55">
        <f t="shared" si="16"/>
        <v>4485.6980040139188</v>
      </c>
      <c r="G55">
        <f t="shared" si="17"/>
        <v>10893.838009748089</v>
      </c>
      <c r="H55">
        <f t="shared" si="18"/>
        <v>1.4216081896609982E-9</v>
      </c>
      <c r="I55">
        <f t="shared" si="19"/>
        <v>4.3794712363305686E-9</v>
      </c>
      <c r="M55">
        <f t="shared" si="20"/>
        <v>3758.2802632804537</v>
      </c>
      <c r="N55">
        <f t="shared" si="21"/>
        <v>2630.7961842963173</v>
      </c>
      <c r="O55">
        <f t="shared" si="22"/>
        <v>6389.076447576771</v>
      </c>
      <c r="P55">
        <f t="shared" si="23"/>
        <v>10893.838009748089</v>
      </c>
    </row>
    <row r="56" spans="1:16" x14ac:dyDescent="0.25">
      <c r="A56">
        <f t="shared" si="24"/>
        <v>39</v>
      </c>
      <c r="B56">
        <f t="shared" si="25"/>
        <v>4.9529999999999994</v>
      </c>
      <c r="C56">
        <f t="shared" si="13"/>
        <v>5.052999999999999</v>
      </c>
      <c r="D56">
        <f t="shared" si="14"/>
        <v>3.1434776091819314</v>
      </c>
      <c r="E56">
        <f t="shared" si="15"/>
        <v>6281.321481971373</v>
      </c>
      <c r="F56">
        <f t="shared" si="16"/>
        <v>4396.9250373799605</v>
      </c>
      <c r="G56">
        <f t="shared" si="17"/>
        <v>10678.246519351334</v>
      </c>
      <c r="H56">
        <f t="shared" si="18"/>
        <v>2.1274941797934953E-9</v>
      </c>
      <c r="I56">
        <f t="shared" si="19"/>
        <v>6.6877303178457303E-9</v>
      </c>
      <c r="M56">
        <f t="shared" si="20"/>
        <v>3683.9030564076957</v>
      </c>
      <c r="N56">
        <f t="shared" si="21"/>
        <v>2578.7321394853866</v>
      </c>
      <c r="O56">
        <f t="shared" si="22"/>
        <v>6262.6351958930827</v>
      </c>
      <c r="P56">
        <f t="shared" si="23"/>
        <v>10678.246519351334</v>
      </c>
    </row>
    <row r="57" spans="1:16" x14ac:dyDescent="0.25">
      <c r="A57">
        <f t="shared" si="24"/>
        <v>40</v>
      </c>
      <c r="B57">
        <f t="shared" si="25"/>
        <v>5.052999999999999</v>
      </c>
      <c r="C57">
        <f t="shared" si="13"/>
        <v>5.1529999999999987</v>
      </c>
      <c r="D57">
        <f t="shared" si="14"/>
        <v>3.2063094622537371</v>
      </c>
      <c r="E57">
        <f t="shared" si="15"/>
        <v>6159.4250821659907</v>
      </c>
      <c r="F57">
        <f t="shared" si="16"/>
        <v>4311.5975575161929</v>
      </c>
      <c r="G57">
        <f t="shared" si="17"/>
        <v>10471.022639682184</v>
      </c>
      <c r="H57">
        <f t="shared" si="18"/>
        <v>3.1344493124380542E-9</v>
      </c>
      <c r="I57">
        <f t="shared" si="19"/>
        <v>1.0050014489424854E-8</v>
      </c>
      <c r="M57">
        <f t="shared" si="20"/>
        <v>3612.4126031492506</v>
      </c>
      <c r="N57">
        <f t="shared" si="21"/>
        <v>2528.6888222044754</v>
      </c>
      <c r="O57">
        <f t="shared" si="22"/>
        <v>6141.101425353726</v>
      </c>
      <c r="P57">
        <f t="shared" si="23"/>
        <v>10471.022639682184</v>
      </c>
    </row>
    <row r="58" spans="1:16" x14ac:dyDescent="0.25">
      <c r="A58">
        <f t="shared" si="24"/>
        <v>41</v>
      </c>
      <c r="B58">
        <f t="shared" si="25"/>
        <v>5.1529999999999987</v>
      </c>
      <c r="C58">
        <f t="shared" si="13"/>
        <v>5.2529999999999983</v>
      </c>
      <c r="D58">
        <f t="shared" si="14"/>
        <v>3.2691413153255207</v>
      </c>
      <c r="E58">
        <f t="shared" si="15"/>
        <v>6042.1697027225118</v>
      </c>
      <c r="F58">
        <f t="shared" si="16"/>
        <v>4229.518791905758</v>
      </c>
      <c r="G58">
        <f t="shared" si="17"/>
        <v>10271.68849462827</v>
      </c>
      <c r="H58">
        <f t="shared" si="18"/>
        <v>4.5503691065511112E-9</v>
      </c>
      <c r="I58">
        <f t="shared" si="19"/>
        <v>1.4875799646207114E-8</v>
      </c>
      <c r="M58">
        <f t="shared" si="20"/>
        <v>3543.6440403632382</v>
      </c>
      <c r="N58">
        <f t="shared" si="21"/>
        <v>2480.5508282542664</v>
      </c>
      <c r="O58">
        <f t="shared" si="22"/>
        <v>6024.1948686175047</v>
      </c>
      <c r="P58">
        <f t="shared" si="23"/>
        <v>10271.68849462827</v>
      </c>
    </row>
    <row r="59" spans="1:16" x14ac:dyDescent="0.25">
      <c r="A59">
        <f t="shared" si="24"/>
        <v>42</v>
      </c>
      <c r="B59">
        <f t="shared" si="25"/>
        <v>5.2529999999999983</v>
      </c>
      <c r="C59">
        <f t="shared" si="13"/>
        <v>5.352999999999998</v>
      </c>
      <c r="D59">
        <f t="shared" si="14"/>
        <v>3.3319731683973264</v>
      </c>
      <c r="E59">
        <f t="shared" si="15"/>
        <v>5929.2952453579965</v>
      </c>
      <c r="F59">
        <f t="shared" si="16"/>
        <v>4150.506671750597</v>
      </c>
      <c r="G59">
        <f t="shared" si="17"/>
        <v>10079.801917108594</v>
      </c>
      <c r="H59">
        <f t="shared" si="18"/>
        <v>6.5145377209696338E-9</v>
      </c>
      <c r="I59">
        <f t="shared" si="19"/>
        <v>2.170626489078309E-8</v>
      </c>
      <c r="M59">
        <f t="shared" si="20"/>
        <v>3477.4448242159706</v>
      </c>
      <c r="N59">
        <f t="shared" si="21"/>
        <v>2434.2113769511793</v>
      </c>
      <c r="O59">
        <f t="shared" si="22"/>
        <v>5911.6562011671504</v>
      </c>
      <c r="P59">
        <f t="shared" si="23"/>
        <v>10079.801917108594</v>
      </c>
    </row>
    <row r="60" spans="1:16" x14ac:dyDescent="0.25">
      <c r="A60">
        <f t="shared" si="24"/>
        <v>43</v>
      </c>
      <c r="B60">
        <f t="shared" si="25"/>
        <v>5.352999999999998</v>
      </c>
      <c r="C60">
        <f t="shared" si="13"/>
        <v>5.4529999999999976</v>
      </c>
      <c r="D60">
        <f t="shared" si="14"/>
        <v>3.3948050214691095</v>
      </c>
      <c r="E60">
        <f t="shared" si="15"/>
        <v>5820.560691069385</v>
      </c>
      <c r="F60">
        <f t="shared" si="16"/>
        <v>4074.3924837485683</v>
      </c>
      <c r="G60">
        <f t="shared" si="17"/>
        <v>9894.9531748179543</v>
      </c>
      <c r="H60">
        <f t="shared" si="18"/>
        <v>9.2046003768381111E-9</v>
      </c>
      <c r="I60">
        <f t="shared" si="19"/>
        <v>3.1247823579906479E-8</v>
      </c>
      <c r="M60">
        <f t="shared" si="20"/>
        <v>3413.6736005919843</v>
      </c>
      <c r="N60">
        <f t="shared" si="21"/>
        <v>2389.5715204143889</v>
      </c>
      <c r="O60">
        <f t="shared" si="22"/>
        <v>5803.2451210063737</v>
      </c>
      <c r="P60">
        <f t="shared" si="23"/>
        <v>9894.9531748179543</v>
      </c>
    </row>
    <row r="61" spans="1:16" x14ac:dyDescent="0.25">
      <c r="A61">
        <f t="shared" si="24"/>
        <v>44</v>
      </c>
      <c r="B61">
        <f t="shared" si="25"/>
        <v>5.4529999999999976</v>
      </c>
      <c r="C61">
        <f t="shared" si="13"/>
        <v>5.5529999999999973</v>
      </c>
      <c r="D61">
        <f t="shared" si="14"/>
        <v>3.4576368745409152</v>
      </c>
      <c r="E61">
        <f t="shared" si="15"/>
        <v>5715.7423822080609</v>
      </c>
      <c r="F61">
        <f t="shared" si="16"/>
        <v>4001.0196675456414</v>
      </c>
      <c r="G61">
        <f t="shared" si="17"/>
        <v>9716.7620497537027</v>
      </c>
      <c r="H61">
        <f t="shared" si="18"/>
        <v>1.2844565503967132E-8</v>
      </c>
      <c r="I61">
        <f t="shared" si="19"/>
        <v>4.441184332397297E-8</v>
      </c>
      <c r="M61">
        <f t="shared" si="20"/>
        <v>3352.1991975559326</v>
      </c>
      <c r="N61">
        <f t="shared" si="21"/>
        <v>2346.5394382891527</v>
      </c>
      <c r="O61">
        <f t="shared" si="22"/>
        <v>5698.7386358450858</v>
      </c>
      <c r="P61">
        <f t="shared" si="23"/>
        <v>9716.7620497537027</v>
      </c>
    </row>
    <row r="62" spans="1:16" x14ac:dyDescent="0.25">
      <c r="A62">
        <f t="shared" si="24"/>
        <v>45</v>
      </c>
      <c r="B62">
        <f t="shared" si="25"/>
        <v>5.5529999999999973</v>
      </c>
      <c r="C62">
        <f t="shared" si="13"/>
        <v>5.6529999999999969</v>
      </c>
      <c r="D62">
        <f t="shared" si="14"/>
        <v>3.5204687276127098</v>
      </c>
      <c r="E62">
        <f t="shared" si="15"/>
        <v>5614.6324868921565</v>
      </c>
      <c r="F62">
        <f t="shared" si="16"/>
        <v>3930.2427408245085</v>
      </c>
      <c r="G62">
        <f t="shared" si="17"/>
        <v>9544.8752277166641</v>
      </c>
      <c r="H62">
        <f t="shared" si="18"/>
        <v>1.7713891479565425E-8</v>
      </c>
      <c r="I62">
        <f t="shared" si="19"/>
        <v>6.2361200998135309E-8</v>
      </c>
      <c r="M62">
        <f t="shared" si="20"/>
        <v>3292.899724752891</v>
      </c>
      <c r="N62">
        <f t="shared" si="21"/>
        <v>2305.0298073270237</v>
      </c>
      <c r="O62">
        <f t="shared" si="22"/>
        <v>5597.9295320799147</v>
      </c>
      <c r="P62">
        <f t="shared" si="23"/>
        <v>9544.8752277166659</v>
      </c>
    </row>
    <row r="63" spans="1:16" x14ac:dyDescent="0.25">
      <c r="A63">
        <f t="shared" si="24"/>
        <v>46</v>
      </c>
      <c r="B63">
        <f t="shared" si="25"/>
        <v>5.6529999999999969</v>
      </c>
      <c r="C63">
        <f t="shared" si="13"/>
        <v>5.7529999999999966</v>
      </c>
      <c r="D63">
        <f t="shared" si="14"/>
        <v>3.5833005806844933</v>
      </c>
      <c r="E63">
        <f t="shared" si="15"/>
        <v>5517.037623570548</v>
      </c>
      <c r="F63">
        <f t="shared" si="16"/>
        <v>3861.9263364993831</v>
      </c>
      <c r="G63">
        <f t="shared" si="17"/>
        <v>9378.9639600699302</v>
      </c>
      <c r="H63">
        <f t="shared" si="18"/>
        <v>2.4157701491887988E-8</v>
      </c>
      <c r="I63">
        <f t="shared" si="19"/>
        <v>8.6564305783884882E-8</v>
      </c>
      <c r="M63">
        <f t="shared" si="20"/>
        <v>3235.6617667352853</v>
      </c>
      <c r="N63">
        <f t="shared" si="21"/>
        <v>2264.9632367146996</v>
      </c>
      <c r="O63">
        <f t="shared" si="22"/>
        <v>5500.6250034499844</v>
      </c>
      <c r="P63">
        <f t="shared" si="23"/>
        <v>9378.963960069932</v>
      </c>
    </row>
    <row r="64" spans="1:16" x14ac:dyDescent="0.25">
      <c r="A64">
        <f t="shared" si="24"/>
        <v>47</v>
      </c>
      <c r="B64">
        <f t="shared" si="25"/>
        <v>5.7529999999999966</v>
      </c>
      <c r="C64">
        <f t="shared" si="13"/>
        <v>5.8529999999999962</v>
      </c>
      <c r="D64">
        <f t="shared" si="14"/>
        <v>3.6461324337562986</v>
      </c>
      <c r="E64">
        <f t="shared" si="15"/>
        <v>5422.7776265848897</v>
      </c>
      <c r="F64">
        <f t="shared" si="16"/>
        <v>3795.9443386094231</v>
      </c>
      <c r="G64">
        <f t="shared" si="17"/>
        <v>9218.7219651943124</v>
      </c>
      <c r="H64">
        <f t="shared" si="18"/>
        <v>3.259815729340981E-8</v>
      </c>
      <c r="I64">
        <f t="shared" si="19"/>
        <v>1.1885719858819095E-7</v>
      </c>
      <c r="M64">
        <f t="shared" si="20"/>
        <v>3180.3796589831018</v>
      </c>
      <c r="N64">
        <f t="shared" si="21"/>
        <v>2226.2657612881712</v>
      </c>
      <c r="O64">
        <f t="shared" si="22"/>
        <v>5406.645420271273</v>
      </c>
      <c r="P64">
        <f t="shared" si="23"/>
        <v>9218.7219651943124</v>
      </c>
    </row>
    <row r="65" spans="1:16" x14ac:dyDescent="0.25">
      <c r="A65">
        <f t="shared" si="24"/>
        <v>48</v>
      </c>
      <c r="B65">
        <f t="shared" si="25"/>
        <v>5.8529999999999962</v>
      </c>
      <c r="C65">
        <f t="shared" si="13"/>
        <v>5.9529999999999959</v>
      </c>
      <c r="D65">
        <f t="shared" si="14"/>
        <v>3.7089642868281043</v>
      </c>
      <c r="E65">
        <f t="shared" si="15"/>
        <v>5331.6844361500689</v>
      </c>
      <c r="F65">
        <f t="shared" si="16"/>
        <v>3732.1791053050483</v>
      </c>
      <c r="G65">
        <f t="shared" si="17"/>
        <v>9063.8635414551172</v>
      </c>
      <c r="H65">
        <f t="shared" si="18"/>
        <v>4.3547008702309165E-8</v>
      </c>
      <c r="I65">
        <f t="shared" si="19"/>
        <v>1.6151430007505737E-7</v>
      </c>
      <c r="M65">
        <f t="shared" si="20"/>
        <v>3126.954836893683</v>
      </c>
      <c r="N65">
        <f t="shared" si="21"/>
        <v>2188.8683858255781</v>
      </c>
      <c r="O65">
        <f t="shared" si="22"/>
        <v>5315.8232227192611</v>
      </c>
      <c r="P65">
        <f t="shared" si="23"/>
        <v>9063.8635414551172</v>
      </c>
    </row>
    <row r="66" spans="1:16" x14ac:dyDescent="0.25">
      <c r="A66">
        <f t="shared" si="24"/>
        <v>49</v>
      </c>
      <c r="B66">
        <f t="shared" si="25"/>
        <v>5.9529999999999959</v>
      </c>
      <c r="C66">
        <f t="shared" si="13"/>
        <v>6.0529999999999955</v>
      </c>
      <c r="D66">
        <f t="shared" si="14"/>
        <v>3.7717961398998878</v>
      </c>
      <c r="E66">
        <f t="shared" si="15"/>
        <v>5243.6010983646729</v>
      </c>
      <c r="F66">
        <f t="shared" si="16"/>
        <v>3670.5207688552709</v>
      </c>
      <c r="G66">
        <f t="shared" si="17"/>
        <v>8914.1218672199429</v>
      </c>
      <c r="H66">
        <f t="shared" si="18"/>
        <v>5.7619320986223804E-8</v>
      </c>
      <c r="I66">
        <f t="shared" si="19"/>
        <v>2.1732833247949155E-7</v>
      </c>
      <c r="M66">
        <f t="shared" si="20"/>
        <v>3075.2952493025105</v>
      </c>
      <c r="N66">
        <f t="shared" si="21"/>
        <v>2152.7066745117572</v>
      </c>
      <c r="O66">
        <f t="shared" si="22"/>
        <v>5228.0019238142677</v>
      </c>
      <c r="P66">
        <f t="shared" si="23"/>
        <v>8914.1218672199429</v>
      </c>
    </row>
    <row r="67" spans="1:16" x14ac:dyDescent="0.25">
      <c r="A67">
        <f t="shared" si="24"/>
        <v>50</v>
      </c>
      <c r="B67">
        <f t="shared" si="25"/>
        <v>6.0529999999999955</v>
      </c>
      <c r="C67">
        <f t="shared" si="13"/>
        <v>6.1529999999999951</v>
      </c>
      <c r="D67">
        <f t="shared" si="14"/>
        <v>3.8346279929716935</v>
      </c>
      <c r="E67">
        <f t="shared" si="15"/>
        <v>5158.3808627338476</v>
      </c>
      <c r="F67">
        <f t="shared" si="16"/>
        <v>3610.8666039136924</v>
      </c>
      <c r="G67">
        <f t="shared" si="17"/>
        <v>8769.2474666475391</v>
      </c>
      <c r="H67">
        <f t="shared" si="18"/>
        <v>7.5548367049483245E-8</v>
      </c>
      <c r="I67">
        <f t="shared" si="19"/>
        <v>2.8969988311124878E-7</v>
      </c>
      <c r="M67">
        <f t="shared" si="20"/>
        <v>3025.31482919358</v>
      </c>
      <c r="N67">
        <f t="shared" si="21"/>
        <v>2117.7203804355058</v>
      </c>
      <c r="O67">
        <f t="shared" si="22"/>
        <v>5143.0352096290862</v>
      </c>
      <c r="P67">
        <f t="shared" si="23"/>
        <v>8769.2474666475428</v>
      </c>
    </row>
    <row r="68" spans="1:16" x14ac:dyDescent="0.25">
      <c r="A68">
        <f t="shared" si="24"/>
        <v>51</v>
      </c>
      <c r="B68">
        <f t="shared" si="25"/>
        <v>6.1529999999999951</v>
      </c>
      <c r="C68">
        <f t="shared" si="13"/>
        <v>6.2529999999999948</v>
      </c>
      <c r="D68">
        <f t="shared" si="14"/>
        <v>3.8974598460434771</v>
      </c>
      <c r="E68">
        <f t="shared" si="15"/>
        <v>5075.8863662883996</v>
      </c>
      <c r="F68">
        <f t="shared" si="16"/>
        <v>3553.1204564018794</v>
      </c>
      <c r="G68">
        <f t="shared" si="17"/>
        <v>8629.0068226902786</v>
      </c>
      <c r="H68">
        <f t="shared" si="18"/>
        <v>9.8201655975800088E-8</v>
      </c>
      <c r="I68">
        <f t="shared" si="19"/>
        <v>3.8273701098065632E-7</v>
      </c>
      <c r="M68">
        <f t="shared" si="20"/>
        <v>2976.9330151972008</v>
      </c>
      <c r="N68">
        <f t="shared" si="21"/>
        <v>2083.8531106380406</v>
      </c>
      <c r="O68">
        <f t="shared" si="22"/>
        <v>5060.7861258352414</v>
      </c>
      <c r="P68">
        <f t="shared" si="23"/>
        <v>8629.0068226902804</v>
      </c>
    </row>
    <row r="69" spans="1:16" x14ac:dyDescent="0.25">
      <c r="A69">
        <f t="shared" si="24"/>
        <v>52</v>
      </c>
      <c r="B69">
        <f t="shared" si="25"/>
        <v>6.2529999999999948</v>
      </c>
      <c r="C69">
        <f t="shared" si="13"/>
        <v>6.3529999999999944</v>
      </c>
      <c r="D69">
        <f t="shared" si="14"/>
        <v>3.9602916991152823</v>
      </c>
      <c r="E69">
        <f t="shared" si="15"/>
        <v>4995.9888947585978</v>
      </c>
      <c r="F69">
        <f t="shared" si="16"/>
        <v>3497.192226331018</v>
      </c>
      <c r="G69">
        <f t="shared" si="17"/>
        <v>8493.1811210896158</v>
      </c>
      <c r="H69">
        <f t="shared" si="18"/>
        <v>1.2659805427407457E-7</v>
      </c>
      <c r="I69">
        <f t="shared" si="19"/>
        <v>5.0136522346576354E-7</v>
      </c>
      <c r="M69">
        <f t="shared" si="20"/>
        <v>2930.0743182792539</v>
      </c>
      <c r="N69">
        <f t="shared" si="21"/>
        <v>2051.0520227954776</v>
      </c>
      <c r="O69">
        <f t="shared" si="22"/>
        <v>4981.1263410747315</v>
      </c>
      <c r="P69">
        <f t="shared" si="23"/>
        <v>8493.1811210896158</v>
      </c>
    </row>
    <row r="70" spans="1:16" x14ac:dyDescent="0.25">
      <c r="A70">
        <f t="shared" si="24"/>
        <v>53</v>
      </c>
      <c r="B70">
        <f t="shared" si="25"/>
        <v>6.3529999999999944</v>
      </c>
      <c r="C70">
        <f t="shared" si="13"/>
        <v>6.4529999999999941</v>
      </c>
      <c r="D70">
        <f t="shared" si="14"/>
        <v>4.0231235521870659</v>
      </c>
      <c r="E70">
        <f t="shared" si="15"/>
        <v>4918.5677124440372</v>
      </c>
      <c r="F70">
        <f t="shared" si="16"/>
        <v>3442.9973987108256</v>
      </c>
      <c r="G70">
        <f t="shared" si="17"/>
        <v>8361.5651111548632</v>
      </c>
      <c r="H70">
        <f t="shared" si="18"/>
        <v>1.6192594143757512E-7</v>
      </c>
      <c r="I70">
        <f t="shared" si="19"/>
        <v>6.5144806870757205E-7</v>
      </c>
      <c r="M70">
        <f t="shared" si="20"/>
        <v>2884.6679287196807</v>
      </c>
      <c r="N70">
        <f t="shared" si="21"/>
        <v>2019.2675501037763</v>
      </c>
      <c r="O70">
        <f t="shared" si="22"/>
        <v>4903.9354788234568</v>
      </c>
      <c r="P70">
        <f t="shared" si="23"/>
        <v>8361.5651111548614</v>
      </c>
    </row>
    <row r="71" spans="1:16" x14ac:dyDescent="0.25">
      <c r="A71">
        <f t="shared" si="24"/>
        <v>54</v>
      </c>
      <c r="B71">
        <f t="shared" si="25"/>
        <v>6.4529999999999941</v>
      </c>
      <c r="C71">
        <f t="shared" si="13"/>
        <v>6.5529999999999937</v>
      </c>
      <c r="D71">
        <f t="shared" si="14"/>
        <v>4.085955405258872</v>
      </c>
      <c r="E71">
        <f t="shared" si="15"/>
        <v>4843.509453441382</v>
      </c>
      <c r="F71">
        <f t="shared" si="16"/>
        <v>3390.4566174089668</v>
      </c>
      <c r="G71">
        <f t="shared" si="17"/>
        <v>8233.9660708503488</v>
      </c>
      <c r="H71">
        <f t="shared" si="18"/>
        <v>2.0556232743178944E-7</v>
      </c>
      <c r="I71">
        <f t="shared" si="19"/>
        <v>8.3991850288751412E-7</v>
      </c>
      <c r="M71">
        <f t="shared" si="20"/>
        <v>2840.647359076469</v>
      </c>
      <c r="N71">
        <f t="shared" si="21"/>
        <v>1988.4531513535283</v>
      </c>
      <c r="O71">
        <f t="shared" si="22"/>
        <v>4829.1005104299975</v>
      </c>
      <c r="P71">
        <f t="shared" si="23"/>
        <v>8233.9660708503488</v>
      </c>
    </row>
    <row r="72" spans="1:16" x14ac:dyDescent="0.25">
      <c r="A72">
        <f t="shared" si="24"/>
        <v>55</v>
      </c>
      <c r="B72">
        <f t="shared" si="25"/>
        <v>6.5529999999999937</v>
      </c>
      <c r="C72">
        <f t="shared" si="13"/>
        <v>6.6529999999999934</v>
      </c>
      <c r="D72">
        <f t="shared" si="14"/>
        <v>4.1487872583306551</v>
      </c>
      <c r="E72">
        <f t="shared" si="15"/>
        <v>4770.7075677741432</v>
      </c>
      <c r="F72">
        <f t="shared" si="16"/>
        <v>3339.4952974418993</v>
      </c>
      <c r="G72">
        <f t="shared" si="17"/>
        <v>8110.2028652160425</v>
      </c>
      <c r="H72">
        <f t="shared" si="18"/>
        <v>2.5909284671679504E-7</v>
      </c>
      <c r="I72">
        <f t="shared" si="19"/>
        <v>1.0749211011832567E-6</v>
      </c>
      <c r="M72">
        <f t="shared" si="20"/>
        <v>2797.9501193488804</v>
      </c>
      <c r="N72">
        <f t="shared" si="21"/>
        <v>1958.5650835442161</v>
      </c>
      <c r="O72">
        <f t="shared" si="22"/>
        <v>4756.515202893097</v>
      </c>
      <c r="P72">
        <f t="shared" si="23"/>
        <v>8110.2028652160434</v>
      </c>
    </row>
    <row r="73" spans="1:16" x14ac:dyDescent="0.25">
      <c r="A73">
        <f t="shared" si="24"/>
        <v>56</v>
      </c>
      <c r="B73">
        <f t="shared" si="25"/>
        <v>6.6529999999999934</v>
      </c>
      <c r="C73">
        <f t="shared" si="13"/>
        <v>6.752999999999993</v>
      </c>
      <c r="D73">
        <f t="shared" si="14"/>
        <v>4.2116191114024604</v>
      </c>
      <c r="E73">
        <f t="shared" si="15"/>
        <v>4700.0618167335069</v>
      </c>
      <c r="F73">
        <f t="shared" si="16"/>
        <v>3290.0432717134545</v>
      </c>
      <c r="G73">
        <f t="shared" si="17"/>
        <v>7990.1050884469614</v>
      </c>
      <c r="H73">
        <f t="shared" si="18"/>
        <v>3.2433253159292943E-7</v>
      </c>
      <c r="I73">
        <f t="shared" si="19"/>
        <v>1.3659650885063238E-6</v>
      </c>
      <c r="M73">
        <f t="shared" si="20"/>
        <v>2756.517421002236</v>
      </c>
      <c r="N73">
        <f t="shared" si="21"/>
        <v>1929.562194701565</v>
      </c>
      <c r="O73">
        <f t="shared" si="22"/>
        <v>4686.0796157038012</v>
      </c>
      <c r="P73">
        <f t="shared" si="23"/>
        <v>7990.1050884469614</v>
      </c>
    </row>
    <row r="74" spans="1:16" x14ac:dyDescent="0.25">
      <c r="A74">
        <f t="shared" si="24"/>
        <v>57</v>
      </c>
      <c r="B74">
        <f t="shared" si="25"/>
        <v>6.752999999999993</v>
      </c>
      <c r="C74">
        <f t="shared" si="13"/>
        <v>6.8529999999999927</v>
      </c>
      <c r="D74">
        <f t="shared" si="14"/>
        <v>4.2744509644742443</v>
      </c>
      <c r="E74">
        <f t="shared" si="15"/>
        <v>4631.4778124035274</v>
      </c>
      <c r="F74">
        <f t="shared" si="16"/>
        <v>3242.0344686824687</v>
      </c>
      <c r="G74">
        <f t="shared" si="17"/>
        <v>7873.5122810859957</v>
      </c>
      <c r="H74">
        <f t="shared" si="18"/>
        <v>4.0334725720214618E-7</v>
      </c>
      <c r="I74">
        <f t="shared" si="19"/>
        <v>1.7240880725657548E-6</v>
      </c>
      <c r="M74">
        <f t="shared" si="20"/>
        <v>2716.2939069061872</v>
      </c>
      <c r="N74">
        <f t="shared" si="21"/>
        <v>1901.4057348343308</v>
      </c>
      <c r="O74">
        <f t="shared" si="22"/>
        <v>4617.699641740518</v>
      </c>
      <c r="P74">
        <f t="shared" si="23"/>
        <v>7873.5122810859957</v>
      </c>
    </row>
    <row r="75" spans="1:16" x14ac:dyDescent="0.25">
      <c r="A75">
        <f t="shared" si="24"/>
        <v>58</v>
      </c>
      <c r="B75">
        <f t="shared" si="25"/>
        <v>6.8529999999999927</v>
      </c>
      <c r="C75">
        <f t="shared" si="13"/>
        <v>6.9529999999999923</v>
      </c>
      <c r="D75">
        <f t="shared" si="14"/>
        <v>4.3372828175460496</v>
      </c>
      <c r="E75">
        <f t="shared" si="15"/>
        <v>4564.8665969223903</v>
      </c>
      <c r="F75">
        <f t="shared" si="16"/>
        <v>3195.4066178456724</v>
      </c>
      <c r="G75">
        <f t="shared" si="17"/>
        <v>7760.2732147680626</v>
      </c>
      <c r="H75">
        <f t="shared" si="18"/>
        <v>4.9847574155049069E-7</v>
      </c>
      <c r="I75">
        <f t="shared" si="19"/>
        <v>2.1620302687904688E-6</v>
      </c>
      <c r="M75">
        <f t="shared" si="20"/>
        <v>2677.2274045776076</v>
      </c>
      <c r="N75">
        <f t="shared" si="21"/>
        <v>1874.0591832043251</v>
      </c>
      <c r="O75">
        <f t="shared" si="22"/>
        <v>4551.2865877819331</v>
      </c>
      <c r="P75">
        <f t="shared" si="23"/>
        <v>7760.2732147680645</v>
      </c>
    </row>
    <row r="76" spans="1:16" x14ac:dyDescent="0.25">
      <c r="A76">
        <f t="shared" si="24"/>
        <v>59</v>
      </c>
      <c r="B76">
        <f t="shared" si="25"/>
        <v>6.9529999999999923</v>
      </c>
      <c r="C76">
        <f t="shared" si="13"/>
        <v>7.0529999999999919</v>
      </c>
      <c r="D76">
        <f t="shared" si="14"/>
        <v>4.4001146706178327</v>
      </c>
      <c r="E76">
        <f t="shared" si="15"/>
        <v>4500.1442575359961</v>
      </c>
      <c r="F76">
        <f t="shared" si="16"/>
        <v>3150.1009802751969</v>
      </c>
      <c r="G76">
        <f t="shared" si="17"/>
        <v>7650.245237811193</v>
      </c>
      <c r="H76">
        <f t="shared" si="18"/>
        <v>6.1235197652948762E-7</v>
      </c>
      <c r="I76">
        <f t="shared" si="19"/>
        <v>2.6944189155092253E-6</v>
      </c>
      <c r="M76">
        <f t="shared" si="20"/>
        <v>2639.2687004151576</v>
      </c>
      <c r="N76">
        <f t="shared" si="21"/>
        <v>1847.4880902906102</v>
      </c>
      <c r="O76">
        <f t="shared" si="22"/>
        <v>4486.7567907057673</v>
      </c>
      <c r="P76">
        <f t="shared" si="23"/>
        <v>7650.245237811193</v>
      </c>
    </row>
    <row r="77" spans="1:16" x14ac:dyDescent="0.25">
      <c r="A77">
        <f t="shared" si="24"/>
        <v>60</v>
      </c>
      <c r="B77">
        <f t="shared" si="25"/>
        <v>7.0529999999999919</v>
      </c>
      <c r="C77">
        <f t="shared" si="13"/>
        <v>7.1529999999999916</v>
      </c>
      <c r="D77">
        <f t="shared" si="14"/>
        <v>4.462946523689661</v>
      </c>
      <c r="E77">
        <f t="shared" si="15"/>
        <v>4437.2315739411961</v>
      </c>
      <c r="F77">
        <f t="shared" si="16"/>
        <v>3106.0621017588373</v>
      </c>
      <c r="G77">
        <f t="shared" si="17"/>
        <v>7543.2936757000334</v>
      </c>
      <c r="H77">
        <f t="shared" si="18"/>
        <v>7.4792796015812725E-7</v>
      </c>
      <c r="I77">
        <f t="shared" si="19"/>
        <v>3.3379624897580134E-6</v>
      </c>
      <c r="M77">
        <f t="shared" si="20"/>
        <v>2602.3713328712574</v>
      </c>
      <c r="N77">
        <f t="shared" si="21"/>
        <v>1821.65993300988</v>
      </c>
      <c r="O77">
        <f t="shared" si="22"/>
        <v>4424.0312658811372</v>
      </c>
      <c r="P77">
        <f t="shared" si="23"/>
        <v>7543.2936757000334</v>
      </c>
    </row>
    <row r="78" spans="1:16" x14ac:dyDescent="0.25">
      <c r="I78">
        <f>SUM(I18:I77)</f>
        <v>1.581183120424121E-5</v>
      </c>
    </row>
    <row r="79" spans="1:16" x14ac:dyDescent="0.25">
      <c r="I79">
        <f>I78/G4</f>
        <v>1.0181877647648854E-7</v>
      </c>
    </row>
    <row r="80" spans="1:16" x14ac:dyDescent="0.25">
      <c r="I80">
        <f>(1-I79)*100</f>
        <v>99.999989818122344</v>
      </c>
    </row>
  </sheetData>
  <mergeCells count="12">
    <mergeCell ref="A11:D11"/>
    <mergeCell ref="F11:I11"/>
    <mergeCell ref="A16:I16"/>
    <mergeCell ref="A2:D2"/>
    <mergeCell ref="F2:I2"/>
    <mergeCell ref="A8:D8"/>
    <mergeCell ref="F8:I8"/>
    <mergeCell ref="K2:M2"/>
    <mergeCell ref="O2:Q2"/>
    <mergeCell ref="A5:D5"/>
    <mergeCell ref="F5:I5"/>
    <mergeCell ref="K7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matlabCheck 6in Tube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Miller</dc:creator>
  <cp:lastModifiedBy>Todd Miller</cp:lastModifiedBy>
  <dcterms:created xsi:type="dcterms:W3CDTF">2020-08-02T19:59:26Z</dcterms:created>
  <dcterms:modified xsi:type="dcterms:W3CDTF">2023-01-13T07:03:30Z</dcterms:modified>
</cp:coreProperties>
</file>