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lwc-cortex-m\Data\"/>
    </mc:Choice>
  </mc:AlternateContent>
  <xr:revisionPtr revIDLastSave="0" documentId="13_ncr:1_{46088892-B2F2-465F-AB04-1B41E7A97397}" xr6:coauthVersionLast="47" xr6:coauthVersionMax="47" xr10:uidLastSave="{00000000-0000-0000-0000-000000000000}"/>
  <bookViews>
    <workbookView xWindow="14400" yWindow="0" windowWidth="14400" windowHeight="15600" firstSheet="10" activeTab="11" xr2:uid="{00000000-000D-0000-FFFF-FFFF00000000}"/>
  </bookViews>
  <sheets>
    <sheet name="DWT - M7" sheetId="1" r:id="rId1"/>
    <sheet name="Power - M7" sheetId="2" r:id="rId2"/>
    <sheet name="Memory - M7" sheetId="3" r:id="rId3"/>
    <sheet name="Sheet6" sheetId="17" r:id="rId4"/>
    <sheet name="Sheet2" sheetId="4" r:id="rId5"/>
    <sheet name="Sheet7" sheetId="6" r:id="rId6"/>
    <sheet name="Energy efficiency" sheetId="5" r:id="rId7"/>
    <sheet name="Runtime validation" sheetId="7" r:id="rId8"/>
    <sheet name="Plots - Runtime" sheetId="8" r:id="rId9"/>
    <sheet name="Plots - Energy" sheetId="9" r:id="rId10"/>
    <sheet name="Plots - Memory" sheetId="10" r:id="rId11"/>
    <sheet name="Comparison" sheetId="11" r:id="rId12"/>
    <sheet name="Best_Worst" sheetId="12" r:id="rId13"/>
    <sheet name="Sheet1" sheetId="13" r:id="rId14"/>
    <sheet name="Sheet3" sheetId="14" r:id="rId15"/>
    <sheet name="Sheet5" sheetId="15" r:id="rId16"/>
    <sheet name="Sheet4" sheetId="16" r:id="rId17"/>
  </sheets>
  <externalReferences>
    <externalReference r:id="rId18"/>
  </externalReferences>
  <definedNames>
    <definedName name="_xlnm._FilterDatabase" localSheetId="11" hidden="1">Comparison!$B$2:$Z$2</definedName>
    <definedName name="_xlnm._FilterDatabase" localSheetId="0" hidden="1">'DWT - M7'!$C$67:$D$67</definedName>
    <definedName name="_xlnm._FilterDatabase" localSheetId="2" hidden="1">'Memory - M7'!$D$36:$E$36</definedName>
    <definedName name="_xlnm._FilterDatabase" localSheetId="9" hidden="1">'Plots - Energy'!$D$16:$H$16</definedName>
    <definedName name="_xlnm._FilterDatabase" localSheetId="10" hidden="1">'Plots - Memory'!$C$27:$N$27</definedName>
    <definedName name="_xlnm._FilterDatabase" localSheetId="8" hidden="1">'Plots - Runtime'!$B$52:$E$52</definedName>
    <definedName name="_xlnm._FilterDatabase" localSheetId="7" hidden="1">'Runtime validation'!$B$60:$C$60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0" i="11" l="1"/>
  <c r="AJ49" i="11"/>
  <c r="AJ48" i="11"/>
  <c r="AJ44" i="11"/>
  <c r="AJ43" i="11"/>
  <c r="AJ42" i="11"/>
  <c r="AJ37" i="11"/>
  <c r="AJ38" i="11"/>
  <c r="AJ36" i="11"/>
  <c r="P30" i="17" l="1"/>
  <c r="N30" i="17"/>
  <c r="L30" i="17"/>
  <c r="J30" i="17"/>
  <c r="H30" i="17"/>
  <c r="F30" i="17"/>
  <c r="D30" i="17"/>
  <c r="B30" i="17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C70" i="2"/>
  <c r="P26" i="17"/>
  <c r="N26" i="17"/>
  <c r="L26" i="17"/>
  <c r="J26" i="17"/>
  <c r="H26" i="17"/>
  <c r="F26" i="17"/>
  <c r="D26" i="17"/>
  <c r="B26" i="17"/>
  <c r="P23" i="17"/>
  <c r="N23" i="17"/>
  <c r="L23" i="17"/>
  <c r="J23" i="17"/>
  <c r="H23" i="17"/>
  <c r="F23" i="17"/>
  <c r="D23" i="17"/>
  <c r="B23" i="17"/>
  <c r="B22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A22" i="17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C55" i="1"/>
  <c r="F24" i="3"/>
  <c r="AC45" i="4"/>
  <c r="AD45" i="4"/>
  <c r="AE45" i="4"/>
  <c r="G45" i="4" s="1"/>
  <c r="AF45" i="4"/>
  <c r="AG45" i="4"/>
  <c r="AH45" i="4"/>
  <c r="AI45" i="4"/>
  <c r="K45" i="4" s="1"/>
  <c r="AJ45" i="4"/>
  <c r="L45" i="4" s="1"/>
  <c r="AK45" i="4"/>
  <c r="AL45" i="4"/>
  <c r="AM45" i="4"/>
  <c r="AN45" i="4"/>
  <c r="P45" i="4" s="1"/>
  <c r="AO45" i="4"/>
  <c r="AP45" i="4"/>
  <c r="AQ45" i="4"/>
  <c r="S45" i="4" s="1"/>
  <c r="AR45" i="4"/>
  <c r="AS45" i="4"/>
  <c r="AT45" i="4"/>
  <c r="AU45" i="4"/>
  <c r="W45" i="4" s="1"/>
  <c r="AV45" i="4"/>
  <c r="X45" i="4" s="1"/>
  <c r="AW45" i="4"/>
  <c r="AC44" i="4"/>
  <c r="AD44" i="4"/>
  <c r="AE44" i="4"/>
  <c r="AF44" i="4"/>
  <c r="AG44" i="4"/>
  <c r="AH44" i="4"/>
  <c r="AI44" i="4"/>
  <c r="K44" i="4" s="1"/>
  <c r="AJ44" i="4"/>
  <c r="AK44" i="4"/>
  <c r="AL44" i="4"/>
  <c r="N44" i="4" s="1"/>
  <c r="AM44" i="4"/>
  <c r="AN44" i="4"/>
  <c r="AO44" i="4"/>
  <c r="AP44" i="4"/>
  <c r="R44" i="4" s="1"/>
  <c r="AQ44" i="4"/>
  <c r="S44" i="4" s="1"/>
  <c r="AR44" i="4"/>
  <c r="AS44" i="4"/>
  <c r="AT44" i="4"/>
  <c r="AU44" i="4"/>
  <c r="W44" i="4" s="1"/>
  <c r="AV44" i="4"/>
  <c r="AW44" i="4"/>
  <c r="AC43" i="4"/>
  <c r="E43" i="4" s="1"/>
  <c r="AD43" i="4"/>
  <c r="AE43" i="4"/>
  <c r="AF43" i="4"/>
  <c r="AG43" i="4"/>
  <c r="I43" i="4" s="1"/>
  <c r="AH43" i="4"/>
  <c r="J43" i="4" s="1"/>
  <c r="AI43" i="4"/>
  <c r="AJ43" i="4"/>
  <c r="AK43" i="4"/>
  <c r="M43" i="4" s="1"/>
  <c r="AL43" i="4"/>
  <c r="N43" i="4" s="1"/>
  <c r="AM43" i="4"/>
  <c r="AN43" i="4"/>
  <c r="AO43" i="4"/>
  <c r="Q43" i="4" s="1"/>
  <c r="AP43" i="4"/>
  <c r="AQ43" i="4"/>
  <c r="AR43" i="4"/>
  <c r="AS43" i="4"/>
  <c r="U43" i="4" s="1"/>
  <c r="AT43" i="4"/>
  <c r="V43" i="4" s="1"/>
  <c r="AU43" i="4"/>
  <c r="AV43" i="4"/>
  <c r="AW43" i="4"/>
  <c r="Y43" i="4" s="1"/>
  <c r="AC42" i="4"/>
  <c r="E42" i="4" s="1"/>
  <c r="AD42" i="4"/>
  <c r="AE42" i="4"/>
  <c r="AF42" i="4"/>
  <c r="H42" i="4" s="1"/>
  <c r="AG42" i="4"/>
  <c r="AH42" i="4"/>
  <c r="AI42" i="4"/>
  <c r="AJ42" i="4"/>
  <c r="L42" i="4" s="1"/>
  <c r="AK42" i="4"/>
  <c r="M42" i="4" s="1"/>
  <c r="AL42" i="4"/>
  <c r="AM42" i="4"/>
  <c r="AN42" i="4"/>
  <c r="P42" i="4" s="1"/>
  <c r="AO42" i="4"/>
  <c r="Q42" i="4" s="1"/>
  <c r="AP42" i="4"/>
  <c r="AQ42" i="4"/>
  <c r="AR42" i="4"/>
  <c r="T42" i="4" s="1"/>
  <c r="AS42" i="4"/>
  <c r="AT42" i="4"/>
  <c r="AU42" i="4"/>
  <c r="AV42" i="4"/>
  <c r="X42" i="4" s="1"/>
  <c r="AW42" i="4"/>
  <c r="Y42" i="4" s="1"/>
  <c r="V67" i="4"/>
  <c r="R67" i="4"/>
  <c r="N67" i="4"/>
  <c r="J67" i="4"/>
  <c r="AA67" i="4"/>
  <c r="Y67" i="4"/>
  <c r="X67" i="4"/>
  <c r="W67" i="4"/>
  <c r="U67" i="4"/>
  <c r="T67" i="4"/>
  <c r="S67" i="4"/>
  <c r="Q67" i="4"/>
  <c r="P67" i="4"/>
  <c r="O67" i="4"/>
  <c r="M67" i="4"/>
  <c r="L67" i="4"/>
  <c r="K67" i="4"/>
  <c r="I67" i="4"/>
  <c r="H67" i="4"/>
  <c r="G67" i="4"/>
  <c r="E67" i="4"/>
  <c r="X66" i="4"/>
  <c r="V66" i="4"/>
  <c r="T66" i="4"/>
  <c r="R66" i="4"/>
  <c r="P66" i="4"/>
  <c r="N66" i="4"/>
  <c r="L66" i="4"/>
  <c r="J66" i="4"/>
  <c r="H66" i="4"/>
  <c r="AA66" i="4"/>
  <c r="Y66" i="4"/>
  <c r="W66" i="4"/>
  <c r="U66" i="4"/>
  <c r="S66" i="4"/>
  <c r="Q66" i="4"/>
  <c r="O66" i="4"/>
  <c r="M66" i="4"/>
  <c r="K66" i="4"/>
  <c r="I66" i="4"/>
  <c r="G66" i="4"/>
  <c r="E66" i="4"/>
  <c r="X65" i="4"/>
  <c r="V65" i="4"/>
  <c r="T65" i="4"/>
  <c r="R65" i="4"/>
  <c r="P65" i="4"/>
  <c r="N65" i="4"/>
  <c r="L65" i="4"/>
  <c r="J65" i="4"/>
  <c r="H65" i="4"/>
  <c r="AA65" i="4"/>
  <c r="Y65" i="4"/>
  <c r="W65" i="4"/>
  <c r="U65" i="4"/>
  <c r="S65" i="4"/>
  <c r="Q65" i="4"/>
  <c r="O65" i="4"/>
  <c r="M65" i="4"/>
  <c r="K65" i="4"/>
  <c r="I65" i="4"/>
  <c r="G65" i="4"/>
  <c r="E65" i="4"/>
  <c r="X64" i="4"/>
  <c r="V64" i="4"/>
  <c r="T64" i="4"/>
  <c r="R64" i="4"/>
  <c r="P64" i="4"/>
  <c r="N64" i="4"/>
  <c r="L64" i="4"/>
  <c r="J64" i="4"/>
  <c r="H64" i="4"/>
  <c r="AA64" i="4"/>
  <c r="Y64" i="4"/>
  <c r="W64" i="4"/>
  <c r="U64" i="4"/>
  <c r="S64" i="4"/>
  <c r="Q64" i="4"/>
  <c r="O64" i="4"/>
  <c r="M64" i="4"/>
  <c r="K64" i="4"/>
  <c r="I64" i="4"/>
  <c r="G64" i="4"/>
  <c r="E64" i="4"/>
  <c r="V45" i="4"/>
  <c r="R45" i="4"/>
  <c r="O45" i="4"/>
  <c r="N45" i="4"/>
  <c r="J45" i="4"/>
  <c r="Y45" i="4"/>
  <c r="U45" i="4"/>
  <c r="T45" i="4"/>
  <c r="Q45" i="4"/>
  <c r="M45" i="4"/>
  <c r="I45" i="4"/>
  <c r="E45" i="4"/>
  <c r="X44" i="4"/>
  <c r="V44" i="4"/>
  <c r="T44" i="4"/>
  <c r="P44" i="4"/>
  <c r="O44" i="4"/>
  <c r="J44" i="4"/>
  <c r="Y44" i="4"/>
  <c r="U44" i="4"/>
  <c r="Q44" i="4"/>
  <c r="M44" i="4"/>
  <c r="L44" i="4"/>
  <c r="I44" i="4"/>
  <c r="H44" i="4"/>
  <c r="G44" i="4"/>
  <c r="E44" i="4"/>
  <c r="W43" i="4"/>
  <c r="R43" i="4"/>
  <c r="P43" i="4"/>
  <c r="O43" i="4"/>
  <c r="L43" i="4"/>
  <c r="K43" i="4"/>
  <c r="G43" i="4"/>
  <c r="X43" i="4"/>
  <c r="T43" i="4"/>
  <c r="S43" i="4"/>
  <c r="H43" i="4"/>
  <c r="V42" i="4"/>
  <c r="U42" i="4"/>
  <c r="R42" i="4"/>
  <c r="N42" i="4"/>
  <c r="J42" i="4"/>
  <c r="W42" i="4"/>
  <c r="S42" i="4"/>
  <c r="O42" i="4"/>
  <c r="K42" i="4"/>
  <c r="I42" i="4"/>
  <c r="G42" i="4"/>
  <c r="E22" i="4"/>
  <c r="AD20" i="4"/>
  <c r="F20" i="4" s="1"/>
  <c r="AE20" i="4"/>
  <c r="G20" i="4" s="1"/>
  <c r="AF20" i="4"/>
  <c r="H20" i="4" s="1"/>
  <c r="AG20" i="4"/>
  <c r="I20" i="4" s="1"/>
  <c r="AH20" i="4"/>
  <c r="J20" i="4" s="1"/>
  <c r="AI20" i="4"/>
  <c r="K20" i="4" s="1"/>
  <c r="AJ20" i="4"/>
  <c r="L20" i="4" s="1"/>
  <c r="AK20" i="4"/>
  <c r="M20" i="4" s="1"/>
  <c r="AL20" i="4"/>
  <c r="N20" i="4" s="1"/>
  <c r="AM20" i="4"/>
  <c r="O20" i="4" s="1"/>
  <c r="AN20" i="4"/>
  <c r="P20" i="4" s="1"/>
  <c r="AO20" i="4"/>
  <c r="Q20" i="4" s="1"/>
  <c r="AP20" i="4"/>
  <c r="R20" i="4" s="1"/>
  <c r="AQ20" i="4"/>
  <c r="S20" i="4" s="1"/>
  <c r="AR20" i="4"/>
  <c r="T20" i="4" s="1"/>
  <c r="AS20" i="4"/>
  <c r="U20" i="4" s="1"/>
  <c r="AT20" i="4"/>
  <c r="V20" i="4" s="1"/>
  <c r="AU20" i="4"/>
  <c r="W20" i="4" s="1"/>
  <c r="AV20" i="4"/>
  <c r="X20" i="4" s="1"/>
  <c r="AW20" i="4"/>
  <c r="Y20" i="4" s="1"/>
  <c r="AD21" i="4"/>
  <c r="F21" i="4" s="1"/>
  <c r="AE21" i="4"/>
  <c r="G21" i="4" s="1"/>
  <c r="AF21" i="4"/>
  <c r="H21" i="4" s="1"/>
  <c r="AG21" i="4"/>
  <c r="I21" i="4" s="1"/>
  <c r="AH21" i="4"/>
  <c r="J21" i="4" s="1"/>
  <c r="AI21" i="4"/>
  <c r="K21" i="4" s="1"/>
  <c r="AJ21" i="4"/>
  <c r="L21" i="4" s="1"/>
  <c r="AK21" i="4"/>
  <c r="M21" i="4" s="1"/>
  <c r="AL21" i="4"/>
  <c r="N21" i="4" s="1"/>
  <c r="AM21" i="4"/>
  <c r="O21" i="4" s="1"/>
  <c r="AN21" i="4"/>
  <c r="P21" i="4" s="1"/>
  <c r="AO21" i="4"/>
  <c r="Q21" i="4" s="1"/>
  <c r="AP21" i="4"/>
  <c r="R21" i="4" s="1"/>
  <c r="AQ21" i="4"/>
  <c r="S21" i="4" s="1"/>
  <c r="AR21" i="4"/>
  <c r="T21" i="4" s="1"/>
  <c r="AS21" i="4"/>
  <c r="U21" i="4" s="1"/>
  <c r="AT21" i="4"/>
  <c r="V21" i="4" s="1"/>
  <c r="AU21" i="4"/>
  <c r="W21" i="4" s="1"/>
  <c r="AV21" i="4"/>
  <c r="X21" i="4" s="1"/>
  <c r="AW21" i="4"/>
  <c r="Y21" i="4" s="1"/>
  <c r="AD22" i="4"/>
  <c r="F22" i="4" s="1"/>
  <c r="AE22" i="4"/>
  <c r="G22" i="4" s="1"/>
  <c r="AF22" i="4"/>
  <c r="H22" i="4" s="1"/>
  <c r="AG22" i="4"/>
  <c r="I22" i="4" s="1"/>
  <c r="AH22" i="4"/>
  <c r="J22" i="4" s="1"/>
  <c r="AI22" i="4"/>
  <c r="K22" i="4" s="1"/>
  <c r="AJ22" i="4"/>
  <c r="L22" i="4" s="1"/>
  <c r="AK22" i="4"/>
  <c r="M22" i="4" s="1"/>
  <c r="AL22" i="4"/>
  <c r="N22" i="4" s="1"/>
  <c r="AM22" i="4"/>
  <c r="O22" i="4" s="1"/>
  <c r="AN22" i="4"/>
  <c r="P22" i="4" s="1"/>
  <c r="AO22" i="4"/>
  <c r="Q22" i="4" s="1"/>
  <c r="AP22" i="4"/>
  <c r="R22" i="4" s="1"/>
  <c r="AQ22" i="4"/>
  <c r="S22" i="4" s="1"/>
  <c r="AR22" i="4"/>
  <c r="T22" i="4" s="1"/>
  <c r="AS22" i="4"/>
  <c r="U22" i="4" s="1"/>
  <c r="AT22" i="4"/>
  <c r="V22" i="4" s="1"/>
  <c r="AU22" i="4"/>
  <c r="W22" i="4" s="1"/>
  <c r="AV22" i="4"/>
  <c r="X22" i="4" s="1"/>
  <c r="AW22" i="4"/>
  <c r="Y22" i="4" s="1"/>
  <c r="AC22" i="4"/>
  <c r="AC21" i="4"/>
  <c r="E21" i="4" s="1"/>
  <c r="AC20" i="4"/>
  <c r="E20" i="4" s="1"/>
  <c r="AC23" i="4"/>
  <c r="E23" i="4" s="1"/>
  <c r="AD23" i="4"/>
  <c r="F23" i="4" s="1"/>
  <c r="AE23" i="4"/>
  <c r="G23" i="4" s="1"/>
  <c r="AF23" i="4"/>
  <c r="H23" i="4" s="1"/>
  <c r="AG23" i="4"/>
  <c r="I23" i="4" s="1"/>
  <c r="AH23" i="4"/>
  <c r="J23" i="4" s="1"/>
  <c r="AI23" i="4"/>
  <c r="K23" i="4" s="1"/>
  <c r="AJ23" i="4"/>
  <c r="L23" i="4" s="1"/>
  <c r="AK23" i="4"/>
  <c r="M23" i="4" s="1"/>
  <c r="AL23" i="4"/>
  <c r="N23" i="4" s="1"/>
  <c r="AM23" i="4"/>
  <c r="O23" i="4" s="1"/>
  <c r="AN23" i="4"/>
  <c r="P23" i="4" s="1"/>
  <c r="AO23" i="4"/>
  <c r="Q23" i="4" s="1"/>
  <c r="AP23" i="4"/>
  <c r="R23" i="4" s="1"/>
  <c r="AQ23" i="4"/>
  <c r="S23" i="4" s="1"/>
  <c r="AR23" i="4"/>
  <c r="T23" i="4" s="1"/>
  <c r="AS23" i="4"/>
  <c r="U23" i="4" s="1"/>
  <c r="AT23" i="4"/>
  <c r="V23" i="4" s="1"/>
  <c r="AU23" i="4"/>
  <c r="W23" i="4" s="1"/>
  <c r="AV23" i="4"/>
  <c r="X23" i="4" s="1"/>
  <c r="AW23" i="4"/>
  <c r="Y23" i="4" s="1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23" i="6"/>
  <c r="W23" i="6" s="1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21" i="6"/>
  <c r="G89" i="2"/>
  <c r="G90" i="2"/>
  <c r="G91" i="2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D29" i="3"/>
  <c r="D28" i="3"/>
  <c r="D27" i="3"/>
  <c r="AA45" i="4" l="1"/>
  <c r="H45" i="4"/>
  <c r="F64" i="4"/>
  <c r="Z64" i="4"/>
  <c r="F65" i="4"/>
  <c r="Z65" i="4"/>
  <c r="F66" i="4"/>
  <c r="Z66" i="4"/>
  <c r="F67" i="4"/>
  <c r="Z67" i="4"/>
  <c r="AA42" i="4"/>
  <c r="AA43" i="4"/>
  <c r="AA44" i="4"/>
  <c r="F42" i="4"/>
  <c r="Z42" i="4"/>
  <c r="F43" i="4"/>
  <c r="Z43" i="4"/>
  <c r="F44" i="4"/>
  <c r="Z44" i="4"/>
  <c r="F45" i="4"/>
  <c r="Z45" i="4"/>
  <c r="Z20" i="4"/>
  <c r="Z23" i="4"/>
  <c r="AA20" i="4"/>
  <c r="AA21" i="4"/>
  <c r="AA22" i="4"/>
  <c r="AA23" i="4"/>
  <c r="Z22" i="4"/>
  <c r="Z21" i="4"/>
  <c r="AA58" i="4"/>
  <c r="AA60" i="4"/>
  <c r="AA62" i="4"/>
  <c r="V23" i="6"/>
  <c r="Z58" i="4"/>
  <c r="AA61" i="4"/>
  <c r="Z62" i="4"/>
  <c r="AA59" i="4"/>
  <c r="AA63" i="4"/>
  <c r="Z61" i="4"/>
  <c r="Z60" i="4"/>
  <c r="Z59" i="4"/>
  <c r="Z63" i="4"/>
  <c r="W21" i="6"/>
  <c r="W22" i="6"/>
  <c r="V22" i="6"/>
  <c r="Z15" i="4"/>
  <c r="AA40" i="4"/>
  <c r="AA36" i="4"/>
  <c r="AA38" i="4"/>
  <c r="AA14" i="4"/>
  <c r="Z18" i="4"/>
  <c r="Z14" i="4"/>
  <c r="Z19" i="4"/>
  <c r="Z17" i="4"/>
  <c r="AA18" i="4"/>
  <c r="AA16" i="4"/>
  <c r="Z16" i="4"/>
  <c r="AA37" i="4"/>
  <c r="AA39" i="4"/>
  <c r="AA41" i="4"/>
  <c r="Z39" i="4"/>
  <c r="Z36" i="4"/>
  <c r="Z37" i="4"/>
  <c r="Z40" i="4"/>
  <c r="Z41" i="4"/>
  <c r="Z38" i="4"/>
  <c r="AA19" i="4"/>
  <c r="AA17" i="4"/>
  <c r="AA15" i="4"/>
  <c r="V21" i="6"/>
  <c r="D24" i="3" l="1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U74" i="11"/>
  <c r="R74" i="11"/>
  <c r="O74" i="11"/>
  <c r="U70" i="11"/>
  <c r="R70" i="11"/>
  <c r="O70" i="11"/>
  <c r="U52" i="11"/>
  <c r="R52" i="11"/>
  <c r="O52" i="11"/>
  <c r="U48" i="11"/>
  <c r="R48" i="11"/>
  <c r="O48" i="11"/>
  <c r="U44" i="11"/>
  <c r="R44" i="11"/>
  <c r="O44" i="11"/>
  <c r="U40" i="11"/>
  <c r="R40" i="11"/>
  <c r="O40" i="11"/>
  <c r="N39" i="11"/>
  <c r="J39" i="11"/>
  <c r="F39" i="11"/>
  <c r="N38" i="11"/>
  <c r="J38" i="11"/>
  <c r="F38" i="11"/>
  <c r="U36" i="11"/>
  <c r="R36" i="11"/>
  <c r="O36" i="11"/>
  <c r="N34" i="11"/>
  <c r="J34" i="11"/>
  <c r="F34" i="11"/>
  <c r="U32" i="11"/>
  <c r="R32" i="11"/>
  <c r="O32" i="11"/>
  <c r="X23" i="11"/>
  <c r="U23" i="11"/>
  <c r="V23" i="11" s="1"/>
  <c r="R23" i="11"/>
  <c r="S23" i="11" s="1"/>
  <c r="N23" i="11"/>
  <c r="J23" i="11"/>
  <c r="F23" i="11"/>
  <c r="X22" i="11"/>
  <c r="U22" i="11"/>
  <c r="V22" i="11" s="1"/>
  <c r="R22" i="11"/>
  <c r="S22" i="11" s="1"/>
  <c r="N22" i="11"/>
  <c r="J22" i="11"/>
  <c r="F22" i="11"/>
  <c r="X21" i="11"/>
  <c r="U21" i="11"/>
  <c r="V21" i="11" s="1"/>
  <c r="R21" i="11"/>
  <c r="S21" i="11" s="1"/>
  <c r="N21" i="11"/>
  <c r="J21" i="11"/>
  <c r="F21" i="11"/>
  <c r="X20" i="11"/>
  <c r="U20" i="11"/>
  <c r="V20" i="11" s="1"/>
  <c r="R20" i="11"/>
  <c r="S20" i="11" s="1"/>
  <c r="N20" i="11"/>
  <c r="J20" i="11"/>
  <c r="F20" i="11"/>
  <c r="X19" i="11"/>
  <c r="Y19" i="11" s="1"/>
  <c r="U19" i="11"/>
  <c r="V19" i="11" s="1"/>
  <c r="R19" i="11"/>
  <c r="S19" i="11" s="1"/>
  <c r="N19" i="11"/>
  <c r="J19" i="11"/>
  <c r="F19" i="11"/>
  <c r="X18" i="11"/>
  <c r="U18" i="11"/>
  <c r="V18" i="11" s="1"/>
  <c r="R18" i="11"/>
  <c r="S18" i="11" s="1"/>
  <c r="N18" i="11"/>
  <c r="J18" i="11"/>
  <c r="F18" i="11"/>
  <c r="X17" i="11"/>
  <c r="U17" i="11"/>
  <c r="V17" i="11" s="1"/>
  <c r="R17" i="11"/>
  <c r="S17" i="11" s="1"/>
  <c r="N17" i="11"/>
  <c r="J17" i="11"/>
  <c r="F17" i="11"/>
  <c r="X16" i="11"/>
  <c r="U16" i="11"/>
  <c r="V16" i="11" s="1"/>
  <c r="R16" i="11"/>
  <c r="S16" i="11" s="1"/>
  <c r="N16" i="11"/>
  <c r="J16" i="11"/>
  <c r="F16" i="11"/>
  <c r="X15" i="11"/>
  <c r="U15" i="11"/>
  <c r="V15" i="11" s="1"/>
  <c r="R15" i="11"/>
  <c r="S15" i="11" s="1"/>
  <c r="N15" i="11"/>
  <c r="J15" i="11"/>
  <c r="F15" i="11"/>
  <c r="X14" i="11"/>
  <c r="U14" i="11"/>
  <c r="V14" i="11" s="1"/>
  <c r="R14" i="11"/>
  <c r="S14" i="11" s="1"/>
  <c r="N14" i="11"/>
  <c r="J14" i="11"/>
  <c r="F14" i="11"/>
  <c r="X13" i="11"/>
  <c r="Y13" i="11" s="1"/>
  <c r="U13" i="11"/>
  <c r="V13" i="11" s="1"/>
  <c r="R13" i="11"/>
  <c r="S13" i="11" s="1"/>
  <c r="N13" i="11"/>
  <c r="J13" i="11"/>
  <c r="F13" i="11"/>
  <c r="X12" i="11"/>
  <c r="U12" i="11"/>
  <c r="V12" i="11" s="1"/>
  <c r="R12" i="11"/>
  <c r="S12" i="11" s="1"/>
  <c r="N12" i="11"/>
  <c r="J12" i="11"/>
  <c r="F12" i="11"/>
  <c r="X11" i="11"/>
  <c r="U11" i="11"/>
  <c r="V11" i="11" s="1"/>
  <c r="R11" i="11"/>
  <c r="S11" i="11" s="1"/>
  <c r="N11" i="11"/>
  <c r="J11" i="11"/>
  <c r="F11" i="11"/>
  <c r="X10" i="11"/>
  <c r="U10" i="11"/>
  <c r="V10" i="11" s="1"/>
  <c r="R10" i="11"/>
  <c r="S10" i="11" s="1"/>
  <c r="N10" i="11"/>
  <c r="J10" i="11"/>
  <c r="F10" i="11"/>
  <c r="X9" i="11"/>
  <c r="U9" i="11"/>
  <c r="V9" i="11" s="1"/>
  <c r="R9" i="11"/>
  <c r="S9" i="11" s="1"/>
  <c r="N9" i="11"/>
  <c r="J9" i="11"/>
  <c r="F9" i="11"/>
  <c r="X8" i="11"/>
  <c r="Y10" i="11" s="1"/>
  <c r="U8" i="11"/>
  <c r="V8" i="11" s="1"/>
  <c r="R8" i="11"/>
  <c r="S8" i="11" s="1"/>
  <c r="N8" i="11"/>
  <c r="J8" i="11"/>
  <c r="F8" i="11"/>
  <c r="X7" i="11"/>
  <c r="U7" i="11"/>
  <c r="V7" i="11" s="1"/>
  <c r="R7" i="11"/>
  <c r="S7" i="11" s="1"/>
  <c r="N7" i="11"/>
  <c r="J7" i="11"/>
  <c r="F7" i="11"/>
  <c r="X6" i="11"/>
  <c r="U6" i="11"/>
  <c r="V6" i="11" s="1"/>
  <c r="R6" i="11"/>
  <c r="S6" i="11" s="1"/>
  <c r="N6" i="11"/>
  <c r="J6" i="11"/>
  <c r="F6" i="11"/>
  <c r="X5" i="11"/>
  <c r="U5" i="11"/>
  <c r="V5" i="11" s="1"/>
  <c r="R5" i="11"/>
  <c r="S5" i="11" s="1"/>
  <c r="N5" i="11"/>
  <c r="J5" i="11"/>
  <c r="F5" i="11"/>
  <c r="X4" i="11"/>
  <c r="U4" i="11"/>
  <c r="V4" i="11" s="1"/>
  <c r="R4" i="11"/>
  <c r="S4" i="11" s="1"/>
  <c r="N4" i="11"/>
  <c r="J4" i="11"/>
  <c r="F4" i="11"/>
  <c r="X3" i="11"/>
  <c r="U3" i="11"/>
  <c r="V3" i="11" s="1"/>
  <c r="R3" i="11"/>
  <c r="S3" i="11" s="1"/>
  <c r="N3" i="11"/>
  <c r="J3" i="11"/>
  <c r="F3" i="11"/>
  <c r="L48" i="10"/>
  <c r="I48" i="10"/>
  <c r="F48" i="10"/>
  <c r="N48" i="10" s="1"/>
  <c r="L47" i="10"/>
  <c r="I47" i="10"/>
  <c r="F47" i="10"/>
  <c r="N47" i="10" s="1"/>
  <c r="L46" i="10"/>
  <c r="I46" i="10"/>
  <c r="F46" i="10"/>
  <c r="N46" i="10" s="1"/>
  <c r="L45" i="10"/>
  <c r="I45" i="10"/>
  <c r="F45" i="10"/>
  <c r="N45" i="10" s="1"/>
  <c r="L44" i="10"/>
  <c r="I44" i="10"/>
  <c r="F44" i="10"/>
  <c r="N44" i="10" s="1"/>
  <c r="L43" i="10"/>
  <c r="I43" i="10"/>
  <c r="F43" i="10"/>
  <c r="N43" i="10" s="1"/>
  <c r="L42" i="10"/>
  <c r="I42" i="10"/>
  <c r="F42" i="10"/>
  <c r="N42" i="10" s="1"/>
  <c r="L41" i="10"/>
  <c r="I41" i="10"/>
  <c r="F41" i="10"/>
  <c r="N41" i="10" s="1"/>
  <c r="L40" i="10"/>
  <c r="I40" i="10"/>
  <c r="F40" i="10"/>
  <c r="N40" i="10" s="1"/>
  <c r="L39" i="10"/>
  <c r="I39" i="10"/>
  <c r="F39" i="10"/>
  <c r="N39" i="10" s="1"/>
  <c r="L38" i="10"/>
  <c r="I38" i="10"/>
  <c r="F38" i="10"/>
  <c r="N38" i="10" s="1"/>
  <c r="L37" i="10"/>
  <c r="I37" i="10"/>
  <c r="F37" i="10"/>
  <c r="N37" i="10" s="1"/>
  <c r="L36" i="10"/>
  <c r="I36" i="10"/>
  <c r="F36" i="10"/>
  <c r="N36" i="10" s="1"/>
  <c r="L35" i="10"/>
  <c r="I35" i="10"/>
  <c r="F35" i="10"/>
  <c r="N35" i="10" s="1"/>
  <c r="L34" i="10"/>
  <c r="I34" i="10"/>
  <c r="F34" i="10"/>
  <c r="N34" i="10" s="1"/>
  <c r="L33" i="10"/>
  <c r="I33" i="10"/>
  <c r="F33" i="10"/>
  <c r="N33" i="10" s="1"/>
  <c r="L32" i="10"/>
  <c r="I32" i="10"/>
  <c r="F32" i="10"/>
  <c r="N32" i="10" s="1"/>
  <c r="L31" i="10"/>
  <c r="I31" i="10"/>
  <c r="F31" i="10"/>
  <c r="N31" i="10" s="1"/>
  <c r="L30" i="10"/>
  <c r="I30" i="10"/>
  <c r="F30" i="10"/>
  <c r="N30" i="10" s="1"/>
  <c r="L29" i="10"/>
  <c r="I29" i="10"/>
  <c r="F29" i="10"/>
  <c r="N29" i="10" s="1"/>
  <c r="L28" i="10"/>
  <c r="I28" i="10"/>
  <c r="F28" i="10"/>
  <c r="N28" i="10" s="1"/>
  <c r="C124" i="7"/>
  <c r="E123" i="7"/>
  <c r="D123" i="7"/>
  <c r="E122" i="7"/>
  <c r="D122" i="7"/>
  <c r="E121" i="7"/>
  <c r="D121" i="7"/>
  <c r="E120" i="7"/>
  <c r="D120" i="7"/>
  <c r="E119" i="7"/>
  <c r="D119" i="7"/>
  <c r="E118" i="7"/>
  <c r="D118" i="7"/>
  <c r="E117" i="7"/>
  <c r="D117" i="7"/>
  <c r="E116" i="7"/>
  <c r="D116" i="7"/>
  <c r="E115" i="7"/>
  <c r="D115" i="7"/>
  <c r="E114" i="7"/>
  <c r="D114" i="7"/>
  <c r="E113" i="7"/>
  <c r="D113" i="7"/>
  <c r="E112" i="7"/>
  <c r="D112" i="7"/>
  <c r="E111" i="7"/>
  <c r="D111" i="7"/>
  <c r="E110" i="7"/>
  <c r="D110" i="7"/>
  <c r="E109" i="7"/>
  <c r="D109" i="7"/>
  <c r="E108" i="7"/>
  <c r="D108" i="7"/>
  <c r="E107" i="7"/>
  <c r="D107" i="7"/>
  <c r="E106" i="7"/>
  <c r="D106" i="7"/>
  <c r="E105" i="7"/>
  <c r="D105" i="7"/>
  <c r="E104" i="7"/>
  <c r="D104" i="7"/>
  <c r="E103" i="7"/>
  <c r="D103" i="7"/>
  <c r="E102" i="7"/>
  <c r="D102" i="7"/>
  <c r="E101" i="7"/>
  <c r="D101" i="7"/>
  <c r="E100" i="7"/>
  <c r="D100" i="7"/>
  <c r="E99" i="7"/>
  <c r="D99" i="7"/>
  <c r="E98" i="7"/>
  <c r="D98" i="7"/>
  <c r="E97" i="7"/>
  <c r="D97" i="7"/>
  <c r="E96" i="7"/>
  <c r="D96" i="7"/>
  <c r="E95" i="7"/>
  <c r="D95" i="7"/>
  <c r="E94" i="7"/>
  <c r="D94" i="7"/>
  <c r="E93" i="7"/>
  <c r="D93" i="7"/>
  <c r="E92" i="7"/>
  <c r="D92" i="7"/>
  <c r="E91" i="7"/>
  <c r="D91" i="7"/>
  <c r="E90" i="7"/>
  <c r="D90" i="7"/>
  <c r="E89" i="7"/>
  <c r="D89" i="7"/>
  <c r="E88" i="7"/>
  <c r="D88" i="7"/>
  <c r="E87" i="7"/>
  <c r="D87" i="7"/>
  <c r="E86" i="7"/>
  <c r="D86" i="7"/>
  <c r="E85" i="7"/>
  <c r="D85" i="7"/>
  <c r="E84" i="7"/>
  <c r="D84" i="7"/>
  <c r="E83" i="7"/>
  <c r="D83" i="7"/>
  <c r="E82" i="7"/>
  <c r="D82" i="7"/>
  <c r="E81" i="7"/>
  <c r="D81" i="7"/>
  <c r="E80" i="7"/>
  <c r="D80" i="7"/>
  <c r="E79" i="7"/>
  <c r="D79" i="7"/>
  <c r="E78" i="7"/>
  <c r="D78" i="7"/>
  <c r="E77" i="7"/>
  <c r="D77" i="7"/>
  <c r="E76" i="7"/>
  <c r="D76" i="7"/>
  <c r="E75" i="7"/>
  <c r="D75" i="7"/>
  <c r="E74" i="7"/>
  <c r="D74" i="7"/>
  <c r="E73" i="7"/>
  <c r="D73" i="7"/>
  <c r="E72" i="7"/>
  <c r="D72" i="7"/>
  <c r="E71" i="7"/>
  <c r="D71" i="7"/>
  <c r="E70" i="7"/>
  <c r="D70" i="7"/>
  <c r="E69" i="7"/>
  <c r="D69" i="7"/>
  <c r="E68" i="7"/>
  <c r="D68" i="7"/>
  <c r="E67" i="7"/>
  <c r="D67" i="7"/>
  <c r="E66" i="7"/>
  <c r="D66" i="7"/>
  <c r="E65" i="7"/>
  <c r="D65" i="7"/>
  <c r="E64" i="7"/>
  <c r="D64" i="7"/>
  <c r="E63" i="7"/>
  <c r="D63" i="7"/>
  <c r="E62" i="7"/>
  <c r="D62" i="7"/>
  <c r="E61" i="7"/>
  <c r="D61" i="7"/>
  <c r="B58" i="7"/>
  <c r="T31" i="7"/>
  <c r="O31" i="7"/>
  <c r="D31" i="7"/>
  <c r="T30" i="7"/>
  <c r="T44" i="7" s="1"/>
  <c r="I30" i="7"/>
  <c r="I44" i="7" s="1"/>
  <c r="D30" i="7"/>
  <c r="D44" i="7" s="1"/>
  <c r="T29" i="7"/>
  <c r="N29" i="7"/>
  <c r="I29" i="7"/>
  <c r="D29" i="7"/>
  <c r="W28" i="7"/>
  <c r="V28" i="7"/>
  <c r="V29" i="7" s="1"/>
  <c r="U28" i="7"/>
  <c r="U29" i="7" s="1"/>
  <c r="T28" i="7"/>
  <c r="S28" i="7"/>
  <c r="R28" i="7"/>
  <c r="R29" i="7" s="1"/>
  <c r="Q28" i="7"/>
  <c r="Q29" i="7" s="1"/>
  <c r="P28" i="7"/>
  <c r="O28" i="7"/>
  <c r="N28" i="7"/>
  <c r="M28" i="7"/>
  <c r="M29" i="7" s="1"/>
  <c r="L28" i="7"/>
  <c r="K28" i="7"/>
  <c r="K31" i="7" s="1"/>
  <c r="J28" i="7"/>
  <c r="I28" i="7"/>
  <c r="H28" i="7"/>
  <c r="G28" i="7"/>
  <c r="G31" i="7" s="1"/>
  <c r="F28" i="7"/>
  <c r="F29" i="7" s="1"/>
  <c r="E28" i="7"/>
  <c r="E29" i="7" s="1"/>
  <c r="D28" i="7"/>
  <c r="C28" i="7"/>
  <c r="W27" i="7"/>
  <c r="V27" i="7"/>
  <c r="U27" i="7"/>
  <c r="T27" i="7"/>
  <c r="S27" i="7"/>
  <c r="R27" i="7"/>
  <c r="Q27" i="7"/>
  <c r="P27" i="7"/>
  <c r="P30" i="7" s="1"/>
  <c r="P44" i="7" s="1"/>
  <c r="O27" i="7"/>
  <c r="N27" i="7"/>
  <c r="M27" i="7"/>
  <c r="L27" i="7"/>
  <c r="L30" i="7" s="1"/>
  <c r="L44" i="7" s="1"/>
  <c r="K27" i="7"/>
  <c r="J27" i="7"/>
  <c r="I27" i="7"/>
  <c r="H27" i="7"/>
  <c r="H30" i="7" s="1"/>
  <c r="H44" i="7" s="1"/>
  <c r="G27" i="7"/>
  <c r="F27" i="7"/>
  <c r="E27" i="7"/>
  <c r="D27" i="7"/>
  <c r="C27" i="7"/>
  <c r="U26" i="7"/>
  <c r="P26" i="7"/>
  <c r="K26" i="7"/>
  <c r="E26" i="7"/>
  <c r="W25" i="7"/>
  <c r="V25" i="7"/>
  <c r="U25" i="7"/>
  <c r="U31" i="7" s="1"/>
  <c r="U32" i="7" s="1"/>
  <c r="U45" i="7" s="1"/>
  <c r="T25" i="7"/>
  <c r="T26" i="7" s="1"/>
  <c r="S25" i="7"/>
  <c r="R25" i="7"/>
  <c r="Q25" i="7"/>
  <c r="Q31" i="7" s="1"/>
  <c r="Q32" i="7" s="1"/>
  <c r="Q45" i="7" s="1"/>
  <c r="P25" i="7"/>
  <c r="P31" i="7" s="1"/>
  <c r="O25" i="7"/>
  <c r="N25" i="7"/>
  <c r="M25" i="7"/>
  <c r="M31" i="7" s="1"/>
  <c r="M32" i="7" s="1"/>
  <c r="M45" i="7" s="1"/>
  <c r="L25" i="7"/>
  <c r="L31" i="7" s="1"/>
  <c r="K25" i="7"/>
  <c r="J25" i="7"/>
  <c r="J26" i="7" s="1"/>
  <c r="I25" i="7"/>
  <c r="I31" i="7" s="1"/>
  <c r="I32" i="7" s="1"/>
  <c r="I45" i="7" s="1"/>
  <c r="H25" i="7"/>
  <c r="H31" i="7" s="1"/>
  <c r="G25" i="7"/>
  <c r="F25" i="7"/>
  <c r="E25" i="7"/>
  <c r="E31" i="7" s="1"/>
  <c r="E32" i="7" s="1"/>
  <c r="E45" i="7" s="1"/>
  <c r="D25" i="7"/>
  <c r="D26" i="7" s="1"/>
  <c r="C25" i="7"/>
  <c r="W24" i="7"/>
  <c r="W26" i="7" s="1"/>
  <c r="V24" i="7"/>
  <c r="U24" i="7"/>
  <c r="U30" i="7" s="1"/>
  <c r="U44" i="7" s="1"/>
  <c r="T24" i="7"/>
  <c r="S24" i="7"/>
  <c r="S26" i="7" s="1"/>
  <c r="R24" i="7"/>
  <c r="Q24" i="7"/>
  <c r="Q30" i="7" s="1"/>
  <c r="Q44" i="7" s="1"/>
  <c r="P24" i="7"/>
  <c r="O24" i="7"/>
  <c r="O26" i="7" s="1"/>
  <c r="N24" i="7"/>
  <c r="M24" i="7"/>
  <c r="M30" i="7" s="1"/>
  <c r="M44" i="7" s="1"/>
  <c r="L24" i="7"/>
  <c r="K24" i="7"/>
  <c r="J24" i="7"/>
  <c r="I24" i="7"/>
  <c r="H24" i="7"/>
  <c r="G24" i="7"/>
  <c r="G26" i="7" s="1"/>
  <c r="F24" i="7"/>
  <c r="E24" i="7"/>
  <c r="E30" i="7" s="1"/>
  <c r="E44" i="7" s="1"/>
  <c r="D24" i="7"/>
  <c r="C24" i="7"/>
  <c r="C26" i="7" s="1"/>
  <c r="U20" i="7"/>
  <c r="J20" i="7"/>
  <c r="E20" i="7"/>
  <c r="T19" i="7"/>
  <c r="T42" i="7" s="1"/>
  <c r="O19" i="7"/>
  <c r="O42" i="7" s="1"/>
  <c r="T18" i="7"/>
  <c r="O18" i="7"/>
  <c r="D18" i="7"/>
  <c r="W17" i="7"/>
  <c r="V17" i="7"/>
  <c r="U17" i="7"/>
  <c r="U18" i="7" s="1"/>
  <c r="T17" i="7"/>
  <c r="S17" i="7"/>
  <c r="R17" i="7"/>
  <c r="Q17" i="7"/>
  <c r="Q18" i="7" s="1"/>
  <c r="P17" i="7"/>
  <c r="P18" i="7" s="1"/>
  <c r="O17" i="7"/>
  <c r="N17" i="7"/>
  <c r="M17" i="7"/>
  <c r="M18" i="7" s="1"/>
  <c r="L17" i="7"/>
  <c r="L18" i="7" s="1"/>
  <c r="K17" i="7"/>
  <c r="J17" i="7"/>
  <c r="I17" i="7"/>
  <c r="I18" i="7" s="1"/>
  <c r="H17" i="7"/>
  <c r="H18" i="7" s="1"/>
  <c r="G17" i="7"/>
  <c r="F17" i="7"/>
  <c r="E17" i="7"/>
  <c r="E18" i="7" s="1"/>
  <c r="D17" i="7"/>
  <c r="C17" i="7"/>
  <c r="W16" i="7"/>
  <c r="W19" i="7" s="1"/>
  <c r="W42" i="7" s="1"/>
  <c r="V16" i="7"/>
  <c r="V19" i="7" s="1"/>
  <c r="V42" i="7" s="1"/>
  <c r="U16" i="7"/>
  <c r="T16" i="7"/>
  <c r="S16" i="7"/>
  <c r="S19" i="7" s="1"/>
  <c r="S42" i="7" s="1"/>
  <c r="R16" i="7"/>
  <c r="R19" i="7" s="1"/>
  <c r="R42" i="7" s="1"/>
  <c r="Q16" i="7"/>
  <c r="P16" i="7"/>
  <c r="O16" i="7"/>
  <c r="N16" i="7"/>
  <c r="N19" i="7" s="1"/>
  <c r="N42" i="7" s="1"/>
  <c r="M16" i="7"/>
  <c r="L16" i="7"/>
  <c r="K16" i="7"/>
  <c r="K19" i="7" s="1"/>
  <c r="K42" i="7" s="1"/>
  <c r="J16" i="7"/>
  <c r="J19" i="7" s="1"/>
  <c r="J42" i="7" s="1"/>
  <c r="I16" i="7"/>
  <c r="H16" i="7"/>
  <c r="G16" i="7"/>
  <c r="G19" i="7" s="1"/>
  <c r="G42" i="7" s="1"/>
  <c r="F16" i="7"/>
  <c r="F19" i="7" s="1"/>
  <c r="F42" i="7" s="1"/>
  <c r="E16" i="7"/>
  <c r="D16" i="7"/>
  <c r="C16" i="7"/>
  <c r="C19" i="7" s="1"/>
  <c r="C42" i="7" s="1"/>
  <c r="R15" i="7"/>
  <c r="L15" i="7"/>
  <c r="W14" i="7"/>
  <c r="W20" i="7" s="1"/>
  <c r="W21" i="7" s="1"/>
  <c r="W43" i="7" s="1"/>
  <c r="V14" i="7"/>
  <c r="V15" i="7" s="1"/>
  <c r="U14" i="7"/>
  <c r="T14" i="7"/>
  <c r="T20" i="7" s="1"/>
  <c r="S14" i="7"/>
  <c r="R14" i="7"/>
  <c r="R20" i="7" s="1"/>
  <c r="R21" i="7" s="1"/>
  <c r="R43" i="7" s="1"/>
  <c r="Q14" i="7"/>
  <c r="Q20" i="7" s="1"/>
  <c r="P14" i="7"/>
  <c r="P20" i="7" s="1"/>
  <c r="O14" i="7"/>
  <c r="O15" i="7" s="1"/>
  <c r="N14" i="7"/>
  <c r="N20" i="7" s="1"/>
  <c r="N21" i="7" s="1"/>
  <c r="N43" i="7" s="1"/>
  <c r="M14" i="7"/>
  <c r="L14" i="7"/>
  <c r="L20" i="7" s="1"/>
  <c r="K14" i="7"/>
  <c r="J14" i="7"/>
  <c r="J15" i="7" s="1"/>
  <c r="I14" i="7"/>
  <c r="H14" i="7"/>
  <c r="H20" i="7" s="1"/>
  <c r="G14" i="7"/>
  <c r="G20" i="7" s="1"/>
  <c r="G21" i="7" s="1"/>
  <c r="G43" i="7" s="1"/>
  <c r="F14" i="7"/>
  <c r="F15" i="7" s="1"/>
  <c r="E14" i="7"/>
  <c r="D14" i="7"/>
  <c r="D20" i="7" s="1"/>
  <c r="C14" i="7"/>
  <c r="W13" i="7"/>
  <c r="V13" i="7"/>
  <c r="U13" i="7"/>
  <c r="T13" i="7"/>
  <c r="S13" i="7"/>
  <c r="R13" i="7"/>
  <c r="Q13" i="7"/>
  <c r="P13" i="7"/>
  <c r="P19" i="7" s="1"/>
  <c r="P42" i="7" s="1"/>
  <c r="O13" i="7"/>
  <c r="N13" i="7"/>
  <c r="M13" i="7"/>
  <c r="L13" i="7"/>
  <c r="L19" i="7" s="1"/>
  <c r="L42" i="7" s="1"/>
  <c r="K13" i="7"/>
  <c r="J13" i="7"/>
  <c r="I13" i="7"/>
  <c r="H13" i="7"/>
  <c r="H19" i="7" s="1"/>
  <c r="H42" i="7" s="1"/>
  <c r="G13" i="7"/>
  <c r="F13" i="7"/>
  <c r="E13" i="7"/>
  <c r="D13" i="7"/>
  <c r="D19" i="7" s="1"/>
  <c r="D42" i="7" s="1"/>
  <c r="C13" i="7"/>
  <c r="T9" i="7"/>
  <c r="P9" i="7"/>
  <c r="L9" i="7"/>
  <c r="L10" i="7" s="1"/>
  <c r="L41" i="7" s="1"/>
  <c r="H9" i="7"/>
  <c r="D9" i="7"/>
  <c r="U8" i="7"/>
  <c r="U40" i="7" s="1"/>
  <c r="Q8" i="7"/>
  <c r="Q40" i="7" s="1"/>
  <c r="M8" i="7"/>
  <c r="M40" i="7" s="1"/>
  <c r="I8" i="7"/>
  <c r="I40" i="7" s="1"/>
  <c r="E8" i="7"/>
  <c r="E40" i="7" s="1"/>
  <c r="V7" i="7"/>
  <c r="R7" i="7"/>
  <c r="N7" i="7"/>
  <c r="J7" i="7"/>
  <c r="F7" i="7"/>
  <c r="W6" i="7"/>
  <c r="W7" i="7" s="1"/>
  <c r="V6" i="7"/>
  <c r="U6" i="7"/>
  <c r="U7" i="7" s="1"/>
  <c r="T6" i="7"/>
  <c r="T7" i="7" s="1"/>
  <c r="S6" i="7"/>
  <c r="S7" i="7" s="1"/>
  <c r="R6" i="7"/>
  <c r="Q6" i="7"/>
  <c r="Q7" i="7" s="1"/>
  <c r="P6" i="7"/>
  <c r="P7" i="7" s="1"/>
  <c r="O6" i="7"/>
  <c r="O7" i="7" s="1"/>
  <c r="N6" i="7"/>
  <c r="M6" i="7"/>
  <c r="M7" i="7" s="1"/>
  <c r="L6" i="7"/>
  <c r="L7" i="7" s="1"/>
  <c r="K6" i="7"/>
  <c r="K7" i="7" s="1"/>
  <c r="J6" i="7"/>
  <c r="I6" i="7"/>
  <c r="I7" i="7" s="1"/>
  <c r="H6" i="7"/>
  <c r="H7" i="7" s="1"/>
  <c r="G6" i="7"/>
  <c r="G7" i="7" s="1"/>
  <c r="F6" i="7"/>
  <c r="E6" i="7"/>
  <c r="E7" i="7" s="1"/>
  <c r="D6" i="7"/>
  <c r="D7" i="7" s="1"/>
  <c r="C6" i="7"/>
  <c r="C7" i="7" s="1"/>
  <c r="W5" i="7"/>
  <c r="V5" i="7"/>
  <c r="V8" i="7" s="1"/>
  <c r="V40" i="7" s="1"/>
  <c r="U5" i="7"/>
  <c r="T5" i="7"/>
  <c r="T8" i="7" s="1"/>
  <c r="T40" i="7" s="1"/>
  <c r="S5" i="7"/>
  <c r="R5" i="7"/>
  <c r="R8" i="7" s="1"/>
  <c r="R40" i="7" s="1"/>
  <c r="Q5" i="7"/>
  <c r="P5" i="7"/>
  <c r="P8" i="7" s="1"/>
  <c r="P40" i="7" s="1"/>
  <c r="O5" i="7"/>
  <c r="N5" i="7"/>
  <c r="N8" i="7" s="1"/>
  <c r="N40" i="7" s="1"/>
  <c r="M5" i="7"/>
  <c r="L5" i="7"/>
  <c r="L8" i="7" s="1"/>
  <c r="L40" i="7" s="1"/>
  <c r="K5" i="7"/>
  <c r="J5" i="7"/>
  <c r="J8" i="7" s="1"/>
  <c r="J40" i="7" s="1"/>
  <c r="I5" i="7"/>
  <c r="H5" i="7"/>
  <c r="H8" i="7" s="1"/>
  <c r="H40" i="7" s="1"/>
  <c r="G5" i="7"/>
  <c r="F5" i="7"/>
  <c r="F8" i="7" s="1"/>
  <c r="F40" i="7" s="1"/>
  <c r="E5" i="7"/>
  <c r="D5" i="7"/>
  <c r="D8" i="7" s="1"/>
  <c r="D40" i="7" s="1"/>
  <c r="C5" i="7"/>
  <c r="U4" i="7"/>
  <c r="Q4" i="7"/>
  <c r="M4" i="7"/>
  <c r="I4" i="7"/>
  <c r="E4" i="7"/>
  <c r="W3" i="7"/>
  <c r="W9" i="7" s="1"/>
  <c r="V3" i="7"/>
  <c r="U3" i="7"/>
  <c r="U9" i="7" s="1"/>
  <c r="U10" i="7" s="1"/>
  <c r="U41" i="7" s="1"/>
  <c r="T3" i="7"/>
  <c r="T4" i="7" s="1"/>
  <c r="S3" i="7"/>
  <c r="S9" i="7" s="1"/>
  <c r="R3" i="7"/>
  <c r="Q3" i="7"/>
  <c r="Q9" i="7" s="1"/>
  <c r="Q10" i="7" s="1"/>
  <c r="Q41" i="7" s="1"/>
  <c r="P3" i="7"/>
  <c r="P4" i="7" s="1"/>
  <c r="O3" i="7"/>
  <c r="O9" i="7" s="1"/>
  <c r="N3" i="7"/>
  <c r="M3" i="7"/>
  <c r="M9" i="7" s="1"/>
  <c r="M10" i="7" s="1"/>
  <c r="M41" i="7" s="1"/>
  <c r="L3" i="7"/>
  <c r="L4" i="7" s="1"/>
  <c r="K3" i="7"/>
  <c r="K9" i="7" s="1"/>
  <c r="J3" i="7"/>
  <c r="I3" i="7"/>
  <c r="I9" i="7" s="1"/>
  <c r="I10" i="7" s="1"/>
  <c r="I41" i="7" s="1"/>
  <c r="H3" i="7"/>
  <c r="H4" i="7" s="1"/>
  <c r="G3" i="7"/>
  <c r="G9" i="7" s="1"/>
  <c r="F3" i="7"/>
  <c r="E3" i="7"/>
  <c r="E9" i="7" s="1"/>
  <c r="E10" i="7" s="1"/>
  <c r="E41" i="7" s="1"/>
  <c r="D3" i="7"/>
  <c r="D4" i="7" s="1"/>
  <c r="C3" i="7"/>
  <c r="C9" i="7" s="1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K35" i="4"/>
  <c r="I35" i="4"/>
  <c r="H35" i="4"/>
  <c r="G35" i="4"/>
  <c r="F35" i="4"/>
  <c r="E35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K34" i="4"/>
  <c r="I34" i="4"/>
  <c r="H34" i="4"/>
  <c r="G34" i="4"/>
  <c r="F34" i="4"/>
  <c r="E34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K29" i="4"/>
  <c r="I29" i="4"/>
  <c r="H29" i="4"/>
  <c r="G29" i="4"/>
  <c r="F29" i="4"/>
  <c r="E29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K28" i="4"/>
  <c r="I28" i="4"/>
  <c r="H28" i="4"/>
  <c r="G28" i="4"/>
  <c r="F28" i="4"/>
  <c r="E28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X20" i="3"/>
  <c r="X4" i="10" s="1"/>
  <c r="W20" i="3"/>
  <c r="W4" i="10" s="1"/>
  <c r="V20" i="3"/>
  <c r="V4" i="10" s="1"/>
  <c r="U20" i="3"/>
  <c r="T20" i="3"/>
  <c r="T4" i="10" s="1"/>
  <c r="S20" i="3"/>
  <c r="S4" i="10" s="1"/>
  <c r="R20" i="3"/>
  <c r="R4" i="10" s="1"/>
  <c r="Q20" i="3"/>
  <c r="P20" i="3"/>
  <c r="P4" i="10" s="1"/>
  <c r="O20" i="3"/>
  <c r="O4" i="10" s="1"/>
  <c r="N20" i="3"/>
  <c r="N4" i="10" s="1"/>
  <c r="M20" i="3"/>
  <c r="L20" i="3"/>
  <c r="L4" i="10" s="1"/>
  <c r="K20" i="3"/>
  <c r="K4" i="10" s="1"/>
  <c r="J20" i="3"/>
  <c r="J4" i="10" s="1"/>
  <c r="I20" i="3"/>
  <c r="H20" i="3"/>
  <c r="H4" i="10" s="1"/>
  <c r="G20" i="3"/>
  <c r="G4" i="10" s="1"/>
  <c r="F20" i="3"/>
  <c r="F4" i="10" s="1"/>
  <c r="E20" i="3"/>
  <c r="D20" i="3"/>
  <c r="D4" i="10" s="1"/>
  <c r="X17" i="3"/>
  <c r="X19" i="3" s="1"/>
  <c r="X3" i="10" s="1"/>
  <c r="W17" i="3"/>
  <c r="W19" i="3" s="1"/>
  <c r="W3" i="10" s="1"/>
  <c r="V17" i="3"/>
  <c r="V19" i="3" s="1"/>
  <c r="V3" i="10" s="1"/>
  <c r="U17" i="3"/>
  <c r="U19" i="3" s="1"/>
  <c r="U3" i="10" s="1"/>
  <c r="T17" i="3"/>
  <c r="T19" i="3" s="1"/>
  <c r="T3" i="10" s="1"/>
  <c r="S17" i="3"/>
  <c r="S19" i="3" s="1"/>
  <c r="S3" i="10" s="1"/>
  <c r="R17" i="3"/>
  <c r="R19" i="3" s="1"/>
  <c r="R3" i="10" s="1"/>
  <c r="Q17" i="3"/>
  <c r="Q19" i="3" s="1"/>
  <c r="Q3" i="10" s="1"/>
  <c r="P17" i="3"/>
  <c r="P19" i="3" s="1"/>
  <c r="P3" i="10" s="1"/>
  <c r="O17" i="3"/>
  <c r="O19" i="3" s="1"/>
  <c r="O3" i="10" s="1"/>
  <c r="N17" i="3"/>
  <c r="N19" i="3" s="1"/>
  <c r="N3" i="10" s="1"/>
  <c r="M17" i="3"/>
  <c r="M19" i="3" s="1"/>
  <c r="M3" i="10" s="1"/>
  <c r="L17" i="3"/>
  <c r="L19" i="3" s="1"/>
  <c r="L3" i="10" s="1"/>
  <c r="K17" i="3"/>
  <c r="K19" i="3" s="1"/>
  <c r="K3" i="10" s="1"/>
  <c r="J17" i="3"/>
  <c r="J19" i="3" s="1"/>
  <c r="J3" i="10" s="1"/>
  <c r="I17" i="3"/>
  <c r="I19" i="3" s="1"/>
  <c r="I3" i="10" s="1"/>
  <c r="H17" i="3"/>
  <c r="H19" i="3" s="1"/>
  <c r="H3" i="10" s="1"/>
  <c r="G17" i="3"/>
  <c r="G19" i="3" s="1"/>
  <c r="G3" i="10" s="1"/>
  <c r="F17" i="3"/>
  <c r="F19" i="3" s="1"/>
  <c r="F3" i="10" s="1"/>
  <c r="E17" i="3"/>
  <c r="E19" i="3" s="1"/>
  <c r="E3" i="10" s="1"/>
  <c r="D17" i="3"/>
  <c r="D19" i="3" s="1"/>
  <c r="D3" i="10" s="1"/>
  <c r="X13" i="3"/>
  <c r="X6" i="10" s="1"/>
  <c r="W13" i="3"/>
  <c r="W6" i="10" s="1"/>
  <c r="V13" i="3"/>
  <c r="V6" i="10" s="1"/>
  <c r="U13" i="3"/>
  <c r="U6" i="10" s="1"/>
  <c r="T13" i="3"/>
  <c r="T6" i="10" s="1"/>
  <c r="S13" i="3"/>
  <c r="S6" i="10" s="1"/>
  <c r="R13" i="3"/>
  <c r="R6" i="10" s="1"/>
  <c r="Q13" i="3"/>
  <c r="Q6" i="10" s="1"/>
  <c r="P13" i="3"/>
  <c r="P6" i="10" s="1"/>
  <c r="O13" i="3"/>
  <c r="O6" i="10" s="1"/>
  <c r="N13" i="3"/>
  <c r="N6" i="10" s="1"/>
  <c r="M13" i="3"/>
  <c r="M6" i="10" s="1"/>
  <c r="L13" i="3"/>
  <c r="L6" i="10" s="1"/>
  <c r="K13" i="3"/>
  <c r="K6" i="10" s="1"/>
  <c r="J13" i="3"/>
  <c r="J6" i="10" s="1"/>
  <c r="I13" i="3"/>
  <c r="I6" i="10" s="1"/>
  <c r="H13" i="3"/>
  <c r="H6" i="10" s="1"/>
  <c r="G13" i="3"/>
  <c r="G6" i="10" s="1"/>
  <c r="F13" i="3"/>
  <c r="F6" i="10" s="1"/>
  <c r="E13" i="3"/>
  <c r="E6" i="10" s="1"/>
  <c r="D13" i="3"/>
  <c r="D6" i="10" s="1"/>
  <c r="X10" i="3"/>
  <c r="X12" i="3" s="1"/>
  <c r="W10" i="3"/>
  <c r="W12" i="3" s="1"/>
  <c r="V10" i="3"/>
  <c r="V12" i="3" s="1"/>
  <c r="U10" i="3"/>
  <c r="U12" i="3" s="1"/>
  <c r="T10" i="3"/>
  <c r="T12" i="3" s="1"/>
  <c r="S10" i="3"/>
  <c r="S12" i="3" s="1"/>
  <c r="R10" i="3"/>
  <c r="R12" i="3" s="1"/>
  <c r="Q10" i="3"/>
  <c r="Q12" i="3" s="1"/>
  <c r="P10" i="3"/>
  <c r="P12" i="3" s="1"/>
  <c r="O10" i="3"/>
  <c r="O12" i="3" s="1"/>
  <c r="N10" i="3"/>
  <c r="N12" i="3" s="1"/>
  <c r="M10" i="3"/>
  <c r="M12" i="3" s="1"/>
  <c r="L10" i="3"/>
  <c r="L12" i="3" s="1"/>
  <c r="K10" i="3"/>
  <c r="K12" i="3" s="1"/>
  <c r="J10" i="3"/>
  <c r="J12" i="3" s="1"/>
  <c r="I10" i="3"/>
  <c r="I12" i="3" s="1"/>
  <c r="H10" i="3"/>
  <c r="H12" i="3" s="1"/>
  <c r="G10" i="3"/>
  <c r="G12" i="3" s="1"/>
  <c r="F10" i="3"/>
  <c r="F12" i="3" s="1"/>
  <c r="E10" i="3"/>
  <c r="E12" i="3" s="1"/>
  <c r="D10" i="3"/>
  <c r="D12" i="3" s="1"/>
  <c r="X6" i="3"/>
  <c r="X5" i="10" s="1"/>
  <c r="W6" i="3"/>
  <c r="W5" i="10" s="1"/>
  <c r="V6" i="3"/>
  <c r="V5" i="10" s="1"/>
  <c r="U6" i="3"/>
  <c r="U5" i="10" s="1"/>
  <c r="T6" i="3"/>
  <c r="T5" i="10" s="1"/>
  <c r="S6" i="3"/>
  <c r="S5" i="10" s="1"/>
  <c r="R6" i="3"/>
  <c r="R5" i="10" s="1"/>
  <c r="Q6" i="3"/>
  <c r="Q5" i="10" s="1"/>
  <c r="P6" i="3"/>
  <c r="P5" i="10" s="1"/>
  <c r="O6" i="3"/>
  <c r="O5" i="10" s="1"/>
  <c r="N6" i="3"/>
  <c r="N5" i="10" s="1"/>
  <c r="M6" i="3"/>
  <c r="M5" i="10" s="1"/>
  <c r="L6" i="3"/>
  <c r="L5" i="10" s="1"/>
  <c r="K6" i="3"/>
  <c r="K5" i="10" s="1"/>
  <c r="J6" i="3"/>
  <c r="J5" i="10" s="1"/>
  <c r="I6" i="3"/>
  <c r="I5" i="10" s="1"/>
  <c r="H6" i="3"/>
  <c r="H5" i="10" s="1"/>
  <c r="G6" i="3"/>
  <c r="G5" i="10" s="1"/>
  <c r="F6" i="3"/>
  <c r="F5" i="10" s="1"/>
  <c r="E6" i="3"/>
  <c r="E5" i="10" s="1"/>
  <c r="D6" i="3"/>
  <c r="D5" i="10" s="1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W91" i="2"/>
  <c r="R91" i="2"/>
  <c r="O91" i="2"/>
  <c r="N91" i="2"/>
  <c r="F91" i="2"/>
  <c r="C90" i="2"/>
  <c r="W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F89" i="2"/>
  <c r="E89" i="2"/>
  <c r="D89" i="2"/>
  <c r="C89" i="2"/>
  <c r="C91" i="2" s="1"/>
  <c r="W61" i="2"/>
  <c r="V61" i="2"/>
  <c r="V2" i="9" s="1"/>
  <c r="U61" i="2"/>
  <c r="T61" i="2"/>
  <c r="S61" i="2"/>
  <c r="R61" i="2"/>
  <c r="R2" i="9" s="1"/>
  <c r="Q61" i="2"/>
  <c r="Q90" i="2" s="1"/>
  <c r="P61" i="2"/>
  <c r="O61" i="2"/>
  <c r="N61" i="2"/>
  <c r="N2" i="9" s="1"/>
  <c r="M61" i="2"/>
  <c r="L61" i="2"/>
  <c r="K61" i="2"/>
  <c r="J61" i="2"/>
  <c r="I61" i="2"/>
  <c r="I90" i="2" s="1"/>
  <c r="H61" i="2"/>
  <c r="G61" i="2"/>
  <c r="G2" i="9" s="1"/>
  <c r="F61" i="2"/>
  <c r="E61" i="2"/>
  <c r="E91" i="2" s="1"/>
  <c r="D61" i="2"/>
  <c r="C61" i="2"/>
  <c r="C2" i="9" s="1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W43" i="2"/>
  <c r="W4" i="9" s="1"/>
  <c r="V43" i="2"/>
  <c r="V4" i="9" s="1"/>
  <c r="U43" i="2"/>
  <c r="U4" i="9" s="1"/>
  <c r="T43" i="2"/>
  <c r="T4" i="9" s="1"/>
  <c r="S43" i="2"/>
  <c r="S4" i="9" s="1"/>
  <c r="R43" i="2"/>
  <c r="R4" i="9" s="1"/>
  <c r="Q43" i="2"/>
  <c r="Q4" i="9" s="1"/>
  <c r="P43" i="2"/>
  <c r="P4" i="9" s="1"/>
  <c r="O43" i="2"/>
  <c r="O4" i="9" s="1"/>
  <c r="N43" i="2"/>
  <c r="N4" i="9" s="1"/>
  <c r="M43" i="2"/>
  <c r="M4" i="9" s="1"/>
  <c r="L43" i="2"/>
  <c r="L4" i="9" s="1"/>
  <c r="K43" i="2"/>
  <c r="K4" i="9" s="1"/>
  <c r="J43" i="2"/>
  <c r="J4" i="9" s="1"/>
  <c r="I43" i="2"/>
  <c r="I4" i="9" s="1"/>
  <c r="H43" i="2"/>
  <c r="H4" i="9" s="1"/>
  <c r="G43" i="2"/>
  <c r="G4" i="9" s="1"/>
  <c r="F43" i="2"/>
  <c r="F4" i="9" s="1"/>
  <c r="E43" i="2"/>
  <c r="E4" i="9" s="1"/>
  <c r="D43" i="2"/>
  <c r="D4" i="9" s="1"/>
  <c r="C43" i="2"/>
  <c r="C4" i="9" s="1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W25" i="2"/>
  <c r="W3" i="9" s="1"/>
  <c r="V25" i="2"/>
  <c r="V3" i="9" s="1"/>
  <c r="U25" i="2"/>
  <c r="U3" i="9" s="1"/>
  <c r="T25" i="2"/>
  <c r="T3" i="9" s="1"/>
  <c r="S25" i="2"/>
  <c r="S3" i="9" s="1"/>
  <c r="R25" i="2"/>
  <c r="R3" i="9" s="1"/>
  <c r="Q25" i="2"/>
  <c r="Q3" i="9" s="1"/>
  <c r="P25" i="2"/>
  <c r="P3" i="9" s="1"/>
  <c r="O25" i="2"/>
  <c r="O3" i="9" s="1"/>
  <c r="N25" i="2"/>
  <c r="N3" i="9" s="1"/>
  <c r="M25" i="2"/>
  <c r="M3" i="9" s="1"/>
  <c r="L25" i="2"/>
  <c r="L3" i="9" s="1"/>
  <c r="K25" i="2"/>
  <c r="K3" i="9" s="1"/>
  <c r="J25" i="2"/>
  <c r="J3" i="9" s="1"/>
  <c r="I25" i="2"/>
  <c r="I3" i="9" s="1"/>
  <c r="H25" i="2"/>
  <c r="H3" i="9" s="1"/>
  <c r="G25" i="2"/>
  <c r="G3" i="9" s="1"/>
  <c r="F25" i="2"/>
  <c r="F3" i="9" s="1"/>
  <c r="E25" i="2"/>
  <c r="E3" i="9" s="1"/>
  <c r="D25" i="2"/>
  <c r="D3" i="9" s="1"/>
  <c r="C25" i="2"/>
  <c r="C3" i="9" s="1"/>
  <c r="D91" i="1"/>
  <c r="D90" i="1"/>
  <c r="W51" i="1"/>
  <c r="V51" i="1"/>
  <c r="T51" i="1"/>
  <c r="S51" i="1"/>
  <c r="R51" i="1"/>
  <c r="P51" i="1"/>
  <c r="N51" i="1"/>
  <c r="K51" i="1"/>
  <c r="I51" i="1"/>
  <c r="E51" i="1"/>
  <c r="C51" i="1"/>
  <c r="W50" i="1"/>
  <c r="V50" i="1"/>
  <c r="T50" i="1"/>
  <c r="S50" i="1"/>
  <c r="R50" i="1"/>
  <c r="P50" i="1"/>
  <c r="N50" i="1"/>
  <c r="K50" i="1"/>
  <c r="I50" i="1"/>
  <c r="E50" i="1"/>
  <c r="C50" i="1"/>
  <c r="W44" i="1"/>
  <c r="AF4" i="8" s="1"/>
  <c r="V44" i="1"/>
  <c r="U44" i="1"/>
  <c r="U59" i="1" s="1"/>
  <c r="T44" i="1"/>
  <c r="T59" i="1" s="1"/>
  <c r="S44" i="1"/>
  <c r="AC4" i="8" s="1"/>
  <c r="R44" i="1"/>
  <c r="S16" i="3" s="1"/>
  <c r="Q44" i="1"/>
  <c r="Q59" i="1" s="1"/>
  <c r="P44" i="1"/>
  <c r="P59" i="1" s="1"/>
  <c r="O44" i="1"/>
  <c r="X4" i="8" s="1"/>
  <c r="N44" i="1"/>
  <c r="M44" i="1"/>
  <c r="M59" i="1" s="1"/>
  <c r="L44" i="1"/>
  <c r="L59" i="1" s="1"/>
  <c r="K44" i="1"/>
  <c r="Q4" i="8" s="1"/>
  <c r="G4" i="8" s="1"/>
  <c r="J44" i="1"/>
  <c r="I44" i="1"/>
  <c r="I59" i="1" s="1"/>
  <c r="H44" i="1"/>
  <c r="H59" i="1" s="1"/>
  <c r="G44" i="1"/>
  <c r="L4" i="8" s="1"/>
  <c r="F44" i="1"/>
  <c r="E44" i="1"/>
  <c r="E59" i="1" s="1"/>
  <c r="D44" i="1"/>
  <c r="D59" i="1" s="1"/>
  <c r="C44" i="1"/>
  <c r="C4" i="8" s="1"/>
  <c r="Y43" i="1" a="1"/>
  <c r="Y43" i="1" s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X43" i="1" s="1"/>
  <c r="C43" i="1"/>
  <c r="W37" i="1"/>
  <c r="V37" i="1"/>
  <c r="T37" i="1"/>
  <c r="S37" i="1"/>
  <c r="R37" i="1"/>
  <c r="P37" i="1"/>
  <c r="N37" i="1"/>
  <c r="K37" i="1"/>
  <c r="I37" i="1"/>
  <c r="E37" i="1"/>
  <c r="C37" i="1"/>
  <c r="W36" i="1"/>
  <c r="V36" i="1"/>
  <c r="T36" i="1"/>
  <c r="S36" i="1"/>
  <c r="R36" i="1"/>
  <c r="P36" i="1"/>
  <c r="N36" i="1"/>
  <c r="K36" i="1"/>
  <c r="I36" i="1"/>
  <c r="E36" i="1"/>
  <c r="C36" i="1"/>
  <c r="W30" i="1"/>
  <c r="AF3" i="8" s="1"/>
  <c r="V30" i="1"/>
  <c r="AE3" i="8" s="1"/>
  <c r="U30" i="1"/>
  <c r="T30" i="1"/>
  <c r="S30" i="1"/>
  <c r="AC3" i="8" s="1"/>
  <c r="R30" i="1"/>
  <c r="V3" i="8" s="1"/>
  <c r="Q30" i="1"/>
  <c r="P30" i="1"/>
  <c r="O30" i="1"/>
  <c r="X3" i="8" s="1"/>
  <c r="N30" i="1"/>
  <c r="T3" i="8" s="1"/>
  <c r="J3" i="8" s="1"/>
  <c r="M30" i="1"/>
  <c r="L30" i="1"/>
  <c r="K30" i="1"/>
  <c r="Q3" i="8" s="1"/>
  <c r="G3" i="8" s="1"/>
  <c r="J30" i="1"/>
  <c r="O3" i="8" s="1"/>
  <c r="I30" i="1"/>
  <c r="H30" i="1"/>
  <c r="G30" i="1"/>
  <c r="L3" i="8" s="1"/>
  <c r="F30" i="1"/>
  <c r="F3" i="8" s="1"/>
  <c r="E30" i="1"/>
  <c r="D30" i="1"/>
  <c r="C30" i="1"/>
  <c r="C3" i="8" s="1"/>
  <c r="Y29" i="1" a="1"/>
  <c r="Y29" i="1" s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9" i="1" s="1"/>
  <c r="K24" i="1"/>
  <c r="I24" i="1"/>
  <c r="E24" i="1"/>
  <c r="C24" i="1"/>
  <c r="K23" i="1"/>
  <c r="I23" i="1"/>
  <c r="E23" i="1"/>
  <c r="C23" i="1"/>
  <c r="W17" i="1"/>
  <c r="V17" i="1"/>
  <c r="AE2" i="8" s="1"/>
  <c r="U17" i="1"/>
  <c r="AD2" i="8" s="1"/>
  <c r="T17" i="1"/>
  <c r="S17" i="1"/>
  <c r="R17" i="1"/>
  <c r="V2" i="8" s="1"/>
  <c r="Q17" i="1"/>
  <c r="AB2" i="8" s="1"/>
  <c r="P17" i="1"/>
  <c r="O17" i="1"/>
  <c r="N17" i="1"/>
  <c r="T2" i="8" s="1"/>
  <c r="J2" i="8" s="1"/>
  <c r="M17" i="1"/>
  <c r="S2" i="8" s="1"/>
  <c r="I2" i="8" s="1"/>
  <c r="L17" i="1"/>
  <c r="K17" i="1"/>
  <c r="J17" i="1"/>
  <c r="O2" i="8" s="1"/>
  <c r="I17" i="1"/>
  <c r="N2" i="8" s="1"/>
  <c r="H17" i="1"/>
  <c r="G17" i="1"/>
  <c r="F17" i="1"/>
  <c r="F2" i="8" s="1"/>
  <c r="E17" i="1"/>
  <c r="D2" i="8" s="1"/>
  <c r="D17" i="1"/>
  <c r="C17" i="1"/>
  <c r="Y16" i="1" a="1"/>
  <c r="Y16" i="1" s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X16" i="1" s="1"/>
  <c r="L10" i="1"/>
  <c r="L11" i="1" s="1"/>
  <c r="H10" i="1"/>
  <c r="H11" i="1" s="1"/>
  <c r="D10" i="1"/>
  <c r="D11" i="1" s="1"/>
  <c r="O9" i="1"/>
  <c r="O10" i="1" s="1"/>
  <c r="O11" i="1" s="1"/>
  <c r="N9" i="1"/>
  <c r="N10" i="1" s="1"/>
  <c r="N11" i="1" s="1"/>
  <c r="M9" i="1"/>
  <c r="M10" i="1" s="1"/>
  <c r="M11" i="1" s="1"/>
  <c r="L9" i="1"/>
  <c r="K9" i="1"/>
  <c r="K10" i="1" s="1"/>
  <c r="K11" i="1" s="1"/>
  <c r="J9" i="1"/>
  <c r="J10" i="1" s="1"/>
  <c r="J11" i="1" s="1"/>
  <c r="I9" i="1"/>
  <c r="I10" i="1" s="1"/>
  <c r="I11" i="1" s="1"/>
  <c r="H9" i="1"/>
  <c r="G9" i="1"/>
  <c r="G10" i="1" s="1"/>
  <c r="G11" i="1" s="1"/>
  <c r="F9" i="1"/>
  <c r="F10" i="1" s="1"/>
  <c r="F11" i="1" s="1"/>
  <c r="E9" i="1"/>
  <c r="E10" i="1" s="1"/>
  <c r="E11" i="1" s="1"/>
  <c r="D9" i="1"/>
  <c r="C9" i="1"/>
  <c r="C10" i="1" s="1"/>
  <c r="C11" i="1" s="1"/>
  <c r="Y22" i="11" l="1"/>
  <c r="Y23" i="11"/>
  <c r="Y12" i="11"/>
  <c r="Y16" i="11"/>
  <c r="Y17" i="11"/>
  <c r="Y4" i="11"/>
  <c r="Y6" i="11"/>
  <c r="Y14" i="11"/>
  <c r="AJ20" i="11"/>
  <c r="AK20" i="11" s="1"/>
  <c r="O14" i="11"/>
  <c r="P14" i="11" s="1"/>
  <c r="Y7" i="11"/>
  <c r="Y20" i="11"/>
  <c r="O7" i="11"/>
  <c r="P7" i="11" s="1"/>
  <c r="AJ8" i="11"/>
  <c r="AK8" i="11" s="1"/>
  <c r="O11" i="11"/>
  <c r="P11" i="11" s="1"/>
  <c r="AJ16" i="11"/>
  <c r="AK16" i="11" s="1"/>
  <c r="O20" i="11"/>
  <c r="P20" i="11" s="1"/>
  <c r="Y3" i="11"/>
  <c r="O16" i="11"/>
  <c r="P16" i="11" s="1"/>
  <c r="O19" i="11"/>
  <c r="P19" i="11" s="1"/>
  <c r="O8" i="11"/>
  <c r="P8" i="11" s="1"/>
  <c r="Y15" i="11"/>
  <c r="O23" i="11"/>
  <c r="P23" i="11" s="1"/>
  <c r="AJ3" i="11"/>
  <c r="AK3" i="11" s="1"/>
  <c r="AJ7" i="11"/>
  <c r="AK7" i="11" s="1"/>
  <c r="O13" i="11"/>
  <c r="P13" i="11" s="1"/>
  <c r="AJ19" i="11"/>
  <c r="AK19" i="11" s="1"/>
  <c r="O6" i="11"/>
  <c r="P6" i="11" s="1"/>
  <c r="AJ15" i="11"/>
  <c r="AK15" i="11" s="1"/>
  <c r="O3" i="11"/>
  <c r="P3" i="11" s="1"/>
  <c r="AJ11" i="11"/>
  <c r="AK11" i="11" s="1"/>
  <c r="O15" i="11"/>
  <c r="P15" i="11" s="1"/>
  <c r="O17" i="11"/>
  <c r="P17" i="11" s="1"/>
  <c r="AJ23" i="11"/>
  <c r="AK23" i="11" s="1"/>
  <c r="AA57" i="4"/>
  <c r="AA50" i="4"/>
  <c r="AA52" i="4"/>
  <c r="AA3" i="4"/>
  <c r="Z35" i="4"/>
  <c r="AA53" i="4"/>
  <c r="Z25" i="4"/>
  <c r="Z28" i="4"/>
  <c r="Z32" i="4"/>
  <c r="AA32" i="4"/>
  <c r="AA10" i="4"/>
  <c r="AA35" i="4"/>
  <c r="Z52" i="4"/>
  <c r="AA56" i="4"/>
  <c r="Z3" i="4"/>
  <c r="Z6" i="4"/>
  <c r="Z10" i="4"/>
  <c r="AA25" i="4"/>
  <c r="AA27" i="4"/>
  <c r="Z34" i="4"/>
  <c r="Z50" i="4"/>
  <c r="Z56" i="4"/>
  <c r="AA7" i="4"/>
  <c r="Z2" i="4"/>
  <c r="AA24" i="4"/>
  <c r="Z48" i="4"/>
  <c r="Z53" i="4"/>
  <c r="Z8" i="4"/>
  <c r="Z11" i="4"/>
  <c r="AA11" i="4"/>
  <c r="Z27" i="4"/>
  <c r="AA28" i="4"/>
  <c r="Z31" i="4"/>
  <c r="AA33" i="4"/>
  <c r="AA49" i="4"/>
  <c r="I24" i="3"/>
  <c r="Q24" i="3"/>
  <c r="E24" i="3"/>
  <c r="M24" i="3"/>
  <c r="U24" i="3"/>
  <c r="X24" i="3"/>
  <c r="T24" i="3"/>
  <c r="P24" i="3"/>
  <c r="L24" i="3"/>
  <c r="H24" i="3"/>
  <c r="W24" i="3"/>
  <c r="S24" i="3"/>
  <c r="O24" i="3"/>
  <c r="K24" i="3"/>
  <c r="G24" i="3"/>
  <c r="V24" i="3"/>
  <c r="R24" i="3"/>
  <c r="N24" i="3"/>
  <c r="J24" i="3"/>
  <c r="H90" i="2"/>
  <c r="P90" i="2"/>
  <c r="J21" i="7"/>
  <c r="J43" i="7" s="1"/>
  <c r="F4" i="8"/>
  <c r="G16" i="3"/>
  <c r="O4" i="8"/>
  <c r="K16" i="3"/>
  <c r="T4" i="8"/>
  <c r="J4" i="8" s="1"/>
  <c r="O16" i="3"/>
  <c r="AE4" i="8"/>
  <c r="W16" i="3"/>
  <c r="C59" i="1"/>
  <c r="G59" i="1"/>
  <c r="K59" i="1"/>
  <c r="O59" i="1"/>
  <c r="S59" i="1"/>
  <c r="W59" i="1"/>
  <c r="F2" i="9"/>
  <c r="F90" i="2"/>
  <c r="J2" i="9"/>
  <c r="J90" i="2"/>
  <c r="J91" i="2"/>
  <c r="F96" i="2"/>
  <c r="N96" i="2"/>
  <c r="V96" i="2"/>
  <c r="J2" i="3"/>
  <c r="R2" i="3"/>
  <c r="H9" i="3"/>
  <c r="P9" i="3"/>
  <c r="X9" i="3"/>
  <c r="P16" i="3"/>
  <c r="AA2" i="4"/>
  <c r="Z4" i="4"/>
  <c r="AA8" i="4"/>
  <c r="Z12" i="4"/>
  <c r="AA30" i="4"/>
  <c r="Z30" i="4"/>
  <c r="Z46" i="4"/>
  <c r="AA54" i="4"/>
  <c r="Z57" i="4"/>
  <c r="T32" i="7"/>
  <c r="T45" i="7" s="1"/>
  <c r="AJ21" i="11"/>
  <c r="AK21" i="11" s="1"/>
  <c r="AJ22" i="11"/>
  <c r="AK22" i="11" s="1"/>
  <c r="Y21" i="11"/>
  <c r="K2" i="9"/>
  <c r="K90" i="2"/>
  <c r="O2" i="9"/>
  <c r="O90" i="2"/>
  <c r="S2" i="9"/>
  <c r="S90" i="2"/>
  <c r="W2" i="9"/>
  <c r="W90" i="2"/>
  <c r="K91" i="2"/>
  <c r="S91" i="2"/>
  <c r="G96" i="2"/>
  <c r="O96" i="2"/>
  <c r="W96" i="2"/>
  <c r="K2" i="3"/>
  <c r="S2" i="3"/>
  <c r="K9" i="3"/>
  <c r="S9" i="3"/>
  <c r="D16" i="3"/>
  <c r="T16" i="3"/>
  <c r="AA5" i="4"/>
  <c r="Z5" i="4"/>
  <c r="Z7" i="4"/>
  <c r="AA13" i="4"/>
  <c r="Z13" i="4"/>
  <c r="Z24" i="4"/>
  <c r="AA29" i="4"/>
  <c r="AA31" i="4"/>
  <c r="Z33" i="4"/>
  <c r="AA34" i="4"/>
  <c r="AA47" i="4"/>
  <c r="Z47" i="4"/>
  <c r="Z49" i="4"/>
  <c r="Z54" i="4"/>
  <c r="AA55" i="4"/>
  <c r="Z55" i="4"/>
  <c r="P10" i="7"/>
  <c r="P41" i="7" s="1"/>
  <c r="F26" i="7"/>
  <c r="F31" i="7"/>
  <c r="N26" i="7"/>
  <c r="N31" i="7"/>
  <c r="N32" i="7" s="1"/>
  <c r="N45" i="7" s="1"/>
  <c r="R26" i="7"/>
  <c r="R31" i="7"/>
  <c r="V26" i="7"/>
  <c r="V31" i="7"/>
  <c r="D32" i="7"/>
  <c r="D45" i="7" s="1"/>
  <c r="N3" i="8"/>
  <c r="J9" i="3"/>
  <c r="AB3" i="8"/>
  <c r="R9" i="3"/>
  <c r="L2" i="8"/>
  <c r="H2" i="3"/>
  <c r="X2" i="8"/>
  <c r="P2" i="3"/>
  <c r="AF2" i="8"/>
  <c r="X2" i="3"/>
  <c r="E2" i="8"/>
  <c r="E2" i="3"/>
  <c r="I2" i="3"/>
  <c r="M2" i="8"/>
  <c r="R2" i="8"/>
  <c r="H2" i="8" s="1"/>
  <c r="M2" i="3"/>
  <c r="Y2" i="8"/>
  <c r="Q2" i="3"/>
  <c r="W2" i="8"/>
  <c r="U2" i="3"/>
  <c r="E4" i="8"/>
  <c r="E16" i="3"/>
  <c r="M4" i="8"/>
  <c r="I16" i="3"/>
  <c r="R4" i="8"/>
  <c r="H4" i="8" s="1"/>
  <c r="M16" i="3"/>
  <c r="Y4" i="8"/>
  <c r="Q16" i="3"/>
  <c r="W4" i="8"/>
  <c r="U16" i="3"/>
  <c r="D2" i="9"/>
  <c r="D96" i="2"/>
  <c r="H2" i="9"/>
  <c r="H96" i="2"/>
  <c r="L2" i="9"/>
  <c r="L96" i="2"/>
  <c r="P2" i="9"/>
  <c r="P96" i="2"/>
  <c r="T2" i="9"/>
  <c r="T96" i="2"/>
  <c r="H91" i="2"/>
  <c r="L91" i="2"/>
  <c r="P91" i="2"/>
  <c r="T91" i="2"/>
  <c r="L90" i="2"/>
  <c r="T90" i="2"/>
  <c r="J96" i="2"/>
  <c r="R96" i="2"/>
  <c r="F2" i="3"/>
  <c r="N2" i="3"/>
  <c r="V2" i="3"/>
  <c r="D9" i="3"/>
  <c r="L9" i="3"/>
  <c r="T9" i="3"/>
  <c r="H16" i="3"/>
  <c r="X16" i="3"/>
  <c r="AA4" i="4"/>
  <c r="AA6" i="4"/>
  <c r="AA12" i="4"/>
  <c r="AA46" i="4"/>
  <c r="AA48" i="4"/>
  <c r="C8" i="7"/>
  <c r="C40" i="7" s="1"/>
  <c r="G8" i="7"/>
  <c r="G40" i="7" s="1"/>
  <c r="K8" i="7"/>
  <c r="K40" i="7" s="1"/>
  <c r="O8" i="7"/>
  <c r="O40" i="7" s="1"/>
  <c r="S8" i="7"/>
  <c r="S40" i="7" s="1"/>
  <c r="W8" i="7"/>
  <c r="W40" i="7" s="1"/>
  <c r="D10" i="7"/>
  <c r="D41" i="7" s="1"/>
  <c r="T10" i="7"/>
  <c r="T41" i="7" s="1"/>
  <c r="C20" i="7"/>
  <c r="C21" i="7" s="1"/>
  <c r="C15" i="7"/>
  <c r="K15" i="7"/>
  <c r="K20" i="7"/>
  <c r="K21" i="7" s="1"/>
  <c r="K43" i="7" s="1"/>
  <c r="S20" i="7"/>
  <c r="S21" i="7" s="1"/>
  <c r="S43" i="7" s="1"/>
  <c r="S15" i="7"/>
  <c r="W15" i="7"/>
  <c r="J31" i="7"/>
  <c r="D3" i="8"/>
  <c r="F9" i="3"/>
  <c r="S3" i="8"/>
  <c r="I3" i="8" s="1"/>
  <c r="N9" i="3"/>
  <c r="AD3" i="8"/>
  <c r="V9" i="3"/>
  <c r="C2" i="8"/>
  <c r="D2" i="3"/>
  <c r="Q2" i="8"/>
  <c r="G2" i="8" s="1"/>
  <c r="L2" i="3"/>
  <c r="AC2" i="8"/>
  <c r="T2" i="3"/>
  <c r="E3" i="8"/>
  <c r="E9" i="3"/>
  <c r="M3" i="8"/>
  <c r="I9" i="3"/>
  <c r="R3" i="8"/>
  <c r="H3" i="8" s="1"/>
  <c r="M9" i="3"/>
  <c r="Y3" i="8"/>
  <c r="Q9" i="3"/>
  <c r="W3" i="8"/>
  <c r="U9" i="3"/>
  <c r="D4" i="8"/>
  <c r="F16" i="3"/>
  <c r="N4" i="8"/>
  <c r="J16" i="3"/>
  <c r="S4" i="8"/>
  <c r="I4" i="8" s="1"/>
  <c r="N16" i="3"/>
  <c r="AB4" i="8"/>
  <c r="R16" i="3"/>
  <c r="AD4" i="8"/>
  <c r="V16" i="3"/>
  <c r="F59" i="1"/>
  <c r="J59" i="1"/>
  <c r="N59" i="1"/>
  <c r="R59" i="1"/>
  <c r="V59" i="1"/>
  <c r="E2" i="9"/>
  <c r="E96" i="2"/>
  <c r="E90" i="2"/>
  <c r="I2" i="9"/>
  <c r="I96" i="2"/>
  <c r="M2" i="9"/>
  <c r="M96" i="2"/>
  <c r="Q2" i="9"/>
  <c r="Q96" i="2"/>
  <c r="U2" i="9"/>
  <c r="U96" i="2"/>
  <c r="D91" i="2"/>
  <c r="I91" i="2"/>
  <c r="M91" i="2"/>
  <c r="Q91" i="2"/>
  <c r="U91" i="2"/>
  <c r="D90" i="2"/>
  <c r="M90" i="2"/>
  <c r="U90" i="2"/>
  <c r="C96" i="2"/>
  <c r="K96" i="2"/>
  <c r="S96" i="2"/>
  <c r="G2" i="3"/>
  <c r="O2" i="3"/>
  <c r="W2" i="3"/>
  <c r="G9" i="3"/>
  <c r="O9" i="3"/>
  <c r="W9" i="3"/>
  <c r="L16" i="3"/>
  <c r="E4" i="10"/>
  <c r="I4" i="10"/>
  <c r="M4" i="10"/>
  <c r="Q4" i="10"/>
  <c r="U4" i="10"/>
  <c r="AA9" i="4"/>
  <c r="Z9" i="4"/>
  <c r="AA26" i="4"/>
  <c r="Z26" i="4"/>
  <c r="AA51" i="4"/>
  <c r="Z51" i="4"/>
  <c r="F9" i="7"/>
  <c r="F10" i="7" s="1"/>
  <c r="F41" i="7" s="1"/>
  <c r="F4" i="7"/>
  <c r="J9" i="7"/>
  <c r="J10" i="7" s="1"/>
  <c r="J41" i="7" s="1"/>
  <c r="J4" i="7"/>
  <c r="N9" i="7"/>
  <c r="N10" i="7" s="1"/>
  <c r="N41" i="7" s="1"/>
  <c r="N4" i="7"/>
  <c r="R9" i="7"/>
  <c r="R10" i="7" s="1"/>
  <c r="R41" i="7" s="1"/>
  <c r="R4" i="7"/>
  <c r="V9" i="7"/>
  <c r="V10" i="7" s="1"/>
  <c r="V41" i="7" s="1"/>
  <c r="V4" i="7"/>
  <c r="H10" i="7"/>
  <c r="H41" i="7" s="1"/>
  <c r="D21" i="7"/>
  <c r="D43" i="7" s="1"/>
  <c r="H21" i="7"/>
  <c r="H43" i="7" s="1"/>
  <c r="L21" i="7"/>
  <c r="L43" i="7" s="1"/>
  <c r="T21" i="7"/>
  <c r="T43" i="7" s="1"/>
  <c r="G15" i="7"/>
  <c r="O20" i="7"/>
  <c r="O21" i="7" s="1"/>
  <c r="O43" i="7" s="1"/>
  <c r="P21" i="7"/>
  <c r="P43" i="7" s="1"/>
  <c r="H32" i="7"/>
  <c r="H45" i="7" s="1"/>
  <c r="L32" i="7"/>
  <c r="L45" i="7" s="1"/>
  <c r="P32" i="7"/>
  <c r="P45" i="7" s="1"/>
  <c r="C30" i="7"/>
  <c r="C44" i="7" s="1"/>
  <c r="G30" i="7"/>
  <c r="G44" i="7" s="1"/>
  <c r="K30" i="7"/>
  <c r="K44" i="7" s="1"/>
  <c r="S30" i="7"/>
  <c r="S44" i="7" s="1"/>
  <c r="W30" i="7"/>
  <c r="W44" i="7" s="1"/>
  <c r="O30" i="7"/>
  <c r="O44" i="7" s="1"/>
  <c r="V4" i="8"/>
  <c r="N90" i="2"/>
  <c r="R90" i="2"/>
  <c r="H15" i="7"/>
  <c r="N15" i="7"/>
  <c r="F18" i="7"/>
  <c r="J18" i="7"/>
  <c r="N18" i="7"/>
  <c r="R18" i="7"/>
  <c r="V18" i="7"/>
  <c r="K18" i="7"/>
  <c r="F20" i="7"/>
  <c r="F21" i="7" s="1"/>
  <c r="F43" i="7" s="1"/>
  <c r="V20" i="7"/>
  <c r="V21" i="7" s="1"/>
  <c r="V43" i="7" s="1"/>
  <c r="L26" i="7"/>
  <c r="Q26" i="7"/>
  <c r="F30" i="7"/>
  <c r="F44" i="7" s="1"/>
  <c r="J30" i="7"/>
  <c r="J44" i="7" s="1"/>
  <c r="N30" i="7"/>
  <c r="N44" i="7" s="1"/>
  <c r="R30" i="7"/>
  <c r="R44" i="7" s="1"/>
  <c r="V30" i="7"/>
  <c r="V44" i="7" s="1"/>
  <c r="J29" i="7"/>
  <c r="P29" i="7"/>
  <c r="AJ4" i="11"/>
  <c r="AK4" i="11" s="1"/>
  <c r="O4" i="11"/>
  <c r="P4" i="11" s="1"/>
  <c r="Z29" i="4"/>
  <c r="C4" i="7"/>
  <c r="G4" i="7"/>
  <c r="K4" i="7"/>
  <c r="O4" i="7"/>
  <c r="S4" i="7"/>
  <c r="W4" i="7"/>
  <c r="E15" i="7"/>
  <c r="I15" i="7"/>
  <c r="M15" i="7"/>
  <c r="Q15" i="7"/>
  <c r="U15" i="7"/>
  <c r="D15" i="7"/>
  <c r="T15" i="7"/>
  <c r="G18" i="7"/>
  <c r="W18" i="7"/>
  <c r="M20" i="7"/>
  <c r="M21" i="7" s="1"/>
  <c r="M43" i="7" s="1"/>
  <c r="H26" i="7"/>
  <c r="M26" i="7"/>
  <c r="L29" i="7"/>
  <c r="P15" i="7"/>
  <c r="E19" i="7"/>
  <c r="E42" i="7" s="1"/>
  <c r="I19" i="7"/>
  <c r="I42" i="7" s="1"/>
  <c r="M19" i="7"/>
  <c r="M42" i="7" s="1"/>
  <c r="Q19" i="7"/>
  <c r="Q42" i="7" s="1"/>
  <c r="U19" i="7"/>
  <c r="U42" i="7" s="1"/>
  <c r="C18" i="7"/>
  <c r="S18" i="7"/>
  <c r="I20" i="7"/>
  <c r="I21" i="7" s="1"/>
  <c r="I43" i="7" s="1"/>
  <c r="I26" i="7"/>
  <c r="C29" i="7"/>
  <c r="G29" i="7"/>
  <c r="K29" i="7"/>
  <c r="O29" i="7"/>
  <c r="S29" i="7"/>
  <c r="W31" i="7"/>
  <c r="W32" i="7" s="1"/>
  <c r="W45" i="7" s="1"/>
  <c r="W29" i="7"/>
  <c r="H29" i="7"/>
  <c r="C31" i="7"/>
  <c r="C32" i="7" s="1"/>
  <c r="S31" i="7"/>
  <c r="AJ9" i="11"/>
  <c r="AK9" i="11" s="1"/>
  <c r="Y9" i="11"/>
  <c r="AJ12" i="11"/>
  <c r="AK12" i="11" s="1"/>
  <c r="O12" i="11"/>
  <c r="P12" i="11" s="1"/>
  <c r="O5" i="11"/>
  <c r="P5" i="11" s="1"/>
  <c r="AJ10" i="11"/>
  <c r="AK10" i="11" s="1"/>
  <c r="Y5" i="11"/>
  <c r="AJ17" i="11"/>
  <c r="AK17" i="11" s="1"/>
  <c r="AJ18" i="11"/>
  <c r="AK18" i="11" s="1"/>
  <c r="Y18" i="11"/>
  <c r="AJ5" i="11"/>
  <c r="AK5" i="11" s="1"/>
  <c r="O10" i="11"/>
  <c r="P10" i="11" s="1"/>
  <c r="AJ13" i="11"/>
  <c r="AK13" i="11" s="1"/>
  <c r="AJ14" i="11"/>
  <c r="AK14" i="11" s="1"/>
  <c r="Y11" i="11"/>
  <c r="O22" i="11"/>
  <c r="P22" i="11" s="1"/>
  <c r="AJ6" i="11"/>
  <c r="AK6" i="11" s="1"/>
  <c r="Y8" i="11"/>
  <c r="O9" i="11"/>
  <c r="P9" i="11" s="1"/>
  <c r="O18" i="11"/>
  <c r="P18" i="11" s="1"/>
  <c r="O21" i="11"/>
  <c r="P21" i="11" s="1"/>
  <c r="AJ25" i="11" l="1"/>
  <c r="W10" i="7"/>
  <c r="W41" i="7" s="1"/>
  <c r="Y21" i="7"/>
  <c r="C43" i="7"/>
  <c r="X91" i="2"/>
  <c r="V32" i="7"/>
  <c r="V45" i="7" s="1"/>
  <c r="Q21" i="7"/>
  <c r="Q43" i="7" s="1"/>
  <c r="O32" i="7"/>
  <c r="O45" i="7" s="1"/>
  <c r="S10" i="7"/>
  <c r="S41" i="7" s="1"/>
  <c r="C10" i="7"/>
  <c r="S32" i="7"/>
  <c r="S45" i="7" s="1"/>
  <c r="J32" i="7"/>
  <c r="J45" i="7" s="1"/>
  <c r="Y91" i="2"/>
  <c r="Y90" i="2"/>
  <c r="G32" i="7"/>
  <c r="G45" i="7" s="1"/>
  <c r="O10" i="7"/>
  <c r="O41" i="7" s="1"/>
  <c r="E21" i="7"/>
  <c r="E43" i="7" s="1"/>
  <c r="K32" i="7"/>
  <c r="K45" i="7" s="1"/>
  <c r="G10" i="7"/>
  <c r="G41" i="7" s="1"/>
  <c r="C45" i="7"/>
  <c r="R32" i="7"/>
  <c r="R45" i="7" s="1"/>
  <c r="F32" i="7"/>
  <c r="F45" i="7" s="1"/>
  <c r="U21" i="7"/>
  <c r="U43" i="7" s="1"/>
  <c r="K10" i="7"/>
  <c r="K41" i="7" s="1"/>
  <c r="Y33" i="7" l="1"/>
  <c r="Y22" i="7"/>
  <c r="Y32" i="7"/>
  <c r="Y92" i="2"/>
  <c r="Z92" i="2" s="1"/>
  <c r="Y11" i="7"/>
  <c r="Y10" i="7"/>
  <c r="C41" i="7"/>
  <c r="C47" i="7" s="1"/>
  <c r="Z90" i="2" l="1"/>
  <c r="G92" i="2" s="1"/>
  <c r="G93" i="2" s="1"/>
  <c r="J92" i="2" l="1"/>
  <c r="J93" i="2" s="1"/>
  <c r="K92" i="2"/>
  <c r="K93" i="2" s="1"/>
  <c r="L92" i="2"/>
  <c r="L93" i="2" s="1"/>
  <c r="Q92" i="2"/>
  <c r="Q93" i="2" s="1"/>
  <c r="H92" i="2"/>
  <c r="H93" i="2" s="1"/>
  <c r="O92" i="2"/>
  <c r="O93" i="2" s="1"/>
  <c r="M92" i="2"/>
  <c r="M93" i="2" s="1"/>
  <c r="N92" i="2"/>
  <c r="N93" i="2" s="1"/>
  <c r="T92" i="2"/>
  <c r="T93" i="2" s="1"/>
  <c r="P92" i="2"/>
  <c r="P93" i="2" s="1"/>
  <c r="W92" i="2"/>
  <c r="W93" i="2" s="1"/>
  <c r="F92" i="2"/>
  <c r="F93" i="2" s="1"/>
  <c r="C92" i="2"/>
  <c r="C93" i="2" s="1"/>
  <c r="U92" i="2"/>
  <c r="U93" i="2" s="1"/>
  <c r="V92" i="2"/>
  <c r="V93" i="2" s="1"/>
  <c r="S92" i="2"/>
  <c r="S93" i="2" s="1"/>
  <c r="D92" i="2"/>
  <c r="D93" i="2" s="1"/>
  <c r="I92" i="2"/>
  <c r="I93" i="2" s="1"/>
  <c r="R92" i="2"/>
  <c r="R93" i="2" s="1"/>
  <c r="E92" i="2"/>
  <c r="E93" i="2" s="1"/>
  <c r="X93" i="2" l="1"/>
</calcChain>
</file>

<file path=xl/sharedStrings.xml><?xml version="1.0" encoding="utf-8"?>
<sst xmlns="http://schemas.openxmlformats.org/spreadsheetml/2006/main" count="2009" uniqueCount="162">
  <si>
    <t>O0</t>
  </si>
  <si>
    <t>Ascon128</t>
  </si>
  <si>
    <t>Ascon128a</t>
  </si>
  <si>
    <t>Isapa128</t>
  </si>
  <si>
    <t>Isapa128a</t>
  </si>
  <si>
    <t>Sparkle128</t>
  </si>
  <si>
    <t>Sparkle256</t>
  </si>
  <si>
    <t>TinyJambu</t>
  </si>
  <si>
    <t>Giftcofb</t>
  </si>
  <si>
    <t>Xoodyak</t>
  </si>
  <si>
    <t>Romulusn</t>
  </si>
  <si>
    <t>Elephant160</t>
  </si>
  <si>
    <t>Grain</t>
  </si>
  <si>
    <t>Photonbeetle</t>
  </si>
  <si>
    <t>Encryption runtime</t>
  </si>
  <si>
    <t>Decryption runtime</t>
  </si>
  <si>
    <t>Encryption output</t>
  </si>
  <si>
    <t>Decryption output</t>
  </si>
  <si>
    <t>Error count</t>
  </si>
  <si>
    <t>Py runtime</t>
  </si>
  <si>
    <t>Enc + Dec</t>
  </si>
  <si>
    <t>Enc + Dec - Py</t>
  </si>
  <si>
    <t>Enc + Dec - Py (%)</t>
  </si>
  <si>
    <t>O2</t>
  </si>
  <si>
    <t>ascon128Armv7</t>
  </si>
  <si>
    <t>ascon128aArmv7</t>
  </si>
  <si>
    <t>isapa128v20Armv7</t>
  </si>
  <si>
    <t>isapa128av20Armv7</t>
  </si>
  <si>
    <t>Sparkle128Armv7</t>
  </si>
  <si>
    <t>Sparkle256v2Armv7</t>
  </si>
  <si>
    <t>tinyjambuOpt</t>
  </si>
  <si>
    <t>RomulusnOpt</t>
  </si>
  <si>
    <t>Total</t>
  </si>
  <si>
    <t>O3</t>
  </si>
  <si>
    <t>Os</t>
  </si>
  <si>
    <t>A</t>
  </si>
  <si>
    <t>Aopt</t>
  </si>
  <si>
    <t>avg</t>
  </si>
  <si>
    <t>med</t>
  </si>
  <si>
    <t>N_Loop</t>
  </si>
  <si>
    <t>Average encryption time (s)</t>
  </si>
  <si>
    <t>Average decryption time (s)</t>
  </si>
  <si>
    <t>Average encryption energy (J)</t>
  </si>
  <si>
    <t>Average decryption energy (J)</t>
  </si>
  <si>
    <t>Encryption</t>
  </si>
  <si>
    <t>Peak encryption current (A)</t>
  </si>
  <si>
    <t>Average encryption current (A)</t>
  </si>
  <si>
    <t>Minimum encryption current (A)</t>
  </si>
  <si>
    <t>Decryption</t>
  </si>
  <si>
    <t>Peak decryption current (A)</t>
  </si>
  <si>
    <t>Average decryption current (A)</t>
  </si>
  <si>
    <t>Minimum decryption current (A)</t>
  </si>
  <si>
    <t>Calibrations</t>
  </si>
  <si>
    <t>Calibration timestamp(s)</t>
  </si>
  <si>
    <t>202.64607</t>
  </si>
  <si>
    <t>204.59367</t>
  </si>
  <si>
    <t>55.57885</t>
  </si>
  <si>
    <t>Algorithm</t>
  </si>
  <si>
    <t>Average total energy (J)</t>
  </si>
  <si>
    <t>12.41167</t>
  </si>
  <si>
    <t>Difference latency (%)</t>
  </si>
  <si>
    <t>Difference power (%)</t>
  </si>
  <si>
    <t>Difference power only (%)</t>
  </si>
  <si>
    <t>Base</t>
  </si>
  <si>
    <t>RomulunOpt</t>
  </si>
  <si>
    <t>Runtime</t>
  </si>
  <si>
    <t>Raw</t>
  </si>
  <si>
    <t>RAM</t>
  </si>
  <si>
    <t>Flash</t>
  </si>
  <si>
    <t>Adjusted</t>
  </si>
  <si>
    <t>AOpt</t>
  </si>
  <si>
    <t>A'</t>
  </si>
  <si>
    <t>AOpt'</t>
  </si>
  <si>
    <t>I</t>
  </si>
  <si>
    <t xml:space="preserve">IOpt </t>
  </si>
  <si>
    <t>I'</t>
  </si>
  <si>
    <t>IOpt'</t>
  </si>
  <si>
    <t>S</t>
  </si>
  <si>
    <t>Sopt</t>
  </si>
  <si>
    <t>S'</t>
  </si>
  <si>
    <t>SOpt'</t>
  </si>
  <si>
    <t>T</t>
  </si>
  <si>
    <t>TOpt</t>
  </si>
  <si>
    <t>Gi</t>
  </si>
  <si>
    <t>X</t>
  </si>
  <si>
    <t>R</t>
  </si>
  <si>
    <t>ROpt</t>
  </si>
  <si>
    <t>E</t>
  </si>
  <si>
    <t>Gr</t>
  </si>
  <si>
    <t>P</t>
  </si>
  <si>
    <t>min</t>
  </si>
  <si>
    <t>max</t>
  </si>
  <si>
    <t>M7</t>
  </si>
  <si>
    <t>Latency</t>
  </si>
  <si>
    <t>D</t>
  </si>
  <si>
    <t>Energy consumption</t>
  </si>
  <si>
    <t>Peak current</t>
  </si>
  <si>
    <t>M4</t>
  </si>
  <si>
    <t>M33</t>
  </si>
  <si>
    <t>Power - Enc time</t>
  </si>
  <si>
    <t>Difference</t>
  </si>
  <si>
    <t>Power - Dec time</t>
  </si>
  <si>
    <t>DWT Total runtime</t>
  </si>
  <si>
    <t>Power total runtime</t>
  </si>
  <si>
    <t>Difference (%)</t>
  </si>
  <si>
    <t>O4</t>
  </si>
  <si>
    <t>Fastest</t>
  </si>
  <si>
    <t>Medium</t>
  </si>
  <si>
    <t>Slowest</t>
  </si>
  <si>
    <t>IOpt</t>
  </si>
  <si>
    <t>Overall</t>
  </si>
  <si>
    <t>Size</t>
  </si>
  <si>
    <t>Energy</t>
  </si>
  <si>
    <t>E/D (J/s)</t>
  </si>
  <si>
    <t>Speedup</t>
  </si>
  <si>
    <t>Size increase</t>
  </si>
  <si>
    <t>Energy efficiency</t>
  </si>
  <si>
    <t>Runtime (s)</t>
  </si>
  <si>
    <t>Energy (mJ)</t>
  </si>
  <si>
    <t>Size (KB)</t>
  </si>
  <si>
    <t>Overall:</t>
  </si>
  <si>
    <t>Best</t>
  </si>
  <si>
    <t>SOpt</t>
  </si>
  <si>
    <t>Aopt'</t>
  </si>
  <si>
    <t>Worst</t>
  </si>
  <si>
    <t>SOpt -O3</t>
  </si>
  <si>
    <t>Sopt -O3</t>
  </si>
  <si>
    <t>T -Os</t>
  </si>
  <si>
    <t xml:space="preserve">AOpt' </t>
  </si>
  <si>
    <t>AOpt' O3</t>
  </si>
  <si>
    <t>AOpt' -O3</t>
  </si>
  <si>
    <t>TOpt -Os</t>
  </si>
  <si>
    <t>SOpt' -O2</t>
  </si>
  <si>
    <t>SOpt' -O3</t>
  </si>
  <si>
    <t>Gi -Os</t>
  </si>
  <si>
    <t xml:space="preserve">TOpt </t>
  </si>
  <si>
    <t>Gr -O3</t>
  </si>
  <si>
    <t>P -O3</t>
  </si>
  <si>
    <t>SOpt' -Os</t>
  </si>
  <si>
    <t>E -O3</t>
  </si>
  <si>
    <t>SOpt -Os</t>
  </si>
  <si>
    <t>P -Os</t>
  </si>
  <si>
    <t>IOpt' -Os</t>
  </si>
  <si>
    <t>Gr -Os</t>
  </si>
  <si>
    <t>AUT</t>
  </si>
  <si>
    <t>Memory footprint</t>
  </si>
  <si>
    <t>-O2</t>
  </si>
  <si>
    <t>-O3</t>
  </si>
  <si>
    <t>-Os</t>
  </si>
  <si>
    <t>Peak</t>
  </si>
  <si>
    <t xml:space="preserve">Energy </t>
  </si>
  <si>
    <t>Ipeak</t>
  </si>
  <si>
    <t>Avg flash</t>
  </si>
  <si>
    <t>Peak current (mA)</t>
  </si>
  <si>
    <t>Energy consumption (mJ)</t>
  </si>
  <si>
    <t>Latency (ms)</t>
  </si>
  <si>
    <t>Memory Footprint</t>
  </si>
  <si>
    <t>Flash
(KB)</t>
  </si>
  <si>
    <t>RAM (B)</t>
  </si>
  <si>
    <t>Memory</t>
  </si>
  <si>
    <t>Speed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</si>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</sst>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0.00000"/>
    <numFmt numFmtId="166" formatCode="0.0%"/>
    <numFmt numFmtId="167" formatCode="0.000"/>
    <numFmt numFmtId="168" formatCode="0.0"/>
    <numFmt numFmtId="169" formatCode="0.0000"/>
    <numFmt numFmtId="170" formatCode="0.000%"/>
    <numFmt numFmtId="171" formatCode="0.0000%"/>
    <numFmt numFmtId="172" formatCode="0.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/>
  </cellStyleXfs>
  <cellXfs count="26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2" fillId="0" borderId="13" xfId="0" applyFont="1" applyBorder="1"/>
    <xf numFmtId="10" fontId="2" fillId="0" borderId="14" xfId="1" applyNumberFormat="1" applyFont="1" applyBorder="1"/>
    <xf numFmtId="10" fontId="2" fillId="0" borderId="15" xfId="1" applyNumberFormat="1" applyFont="1" applyBorder="1"/>
    <xf numFmtId="164" fontId="0" fillId="0" borderId="0" xfId="0" applyNumberFormat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0" fillId="0" borderId="14" xfId="0" applyBorder="1"/>
    <xf numFmtId="0" fontId="0" fillId="0" borderId="15" xfId="0" applyBorder="1"/>
    <xf numFmtId="0" fontId="3" fillId="0" borderId="4" xfId="0" applyFont="1" applyBorder="1" applyAlignment="1">
      <alignment horizontal="left" vertical="center"/>
    </xf>
    <xf numFmtId="0" fontId="0" fillId="0" borderId="13" xfId="0" applyBorder="1"/>
    <xf numFmtId="165" fontId="0" fillId="0" borderId="0" xfId="0" applyNumberFormat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4" xfId="1" applyNumberFormat="1" applyFont="1" applyBorder="1" applyAlignment="1">
      <alignment horizontal="center"/>
    </xf>
    <xf numFmtId="165" fontId="0" fillId="0" borderId="15" xfId="1" applyNumberFormat="1" applyFont="1" applyBorder="1" applyAlignment="1">
      <alignment horizontal="center"/>
    </xf>
    <xf numFmtId="165" fontId="1" fillId="0" borderId="12" xfId="1" applyNumberFormat="1" applyBorder="1" applyAlignment="1">
      <alignment horizontal="center"/>
    </xf>
    <xf numFmtId="165" fontId="1" fillId="0" borderId="14" xfId="1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1" fillId="0" borderId="15" xfId="1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1" fillId="0" borderId="11" xfId="1" applyNumberFormat="1" applyBorder="1" applyAlignment="1">
      <alignment horizontal="center"/>
    </xf>
    <xf numFmtId="165" fontId="1" fillId="0" borderId="0" xfId="1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1" fillId="0" borderId="13" xfId="1" applyNumberFormat="1" applyBorder="1" applyAlignment="1">
      <alignment horizontal="center"/>
    </xf>
    <xf numFmtId="10" fontId="2" fillId="0" borderId="0" xfId="1" applyNumberFormat="1" applyFont="1"/>
    <xf numFmtId="10" fontId="2" fillId="0" borderId="13" xfId="1" applyNumberFormat="1" applyFont="1" applyBorder="1"/>
    <xf numFmtId="10" fontId="2" fillId="0" borderId="11" xfId="1" applyNumberFormat="1" applyFont="1" applyBorder="1"/>
    <xf numFmtId="10" fontId="2" fillId="0" borderId="12" xfId="1" applyNumberFormat="1" applyFont="1" applyBorder="1"/>
    <xf numFmtId="0" fontId="2" fillId="0" borderId="0" xfId="0" applyFont="1"/>
    <xf numFmtId="0" fontId="0" fillId="0" borderId="8" xfId="0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0" xfId="0" applyNumberFormat="1"/>
    <xf numFmtId="165" fontId="0" fillId="0" borderId="12" xfId="0" applyNumberFormat="1" applyBorder="1"/>
    <xf numFmtId="10" fontId="0" fillId="0" borderId="0" xfId="0" applyNumberFormat="1"/>
    <xf numFmtId="10" fontId="4" fillId="0" borderId="0" xfId="1" applyNumberFormat="1" applyFont="1"/>
    <xf numFmtId="0" fontId="3" fillId="0" borderId="8" xfId="0" applyFont="1" applyBorder="1"/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1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5" fontId="0" fillId="0" borderId="5" xfId="0" applyNumberFormat="1" applyBorder="1"/>
    <xf numFmtId="0" fontId="0" fillId="0" borderId="0" xfId="0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164" fontId="2" fillId="0" borderId="9" xfId="0" applyNumberFormat="1" applyFont="1" applyBorder="1"/>
    <xf numFmtId="164" fontId="2" fillId="0" borderId="8" xfId="0" applyNumberFormat="1" applyFont="1" applyBorder="1"/>
    <xf numFmtId="164" fontId="2" fillId="0" borderId="10" xfId="0" applyNumberFormat="1" applyFont="1" applyBorder="1"/>
    <xf numFmtId="0" fontId="2" fillId="0" borderId="5" xfId="0" applyFont="1" applyBorder="1" applyAlignment="1">
      <alignment horizontal="right"/>
    </xf>
    <xf numFmtId="0" fontId="2" fillId="0" borderId="9" xfId="0" applyFont="1" applyBorder="1"/>
    <xf numFmtId="0" fontId="2" fillId="0" borderId="14" xfId="0" applyFont="1" applyBorder="1"/>
    <xf numFmtId="165" fontId="0" fillId="0" borderId="14" xfId="0" applyNumberFormat="1" applyBorder="1"/>
    <xf numFmtId="166" fontId="1" fillId="0" borderId="0" xfId="1" applyNumberFormat="1"/>
    <xf numFmtId="0" fontId="0" fillId="3" borderId="0" xfId="0" applyFill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7" fontId="0" fillId="4" borderId="9" xfId="0" applyNumberFormat="1" applyFill="1" applyBorder="1" applyAlignment="1">
      <alignment horizontal="center"/>
    </xf>
    <xf numFmtId="167" fontId="0" fillId="3" borderId="0" xfId="0" applyNumberFormat="1" applyFill="1" applyAlignment="1">
      <alignment horizontal="center"/>
    </xf>
    <xf numFmtId="167" fontId="0" fillId="2" borderId="14" xfId="0" applyNumberFormat="1" applyFill="1" applyBorder="1" applyAlignment="1">
      <alignment horizontal="center"/>
    </xf>
    <xf numFmtId="167" fontId="0" fillId="5" borderId="9" xfId="0" applyNumberFormat="1" applyFill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167" fontId="0" fillId="7" borderId="14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" fontId="0" fillId="7" borderId="14" xfId="0" applyNumberFormat="1" applyFill="1" applyBorder="1" applyAlignment="1">
      <alignment horizontal="center"/>
    </xf>
    <xf numFmtId="168" fontId="0" fillId="4" borderId="9" xfId="0" applyNumberFormat="1" applyFill="1" applyBorder="1" applyAlignment="1">
      <alignment horizontal="center"/>
    </xf>
    <xf numFmtId="168" fontId="0" fillId="3" borderId="0" xfId="0" applyNumberFormat="1" applyFill="1" applyAlignment="1">
      <alignment horizontal="center"/>
    </xf>
    <xf numFmtId="168" fontId="0" fillId="2" borderId="14" xfId="0" applyNumberFormat="1" applyFill="1" applyBorder="1" applyAlignment="1">
      <alignment horizontal="center"/>
    </xf>
    <xf numFmtId="168" fontId="0" fillId="5" borderId="9" xfId="0" applyNumberFormat="1" applyFill="1" applyBorder="1" applyAlignment="1">
      <alignment horizontal="center"/>
    </xf>
    <xf numFmtId="168" fontId="0" fillId="6" borderId="0" xfId="0" applyNumberFormat="1" applyFill="1" applyAlignment="1">
      <alignment horizontal="center"/>
    </xf>
    <xf numFmtId="168" fontId="0" fillId="7" borderId="14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9" fontId="0" fillId="0" borderId="9" xfId="0" applyNumberFormat="1" applyBorder="1"/>
    <xf numFmtId="169" fontId="0" fillId="0" borderId="0" xfId="0" applyNumberFormat="1"/>
    <xf numFmtId="169" fontId="0" fillId="0" borderId="14" xfId="0" applyNumberFormat="1" applyBorder="1"/>
    <xf numFmtId="167" fontId="0" fillId="0" borderId="0" xfId="0" applyNumberFormat="1"/>
    <xf numFmtId="165" fontId="1" fillId="0" borderId="0" xfId="1" applyNumberFormat="1"/>
    <xf numFmtId="2" fontId="0" fillId="0" borderId="0" xfId="0" applyNumberFormat="1"/>
    <xf numFmtId="10" fontId="1" fillId="0" borderId="0" xfId="1" applyNumberFormat="1"/>
    <xf numFmtId="170" fontId="1" fillId="0" borderId="0" xfId="1" applyNumberFormat="1"/>
    <xf numFmtId="171" fontId="0" fillId="0" borderId="0" xfId="0" applyNumberFormat="1"/>
    <xf numFmtId="0" fontId="5" fillId="0" borderId="0" xfId="0" applyFont="1"/>
    <xf numFmtId="1" fontId="0" fillId="6" borderId="0" xfId="0" applyNumberFormat="1" applyFill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6" fillId="0" borderId="16" xfId="0" applyFont="1" applyBorder="1"/>
    <xf numFmtId="0" fontId="6" fillId="0" borderId="16" xfId="0" applyFont="1" applyBorder="1" applyAlignment="1">
      <alignment vertical="center"/>
    </xf>
    <xf numFmtId="0" fontId="7" fillId="0" borderId="19" xfId="0" quotePrefix="1" applyFont="1" applyBorder="1" applyAlignment="1">
      <alignment horizontal="center" vertical="center"/>
    </xf>
    <xf numFmtId="0" fontId="7" fillId="0" borderId="0" xfId="0" applyFont="1"/>
    <xf numFmtId="0" fontId="7" fillId="0" borderId="16" xfId="0" applyFont="1" applyBorder="1" applyAlignment="1">
      <alignment vertical="center"/>
    </xf>
    <xf numFmtId="0" fontId="7" fillId="0" borderId="16" xfId="0" applyFont="1" applyBorder="1"/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center"/>
    </xf>
    <xf numFmtId="0" fontId="7" fillId="0" borderId="0" xfId="0" applyFont="1" applyAlignment="1">
      <alignment vertical="center"/>
    </xf>
    <xf numFmtId="172" fontId="0" fillId="0" borderId="11" xfId="0" applyNumberFormat="1" applyBorder="1"/>
    <xf numFmtId="1" fontId="7" fillId="0" borderId="16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2" fontId="7" fillId="0" borderId="16" xfId="0" applyNumberFormat="1" applyFont="1" applyBorder="1" applyAlignment="1">
      <alignment horizontal="center"/>
    </xf>
    <xf numFmtId="167" fontId="7" fillId="0" borderId="16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7" fillId="0" borderId="24" xfId="0" quotePrefix="1" applyFont="1" applyBorder="1" applyAlignment="1">
      <alignment horizontal="center"/>
    </xf>
    <xf numFmtId="2" fontId="7" fillId="0" borderId="24" xfId="0" applyNumberFormat="1" applyFont="1" applyBorder="1" applyAlignment="1">
      <alignment horizontal="center"/>
    </xf>
    <xf numFmtId="168" fontId="7" fillId="0" borderId="24" xfId="0" applyNumberFormat="1" applyFont="1" applyBorder="1" applyAlignment="1">
      <alignment horizontal="center"/>
    </xf>
    <xf numFmtId="1" fontId="7" fillId="0" borderId="24" xfId="0" applyNumberFormat="1" applyFont="1" applyBorder="1" applyAlignment="1">
      <alignment horizontal="center"/>
    </xf>
    <xf numFmtId="168" fontId="0" fillId="0" borderId="9" xfId="0" applyNumberFormat="1" applyBorder="1"/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8" fontId="0" fillId="0" borderId="0" xfId="0" applyNumberFormat="1"/>
    <xf numFmtId="168" fontId="0" fillId="0" borderId="14" xfId="0" applyNumberFormat="1" applyBorder="1"/>
    <xf numFmtId="168" fontId="7" fillId="0" borderId="17" xfId="0" applyNumberFormat="1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72" fontId="0" fillId="0" borderId="0" xfId="0" applyNumberFormat="1"/>
    <xf numFmtId="168" fontId="0" fillId="0" borderId="11" xfId="0" applyNumberFormat="1" applyBorder="1"/>
    <xf numFmtId="168" fontId="0" fillId="0" borderId="13" xfId="0" applyNumberFormat="1" applyBorder="1"/>
    <xf numFmtId="2" fontId="7" fillId="0" borderId="17" xfId="0" applyNumberFormat="1" applyFont="1" applyBorder="1" applyAlignment="1">
      <alignment horizontal="center"/>
    </xf>
    <xf numFmtId="1" fontId="7" fillId="0" borderId="17" xfId="0" applyNumberFormat="1" applyFont="1" applyBorder="1" applyAlignment="1">
      <alignment horizontal="center"/>
    </xf>
    <xf numFmtId="2" fontId="7" fillId="0" borderId="26" xfId="0" applyNumberFormat="1" applyFont="1" applyBorder="1" applyAlignment="1">
      <alignment horizontal="center"/>
    </xf>
    <xf numFmtId="2" fontId="7" fillId="0" borderId="27" xfId="0" applyNumberFormat="1" applyFont="1" applyBorder="1" applyAlignment="1">
      <alignment horizontal="center"/>
    </xf>
    <xf numFmtId="168" fontId="7" fillId="0" borderId="18" xfId="0" applyNumberFormat="1" applyFont="1" applyBorder="1" applyAlignment="1">
      <alignment horizontal="center"/>
    </xf>
    <xf numFmtId="168" fontId="7" fillId="0" borderId="23" xfId="0" applyNumberFormat="1" applyFont="1" applyBorder="1" applyAlignment="1">
      <alignment horizontal="center"/>
    </xf>
    <xf numFmtId="168" fontId="7" fillId="0" borderId="26" xfId="0" applyNumberFormat="1" applyFont="1" applyBorder="1" applyAlignment="1">
      <alignment horizontal="center"/>
    </xf>
    <xf numFmtId="168" fontId="7" fillId="0" borderId="2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8" fontId="0" fillId="0" borderId="28" xfId="0" applyNumberFormat="1" applyBorder="1"/>
    <xf numFmtId="168" fontId="0" fillId="0" borderId="22" xfId="0" applyNumberFormat="1" applyBorder="1"/>
    <xf numFmtId="165" fontId="2" fillId="0" borderId="9" xfId="0" applyNumberFormat="1" applyFont="1" applyBorder="1" applyAlignment="1">
      <alignment horizontal="left"/>
    </xf>
    <xf numFmtId="165" fontId="2" fillId="0" borderId="10" xfId="0" applyNumberFormat="1" applyFont="1" applyBorder="1" applyAlignment="1">
      <alignment horizontal="left"/>
    </xf>
    <xf numFmtId="165" fontId="2" fillId="0" borderId="8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165" fontId="0" fillId="0" borderId="8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12" xfId="0" applyNumberFormat="1" applyBorder="1" applyAlignment="1">
      <alignment horizontal="left"/>
    </xf>
    <xf numFmtId="165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72" fontId="0" fillId="0" borderId="0" xfId="0" applyNumberFormat="1" applyAlignment="1">
      <alignment horizontal="left"/>
    </xf>
    <xf numFmtId="172" fontId="0" fillId="0" borderId="11" xfId="0" applyNumberForma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4" xfId="0" applyFont="1" applyBorder="1" applyAlignment="1">
      <alignment vertical="center"/>
    </xf>
    <xf numFmtId="0" fontId="7" fillId="0" borderId="24" xfId="0" quotePrefix="1" applyFont="1" applyBorder="1" applyAlignment="1">
      <alignment vertical="center"/>
    </xf>
    <xf numFmtId="0" fontId="7" fillId="0" borderId="16" xfId="0" quotePrefix="1" applyFont="1" applyBorder="1" applyAlignment="1">
      <alignment vertical="center"/>
    </xf>
    <xf numFmtId="0" fontId="7" fillId="0" borderId="16" xfId="0" applyFont="1" applyBorder="1" applyAlignment="1">
      <alignment vertical="center" wrapText="1"/>
    </xf>
    <xf numFmtId="0" fontId="0" fillId="0" borderId="10" xfId="0" applyBorder="1" applyAlignment="1">
      <alignment horizontal="left"/>
    </xf>
    <xf numFmtId="0" fontId="7" fillId="0" borderId="25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1" fontId="0" fillId="0" borderId="0" xfId="0" applyNumberFormat="1"/>
    <xf numFmtId="2" fontId="7" fillId="0" borderId="18" xfId="0" applyNumberFormat="1" applyFont="1" applyBorder="1" applyAlignment="1">
      <alignment horizontal="center"/>
    </xf>
    <xf numFmtId="1" fontId="7" fillId="0" borderId="32" xfId="0" applyNumberFormat="1" applyFont="1" applyBorder="1" applyAlignment="1">
      <alignment horizontal="center"/>
    </xf>
    <xf numFmtId="1" fontId="7" fillId="0" borderId="33" xfId="0" applyNumberFormat="1" applyFont="1" applyBorder="1" applyAlignment="1">
      <alignment horizontal="center"/>
    </xf>
    <xf numFmtId="1" fontId="7" fillId="0" borderId="34" xfId="0" applyNumberFormat="1" applyFont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2" fontId="7" fillId="0" borderId="35" xfId="0" applyNumberFormat="1" applyFont="1" applyBorder="1" applyAlignment="1">
      <alignment horizontal="center"/>
    </xf>
    <xf numFmtId="1" fontId="7" fillId="0" borderId="37" xfId="0" applyNumberFormat="1" applyFont="1" applyBorder="1" applyAlignment="1">
      <alignment horizontal="center"/>
    </xf>
    <xf numFmtId="1" fontId="7" fillId="0" borderId="40" xfId="0" applyNumberFormat="1" applyFont="1" applyBorder="1" applyAlignment="1">
      <alignment horizontal="center"/>
    </xf>
    <xf numFmtId="168" fontId="7" fillId="0" borderId="33" xfId="0" applyNumberFormat="1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2" fillId="0" borderId="1" xfId="0" applyFont="1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7" fillId="0" borderId="16" xfId="0" quotePrefix="1" applyFont="1" applyBorder="1" applyAlignment="1">
      <alignment horizontal="center" vertical="center"/>
    </xf>
    <xf numFmtId="0" fontId="0" fillId="0" borderId="19" xfId="0" applyBorder="1"/>
    <xf numFmtId="0" fontId="7" fillId="0" borderId="24" xfId="0" applyFont="1" applyBorder="1" applyAlignment="1">
      <alignment horizontal="center" vertical="center"/>
    </xf>
    <xf numFmtId="0" fontId="0" fillId="0" borderId="18" xfId="0" applyBorder="1"/>
    <xf numFmtId="0" fontId="7" fillId="0" borderId="24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17" xfId="0" quotePrefix="1" applyFont="1" applyBorder="1" applyAlignment="1">
      <alignment horizontal="center" vertical="center" wrapText="1"/>
    </xf>
    <xf numFmtId="0" fontId="7" fillId="0" borderId="18" xfId="0" quotePrefix="1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0" fillId="0" borderId="7" xfId="0" applyBorder="1"/>
    <xf numFmtId="0" fontId="2" fillId="5" borderId="2" xfId="0" applyFont="1" applyFill="1" applyBorder="1" applyAlignment="1">
      <alignment horizontal="center" vertical="center"/>
    </xf>
    <xf numFmtId="0" fontId="0" fillId="0" borderId="14" xfId="0" applyBorder="1"/>
    <xf numFmtId="0" fontId="2" fillId="0" borderId="14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21" xfId="0" applyBorder="1"/>
    <xf numFmtId="0" fontId="0" fillId="0" borderId="16" xfId="0" applyBorder="1" applyAlignment="1">
      <alignment horizontal="center"/>
    </xf>
    <xf numFmtId="0" fontId="0" fillId="0" borderId="31" xfId="0" applyBorder="1"/>
    <xf numFmtId="0" fontId="0" fillId="0" borderId="16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28" xfId="0" applyBorder="1"/>
    <xf numFmtId="0" fontId="0" fillId="0" borderId="30" xfId="0" applyBorder="1"/>
    <xf numFmtId="0" fontId="0" fillId="0" borderId="0" xfId="0" applyBorder="1"/>
    <xf numFmtId="0" fontId="2" fillId="0" borderId="0" xfId="0" applyFont="1" applyBorder="1"/>
    <xf numFmtId="169" fontId="0" fillId="0" borderId="0" xfId="0" applyNumberFormat="1" applyBorder="1"/>
    <xf numFmtId="165" fontId="0" fillId="0" borderId="0" xfId="0" applyNumberFormat="1" applyBorder="1"/>
    <xf numFmtId="1" fontId="0" fillId="0" borderId="9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66367016622922"/>
          <c:y val="0.17634259259259261"/>
          <c:w val="0.85836329833770775"/>
          <c:h val="0.65567949839603379"/>
        </c:manualLayout>
      </c:layout>
      <c:lineChart>
        <c:grouping val="standard"/>
        <c:varyColors val="0"/>
        <c:ser>
          <c:idx val="0"/>
          <c:order val="0"/>
          <c:tx>
            <c:strRef>
              <c:f>'Runtime validation'!$C$60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'Runtime validation'!$B$61:$B$123</c:f>
              <c:numCache>
                <c:formatCode>0.00</c:formatCode>
                <c:ptCount val="63"/>
                <c:pt idx="0">
                  <c:v>2.6794354431331162</c:v>
                </c:pt>
                <c:pt idx="1">
                  <c:v>2.749896515160799</c:v>
                </c:pt>
                <c:pt idx="2">
                  <c:v>2.801490761339664</c:v>
                </c:pt>
                <c:pt idx="3">
                  <c:v>6.0262961778789759</c:v>
                </c:pt>
                <c:pt idx="4">
                  <c:v>6.309550954028964</c:v>
                </c:pt>
                <c:pt idx="5">
                  <c:v>6.5956851467490196</c:v>
                </c:pt>
                <c:pt idx="6">
                  <c:v>9.2453933320939541</c:v>
                </c:pt>
                <c:pt idx="7">
                  <c:v>9.2584816738963127</c:v>
                </c:pt>
                <c:pt idx="8">
                  <c:v>9.3462038785219193</c:v>
                </c:pt>
                <c:pt idx="9">
                  <c:v>9.3586617149412632</c:v>
                </c:pt>
                <c:pt idx="10">
                  <c:v>9.4603798352181911</c:v>
                </c:pt>
                <c:pt idx="11">
                  <c:v>9.554500225931406</c:v>
                </c:pt>
                <c:pt idx="12">
                  <c:v>10.849587619304661</c:v>
                </c:pt>
                <c:pt idx="13">
                  <c:v>14.209139160811899</c:v>
                </c:pt>
                <c:pt idx="14">
                  <c:v>14.263147953897709</c:v>
                </c:pt>
                <c:pt idx="15">
                  <c:v>14.45328257977962</c:v>
                </c:pt>
                <c:pt idx="16">
                  <c:v>15.825703740119931</c:v>
                </c:pt>
                <c:pt idx="17">
                  <c:v>17.226886004209518</c:v>
                </c:pt>
                <c:pt idx="18">
                  <c:v>17.320030182600021</c:v>
                </c:pt>
                <c:pt idx="19">
                  <c:v>17.70369615405798</c:v>
                </c:pt>
                <c:pt idx="20">
                  <c:v>17.84511283040047</c:v>
                </c:pt>
                <c:pt idx="21">
                  <c:v>18.148597329854969</c:v>
                </c:pt>
                <c:pt idx="22">
                  <c:v>23.378534242510799</c:v>
                </c:pt>
                <c:pt idx="23">
                  <c:v>23.60618487000465</c:v>
                </c:pt>
                <c:pt idx="24">
                  <c:v>23.915198631584641</c:v>
                </c:pt>
                <c:pt idx="25">
                  <c:v>24.0976857021451</c:v>
                </c:pt>
                <c:pt idx="26">
                  <c:v>24.12272896617651</c:v>
                </c:pt>
                <c:pt idx="27">
                  <c:v>27.713624760508541</c:v>
                </c:pt>
                <c:pt idx="28">
                  <c:v>30.064648017287251</c:v>
                </c:pt>
                <c:pt idx="29">
                  <c:v>30.173111706972119</c:v>
                </c:pt>
                <c:pt idx="30">
                  <c:v>34.040471538901329</c:v>
                </c:pt>
                <c:pt idx="31">
                  <c:v>34.983370453119278</c:v>
                </c:pt>
                <c:pt idx="32">
                  <c:v>35.252874717116363</c:v>
                </c:pt>
                <c:pt idx="33">
                  <c:v>37.278290838003159</c:v>
                </c:pt>
                <c:pt idx="34">
                  <c:v>37.39040344953537</c:v>
                </c:pt>
                <c:pt idx="35">
                  <c:v>37.541041150689118</c:v>
                </c:pt>
                <c:pt idx="36">
                  <c:v>38.196612149477012</c:v>
                </c:pt>
                <c:pt idx="37">
                  <c:v>43.962296098470688</c:v>
                </c:pt>
                <c:pt idx="38">
                  <c:v>46.627011299133301</c:v>
                </c:pt>
                <c:pt idx="39">
                  <c:v>47.056697309017181</c:v>
                </c:pt>
                <c:pt idx="40">
                  <c:v>48.671344295144081</c:v>
                </c:pt>
                <c:pt idx="41">
                  <c:v>50.355888903141029</c:v>
                </c:pt>
                <c:pt idx="42">
                  <c:v>51.065292954444892</c:v>
                </c:pt>
                <c:pt idx="43">
                  <c:v>51.797911524772637</c:v>
                </c:pt>
                <c:pt idx="44">
                  <c:v>57.863093912601471</c:v>
                </c:pt>
                <c:pt idx="45">
                  <c:v>60.01034751534462</c:v>
                </c:pt>
                <c:pt idx="46">
                  <c:v>60.119094848632813</c:v>
                </c:pt>
                <c:pt idx="47">
                  <c:v>64.255058765411377</c:v>
                </c:pt>
                <c:pt idx="48">
                  <c:v>72.451579570770278</c:v>
                </c:pt>
                <c:pt idx="49">
                  <c:v>77.302933931350694</c:v>
                </c:pt>
                <c:pt idx="50">
                  <c:v>77.573773264884949</c:v>
                </c:pt>
                <c:pt idx="51">
                  <c:v>80.871133804321289</c:v>
                </c:pt>
                <c:pt idx="52">
                  <c:v>84.831107407808304</c:v>
                </c:pt>
                <c:pt idx="53">
                  <c:v>96.060868352651596</c:v>
                </c:pt>
                <c:pt idx="54">
                  <c:v>104.358073323965</c:v>
                </c:pt>
                <c:pt idx="55">
                  <c:v>112.0632350444794</c:v>
                </c:pt>
                <c:pt idx="56">
                  <c:v>114.5726680755615</c:v>
                </c:pt>
                <c:pt idx="57">
                  <c:v>120.56607380509379</c:v>
                </c:pt>
                <c:pt idx="58">
                  <c:v>121.49568647146219</c:v>
                </c:pt>
                <c:pt idx="59">
                  <c:v>121.8519918620586</c:v>
                </c:pt>
                <c:pt idx="60">
                  <c:v>137.7762854099274</c:v>
                </c:pt>
                <c:pt idx="61">
                  <c:v>154.4199800491333</c:v>
                </c:pt>
                <c:pt idx="62">
                  <c:v>160.8669447898865</c:v>
                </c:pt>
              </c:numCache>
            </c:numRef>
          </c:cat>
          <c:val>
            <c:numRef>
              <c:f>'Runtime validation'!$C$61:$C$123</c:f>
              <c:numCache>
                <c:formatCode>0.00%</c:formatCode>
                <c:ptCount val="63"/>
                <c:pt idx="0">
                  <c:v>1.4766004894158051E-2</c:v>
                </c:pt>
                <c:pt idx="1">
                  <c:v>-2.396327090764935E-2</c:v>
                </c:pt>
                <c:pt idx="2">
                  <c:v>-2.605425737858242E-2</c:v>
                </c:pt>
                <c:pt idx="3">
                  <c:v>3.9333981306851054E-3</c:v>
                </c:pt>
                <c:pt idx="4">
                  <c:v>-1.513729597962155E-3</c:v>
                </c:pt>
                <c:pt idx="5">
                  <c:v>-8.6194938395769722E-4</c:v>
                </c:pt>
                <c:pt idx="6">
                  <c:v>2.661505792363439E-3</c:v>
                </c:pt>
                <c:pt idx="7">
                  <c:v>1.639929912016759E-4</c:v>
                </c:pt>
                <c:pt idx="8">
                  <c:v>-2.8036921580682629E-3</c:v>
                </c:pt>
                <c:pt idx="9">
                  <c:v>1.2115284646558909E-3</c:v>
                </c:pt>
                <c:pt idx="10">
                  <c:v>-9.5535101964652567E-3</c:v>
                </c:pt>
                <c:pt idx="11">
                  <c:v>5.7562132383087532E-4</c:v>
                </c:pt>
                <c:pt idx="12">
                  <c:v>-8.8368513542383875E-4</c:v>
                </c:pt>
                <c:pt idx="13">
                  <c:v>1.4681282906730661E-3</c:v>
                </c:pt>
                <c:pt idx="14">
                  <c:v>3.284832089923168E-3</c:v>
                </c:pt>
                <c:pt idx="15">
                  <c:v>-2.9946539508040231E-3</c:v>
                </c:pt>
                <c:pt idx="16">
                  <c:v>2.7147354396451058E-4</c:v>
                </c:pt>
                <c:pt idx="17">
                  <c:v>-2.721676117091659E-3</c:v>
                </c:pt>
                <c:pt idx="18">
                  <c:v>1.845829196769922E-3</c:v>
                </c:pt>
                <c:pt idx="19">
                  <c:v>-3.5979014497139312E-3</c:v>
                </c:pt>
                <c:pt idx="20">
                  <c:v>-8.4688903590020845E-4</c:v>
                </c:pt>
                <c:pt idx="21">
                  <c:v>7.7288074639621004E-5</c:v>
                </c:pt>
                <c:pt idx="22">
                  <c:v>-2.076017341692272E-3</c:v>
                </c:pt>
                <c:pt idx="23">
                  <c:v>5.6686470402669683E-3</c:v>
                </c:pt>
                <c:pt idx="24">
                  <c:v>-2.7262425284034142E-3</c:v>
                </c:pt>
                <c:pt idx="25">
                  <c:v>-1.4013200533818901E-2</c:v>
                </c:pt>
                <c:pt idx="26">
                  <c:v>-2.1858623976765751E-3</c:v>
                </c:pt>
                <c:pt idx="27">
                  <c:v>9.5170659628199511E-4</c:v>
                </c:pt>
                <c:pt idx="28">
                  <c:v>-8.4700149205414917E-3</c:v>
                </c:pt>
                <c:pt idx="29">
                  <c:v>-1.1040018351675391E-2</c:v>
                </c:pt>
                <c:pt idx="30">
                  <c:v>1.203063420054757E-2</c:v>
                </c:pt>
                <c:pt idx="31">
                  <c:v>-6.6804463996967785E-4</c:v>
                </c:pt>
                <c:pt idx="32">
                  <c:v>-8.1545608391379775E-5</c:v>
                </c:pt>
                <c:pt idx="33">
                  <c:v>1.3458480813325751E-2</c:v>
                </c:pt>
                <c:pt idx="34">
                  <c:v>-3.2201698411165039E-3</c:v>
                </c:pt>
                <c:pt idx="35">
                  <c:v>-8.8181132047010745E-3</c:v>
                </c:pt>
                <c:pt idx="36">
                  <c:v>2.1818370887492649E-2</c:v>
                </c:pt>
                <c:pt idx="37">
                  <c:v>-5.2228811378408968E-5</c:v>
                </c:pt>
                <c:pt idx="38">
                  <c:v>1.078531509216228E-3</c:v>
                </c:pt>
                <c:pt idx="39">
                  <c:v>-3.5483384878304589E-4</c:v>
                </c:pt>
                <c:pt idx="40">
                  <c:v>-2.7619848260700509E-5</c:v>
                </c:pt>
                <c:pt idx="41">
                  <c:v>-5.1411868015726887E-4</c:v>
                </c:pt>
                <c:pt idx="42">
                  <c:v>-5.2930853581124506E-3</c:v>
                </c:pt>
                <c:pt idx="43">
                  <c:v>-1.0770927019052089E-2</c:v>
                </c:pt>
                <c:pt idx="44">
                  <c:v>-5.3469532862214347E-5</c:v>
                </c:pt>
                <c:pt idx="45">
                  <c:v>-2.005446066011335E-3</c:v>
                </c:pt>
                <c:pt idx="46">
                  <c:v>3.4349344727681828E-3</c:v>
                </c:pt>
                <c:pt idx="47">
                  <c:v>7.1782867131531172E-3</c:v>
                </c:pt>
                <c:pt idx="48">
                  <c:v>3.5640414019889942E-3</c:v>
                </c:pt>
                <c:pt idx="49">
                  <c:v>-2.8503357156216247E-4</c:v>
                </c:pt>
                <c:pt idx="50">
                  <c:v>-9.1233495428004084E-4</c:v>
                </c:pt>
                <c:pt idx="51">
                  <c:v>-4.1800231686538439E-7</c:v>
                </c:pt>
                <c:pt idx="52">
                  <c:v>-1.3093555121119341E-4</c:v>
                </c:pt>
                <c:pt idx="53">
                  <c:v>-1.131402707260617E-4</c:v>
                </c:pt>
                <c:pt idx="54">
                  <c:v>1.0246133588823409E-3</c:v>
                </c:pt>
                <c:pt idx="55">
                  <c:v>1.540884443354922E-2</c:v>
                </c:pt>
                <c:pt idx="56">
                  <c:v>1.2770868204639029E-4</c:v>
                </c:pt>
                <c:pt idx="57">
                  <c:v>3.2564674143790862E-5</c:v>
                </c:pt>
                <c:pt idx="58">
                  <c:v>-9.521858332758276E-4</c:v>
                </c:pt>
                <c:pt idx="59">
                  <c:v>-2.560416594681667E-3</c:v>
                </c:pt>
                <c:pt idx="60">
                  <c:v>-2.1940307726251119E-3</c:v>
                </c:pt>
                <c:pt idx="61">
                  <c:v>-7.2363048407192154E-3</c:v>
                </c:pt>
                <c:pt idx="62">
                  <c:v>7.1520038678859763E-5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44-49FF-B216-60BFFC3F9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426831"/>
        <c:axId val="1297434511"/>
      </c:lineChart>
      <c:catAx>
        <c:axId val="129742683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34511"/>
        <c:crosses val="autoZero"/>
        <c:auto val="1"/>
        <c:lblAlgn val="ctr"/>
        <c:lblOffset val="100"/>
        <c:noMultiLvlLbl val="0"/>
      </c:catAx>
      <c:valAx>
        <c:axId val="129743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26831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'Runtime validation'!$E$60</c:f>
              <c:strCache>
                <c:ptCount val="1"/>
                <c:pt idx="0">
                  <c:v>O4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'Runtime validation'!$D$61:$D$123</c:f>
              <c:numCache>
                <c:formatCode>0.00</c:formatCode>
                <c:ptCount val="63"/>
                <c:pt idx="0">
                  <c:v>2.6794354431331162</c:v>
                </c:pt>
                <c:pt idx="1">
                  <c:v>2.749896515160799</c:v>
                </c:pt>
                <c:pt idx="2">
                  <c:v>2.801490761339664</c:v>
                </c:pt>
                <c:pt idx="3">
                  <c:v>6.0262961778789759</c:v>
                </c:pt>
                <c:pt idx="4">
                  <c:v>6.309550954028964</c:v>
                </c:pt>
                <c:pt idx="5">
                  <c:v>6.5956851467490196</c:v>
                </c:pt>
                <c:pt idx="6">
                  <c:v>9.2453933320939541</c:v>
                </c:pt>
                <c:pt idx="7">
                  <c:v>9.2584816738963127</c:v>
                </c:pt>
                <c:pt idx="8">
                  <c:v>9.3462038785219193</c:v>
                </c:pt>
                <c:pt idx="9">
                  <c:v>9.3586617149412632</c:v>
                </c:pt>
                <c:pt idx="10">
                  <c:v>9.4603798352181911</c:v>
                </c:pt>
                <c:pt idx="11">
                  <c:v>9.554500225931406</c:v>
                </c:pt>
                <c:pt idx="12">
                  <c:v>10.849587619304661</c:v>
                </c:pt>
                <c:pt idx="13">
                  <c:v>14.209139160811899</c:v>
                </c:pt>
                <c:pt idx="14">
                  <c:v>14.263147953897709</c:v>
                </c:pt>
                <c:pt idx="15">
                  <c:v>14.45328257977962</c:v>
                </c:pt>
                <c:pt idx="16">
                  <c:v>15.825703740119931</c:v>
                </c:pt>
                <c:pt idx="17">
                  <c:v>17.226886004209518</c:v>
                </c:pt>
                <c:pt idx="18">
                  <c:v>17.320030182600021</c:v>
                </c:pt>
                <c:pt idx="19">
                  <c:v>17.70369615405798</c:v>
                </c:pt>
                <c:pt idx="20">
                  <c:v>17.84511283040047</c:v>
                </c:pt>
                <c:pt idx="21">
                  <c:v>18.148597329854969</c:v>
                </c:pt>
                <c:pt idx="22">
                  <c:v>23.378534242510799</c:v>
                </c:pt>
                <c:pt idx="23">
                  <c:v>23.60618487000465</c:v>
                </c:pt>
                <c:pt idx="24">
                  <c:v>23.915198631584641</c:v>
                </c:pt>
                <c:pt idx="25">
                  <c:v>24.0976857021451</c:v>
                </c:pt>
                <c:pt idx="26">
                  <c:v>24.12272896617651</c:v>
                </c:pt>
                <c:pt idx="27">
                  <c:v>27.713624760508541</c:v>
                </c:pt>
                <c:pt idx="28">
                  <c:v>30.064648017287251</c:v>
                </c:pt>
                <c:pt idx="29">
                  <c:v>30.173111706972119</c:v>
                </c:pt>
                <c:pt idx="30">
                  <c:v>34.040471538901329</c:v>
                </c:pt>
                <c:pt idx="31">
                  <c:v>34.983370453119278</c:v>
                </c:pt>
                <c:pt idx="32">
                  <c:v>35.252874717116363</c:v>
                </c:pt>
                <c:pt idx="33">
                  <c:v>37.278290838003159</c:v>
                </c:pt>
                <c:pt idx="34">
                  <c:v>37.39040344953537</c:v>
                </c:pt>
                <c:pt idx="35">
                  <c:v>37.541041150689118</c:v>
                </c:pt>
                <c:pt idx="36">
                  <c:v>38.196612149477012</c:v>
                </c:pt>
                <c:pt idx="37">
                  <c:v>43.962296098470688</c:v>
                </c:pt>
                <c:pt idx="38">
                  <c:v>46.627011299133301</c:v>
                </c:pt>
                <c:pt idx="39">
                  <c:v>47.056697309017181</c:v>
                </c:pt>
                <c:pt idx="40">
                  <c:v>48.671344295144081</c:v>
                </c:pt>
                <c:pt idx="41">
                  <c:v>50.355888903141029</c:v>
                </c:pt>
                <c:pt idx="42">
                  <c:v>51.065292954444892</c:v>
                </c:pt>
                <c:pt idx="43">
                  <c:v>51.797911524772637</c:v>
                </c:pt>
                <c:pt idx="44">
                  <c:v>57.863093912601471</c:v>
                </c:pt>
                <c:pt idx="45">
                  <c:v>60.01034751534462</c:v>
                </c:pt>
                <c:pt idx="46">
                  <c:v>60.119094848632813</c:v>
                </c:pt>
                <c:pt idx="47">
                  <c:v>64.255058765411377</c:v>
                </c:pt>
                <c:pt idx="48">
                  <c:v>72.451579570770278</c:v>
                </c:pt>
                <c:pt idx="49">
                  <c:v>77.302933931350694</c:v>
                </c:pt>
                <c:pt idx="50">
                  <c:v>77.573773264884949</c:v>
                </c:pt>
                <c:pt idx="51">
                  <c:v>80.871133804321289</c:v>
                </c:pt>
                <c:pt idx="52">
                  <c:v>84.831107407808304</c:v>
                </c:pt>
                <c:pt idx="53">
                  <c:v>96.060868352651596</c:v>
                </c:pt>
                <c:pt idx="54">
                  <c:v>104.358073323965</c:v>
                </c:pt>
                <c:pt idx="55">
                  <c:v>112.0632350444794</c:v>
                </c:pt>
                <c:pt idx="56">
                  <c:v>114.5726680755615</c:v>
                </c:pt>
                <c:pt idx="57">
                  <c:v>120.56607380509379</c:v>
                </c:pt>
                <c:pt idx="58">
                  <c:v>121.49568647146219</c:v>
                </c:pt>
                <c:pt idx="59">
                  <c:v>121.8519918620586</c:v>
                </c:pt>
                <c:pt idx="60">
                  <c:v>137.7762854099274</c:v>
                </c:pt>
                <c:pt idx="61">
                  <c:v>154.4199800491333</c:v>
                </c:pt>
                <c:pt idx="62">
                  <c:v>160.8669447898865</c:v>
                </c:pt>
              </c:numCache>
            </c:numRef>
          </c:cat>
          <c:val>
            <c:numRef>
              <c:f>'Runtime validation'!$E$61:$E$123</c:f>
              <c:numCache>
                <c:formatCode>General</c:formatCode>
                <c:ptCount val="63"/>
                <c:pt idx="0">
                  <c:v>1.4766004894158051E-2</c:v>
                </c:pt>
                <c:pt idx="1">
                  <c:v>2.396327090764935E-2</c:v>
                </c:pt>
                <c:pt idx="2">
                  <c:v>2.605425737858242E-2</c:v>
                </c:pt>
                <c:pt idx="3">
                  <c:v>3.9333981306851054E-3</c:v>
                </c:pt>
                <c:pt idx="4">
                  <c:v>1.513729597962155E-3</c:v>
                </c:pt>
                <c:pt idx="5">
                  <c:v>8.6194938395769722E-4</c:v>
                </c:pt>
                <c:pt idx="6">
                  <c:v>2.661505792363439E-3</c:v>
                </c:pt>
                <c:pt idx="7">
                  <c:v>1.639929912016759E-4</c:v>
                </c:pt>
                <c:pt idx="8">
                  <c:v>2.8036921580682629E-3</c:v>
                </c:pt>
                <c:pt idx="9">
                  <c:v>1.2115284646558909E-3</c:v>
                </c:pt>
                <c:pt idx="10">
                  <c:v>9.5535101964652567E-3</c:v>
                </c:pt>
                <c:pt idx="11">
                  <c:v>5.7562132383087532E-4</c:v>
                </c:pt>
                <c:pt idx="12">
                  <c:v>8.8368513542383875E-4</c:v>
                </c:pt>
                <c:pt idx="13">
                  <c:v>1.4681282906730661E-3</c:v>
                </c:pt>
                <c:pt idx="14">
                  <c:v>3.284832089923168E-3</c:v>
                </c:pt>
                <c:pt idx="15">
                  <c:v>2.9946539508040231E-3</c:v>
                </c:pt>
                <c:pt idx="16">
                  <c:v>2.7147354396451058E-4</c:v>
                </c:pt>
                <c:pt idx="17">
                  <c:v>2.721676117091659E-3</c:v>
                </c:pt>
                <c:pt idx="18">
                  <c:v>1.845829196769922E-3</c:v>
                </c:pt>
                <c:pt idx="19">
                  <c:v>3.5979014497139312E-3</c:v>
                </c:pt>
                <c:pt idx="20">
                  <c:v>8.4688903590020845E-4</c:v>
                </c:pt>
                <c:pt idx="21">
                  <c:v>7.7288074639621004E-5</c:v>
                </c:pt>
                <c:pt idx="22">
                  <c:v>2.076017341692272E-3</c:v>
                </c:pt>
                <c:pt idx="23">
                  <c:v>5.6686470402669683E-3</c:v>
                </c:pt>
                <c:pt idx="24">
                  <c:v>2.7262425284034142E-3</c:v>
                </c:pt>
                <c:pt idx="25">
                  <c:v>1.4013200533818901E-2</c:v>
                </c:pt>
                <c:pt idx="26">
                  <c:v>2.1858623976765751E-3</c:v>
                </c:pt>
                <c:pt idx="27">
                  <c:v>9.5170659628199511E-4</c:v>
                </c:pt>
                <c:pt idx="28">
                  <c:v>8.4700149205414917E-3</c:v>
                </c:pt>
                <c:pt idx="29">
                  <c:v>1.1040018351675391E-2</c:v>
                </c:pt>
                <c:pt idx="30">
                  <c:v>1.203063420054757E-2</c:v>
                </c:pt>
                <c:pt idx="31">
                  <c:v>6.6804463996967785E-4</c:v>
                </c:pt>
                <c:pt idx="32">
                  <c:v>8.1545608391379775E-5</c:v>
                </c:pt>
                <c:pt idx="33">
                  <c:v>1.3458480813325751E-2</c:v>
                </c:pt>
                <c:pt idx="34">
                  <c:v>3.2201698411165039E-3</c:v>
                </c:pt>
                <c:pt idx="35">
                  <c:v>8.8181132047010745E-3</c:v>
                </c:pt>
                <c:pt idx="36">
                  <c:v>2.1818370887492649E-2</c:v>
                </c:pt>
                <c:pt idx="37">
                  <c:v>5.2228811378408968E-5</c:v>
                </c:pt>
                <c:pt idx="38">
                  <c:v>1.078531509216228E-3</c:v>
                </c:pt>
                <c:pt idx="39">
                  <c:v>3.5483384878304589E-4</c:v>
                </c:pt>
                <c:pt idx="40">
                  <c:v>2.7619848260700509E-5</c:v>
                </c:pt>
                <c:pt idx="41">
                  <c:v>5.1411868015726887E-4</c:v>
                </c:pt>
                <c:pt idx="42">
                  <c:v>5.2930853581124506E-3</c:v>
                </c:pt>
                <c:pt idx="43">
                  <c:v>1.0770927019052089E-2</c:v>
                </c:pt>
                <c:pt idx="44">
                  <c:v>5.3469532862214347E-5</c:v>
                </c:pt>
                <c:pt idx="45">
                  <c:v>2.005446066011335E-3</c:v>
                </c:pt>
                <c:pt idx="46">
                  <c:v>3.4349344727681828E-3</c:v>
                </c:pt>
                <c:pt idx="47">
                  <c:v>7.1782867131531172E-3</c:v>
                </c:pt>
                <c:pt idx="48">
                  <c:v>3.5640414019889942E-3</c:v>
                </c:pt>
                <c:pt idx="49">
                  <c:v>2.8503357156216247E-4</c:v>
                </c:pt>
                <c:pt idx="50">
                  <c:v>9.1233495428004084E-4</c:v>
                </c:pt>
                <c:pt idx="51">
                  <c:v>4.1800231686538439E-7</c:v>
                </c:pt>
                <c:pt idx="52">
                  <c:v>1.3093555121119341E-4</c:v>
                </c:pt>
                <c:pt idx="53">
                  <c:v>1.131402707260617E-4</c:v>
                </c:pt>
                <c:pt idx="54">
                  <c:v>1.0246133588823409E-3</c:v>
                </c:pt>
                <c:pt idx="55">
                  <c:v>1.540884443354922E-2</c:v>
                </c:pt>
                <c:pt idx="56">
                  <c:v>1.2770868204639029E-4</c:v>
                </c:pt>
                <c:pt idx="57">
                  <c:v>3.2564674143790862E-5</c:v>
                </c:pt>
                <c:pt idx="58">
                  <c:v>9.521858332758276E-4</c:v>
                </c:pt>
                <c:pt idx="59">
                  <c:v>2.560416594681667E-3</c:v>
                </c:pt>
                <c:pt idx="60">
                  <c:v>2.1940307726251119E-3</c:v>
                </c:pt>
                <c:pt idx="61">
                  <c:v>7.2363048407192154E-3</c:v>
                </c:pt>
                <c:pt idx="62">
                  <c:v>7.1520038678859763E-5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0-4504-B8E6-D1ED4A942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469071"/>
        <c:axId val="1297440751"/>
      </c:lineChart>
      <c:catAx>
        <c:axId val="129746907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40751"/>
        <c:crosses val="autoZero"/>
        <c:auto val="1"/>
        <c:lblAlgn val="ctr"/>
        <c:lblOffset val="100"/>
        <c:noMultiLvlLbl val="0"/>
      </c:catAx>
      <c:valAx>
        <c:axId val="129744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69071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Runtime'!$K$2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Runtime'!$L$2:$O$2</c:f>
              <c:numCache>
                <c:formatCode>General</c:formatCode>
                <c:ptCount val="4"/>
                <c:pt idx="0">
                  <c:v>0.19212173670530319</c:v>
                </c:pt>
                <c:pt idx="1">
                  <c:v>4.7830397263169289E-2</c:v>
                </c:pt>
                <c:pt idx="2">
                  <c:v>0.16966221481561661</c:v>
                </c:pt>
                <c:pt idx="3">
                  <c:v>3.5407392308115959E-2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7-4DAE-A70E-3F13A09C9063}"/>
            </c:ext>
          </c:extLst>
        </c:ser>
        <c:ser>
          <c:idx val="1"/>
          <c:order val="1"/>
          <c:tx>
            <c:strRef>
              <c:f>'Plots - Runtime'!$K$3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Runtime'!$L$3:$O$3</c:f>
              <c:numCache>
                <c:formatCode>General</c:formatCode>
                <c:ptCount val="4"/>
                <c:pt idx="0">
                  <c:v>0.12002069503068924</c:v>
                </c:pt>
                <c:pt idx="1">
                  <c:v>4.6757068485021598E-2</c:v>
                </c:pt>
                <c:pt idx="2">
                  <c:v>9.7342688590288162E-2</c:v>
                </c:pt>
                <c:pt idx="3">
                  <c:v>3.4453772008419037E-2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7-4DAE-A70E-3F13A09C9063}"/>
            </c:ext>
          </c:extLst>
        </c:ser>
        <c:ser>
          <c:idx val="2"/>
          <c:order val="2"/>
          <c:tx>
            <c:strRef>
              <c:f>'Plots - Runtime'!$K$4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Runtime'!$L$4:$O$4</c:f>
              <c:numCache>
                <c:formatCode>General</c:formatCode>
                <c:ptCount val="4"/>
                <c:pt idx="0">
                  <c:v>0.2411321476101875</c:v>
                </c:pt>
                <c:pt idx="1">
                  <c:v>4.824545793235302E-2</c:v>
                </c:pt>
                <c:pt idx="2">
                  <c:v>0.20871614664793009</c:v>
                </c:pt>
                <c:pt idx="3">
                  <c:v>3.5690225660800934E-2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07-4DAE-A70E-3F13A09C9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46368"/>
        <c:axId val="309365568"/>
      </c:barChart>
      <c:catAx>
        <c:axId val="30934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65568"/>
        <c:crosses val="autoZero"/>
        <c:auto val="1"/>
        <c:lblAlgn val="ctr"/>
        <c:lblOffset val="100"/>
        <c:noMultiLvlLbl val="0"/>
      </c:catAx>
      <c:valAx>
        <c:axId val="3093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4636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Runtime'!$B$2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Runtime'!$C$2:$J$2</c:f>
              <c:numCache>
                <c:formatCode>General</c:formatCode>
                <c:ptCount val="8"/>
                <c:pt idx="0">
                  <c:v>2.360618487000465E-2</c:v>
                </c:pt>
                <c:pt idx="1">
                  <c:v>1.8148597329854965E-2</c:v>
                </c:pt>
                <c:pt idx="2">
                  <c:v>1.4209139160811901E-2</c:v>
                </c:pt>
                <c:pt idx="3">
                  <c:v>9.2584816738963127E-3</c:v>
                </c:pt>
                <c:pt idx="4">
                  <c:v>2.7713624760508541E-2</c:v>
                </c:pt>
                <c:pt idx="5">
                  <c:v>6.309550954028964E-3</c:v>
                </c:pt>
                <c:pt idx="6">
                  <c:v>3.739040344953537E-2</c:v>
                </c:pt>
                <c:pt idx="7">
                  <c:v>9.3462038785219193E-3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2-4E63-A4D1-22899C7FBB99}"/>
            </c:ext>
          </c:extLst>
        </c:ser>
        <c:ser>
          <c:idx val="1"/>
          <c:order val="1"/>
          <c:tx>
            <c:strRef>
              <c:f>'Plots - Runtime'!$B$3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Runtime'!$C$3:$J$3</c:f>
              <c:numCache>
                <c:formatCode>General</c:formatCode>
                <c:ptCount val="8"/>
                <c:pt idx="0">
                  <c:v>1.5825703740119934E-2</c:v>
                </c:pt>
                <c:pt idx="1">
                  <c:v>1.0849587619304657E-2</c:v>
                </c:pt>
                <c:pt idx="2">
                  <c:v>1.4263147953897715E-2</c:v>
                </c:pt>
                <c:pt idx="3">
                  <c:v>9.2453933320939541E-3</c:v>
                </c:pt>
                <c:pt idx="4">
                  <c:v>2.40976857021451E-2</c:v>
                </c:pt>
                <c:pt idx="5">
                  <c:v>6.0262961778789759E-3</c:v>
                </c:pt>
                <c:pt idx="6">
                  <c:v>3.4040471538901329E-2</c:v>
                </c:pt>
                <c:pt idx="7">
                  <c:v>9.3586617149412632E-3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2-4E63-A4D1-22899C7FBB99}"/>
            </c:ext>
          </c:extLst>
        </c:ser>
        <c:ser>
          <c:idx val="2"/>
          <c:order val="2"/>
          <c:tx>
            <c:strRef>
              <c:f>'Plots - Runtime'!$B$4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Runtime'!$C$4:$J$4</c:f>
              <c:numCache>
                <c:formatCode>General</c:formatCode>
                <c:ptCount val="8"/>
                <c:pt idx="0">
                  <c:v>3.7541041150689118E-2</c:v>
                </c:pt>
                <c:pt idx="1">
                  <c:v>3.0064648017287251E-2</c:v>
                </c:pt>
                <c:pt idx="2">
                  <c:v>1.4453282579779623E-2</c:v>
                </c:pt>
                <c:pt idx="3">
                  <c:v>9.4603798352181911E-3</c:v>
                </c:pt>
                <c:pt idx="4">
                  <c:v>3.7278290838003159E-2</c:v>
                </c:pt>
                <c:pt idx="5">
                  <c:v>6.5956851467490196E-3</c:v>
                </c:pt>
                <c:pt idx="6">
                  <c:v>5.1797911524772644E-2</c:v>
                </c:pt>
                <c:pt idx="7">
                  <c:v>9.554500225931406E-3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52-4E63-A4D1-22899C7FB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337904"/>
        <c:axId val="430343664"/>
      </c:barChart>
      <c:catAx>
        <c:axId val="43033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43664"/>
        <c:crosses val="autoZero"/>
        <c:auto val="1"/>
        <c:lblAlgn val="ctr"/>
        <c:lblOffset val="100"/>
        <c:noMultiLvlLbl val="0"/>
      </c:catAx>
      <c:valAx>
        <c:axId val="4303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37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Runtime'!$U$2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Runtime'!$V$2:$Y$2</c:f>
              <c:numCache>
                <c:formatCode>General</c:formatCode>
                <c:ptCount val="4"/>
                <c:pt idx="0">
                  <c:v>0.12185199186205864</c:v>
                </c:pt>
                <c:pt idx="1">
                  <c:v>5.3588708862662315E-2</c:v>
                </c:pt>
                <c:pt idx="2">
                  <c:v>5.7863093912601471E-2</c:v>
                </c:pt>
                <c:pt idx="3">
                  <c:v>3.5252874717116356E-2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1-4EDC-9098-9453CFFB4A80}"/>
            </c:ext>
          </c:extLst>
        </c:ser>
        <c:ser>
          <c:idx val="1"/>
          <c:order val="1"/>
          <c:tx>
            <c:strRef>
              <c:f>'Plots - Runtime'!$U$3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Runtime'!$V$3:$Y$3</c:f>
              <c:numCache>
                <c:formatCode>General</c:formatCode>
                <c:ptCount val="4"/>
                <c:pt idx="0">
                  <c:v>3.8196612149477005E-2</c:v>
                </c:pt>
                <c:pt idx="1">
                  <c:v>5.6029815226793289E-2</c:v>
                </c:pt>
                <c:pt idx="2">
                  <c:v>4.3962296098470688E-2</c:v>
                </c:pt>
                <c:pt idx="3">
                  <c:v>3.4983370453119278E-2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61-4EDC-9098-9453CFFB4A80}"/>
            </c:ext>
          </c:extLst>
        </c:ser>
        <c:ser>
          <c:idx val="2"/>
          <c:order val="2"/>
          <c:tx>
            <c:strRef>
              <c:f>'Plots - Runtime'!$U$4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Runtime'!$V$4:$Y$4</c:f>
              <c:numCache>
                <c:formatCode>General</c:formatCode>
                <c:ptCount val="4"/>
                <c:pt idx="0">
                  <c:v>0.12149568647146225</c:v>
                </c:pt>
                <c:pt idx="1">
                  <c:v>5.4997930303215981E-2</c:v>
                </c:pt>
                <c:pt idx="2">
                  <c:v>5.0355888903141029E-2</c:v>
                </c:pt>
                <c:pt idx="3">
                  <c:v>3.0173111706972122E-2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61-4EDC-9098-9453CFFB4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018112"/>
        <c:axId val="428019552"/>
      </c:barChart>
      <c:catAx>
        <c:axId val="42801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9552"/>
        <c:crosses val="autoZero"/>
        <c:auto val="1"/>
        <c:lblAlgn val="ctr"/>
        <c:lblOffset val="100"/>
        <c:noMultiLvlLbl val="0"/>
      </c:catAx>
      <c:valAx>
        <c:axId val="42801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811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Runtime'!$AA$2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Runtime'!$AB$2:$AF$2</c:f>
              <c:numCache>
                <c:formatCode>General</c:formatCode>
                <c:ptCount val="5"/>
                <c:pt idx="0">
                  <c:v>0.68888142704963684</c:v>
                </c:pt>
                <c:pt idx="1">
                  <c:v>1.0213058590888977</c:v>
                </c:pt>
                <c:pt idx="2">
                  <c:v>8.0871133804321289</c:v>
                </c:pt>
                <c:pt idx="3">
                  <c:v>6.4255058765411377</c:v>
                </c:pt>
                <c:pt idx="4">
                  <c:v>10.724462985992432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6-4CEB-98EE-5B39A870B06C}"/>
            </c:ext>
          </c:extLst>
        </c:ser>
        <c:ser>
          <c:idx val="1"/>
          <c:order val="1"/>
          <c:tx>
            <c:strRef>
              <c:f>'Plots - Runtime'!$AA$3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Runtime'!$AB$3:$AF$3</c:f>
              <c:numCache>
                <c:formatCode>General</c:formatCode>
                <c:ptCount val="5"/>
                <c:pt idx="0">
                  <c:v>0.23528348654508591</c:v>
                </c:pt>
                <c:pt idx="1">
                  <c:v>0.34640060365200043</c:v>
                </c:pt>
                <c:pt idx="2">
                  <c:v>4.6627011299133301</c:v>
                </c:pt>
                <c:pt idx="3">
                  <c:v>6.0119094848632813</c:v>
                </c:pt>
                <c:pt idx="4">
                  <c:v>5.153528928756713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96-4CEB-98EE-5B39A870B06C}"/>
            </c:ext>
          </c:extLst>
        </c:ser>
        <c:ser>
          <c:idx val="2"/>
          <c:order val="2"/>
          <c:tx>
            <c:strRef>
              <c:f>'Plots - Runtime'!$AA$4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Runtime'!$AB$4:$AF$4</c:f>
              <c:numCache>
                <c:formatCode>General</c:formatCode>
                <c:ptCount val="5"/>
                <c:pt idx="0">
                  <c:v>0.56031617522239685</c:v>
                </c:pt>
                <c:pt idx="1">
                  <c:v>1.551475465297699</c:v>
                </c:pt>
                <c:pt idx="2">
                  <c:v>11.457266807556152</c:v>
                </c:pt>
                <c:pt idx="3">
                  <c:v>7.2451579570770273</c:v>
                </c:pt>
                <c:pt idx="4">
                  <c:v>10.294665336608887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96-4CEB-98EE-5B39A870B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56448"/>
        <c:axId val="309366528"/>
      </c:barChart>
      <c:catAx>
        <c:axId val="30935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66528"/>
        <c:crosses val="autoZero"/>
        <c:auto val="1"/>
        <c:lblAlgn val="ctr"/>
        <c:lblOffset val="100"/>
        <c:noMultiLvlLbl val="0"/>
      </c:catAx>
      <c:valAx>
        <c:axId val="3093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5644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Runtime'!$V$7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Runtime'!$W$7:$AD$7</c:f>
              <c:numCache>
                <c:formatCode>General</c:formatCode>
                <c:ptCount val="8"/>
                <c:pt idx="0">
                  <c:v>5.3588708862662322E-2</c:v>
                </c:pt>
                <c:pt idx="1">
                  <c:v>5.7863093912601471E-2</c:v>
                </c:pt>
                <c:pt idx="2">
                  <c:v>3.5252874717116363E-2</c:v>
                </c:pt>
                <c:pt idx="3">
                  <c:v>4.7830397263169289E-2</c:v>
                </c:pt>
                <c:pt idx="4">
                  <c:v>3.5407392308115959E-2</c:v>
                </c:pt>
                <c:pt idx="5">
                  <c:v>0.1218519918620586</c:v>
                </c:pt>
                <c:pt idx="6">
                  <c:v>0.19212173670530319</c:v>
                </c:pt>
                <c:pt idx="7">
                  <c:v>0.16966221481561661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B-4223-9212-F37990AA026B}"/>
            </c:ext>
          </c:extLst>
        </c:ser>
        <c:ser>
          <c:idx val="1"/>
          <c:order val="1"/>
          <c:tx>
            <c:strRef>
              <c:f>'Plots - Runtime'!$V$8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Runtime'!$W$8:$AD$8</c:f>
              <c:numCache>
                <c:formatCode>General</c:formatCode>
                <c:ptCount val="8"/>
                <c:pt idx="0">
                  <c:v>5.6029815226793289E-2</c:v>
                </c:pt>
                <c:pt idx="1">
                  <c:v>4.3962296098470688E-2</c:v>
                </c:pt>
                <c:pt idx="2">
                  <c:v>3.4983370453119278E-2</c:v>
                </c:pt>
                <c:pt idx="3">
                  <c:v>4.6757068485021598E-2</c:v>
                </c:pt>
                <c:pt idx="4">
                  <c:v>3.4453772008419037E-2</c:v>
                </c:pt>
                <c:pt idx="5">
                  <c:v>3.8196612149477012E-2</c:v>
                </c:pt>
                <c:pt idx="6">
                  <c:v>0.1200206950306892</c:v>
                </c:pt>
                <c:pt idx="7">
                  <c:v>9.7342688590288162E-2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B-4223-9212-F37990AA026B}"/>
            </c:ext>
          </c:extLst>
        </c:ser>
        <c:ser>
          <c:idx val="2"/>
          <c:order val="2"/>
          <c:tx>
            <c:strRef>
              <c:f>'Plots - Runtime'!$V$9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Runtime'!$W$9:$AD$9</c:f>
              <c:numCache>
                <c:formatCode>General</c:formatCode>
                <c:ptCount val="8"/>
                <c:pt idx="0">
                  <c:v>5.4997930303215981E-2</c:v>
                </c:pt>
                <c:pt idx="1">
                  <c:v>5.0355888903141029E-2</c:v>
                </c:pt>
                <c:pt idx="2">
                  <c:v>3.0173111706972119E-2</c:v>
                </c:pt>
                <c:pt idx="3">
                  <c:v>4.824545793235302E-2</c:v>
                </c:pt>
                <c:pt idx="4">
                  <c:v>3.5690225660800927E-2</c:v>
                </c:pt>
                <c:pt idx="5">
                  <c:v>0.12149568647146219</c:v>
                </c:pt>
                <c:pt idx="6">
                  <c:v>0.2411321476101875</c:v>
                </c:pt>
                <c:pt idx="7">
                  <c:v>0.20871614664793009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CB-4223-9212-F37990AA0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376784"/>
        <c:axId val="430363824"/>
      </c:barChart>
      <c:catAx>
        <c:axId val="43037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63824"/>
        <c:crosses val="autoZero"/>
        <c:auto val="1"/>
        <c:lblAlgn val="ctr"/>
        <c:lblOffset val="100"/>
        <c:noMultiLvlLbl val="0"/>
      </c:catAx>
      <c:valAx>
        <c:axId val="4303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7678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Runtime'!$B$69:$B$73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Photonbeetle</c:v>
                </c:pt>
                <c:pt idx="4">
                  <c:v>Grain</c:v>
                </c:pt>
              </c:strCache>
            </c:strRef>
          </c:cat>
          <c:val>
            <c:numRef>
              <c:f>'Plots - Runtime'!$C$69:$C$73</c:f>
              <c:numCache>
                <c:formatCode>General</c:formatCode>
                <c:ptCount val="5"/>
                <c:pt idx="0">
                  <c:v>0.68888142704963684</c:v>
                </c:pt>
                <c:pt idx="1">
                  <c:v>1.0213058590888979</c:v>
                </c:pt>
                <c:pt idx="2">
                  <c:v>8.0871133804321289</c:v>
                </c:pt>
                <c:pt idx="3">
                  <c:v>10.72446298599243</c:v>
                </c:pt>
                <c:pt idx="4">
                  <c:v>6.4255058765411377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7-4353-ABB9-5E253EE6F9D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Runtime'!$B$69:$B$73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Photonbeetle</c:v>
                </c:pt>
                <c:pt idx="4">
                  <c:v>Grain</c:v>
                </c:pt>
              </c:strCache>
            </c:strRef>
          </c:cat>
          <c:val>
            <c:numRef>
              <c:f>'Plots - Runtime'!$D$69:$D$73</c:f>
              <c:numCache>
                <c:formatCode>General</c:formatCode>
                <c:ptCount val="5"/>
                <c:pt idx="0">
                  <c:v>0.23528348654508591</c:v>
                </c:pt>
                <c:pt idx="1">
                  <c:v>0.34640060365200043</c:v>
                </c:pt>
                <c:pt idx="2">
                  <c:v>4.6627011299133301</c:v>
                </c:pt>
                <c:pt idx="3">
                  <c:v>5.153528928756713</c:v>
                </c:pt>
                <c:pt idx="4">
                  <c:v>6.0119094848632813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7-4353-ABB9-5E253EE6F9D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Runtime'!$B$69:$B$73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Photonbeetle</c:v>
                </c:pt>
                <c:pt idx="4">
                  <c:v>Grain</c:v>
                </c:pt>
              </c:strCache>
            </c:strRef>
          </c:cat>
          <c:val>
            <c:numRef>
              <c:f>'Plots - Runtime'!$E$69:$E$73</c:f>
              <c:numCache>
                <c:formatCode>General</c:formatCode>
                <c:ptCount val="5"/>
                <c:pt idx="0">
                  <c:v>0.56031617522239685</c:v>
                </c:pt>
                <c:pt idx="1">
                  <c:v>1.551475465297699</c:v>
                </c:pt>
                <c:pt idx="2">
                  <c:v>11.457266807556151</c:v>
                </c:pt>
                <c:pt idx="3">
                  <c:v>10.29466533660889</c:v>
                </c:pt>
                <c:pt idx="4">
                  <c:v>7.2451579570770273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C7-4353-ABB9-5E253EE6F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027712"/>
        <c:axId val="428034432"/>
      </c:barChart>
      <c:catAx>
        <c:axId val="42802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34432"/>
        <c:crosses val="autoZero"/>
        <c:auto val="1"/>
        <c:lblAlgn val="ctr"/>
        <c:lblOffset val="100"/>
        <c:noMultiLvlLbl val="0"/>
      </c:catAx>
      <c:valAx>
        <c:axId val="4280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2771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Runtime'!$C$52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Runtime'!$B$53:$B$59</c:f>
              <c:strCache>
                <c:ptCount val="7"/>
                <c:pt idx="0">
                  <c:v>Sparkle128Armv7</c:v>
                </c:pt>
                <c:pt idx="1">
                  <c:v>ascon128aArmv7</c:v>
                </c:pt>
                <c:pt idx="2">
                  <c:v>Sparkle256v2Armv7</c:v>
                </c:pt>
                <c:pt idx="3">
                  <c:v>Ascon128a</c:v>
                </c:pt>
                <c:pt idx="4">
                  <c:v>ascon128Armv7</c:v>
                </c:pt>
                <c:pt idx="5">
                  <c:v>Ascon128</c:v>
                </c:pt>
                <c:pt idx="6">
                  <c:v>Sparkle128</c:v>
                </c:pt>
              </c:strCache>
            </c:strRef>
          </c:cat>
          <c:val>
            <c:numRef>
              <c:f>'Plots - Runtime'!$C$53:$C$59</c:f>
              <c:numCache>
                <c:formatCode>General</c:formatCode>
                <c:ptCount val="7"/>
                <c:pt idx="0">
                  <c:v>6.309550954028964E-3</c:v>
                </c:pt>
                <c:pt idx="1">
                  <c:v>9.2584816738963127E-3</c:v>
                </c:pt>
                <c:pt idx="2">
                  <c:v>9.3462038785219193E-3</c:v>
                </c:pt>
                <c:pt idx="3">
                  <c:v>1.8148597329854969E-2</c:v>
                </c:pt>
                <c:pt idx="4">
                  <c:v>1.4209139160811899E-2</c:v>
                </c:pt>
                <c:pt idx="5">
                  <c:v>2.360618487000465E-2</c:v>
                </c:pt>
                <c:pt idx="6">
                  <c:v>2.7713624760508541E-2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1-4B9D-A4A2-BCA8432BF724}"/>
            </c:ext>
          </c:extLst>
        </c:ser>
        <c:ser>
          <c:idx val="1"/>
          <c:order val="1"/>
          <c:tx>
            <c:strRef>
              <c:f>'Plots - Runtime'!$D$52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Runtime'!$B$53:$B$59</c:f>
              <c:strCache>
                <c:ptCount val="7"/>
                <c:pt idx="0">
                  <c:v>Sparkle128Armv7</c:v>
                </c:pt>
                <c:pt idx="1">
                  <c:v>ascon128aArmv7</c:v>
                </c:pt>
                <c:pt idx="2">
                  <c:v>Sparkle256v2Armv7</c:v>
                </c:pt>
                <c:pt idx="3">
                  <c:v>Ascon128a</c:v>
                </c:pt>
                <c:pt idx="4">
                  <c:v>ascon128Armv7</c:v>
                </c:pt>
                <c:pt idx="5">
                  <c:v>Ascon128</c:v>
                </c:pt>
                <c:pt idx="6">
                  <c:v>Sparkle128</c:v>
                </c:pt>
              </c:strCache>
            </c:strRef>
          </c:cat>
          <c:val>
            <c:numRef>
              <c:f>'Plots - Runtime'!$D$53:$D$59</c:f>
              <c:numCache>
                <c:formatCode>General</c:formatCode>
                <c:ptCount val="7"/>
                <c:pt idx="0">
                  <c:v>6.0262961778789759E-3</c:v>
                </c:pt>
                <c:pt idx="1">
                  <c:v>9.2453933320939541E-3</c:v>
                </c:pt>
                <c:pt idx="2">
                  <c:v>9.3586617149412632E-3</c:v>
                </c:pt>
                <c:pt idx="3">
                  <c:v>1.084958761930466E-2</c:v>
                </c:pt>
                <c:pt idx="4">
                  <c:v>1.4263147953897709E-2</c:v>
                </c:pt>
                <c:pt idx="5">
                  <c:v>1.5825703740119931E-2</c:v>
                </c:pt>
                <c:pt idx="6">
                  <c:v>2.40976857021451E-2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C1-4B9D-A4A2-BCA8432BF724}"/>
            </c:ext>
          </c:extLst>
        </c:ser>
        <c:ser>
          <c:idx val="2"/>
          <c:order val="2"/>
          <c:tx>
            <c:strRef>
              <c:f>'Plots - Runtime'!$E$52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Runtime'!$B$53:$B$59</c:f>
              <c:strCache>
                <c:ptCount val="7"/>
                <c:pt idx="0">
                  <c:v>Sparkle128Armv7</c:v>
                </c:pt>
                <c:pt idx="1">
                  <c:v>ascon128aArmv7</c:v>
                </c:pt>
                <c:pt idx="2">
                  <c:v>Sparkle256v2Armv7</c:v>
                </c:pt>
                <c:pt idx="3">
                  <c:v>Ascon128a</c:v>
                </c:pt>
                <c:pt idx="4">
                  <c:v>ascon128Armv7</c:v>
                </c:pt>
                <c:pt idx="5">
                  <c:v>Ascon128</c:v>
                </c:pt>
                <c:pt idx="6">
                  <c:v>Sparkle128</c:v>
                </c:pt>
              </c:strCache>
            </c:strRef>
          </c:cat>
          <c:val>
            <c:numRef>
              <c:f>'Plots - Runtime'!$E$53:$E$59</c:f>
              <c:numCache>
                <c:formatCode>General</c:formatCode>
                <c:ptCount val="7"/>
                <c:pt idx="0">
                  <c:v>6.5956851467490196E-3</c:v>
                </c:pt>
                <c:pt idx="1">
                  <c:v>9.4603798352181911E-3</c:v>
                </c:pt>
                <c:pt idx="2">
                  <c:v>9.554500225931406E-3</c:v>
                </c:pt>
                <c:pt idx="3">
                  <c:v>3.0064648017287251E-2</c:v>
                </c:pt>
                <c:pt idx="4">
                  <c:v>1.445328257977962E-2</c:v>
                </c:pt>
                <c:pt idx="5">
                  <c:v>3.7541041150689118E-2</c:v>
                </c:pt>
                <c:pt idx="6">
                  <c:v>3.7278290838003159E-2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C1-4B9D-A4A2-BCA8432BF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45408"/>
        <c:axId val="309348288"/>
      </c:barChart>
      <c:catAx>
        <c:axId val="3093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48288"/>
        <c:crosses val="autoZero"/>
        <c:auto val="1"/>
        <c:lblAlgn val="ctr"/>
        <c:lblOffset val="100"/>
        <c:noMultiLvlLbl val="0"/>
      </c:catAx>
      <c:valAx>
        <c:axId val="3093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4540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Runtime'!$B$60:$B$68</c:f>
              <c:strCache>
                <c:ptCount val="9"/>
                <c:pt idx="0">
                  <c:v>Sparkle256</c:v>
                </c:pt>
                <c:pt idx="1">
                  <c:v>isapa128av20Armv7</c:v>
                </c:pt>
                <c:pt idx="2">
                  <c:v>tinyjambuOpt</c:v>
                </c:pt>
                <c:pt idx="3">
                  <c:v>Xoodyak</c:v>
                </c:pt>
                <c:pt idx="4">
                  <c:v>TinyJambu</c:v>
                </c:pt>
                <c:pt idx="5">
                  <c:v>isapa128v20Armv7</c:v>
                </c:pt>
                <c:pt idx="6">
                  <c:v>RomulusnOpt</c:v>
                </c:pt>
                <c:pt idx="7">
                  <c:v>Isapa128a</c:v>
                </c:pt>
                <c:pt idx="8">
                  <c:v>Isapa128</c:v>
                </c:pt>
              </c:strCache>
            </c:strRef>
          </c:cat>
          <c:val>
            <c:numRef>
              <c:f>'Plots - Runtime'!$C$60:$C$68</c:f>
              <c:numCache>
                <c:formatCode>General</c:formatCode>
                <c:ptCount val="9"/>
                <c:pt idx="0">
                  <c:v>3.739040344953537E-2</c:v>
                </c:pt>
                <c:pt idx="1">
                  <c:v>3.5407392308115959E-2</c:v>
                </c:pt>
                <c:pt idx="2">
                  <c:v>3.5252874717116363E-2</c:v>
                </c:pt>
                <c:pt idx="3">
                  <c:v>0.1218519918620586</c:v>
                </c:pt>
                <c:pt idx="4">
                  <c:v>5.7863093912601471E-2</c:v>
                </c:pt>
                <c:pt idx="5">
                  <c:v>4.7830397263169289E-2</c:v>
                </c:pt>
                <c:pt idx="6">
                  <c:v>5.3588708862662322E-2</c:v>
                </c:pt>
                <c:pt idx="7">
                  <c:v>0.16966221481561661</c:v>
                </c:pt>
                <c:pt idx="8">
                  <c:v>0.19212173670530319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F-4419-AB88-ECD70618F34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Runtime'!$B$60:$B$68</c:f>
              <c:strCache>
                <c:ptCount val="9"/>
                <c:pt idx="0">
                  <c:v>Sparkle256</c:v>
                </c:pt>
                <c:pt idx="1">
                  <c:v>isapa128av20Armv7</c:v>
                </c:pt>
                <c:pt idx="2">
                  <c:v>tinyjambuOpt</c:v>
                </c:pt>
                <c:pt idx="3">
                  <c:v>Xoodyak</c:v>
                </c:pt>
                <c:pt idx="4">
                  <c:v>TinyJambu</c:v>
                </c:pt>
                <c:pt idx="5">
                  <c:v>isapa128v20Armv7</c:v>
                </c:pt>
                <c:pt idx="6">
                  <c:v>RomulusnOpt</c:v>
                </c:pt>
                <c:pt idx="7">
                  <c:v>Isapa128a</c:v>
                </c:pt>
                <c:pt idx="8">
                  <c:v>Isapa128</c:v>
                </c:pt>
              </c:strCache>
            </c:strRef>
          </c:cat>
          <c:val>
            <c:numRef>
              <c:f>'Plots - Runtime'!$D$60:$D$68</c:f>
              <c:numCache>
                <c:formatCode>General</c:formatCode>
                <c:ptCount val="9"/>
                <c:pt idx="0">
                  <c:v>3.4040471538901329E-2</c:v>
                </c:pt>
                <c:pt idx="1">
                  <c:v>3.4453772008419037E-2</c:v>
                </c:pt>
                <c:pt idx="2">
                  <c:v>3.4983370453119278E-2</c:v>
                </c:pt>
                <c:pt idx="3">
                  <c:v>3.8196612149477012E-2</c:v>
                </c:pt>
                <c:pt idx="4">
                  <c:v>4.3962296098470688E-2</c:v>
                </c:pt>
                <c:pt idx="5">
                  <c:v>4.6757068485021598E-2</c:v>
                </c:pt>
                <c:pt idx="6">
                  <c:v>5.6029815226793289E-2</c:v>
                </c:pt>
                <c:pt idx="7">
                  <c:v>9.7342688590288162E-2</c:v>
                </c:pt>
                <c:pt idx="8">
                  <c:v>0.1200206950306892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F-4419-AB88-ECD70618F34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Runtime'!$B$60:$B$68</c:f>
              <c:strCache>
                <c:ptCount val="9"/>
                <c:pt idx="0">
                  <c:v>Sparkle256</c:v>
                </c:pt>
                <c:pt idx="1">
                  <c:v>isapa128av20Armv7</c:v>
                </c:pt>
                <c:pt idx="2">
                  <c:v>tinyjambuOpt</c:v>
                </c:pt>
                <c:pt idx="3">
                  <c:v>Xoodyak</c:v>
                </c:pt>
                <c:pt idx="4">
                  <c:v>TinyJambu</c:v>
                </c:pt>
                <c:pt idx="5">
                  <c:v>isapa128v20Armv7</c:v>
                </c:pt>
                <c:pt idx="6">
                  <c:v>RomulusnOpt</c:v>
                </c:pt>
                <c:pt idx="7">
                  <c:v>Isapa128a</c:v>
                </c:pt>
                <c:pt idx="8">
                  <c:v>Isapa128</c:v>
                </c:pt>
              </c:strCache>
            </c:strRef>
          </c:cat>
          <c:val>
            <c:numRef>
              <c:f>'Plots - Runtime'!$E$60:$E$68</c:f>
              <c:numCache>
                <c:formatCode>General</c:formatCode>
                <c:ptCount val="9"/>
                <c:pt idx="0">
                  <c:v>5.1797911524772637E-2</c:v>
                </c:pt>
                <c:pt idx="1">
                  <c:v>3.5690225660800927E-2</c:v>
                </c:pt>
                <c:pt idx="2">
                  <c:v>3.0173111706972119E-2</c:v>
                </c:pt>
                <c:pt idx="3">
                  <c:v>0.12149568647146219</c:v>
                </c:pt>
                <c:pt idx="4">
                  <c:v>5.0355888903141029E-2</c:v>
                </c:pt>
                <c:pt idx="5">
                  <c:v>4.824545793235302E-2</c:v>
                </c:pt>
                <c:pt idx="6">
                  <c:v>5.4997930303215981E-2</c:v>
                </c:pt>
                <c:pt idx="7">
                  <c:v>0.20871614664793009</c:v>
                </c:pt>
                <c:pt idx="8">
                  <c:v>0.2411321476101875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F-4419-AB88-ECD70618F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022912"/>
        <c:axId val="428015712"/>
      </c:barChart>
      <c:catAx>
        <c:axId val="42802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5712"/>
        <c:crosses val="autoZero"/>
        <c:auto val="1"/>
        <c:lblAlgn val="ctr"/>
        <c:lblOffset val="100"/>
        <c:noMultiLvlLbl val="0"/>
      </c:catAx>
      <c:valAx>
        <c:axId val="4280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2291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60</xdr:row>
      <xdr:rowOff>138111</xdr:rowOff>
    </xdr:from>
    <xdr:to>
      <xdr:col>13</xdr:col>
      <xdr:colOff>695325</xdr:colOff>
      <xdr:row>79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547687</xdr:colOff>
      <xdr:row>56</xdr:row>
      <xdr:rowOff>185737</xdr:rowOff>
    </xdr:from>
    <xdr:to>
      <xdr:col>9</xdr:col>
      <xdr:colOff>1138237</xdr:colOff>
      <xdr:row>71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25</xdr:row>
      <xdr:rowOff>109537</xdr:rowOff>
    </xdr:from>
    <xdr:to>
      <xdr:col>16</xdr:col>
      <xdr:colOff>323850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214312</xdr:colOff>
      <xdr:row>8</xdr:row>
      <xdr:rowOff>176212</xdr:rowOff>
    </xdr:from>
    <xdr:to>
      <xdr:col>6</xdr:col>
      <xdr:colOff>776287</xdr:colOff>
      <xdr:row>23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371475</xdr:colOff>
      <xdr:row>25</xdr:row>
      <xdr:rowOff>109537</xdr:rowOff>
    </xdr:from>
    <xdr:to>
      <xdr:col>6</xdr:col>
      <xdr:colOff>323850</xdr:colOff>
      <xdr:row>39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23</xdr:row>
      <xdr:rowOff>171450</xdr:rowOff>
    </xdr:from>
    <xdr:to>
      <xdr:col>11</xdr:col>
      <xdr:colOff>704850</xdr:colOff>
      <xdr:row>38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</xdr:colOff>
      <xdr:row>8</xdr:row>
      <xdr:rowOff>161925</xdr:rowOff>
    </xdr:from>
    <xdr:to>
      <xdr:col>11</xdr:col>
      <xdr:colOff>400050</xdr:colOff>
      <xdr:row>23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581025</xdr:colOff>
      <xdr:row>58</xdr:row>
      <xdr:rowOff>138112</xdr:rowOff>
    </xdr:from>
    <xdr:to>
      <xdr:col>15</xdr:col>
      <xdr:colOff>85725</xdr:colOff>
      <xdr:row>73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914400</xdr:colOff>
      <xdr:row>50</xdr:row>
      <xdr:rowOff>176212</xdr:rowOff>
    </xdr:from>
    <xdr:to>
      <xdr:col>10</xdr:col>
      <xdr:colOff>495300</xdr:colOff>
      <xdr:row>65</xdr:row>
      <xdr:rowOff>61912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904875</xdr:colOff>
      <xdr:row>66</xdr:row>
      <xdr:rowOff>109537</xdr:rowOff>
    </xdr:from>
    <xdr:to>
      <xdr:col>10</xdr:col>
      <xdr:colOff>485775</xdr:colOff>
      <xdr:row>80</xdr:row>
      <xdr:rowOff>185737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\lwc_cortex_m4\Data\Data.xlsx" TargetMode="External"/><Relationship Id="rId1" Type="http://schemas.openxmlformats.org/officeDocument/2006/relationships/externalLinkPath" Target="/Git/lwc_cortex_m4/Data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ecution Times"/>
      <sheetName val="DWT - M4"/>
      <sheetName val="Power - M4"/>
      <sheetName val="Memory - M4"/>
      <sheetName val="Sheet2"/>
      <sheetName val="Runtime Comparison"/>
      <sheetName val="Sheet1"/>
      <sheetName val="Graphs - DWT"/>
      <sheetName val="Power - Vis"/>
      <sheetName val="Power - Vis unused"/>
    </sheetNames>
    <sheetDataSet>
      <sheetData sheetId="0" refreshError="1"/>
      <sheetData sheetId="1" refreshError="1"/>
      <sheetData sheetId="2" refreshError="1"/>
      <sheetData sheetId="3">
        <row r="5">
          <cell r="D5">
            <v>18200</v>
          </cell>
          <cell r="E5">
            <v>7848</v>
          </cell>
          <cell r="F5">
            <v>23576</v>
          </cell>
          <cell r="G5">
            <v>8696</v>
          </cell>
          <cell r="H5">
            <v>21568</v>
          </cell>
          <cell r="I5">
            <v>14504</v>
          </cell>
          <cell r="J5">
            <v>21568</v>
          </cell>
          <cell r="K5">
            <v>16736</v>
          </cell>
          <cell r="L5">
            <v>39704</v>
          </cell>
          <cell r="M5">
            <v>58320</v>
          </cell>
          <cell r="N5">
            <v>39872</v>
          </cell>
          <cell r="O5">
            <v>62368</v>
          </cell>
          <cell r="P5">
            <v>2040</v>
          </cell>
          <cell r="Q5">
            <v>2136</v>
          </cell>
          <cell r="R5">
            <v>3216</v>
          </cell>
          <cell r="S5">
            <v>21904</v>
          </cell>
          <cell r="T5">
            <v>4984</v>
          </cell>
          <cell r="U5">
            <v>12600</v>
          </cell>
          <cell r="V5">
            <v>39544</v>
          </cell>
          <cell r="W5">
            <v>5960</v>
          </cell>
          <cell r="X5">
            <v>38640</v>
          </cell>
        </row>
        <row r="11">
          <cell r="D11">
            <v>18192</v>
          </cell>
          <cell r="E11">
            <v>7856</v>
          </cell>
          <cell r="F11">
            <v>23200</v>
          </cell>
          <cell r="G11">
            <v>8704</v>
          </cell>
          <cell r="H11">
            <v>21896</v>
          </cell>
          <cell r="I11">
            <v>14776</v>
          </cell>
          <cell r="J11">
            <v>21896</v>
          </cell>
          <cell r="K11">
            <v>17024</v>
          </cell>
          <cell r="L11">
            <v>41800</v>
          </cell>
          <cell r="M11">
            <v>59904</v>
          </cell>
          <cell r="N11">
            <v>42224</v>
          </cell>
          <cell r="O11">
            <v>65624</v>
          </cell>
          <cell r="P11">
            <v>3000</v>
          </cell>
          <cell r="Q11">
            <v>2264</v>
          </cell>
          <cell r="R11">
            <v>7232</v>
          </cell>
          <cell r="S11">
            <v>23392</v>
          </cell>
          <cell r="T11">
            <v>11688</v>
          </cell>
          <cell r="U11">
            <v>13816</v>
          </cell>
          <cell r="V11">
            <v>41416</v>
          </cell>
          <cell r="W11">
            <v>9448</v>
          </cell>
          <cell r="X11">
            <v>44480</v>
          </cell>
        </row>
        <row r="17">
          <cell r="D17">
            <v>2960</v>
          </cell>
          <cell r="E17">
            <v>7880</v>
          </cell>
          <cell r="F17">
            <v>3664</v>
          </cell>
          <cell r="G17">
            <v>8720</v>
          </cell>
          <cell r="H17">
            <v>21088</v>
          </cell>
          <cell r="J17">
            <v>21088</v>
          </cell>
          <cell r="L17">
            <v>39264</v>
          </cell>
          <cell r="M17">
            <v>57104</v>
          </cell>
          <cell r="N17">
            <v>39304</v>
          </cell>
          <cell r="O17">
            <v>60576</v>
          </cell>
          <cell r="P17">
            <v>1968</v>
          </cell>
          <cell r="Q17">
            <v>2056</v>
          </cell>
          <cell r="R17">
            <v>3000</v>
          </cell>
          <cell r="S17">
            <v>21616</v>
          </cell>
          <cell r="T17">
            <v>3824</v>
          </cell>
          <cell r="U17">
            <v>12216</v>
          </cell>
          <cell r="V17">
            <v>38944</v>
          </cell>
          <cell r="W17">
            <v>5064</v>
          </cell>
          <cell r="X17">
            <v>38288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1072</v>
          </cell>
          <cell r="I20">
            <v>96</v>
          </cell>
          <cell r="J20">
            <v>1072</v>
          </cell>
          <cell r="K20">
            <v>96</v>
          </cell>
          <cell r="L20">
            <v>1072</v>
          </cell>
          <cell r="M20">
            <v>1080</v>
          </cell>
          <cell r="N20">
            <v>1072</v>
          </cell>
          <cell r="O20">
            <v>1072</v>
          </cell>
          <cell r="P20">
            <v>24</v>
          </cell>
          <cell r="Q20">
            <v>0</v>
          </cell>
          <cell r="R20">
            <v>0</v>
          </cell>
          <cell r="S20">
            <v>1104</v>
          </cell>
          <cell r="T20">
            <v>8</v>
          </cell>
          <cell r="U20">
            <v>0</v>
          </cell>
          <cell r="V20">
            <v>2104</v>
          </cell>
          <cell r="W20">
            <v>0</v>
          </cell>
          <cell r="X20">
            <v>1104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91"/>
  <sheetViews>
    <sheetView topLeftCell="A23" zoomScale="80" zoomScaleNormal="80" workbookViewId="0">
      <selection activeCell="S55" activeCellId="1" sqref="C55:P55 S55:T55"/>
    </sheetView>
  </sheetViews>
  <sheetFormatPr defaultRowHeight="15" x14ac:dyDescent="0.25"/>
  <cols>
    <col min="1" max="1" width="9.140625" style="20" customWidth="1"/>
    <col min="2" max="2" width="20.28515625" style="20" customWidth="1"/>
    <col min="3" max="3" width="9.42578125" style="20" bestFit="1" customWidth="1"/>
    <col min="4" max="4" width="15" style="20" bestFit="1" customWidth="1"/>
    <col min="5" max="5" width="10.42578125" style="20" bestFit="1" customWidth="1"/>
    <col min="6" max="6" width="16" style="20" bestFit="1" customWidth="1"/>
    <col min="7" max="7" width="10.7109375" style="20" bestFit="1" customWidth="1"/>
    <col min="8" max="8" width="17.7109375" style="20" bestFit="1" customWidth="1"/>
    <col min="9" max="9" width="10.5703125" style="20" bestFit="1" customWidth="1"/>
    <col min="10" max="10" width="18.7109375" style="20" bestFit="1" customWidth="1"/>
    <col min="11" max="11" width="10.7109375" style="20" bestFit="1" customWidth="1"/>
    <col min="12" max="12" width="16.5703125" style="20" bestFit="1" customWidth="1"/>
    <col min="13" max="13" width="12" style="20" bestFit="1" customWidth="1"/>
    <col min="14" max="14" width="18.7109375" style="20" bestFit="1" customWidth="1"/>
    <col min="15" max="16" width="13.5703125" style="20" bestFit="1" customWidth="1"/>
    <col min="17" max="18" width="9.28515625" style="20" bestFit="1" customWidth="1"/>
    <col min="19" max="19" width="10" style="20" bestFit="1" customWidth="1"/>
    <col min="20" max="20" width="13.42578125" style="20" bestFit="1" customWidth="1"/>
    <col min="21" max="21" width="12" style="20" bestFit="1" customWidth="1"/>
    <col min="22" max="22" width="9.28515625" style="20" bestFit="1" customWidth="1"/>
    <col min="23" max="23" width="13.5703125" style="20" bestFit="1" customWidth="1"/>
    <col min="24" max="24" width="13.42578125" style="20" bestFit="1" customWidth="1"/>
    <col min="25" max="43" width="9.140625" style="20" customWidth="1"/>
    <col min="44" max="16384" width="9.140625" style="20"/>
  </cols>
  <sheetData>
    <row r="1" spans="2:25" ht="15.75" customHeight="1" thickBot="1" x14ac:dyDescent="0.3"/>
    <row r="2" spans="2:25" ht="30.75" customHeight="1" thickBot="1" x14ac:dyDescent="0.35">
      <c r="B2" s="21" t="s">
        <v>0</v>
      </c>
      <c r="C2" s="22" t="s">
        <v>1</v>
      </c>
      <c r="D2" s="22" t="s">
        <v>2</v>
      </c>
      <c r="E2" s="23" t="s">
        <v>3</v>
      </c>
      <c r="F2" s="22" t="s">
        <v>4</v>
      </c>
      <c r="G2" s="23" t="s">
        <v>5</v>
      </c>
      <c r="H2" s="22" t="s">
        <v>6</v>
      </c>
      <c r="I2" s="22" t="s">
        <v>7</v>
      </c>
      <c r="J2" s="23" t="s">
        <v>8</v>
      </c>
      <c r="K2" s="22" t="s">
        <v>9</v>
      </c>
      <c r="L2" s="24" t="s">
        <v>10</v>
      </c>
      <c r="M2" s="23" t="s">
        <v>11</v>
      </c>
      <c r="N2" s="22" t="s">
        <v>12</v>
      </c>
      <c r="O2" s="24" t="s">
        <v>13</v>
      </c>
    </row>
    <row r="3" spans="2:25" x14ac:dyDescent="0.25">
      <c r="B3" s="25" t="s">
        <v>14</v>
      </c>
      <c r="C3" s="20">
        <v>0.27971073985099792</v>
      </c>
      <c r="D3" s="20">
        <v>5.8804821223020547E-2</v>
      </c>
      <c r="E3" s="20">
        <v>8.4795795381069183E-2</v>
      </c>
      <c r="F3" s="20">
        <v>5.8804936707019813E-2</v>
      </c>
      <c r="G3" s="20">
        <v>8.070046454668045E-2</v>
      </c>
      <c r="H3" s="20">
        <v>0.1144920662045479</v>
      </c>
      <c r="I3" s="20">
        <v>0.13508562743663791</v>
      </c>
      <c r="J3" s="20">
        <v>0.79074949026107788</v>
      </c>
      <c r="K3" s="20">
        <v>0.21740786731243131</v>
      </c>
      <c r="L3" s="20">
        <v>2.7483398914337158</v>
      </c>
      <c r="M3" s="20">
        <v>13.658994674682621</v>
      </c>
      <c r="N3" s="20">
        <v>11.097673416137701</v>
      </c>
      <c r="O3" s="26">
        <v>11.748543739318849</v>
      </c>
    </row>
    <row r="4" spans="2:25" x14ac:dyDescent="0.25">
      <c r="B4" s="25" t="s">
        <v>15</v>
      </c>
      <c r="C4" s="20">
        <v>0.27927905321121221</v>
      </c>
      <c r="D4" s="20">
        <v>5.9654027223587043E-2</v>
      </c>
      <c r="E4" s="20">
        <v>8.5637129843235016E-2</v>
      </c>
      <c r="F4" s="20">
        <v>5.9652447700500488E-2</v>
      </c>
      <c r="G4" s="20">
        <v>7.9964093863964081E-2</v>
      </c>
      <c r="H4" s="20">
        <v>0.1150243729352951</v>
      </c>
      <c r="I4" s="20">
        <v>0.13530033826828</v>
      </c>
      <c r="J4" s="20">
        <v>0.7915990948677063</v>
      </c>
      <c r="K4" s="20">
        <v>0.21730042994022369</v>
      </c>
      <c r="L4" s="20">
        <v>2.7580971717834468</v>
      </c>
      <c r="M4" s="20">
        <v>13.659066200256349</v>
      </c>
      <c r="N4" s="20">
        <v>11.05226421356201</v>
      </c>
      <c r="O4" s="26">
        <v>11.82977771759033</v>
      </c>
    </row>
    <row r="5" spans="2:25" x14ac:dyDescent="0.25">
      <c r="B5" s="25" t="s">
        <v>16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6">
        <v>0</v>
      </c>
    </row>
    <row r="6" spans="2:25" x14ac:dyDescent="0.25">
      <c r="B6" s="25" t="s">
        <v>17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6">
        <v>0</v>
      </c>
    </row>
    <row r="7" spans="2:25" x14ac:dyDescent="0.25">
      <c r="B7" s="25" t="s">
        <v>18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6">
        <v>0</v>
      </c>
    </row>
    <row r="8" spans="2:25" x14ac:dyDescent="0.25">
      <c r="B8" s="25" t="s">
        <v>19</v>
      </c>
      <c r="C8" s="20">
        <v>0.55835199999999996</v>
      </c>
      <c r="D8" s="20">
        <v>0.12124799999999999</v>
      </c>
      <c r="E8" s="20">
        <v>0.175262</v>
      </c>
      <c r="F8" s="20">
        <v>0.121408</v>
      </c>
      <c r="G8" s="20">
        <v>0.14746500000000001</v>
      </c>
      <c r="H8" s="20">
        <v>0.23086200000000001</v>
      </c>
      <c r="I8" s="20">
        <v>0.26543</v>
      </c>
      <c r="J8" s="20">
        <v>1.5802020000000001</v>
      </c>
      <c r="K8" s="20">
        <v>0.42847800000000003</v>
      </c>
      <c r="L8" s="20">
        <v>5.5071589999999997</v>
      </c>
      <c r="M8" s="20">
        <v>27.321770999999998</v>
      </c>
      <c r="N8" s="20">
        <v>22.140974</v>
      </c>
      <c r="O8" s="26">
        <v>23.574137</v>
      </c>
    </row>
    <row r="9" spans="2:25" x14ac:dyDescent="0.25">
      <c r="B9" s="25" t="s">
        <v>20</v>
      </c>
      <c r="C9" s="20">
        <f t="shared" ref="C9:O9" si="0">C3+C4</f>
        <v>0.55898979306221008</v>
      </c>
      <c r="D9" s="20">
        <f t="shared" si="0"/>
        <v>0.11845884844660759</v>
      </c>
      <c r="E9" s="20">
        <f t="shared" si="0"/>
        <v>0.1704329252243042</v>
      </c>
      <c r="F9" s="20">
        <f t="shared" si="0"/>
        <v>0.11845738440752029</v>
      </c>
      <c r="G9" s="20">
        <f t="shared" si="0"/>
        <v>0.16066455841064453</v>
      </c>
      <c r="H9" s="20">
        <f t="shared" si="0"/>
        <v>0.22951643913984299</v>
      </c>
      <c r="I9" s="20">
        <f t="shared" si="0"/>
        <v>0.27038596570491791</v>
      </c>
      <c r="J9" s="20">
        <f t="shared" si="0"/>
        <v>1.5823485851287842</v>
      </c>
      <c r="K9" s="20">
        <f t="shared" si="0"/>
        <v>0.43470829725265503</v>
      </c>
      <c r="L9" s="20">
        <f t="shared" si="0"/>
        <v>5.5064370632171631</v>
      </c>
      <c r="M9" s="20">
        <f t="shared" si="0"/>
        <v>27.318060874938972</v>
      </c>
      <c r="N9" s="20">
        <f t="shared" si="0"/>
        <v>22.149937629699711</v>
      </c>
      <c r="O9" s="26">
        <f t="shared" si="0"/>
        <v>23.57832145690918</v>
      </c>
    </row>
    <row r="10" spans="2:25" x14ac:dyDescent="0.25">
      <c r="B10" s="25" t="s">
        <v>21</v>
      </c>
      <c r="C10" s="20">
        <f t="shared" ref="C10:O10" si="1">C9-C8</f>
        <v>6.3779306221012355E-4</v>
      </c>
      <c r="D10" s="20">
        <f t="shared" si="1"/>
        <v>-2.7891515533924049E-3</v>
      </c>
      <c r="E10" s="20">
        <f t="shared" si="1"/>
        <v>-4.8290747756958019E-3</v>
      </c>
      <c r="F10" s="20">
        <f t="shared" si="1"/>
        <v>-2.9506155924797078E-3</v>
      </c>
      <c r="G10" s="20">
        <f t="shared" si="1"/>
        <v>1.3199558410644519E-2</v>
      </c>
      <c r="H10" s="20">
        <f t="shared" si="1"/>
        <v>-1.3455608601570246E-3</v>
      </c>
      <c r="I10" s="20">
        <f t="shared" si="1"/>
        <v>4.9559657049179084E-3</v>
      </c>
      <c r="J10" s="20">
        <f t="shared" si="1"/>
        <v>2.1465851287840731E-3</v>
      </c>
      <c r="K10" s="20">
        <f t="shared" si="1"/>
        <v>6.2302972526550038E-3</v>
      </c>
      <c r="L10" s="20">
        <f t="shared" si="1"/>
        <v>-7.2193678283660745E-4</v>
      </c>
      <c r="M10" s="20">
        <f t="shared" si="1"/>
        <v>-3.7101250610263037E-3</v>
      </c>
      <c r="N10" s="20">
        <f t="shared" si="1"/>
        <v>8.9636296997106513E-3</v>
      </c>
      <c r="O10" s="26">
        <f t="shared" si="1"/>
        <v>4.184456909179346E-3</v>
      </c>
    </row>
    <row r="11" spans="2:25" ht="15.75" customHeight="1" thickBot="1" x14ac:dyDescent="0.3">
      <c r="B11" s="27" t="s">
        <v>22</v>
      </c>
      <c r="C11" s="28">
        <f t="shared" ref="C11:O11" si="2">ABS(C10)/C8</f>
        <v>1.1422777427324046E-3</v>
      </c>
      <c r="D11" s="28">
        <f t="shared" si="2"/>
        <v>2.3003691222885366E-2</v>
      </c>
      <c r="E11" s="28">
        <f t="shared" si="2"/>
        <v>2.7553461535848055E-2</v>
      </c>
      <c r="F11" s="28">
        <f t="shared" si="2"/>
        <v>2.4303304497889002E-2</v>
      </c>
      <c r="G11" s="28">
        <f t="shared" si="2"/>
        <v>8.9509771204316399E-2</v>
      </c>
      <c r="H11" s="28">
        <f t="shared" si="2"/>
        <v>5.8284207022248121E-3</v>
      </c>
      <c r="I11" s="28">
        <f t="shared" si="2"/>
        <v>1.8671460290539534E-2</v>
      </c>
      <c r="J11" s="28">
        <f t="shared" si="2"/>
        <v>1.3584245107803134E-3</v>
      </c>
      <c r="K11" s="28">
        <f t="shared" si="2"/>
        <v>1.4540530091755011E-2</v>
      </c>
      <c r="L11" s="28">
        <f t="shared" si="2"/>
        <v>1.3109060094989222E-4</v>
      </c>
      <c r="M11" s="28">
        <f t="shared" si="2"/>
        <v>1.3579372512222227E-4</v>
      </c>
      <c r="N11" s="28">
        <f t="shared" si="2"/>
        <v>4.0484351319461609E-4</v>
      </c>
      <c r="O11" s="29">
        <f t="shared" si="2"/>
        <v>1.7750201880897468E-4</v>
      </c>
    </row>
    <row r="12" spans="2:25" ht="15.75" customHeight="1" thickBot="1" x14ac:dyDescent="0.3"/>
    <row r="13" spans="2:25" ht="30.75" customHeight="1" thickBot="1" x14ac:dyDescent="0.35">
      <c r="B13" s="21" t="s">
        <v>23</v>
      </c>
      <c r="C13" s="23" t="s">
        <v>1</v>
      </c>
      <c r="D13" s="22" t="s">
        <v>24</v>
      </c>
      <c r="E13" s="22" t="s">
        <v>2</v>
      </c>
      <c r="F13" s="24" t="s">
        <v>25</v>
      </c>
      <c r="G13" s="22" t="s">
        <v>3</v>
      </c>
      <c r="H13" s="22" t="s">
        <v>26</v>
      </c>
      <c r="I13" s="22" t="s">
        <v>4</v>
      </c>
      <c r="J13" s="22" t="s">
        <v>27</v>
      </c>
      <c r="K13" s="23" t="s">
        <v>5</v>
      </c>
      <c r="L13" s="22" t="s">
        <v>28</v>
      </c>
      <c r="M13" s="22" t="s">
        <v>6</v>
      </c>
      <c r="N13" s="24" t="s">
        <v>29</v>
      </c>
      <c r="O13" s="23" t="s">
        <v>7</v>
      </c>
      <c r="P13" s="24" t="s">
        <v>30</v>
      </c>
      <c r="Q13" s="22" t="s">
        <v>8</v>
      </c>
      <c r="R13" s="22" t="s">
        <v>9</v>
      </c>
      <c r="S13" s="22" t="s">
        <v>10</v>
      </c>
      <c r="T13" s="22" t="s">
        <v>31</v>
      </c>
      <c r="U13" s="23" t="s">
        <v>11</v>
      </c>
      <c r="V13" s="22" t="s">
        <v>12</v>
      </c>
      <c r="W13" s="24" t="s">
        <v>13</v>
      </c>
    </row>
    <row r="14" spans="2:25" x14ac:dyDescent="0.25">
      <c r="B14" s="25" t="s">
        <v>14</v>
      </c>
      <c r="C14" s="34">
        <v>1.146914809942245E-2</v>
      </c>
      <c r="D14" s="20">
        <v>7.1003194898366928E-3</v>
      </c>
      <c r="E14" s="20">
        <v>9.020351804792881E-3</v>
      </c>
      <c r="F14" s="26">
        <v>4.5995372347533703E-3</v>
      </c>
      <c r="G14">
        <v>9.6059814095497131E-2</v>
      </c>
      <c r="H14" s="20">
        <v>2.3907259106636051E-2</v>
      </c>
      <c r="I14" s="20">
        <v>8.4830500185489655E-2</v>
      </c>
      <c r="J14" s="20">
        <v>1.7664356157183651E-2</v>
      </c>
      <c r="K14" s="34">
        <v>1.3784295879304411E-2</v>
      </c>
      <c r="L14" s="20">
        <v>3.0928009655326601E-3</v>
      </c>
      <c r="M14" s="20">
        <v>1.8102796748280529E-2</v>
      </c>
      <c r="N14" s="26">
        <v>4.6001528389751911E-3</v>
      </c>
      <c r="O14" s="34">
        <v>2.8934570029377941E-2</v>
      </c>
      <c r="P14" s="26">
        <v>1.76346804946661E-2</v>
      </c>
      <c r="Q14" s="20">
        <v>0.3441033661365509</v>
      </c>
      <c r="R14" s="20">
        <v>6.1737269163131707E-2</v>
      </c>
      <c r="S14" s="20">
        <v>0.51023483276367188</v>
      </c>
      <c r="T14" s="20">
        <v>2.676444873213768E-2</v>
      </c>
      <c r="U14" s="20">
        <v>4.0434150695800781</v>
      </c>
      <c r="V14" s="20">
        <v>3.2136268615722661</v>
      </c>
      <c r="W14" s="26">
        <v>5.3624067306518546</v>
      </c>
    </row>
    <row r="15" spans="2:25" x14ac:dyDescent="0.25">
      <c r="B15" s="25" t="s">
        <v>15</v>
      </c>
      <c r="C15" s="34">
        <v>1.2137036770582201E-2</v>
      </c>
      <c r="D15" s="20">
        <v>7.1088196709752083E-3</v>
      </c>
      <c r="E15" s="20">
        <v>9.1282455250620842E-3</v>
      </c>
      <c r="F15" s="26">
        <v>4.6589444391429424E-3</v>
      </c>
      <c r="G15">
        <v>9.6061922609806061E-2</v>
      </c>
      <c r="H15" s="20">
        <v>2.3923138156533241E-2</v>
      </c>
      <c r="I15" s="20">
        <v>8.4831714630126953E-2</v>
      </c>
      <c r="J15" s="20">
        <v>1.7743036150932309E-2</v>
      </c>
      <c r="K15" s="34">
        <v>1.392932888120413E-2</v>
      </c>
      <c r="L15" s="20">
        <v>3.216749988496304E-3</v>
      </c>
      <c r="M15" s="20">
        <v>1.9287606701254841E-2</v>
      </c>
      <c r="N15" s="26">
        <v>4.7460510395467281E-3</v>
      </c>
      <c r="O15" s="34">
        <v>2.892852388322353E-2</v>
      </c>
      <c r="P15" s="26">
        <v>1.761819422245026E-2</v>
      </c>
      <c r="Q15" s="20">
        <v>0.34477806091308588</v>
      </c>
      <c r="R15" s="20">
        <v>6.0114722698926933E-2</v>
      </c>
      <c r="S15" s="20">
        <v>0.51107102632522583</v>
      </c>
      <c r="T15" s="20">
        <v>2.6824260130524639E-2</v>
      </c>
      <c r="U15" s="20">
        <v>4.0436983108520508</v>
      </c>
      <c r="V15" s="20">
        <v>3.2118790149688721</v>
      </c>
      <c r="W15" s="26">
        <v>5.3620562553405762</v>
      </c>
    </row>
    <row r="16" spans="2:25" x14ac:dyDescent="0.25">
      <c r="B16" s="3"/>
      <c r="C16" s="112">
        <f t="shared" ref="C16:W16" si="3">(C14-C15)/C14</f>
        <v>-5.8233503078871568E-2</v>
      </c>
      <c r="D16" s="112">
        <f t="shared" si="3"/>
        <v>-1.19715474080885E-3</v>
      </c>
      <c r="E16" s="112">
        <f t="shared" si="3"/>
        <v>-1.196114326847816E-2</v>
      </c>
      <c r="F16" s="112">
        <f t="shared" si="3"/>
        <v>-1.2915909005084419E-2</v>
      </c>
      <c r="G16" s="112">
        <f t="shared" si="3"/>
        <v>-2.195001446529222E-5</v>
      </c>
      <c r="H16" s="112">
        <f t="shared" si="3"/>
        <v>-6.6419365876964191E-4</v>
      </c>
      <c r="I16" s="112">
        <f t="shared" si="3"/>
        <v>-1.4316131988413242E-5</v>
      </c>
      <c r="J16" s="112">
        <f t="shared" si="3"/>
        <v>-4.4541670836194466E-3</v>
      </c>
      <c r="K16" s="112">
        <f t="shared" si="3"/>
        <v>-1.0521611199413543E-2</v>
      </c>
      <c r="L16" s="112">
        <f t="shared" si="3"/>
        <v>-4.007662450477046E-2</v>
      </c>
      <c r="M16" s="112">
        <f t="shared" si="3"/>
        <v>-6.5449000474849292E-2</v>
      </c>
      <c r="N16" s="112">
        <f t="shared" si="3"/>
        <v>-3.1715946334522183E-2</v>
      </c>
      <c r="O16" s="112">
        <f t="shared" si="3"/>
        <v>2.089592535251719E-4</v>
      </c>
      <c r="P16" s="112">
        <f t="shared" si="3"/>
        <v>9.3487785167563862E-4</v>
      </c>
      <c r="Q16" s="112">
        <f t="shared" si="3"/>
        <v>-1.9607328580076686E-3</v>
      </c>
      <c r="R16" s="112">
        <f t="shared" si="3"/>
        <v>2.6281474483709873E-2</v>
      </c>
      <c r="S16" s="112">
        <f t="shared" si="3"/>
        <v>-1.6388406040895667E-3</v>
      </c>
      <c r="T16" s="112">
        <f t="shared" si="3"/>
        <v>-2.2347330589753411E-3</v>
      </c>
      <c r="U16" s="112">
        <f t="shared" si="3"/>
        <v>-7.0050011462729144E-5</v>
      </c>
      <c r="V16" s="112">
        <f t="shared" si="3"/>
        <v>5.438859826242756E-4</v>
      </c>
      <c r="W16" s="112">
        <f t="shared" si="3"/>
        <v>6.5357838165290555E-5</v>
      </c>
      <c r="X16" s="52">
        <f>AVERAGE(C16:W16)</f>
        <v>-1.0242634315165538E-2</v>
      </c>
      <c r="Y16" s="52">
        <f t="array" ref="Y16">MAX(ABS(C16:W16))</f>
        <v>6.5449000474849292E-2</v>
      </c>
    </row>
    <row r="17" spans="2:25" x14ac:dyDescent="0.25">
      <c r="B17" s="25" t="s">
        <v>32</v>
      </c>
      <c r="C17" s="34">
        <f t="shared" ref="C17:W17" si="4">C15+C14</f>
        <v>2.360618487000465E-2</v>
      </c>
      <c r="D17" s="20">
        <f t="shared" si="4"/>
        <v>1.4209139160811901E-2</v>
      </c>
      <c r="E17" s="20">
        <f t="shared" si="4"/>
        <v>1.8148597329854965E-2</v>
      </c>
      <c r="F17" s="50">
        <f t="shared" si="4"/>
        <v>9.2584816738963127E-3</v>
      </c>
      <c r="G17" s="50">
        <f t="shared" si="4"/>
        <v>0.19212173670530319</v>
      </c>
      <c r="H17" s="20">
        <f t="shared" si="4"/>
        <v>4.7830397263169289E-2</v>
      </c>
      <c r="I17" s="20">
        <f t="shared" si="4"/>
        <v>0.16966221481561661</v>
      </c>
      <c r="J17" s="20">
        <f t="shared" si="4"/>
        <v>3.5407392308115959E-2</v>
      </c>
      <c r="K17" s="20">
        <f t="shared" si="4"/>
        <v>2.7713624760508541E-2</v>
      </c>
      <c r="L17" s="20">
        <f t="shared" si="4"/>
        <v>6.309550954028964E-3</v>
      </c>
      <c r="M17" s="20">
        <f t="shared" si="4"/>
        <v>3.739040344953537E-2</v>
      </c>
      <c r="N17" s="20">
        <f t="shared" si="4"/>
        <v>9.3462038785219193E-3</v>
      </c>
      <c r="O17" s="20">
        <f t="shared" si="4"/>
        <v>5.7863093912601471E-2</v>
      </c>
      <c r="P17" s="20">
        <f t="shared" si="4"/>
        <v>3.5252874717116356E-2</v>
      </c>
      <c r="Q17" s="20">
        <f t="shared" si="4"/>
        <v>0.68888142704963684</v>
      </c>
      <c r="R17" s="20">
        <f t="shared" si="4"/>
        <v>0.12185199186205864</v>
      </c>
      <c r="S17" s="20">
        <f t="shared" si="4"/>
        <v>1.0213058590888977</v>
      </c>
      <c r="T17" s="20">
        <f t="shared" si="4"/>
        <v>5.3588708862662315E-2</v>
      </c>
      <c r="U17" s="20">
        <f t="shared" si="4"/>
        <v>8.0871133804321289</v>
      </c>
      <c r="V17" s="20">
        <f t="shared" si="4"/>
        <v>6.4255058765411377</v>
      </c>
      <c r="W17" s="26">
        <f t="shared" si="4"/>
        <v>10.724462985992432</v>
      </c>
    </row>
    <row r="18" spans="2:25" x14ac:dyDescent="0.25">
      <c r="B18" s="25" t="s">
        <v>16</v>
      </c>
      <c r="C18" s="34">
        <v>0</v>
      </c>
      <c r="D18" s="20">
        <v>0</v>
      </c>
      <c r="E18" s="20">
        <v>0</v>
      </c>
      <c r="F18" s="26">
        <v>0</v>
      </c>
      <c r="G18">
        <v>0</v>
      </c>
      <c r="H18" s="20">
        <v>0</v>
      </c>
      <c r="I18" s="20">
        <v>0</v>
      </c>
      <c r="J18" s="20">
        <v>0</v>
      </c>
      <c r="K18" s="34">
        <v>0</v>
      </c>
      <c r="L18" s="20">
        <v>0</v>
      </c>
      <c r="M18" s="20">
        <v>0</v>
      </c>
      <c r="N18" s="26">
        <v>0</v>
      </c>
      <c r="O18" s="34">
        <v>0</v>
      </c>
      <c r="P18" s="26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6">
        <v>0</v>
      </c>
    </row>
    <row r="19" spans="2:25" x14ac:dyDescent="0.25">
      <c r="B19" s="25" t="s">
        <v>17</v>
      </c>
      <c r="C19" s="34">
        <v>0</v>
      </c>
      <c r="D19" s="20">
        <v>0</v>
      </c>
      <c r="E19" s="20">
        <v>0</v>
      </c>
      <c r="F19" s="26">
        <v>0</v>
      </c>
      <c r="G19">
        <v>0</v>
      </c>
      <c r="H19" s="20">
        <v>0</v>
      </c>
      <c r="I19" s="20">
        <v>0</v>
      </c>
      <c r="J19" s="20">
        <v>0</v>
      </c>
      <c r="K19" s="34">
        <v>0</v>
      </c>
      <c r="L19" s="20">
        <v>0</v>
      </c>
      <c r="M19" s="20">
        <v>0</v>
      </c>
      <c r="N19" s="26">
        <v>0</v>
      </c>
      <c r="O19" s="34">
        <v>0</v>
      </c>
      <c r="P19" s="26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6">
        <v>0</v>
      </c>
    </row>
    <row r="20" spans="2:25" x14ac:dyDescent="0.25">
      <c r="B20" s="25" t="s">
        <v>18</v>
      </c>
      <c r="C20" s="34">
        <v>0</v>
      </c>
      <c r="D20" s="20">
        <v>0</v>
      </c>
      <c r="E20" s="20">
        <v>0</v>
      </c>
      <c r="F20" s="26">
        <v>0</v>
      </c>
      <c r="G20">
        <v>0</v>
      </c>
      <c r="H20" s="20">
        <v>0</v>
      </c>
      <c r="I20" s="20">
        <v>0</v>
      </c>
      <c r="J20" s="20">
        <v>0</v>
      </c>
      <c r="K20" s="34">
        <v>0</v>
      </c>
      <c r="L20" s="20">
        <v>0</v>
      </c>
      <c r="M20" s="20">
        <v>0</v>
      </c>
      <c r="N20" s="26">
        <v>0</v>
      </c>
      <c r="O20" s="34">
        <v>0</v>
      </c>
      <c r="P20" s="26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6">
        <v>0</v>
      </c>
    </row>
    <row r="21" spans="2:25" x14ac:dyDescent="0.25">
      <c r="B21" s="25" t="s">
        <v>19</v>
      </c>
      <c r="C21" s="34">
        <v>2.5943999999999998E-2</v>
      </c>
      <c r="D21" s="20">
        <v>1.5956999999999999E-2</v>
      </c>
      <c r="E21" s="20">
        <v>1.9948E-2</v>
      </c>
      <c r="F21" s="26">
        <v>1.0970000000000001E-2</v>
      </c>
      <c r="G21">
        <v>0.193496</v>
      </c>
      <c r="H21" s="20">
        <v>4.9825000000000001E-2</v>
      </c>
      <c r="I21" s="20">
        <v>0.17151</v>
      </c>
      <c r="J21" s="20">
        <v>3.6901000000000003E-2</v>
      </c>
      <c r="K21" s="34">
        <v>2.8912E-2</v>
      </c>
      <c r="L21" s="20">
        <v>7.9780000000000007E-3</v>
      </c>
      <c r="M21" s="20">
        <v>3.8870000000000002E-2</v>
      </c>
      <c r="N21" s="26">
        <v>1.1971000000000001E-2</v>
      </c>
      <c r="O21" s="34">
        <v>6.1839999999999999E-2</v>
      </c>
      <c r="P21" s="26">
        <v>3.6901000000000003E-2</v>
      </c>
      <c r="Q21" s="20">
        <v>0.69015000000000004</v>
      </c>
      <c r="R21" s="20">
        <v>0.12267400000000001</v>
      </c>
      <c r="S21" s="20">
        <v>1.023263</v>
      </c>
      <c r="T21" s="20">
        <v>5.5820000000000002E-2</v>
      </c>
      <c r="U21" s="20">
        <v>8.089359</v>
      </c>
      <c r="V21" s="20">
        <v>6.4278040000000001</v>
      </c>
      <c r="W21" s="26">
        <v>10.726304000000001</v>
      </c>
    </row>
    <row r="22" spans="2:25" x14ac:dyDescent="0.25">
      <c r="B22" s="25"/>
      <c r="C22" s="34"/>
      <c r="F22" s="26"/>
      <c r="K22" s="34"/>
      <c r="N22" s="26"/>
      <c r="O22" s="34"/>
      <c r="P22" s="26"/>
      <c r="W22" s="26"/>
    </row>
    <row r="23" spans="2:25" x14ac:dyDescent="0.25">
      <c r="B23" s="25"/>
      <c r="C23" s="35">
        <f>L14/C3</f>
        <v>1.1057140555919293E-2</v>
      </c>
      <c r="E23" s="36">
        <f>E14/D3</f>
        <v>0.15339476623154241</v>
      </c>
      <c r="F23" s="26"/>
      <c r="G23" s="36"/>
      <c r="I23" s="36">
        <f>I14/F3</f>
        <v>1.4425744662924371</v>
      </c>
      <c r="K23" s="35">
        <f>K14/G3</f>
        <v>0.17080813545169879</v>
      </c>
      <c r="M23" s="36"/>
      <c r="N23" s="26">
        <v>4.0177091260969612E-2</v>
      </c>
      <c r="O23" s="35"/>
      <c r="P23" s="26">
        <v>0.13054459942001731</v>
      </c>
      <c r="Q23" s="36"/>
      <c r="R23" s="36">
        <v>7.8074564271486804E-2</v>
      </c>
      <c r="S23" s="36">
        <v>2.346899502021762</v>
      </c>
      <c r="T23" s="36">
        <v>9.7385323882987051E-3</v>
      </c>
      <c r="U23" s="36"/>
      <c r="V23" s="36">
        <v>0.23527613277408241</v>
      </c>
      <c r="W23" s="30">
        <v>0.48320085652751588</v>
      </c>
    </row>
    <row r="24" spans="2:25" ht="15.75" customHeight="1" thickBot="1" x14ac:dyDescent="0.3">
      <c r="B24" s="27"/>
      <c r="C24" s="39">
        <f>L15/C4</f>
        <v>1.1518049604900197E-2</v>
      </c>
      <c r="D24" s="32"/>
      <c r="E24" s="31">
        <f>E15/D4</f>
        <v>0.15301976999555866</v>
      </c>
      <c r="F24" s="38"/>
      <c r="G24" s="31"/>
      <c r="H24" s="32"/>
      <c r="I24" s="31">
        <f>I15/F4</f>
        <v>1.4220994762200716</v>
      </c>
      <c r="J24" s="32"/>
      <c r="K24" s="39">
        <f>K15/G4</f>
        <v>0.17419479428980811</v>
      </c>
      <c r="L24" s="32"/>
      <c r="M24" s="31"/>
      <c r="N24" s="38">
        <v>4.1260296625731697E-2</v>
      </c>
      <c r="O24" s="39"/>
      <c r="P24" s="38">
        <v>0.130220652274949</v>
      </c>
      <c r="Q24" s="31"/>
      <c r="R24" s="31">
        <v>7.5941771970710559E-2</v>
      </c>
      <c r="S24" s="31">
        <v>2.3518999971541792</v>
      </c>
      <c r="T24" s="31">
        <v>9.7257102179162426E-3</v>
      </c>
      <c r="U24" s="31"/>
      <c r="V24" s="31">
        <v>0.23514592598576409</v>
      </c>
      <c r="W24" s="33">
        <v>0.48515459172592551</v>
      </c>
    </row>
    <row r="25" spans="2:25" ht="15.75" customHeight="1" thickBot="1" x14ac:dyDescent="0.3"/>
    <row r="26" spans="2:25" ht="30.75" customHeight="1" thickBot="1" x14ac:dyDescent="0.35">
      <c r="B26" s="21" t="s">
        <v>33</v>
      </c>
      <c r="C26" s="23" t="s">
        <v>1</v>
      </c>
      <c r="D26" s="22" t="s">
        <v>24</v>
      </c>
      <c r="E26" s="22" t="s">
        <v>2</v>
      </c>
      <c r="F26" s="22" t="s">
        <v>25</v>
      </c>
      <c r="G26" s="23" t="s">
        <v>3</v>
      </c>
      <c r="H26" s="22" t="s">
        <v>26</v>
      </c>
      <c r="I26" s="22" t="s">
        <v>4</v>
      </c>
      <c r="J26" s="24" t="s">
        <v>27</v>
      </c>
      <c r="K26" s="23" t="s">
        <v>5</v>
      </c>
      <c r="L26" s="22" t="s">
        <v>28</v>
      </c>
      <c r="M26" s="22" t="s">
        <v>6</v>
      </c>
      <c r="N26" s="24" t="s">
        <v>29</v>
      </c>
      <c r="O26" s="22" t="s">
        <v>7</v>
      </c>
      <c r="P26" s="24" t="s">
        <v>30</v>
      </c>
      <c r="Q26" s="23" t="s">
        <v>8</v>
      </c>
      <c r="R26" s="22" t="s">
        <v>9</v>
      </c>
      <c r="S26" s="22" t="s">
        <v>10</v>
      </c>
      <c r="T26" s="22" t="s">
        <v>31</v>
      </c>
      <c r="U26" s="23" t="s">
        <v>11</v>
      </c>
      <c r="V26" s="22" t="s">
        <v>12</v>
      </c>
      <c r="W26" s="24" t="s">
        <v>13</v>
      </c>
    </row>
    <row r="27" spans="2:25" x14ac:dyDescent="0.25">
      <c r="B27" s="25" t="s">
        <v>14</v>
      </c>
      <c r="C27" s="34">
        <v>7.9391989856958389E-3</v>
      </c>
      <c r="D27" s="20">
        <v>7.1719815023243427E-3</v>
      </c>
      <c r="E27" s="20">
        <v>5.3759072907269001E-3</v>
      </c>
      <c r="F27">
        <v>4.609319381415844E-3</v>
      </c>
      <c r="G27">
        <v>5.9974875301122672E-2</v>
      </c>
      <c r="H27" s="20">
        <v>2.3327356204390529E-2</v>
      </c>
      <c r="I27" s="20">
        <v>4.8635914921760559E-2</v>
      </c>
      <c r="J27" s="20">
        <v>1.7188036814332008E-2</v>
      </c>
      <c r="K27" s="20">
        <v>1.176911592483521E-2</v>
      </c>
      <c r="L27" s="20">
        <v>2.9630786739289761E-3</v>
      </c>
      <c r="M27" s="20">
        <v>1.680180057883263E-2</v>
      </c>
      <c r="N27" s="20">
        <v>4.603879526257515E-3</v>
      </c>
      <c r="O27" s="20">
        <v>2.1744018420577049E-2</v>
      </c>
      <c r="P27" s="20">
        <v>1.739783771336079E-2</v>
      </c>
      <c r="Q27" s="20">
        <v>0.1174902096390724</v>
      </c>
      <c r="R27" s="20">
        <v>1.918427832424641E-2</v>
      </c>
      <c r="S27" s="20">
        <v>0.17335651814937589</v>
      </c>
      <c r="T27" s="20">
        <v>2.8026111423969269E-2</v>
      </c>
      <c r="U27" s="20">
        <v>2.331305980682373</v>
      </c>
      <c r="V27" s="20">
        <v>3.0020031929016109</v>
      </c>
      <c r="W27" s="26">
        <v>2.576513290405273</v>
      </c>
    </row>
    <row r="28" spans="2:25" x14ac:dyDescent="0.25">
      <c r="B28" s="25" t="s">
        <v>15</v>
      </c>
      <c r="C28" s="34">
        <v>7.8865047544240952E-3</v>
      </c>
      <c r="D28" s="20">
        <v>7.0911664515733719E-3</v>
      </c>
      <c r="E28" s="20">
        <v>5.4736803285777569E-3</v>
      </c>
      <c r="F28">
        <v>4.6360739506781101E-3</v>
      </c>
      <c r="G28">
        <v>6.0045819729566567E-2</v>
      </c>
      <c r="H28" s="20">
        <v>2.3429712280631069E-2</v>
      </c>
      <c r="I28" s="20">
        <v>4.8706773668527603E-2</v>
      </c>
      <c r="J28" s="20">
        <v>1.7265735194087029E-2</v>
      </c>
      <c r="K28" s="20">
        <v>1.2328569777309889E-2</v>
      </c>
      <c r="L28" s="20">
        <v>3.0632175039499998E-3</v>
      </c>
      <c r="M28" s="20">
        <v>1.7238670960068699E-2</v>
      </c>
      <c r="N28" s="20">
        <v>4.7547821886837482E-3</v>
      </c>
      <c r="O28" s="20">
        <v>2.2218277677893639E-2</v>
      </c>
      <c r="P28" s="20">
        <v>1.7585532739758492E-2</v>
      </c>
      <c r="Q28" s="20">
        <v>0.1177932769060135</v>
      </c>
      <c r="R28" s="20">
        <v>1.9012333825230598E-2</v>
      </c>
      <c r="S28" s="20">
        <v>0.17304408550262451</v>
      </c>
      <c r="T28" s="20">
        <v>2.800370380282402E-2</v>
      </c>
      <c r="U28" s="20">
        <v>2.331395149230957</v>
      </c>
      <c r="V28" s="20">
        <v>3.0099062919616699</v>
      </c>
      <c r="W28" s="26">
        <v>2.57701563835144</v>
      </c>
    </row>
    <row r="29" spans="2:25" x14ac:dyDescent="0.25">
      <c r="B29" s="3"/>
      <c r="C29" s="112">
        <f t="shared" ref="C29:W29" si="5">(C27-C28)/C27</f>
        <v>6.6372226425718359E-3</v>
      </c>
      <c r="D29" s="112">
        <f t="shared" si="5"/>
        <v>1.1268162184297293E-2</v>
      </c>
      <c r="E29" s="112">
        <f t="shared" si="5"/>
        <v>-1.8187262644857937E-2</v>
      </c>
      <c r="F29" s="112">
        <f t="shared" si="5"/>
        <v>-5.8044511669416935E-3</v>
      </c>
      <c r="G29" s="112">
        <f t="shared" si="5"/>
        <v>-1.1829024752064269E-3</v>
      </c>
      <c r="H29" s="112">
        <f t="shared" si="5"/>
        <v>-4.3878129756202179E-3</v>
      </c>
      <c r="I29" s="112">
        <f t="shared" si="5"/>
        <v>-1.4569222534629575E-3</v>
      </c>
      <c r="J29" s="112">
        <f t="shared" si="5"/>
        <v>-4.5204918161585745E-3</v>
      </c>
      <c r="K29" s="112">
        <f t="shared" si="5"/>
        <v>-4.7535758509619108E-2</v>
      </c>
      <c r="L29" s="112">
        <f t="shared" si="5"/>
        <v>-3.3795535333606887E-2</v>
      </c>
      <c r="M29" s="112">
        <f t="shared" si="5"/>
        <v>-2.6001402598864954E-2</v>
      </c>
      <c r="N29" s="112">
        <f t="shared" si="5"/>
        <v>-3.2777283064333744E-2</v>
      </c>
      <c r="O29" s="112">
        <f t="shared" si="5"/>
        <v>-2.1811021686211546E-2</v>
      </c>
      <c r="P29" s="112">
        <f t="shared" si="5"/>
        <v>-1.0788411151436359E-2</v>
      </c>
      <c r="Q29" s="112">
        <f t="shared" si="5"/>
        <v>-2.5795108194301038E-3</v>
      </c>
      <c r="R29" s="112">
        <f t="shared" si="5"/>
        <v>8.9627817168653305E-3</v>
      </c>
      <c r="S29" s="112">
        <f t="shared" si="5"/>
        <v>1.8022549719310965E-3</v>
      </c>
      <c r="T29" s="112">
        <f t="shared" si="5"/>
        <v>7.9952658455801132E-4</v>
      </c>
      <c r="U29" s="112">
        <f t="shared" si="5"/>
        <v>-3.8248324897225521E-5</v>
      </c>
      <c r="V29" s="112">
        <f t="shared" si="5"/>
        <v>-2.6326084791469632E-3</v>
      </c>
      <c r="W29" s="112">
        <f t="shared" si="5"/>
        <v>-1.9497199880074179E-4</v>
      </c>
      <c r="X29" s="52">
        <f>AVERAGE(C29:W29)</f>
        <v>-8.7726022475415194E-3</v>
      </c>
      <c r="Y29" s="52">
        <f t="array" ref="Y29">MAX(ABS(C29:W29))</f>
        <v>4.7535758509619108E-2</v>
      </c>
    </row>
    <row r="30" spans="2:25" x14ac:dyDescent="0.25">
      <c r="B30" s="25" t="s">
        <v>32</v>
      </c>
      <c r="C30" s="34">
        <f t="shared" ref="C30:W30" si="6">C28+C27</f>
        <v>1.5825703740119934E-2</v>
      </c>
      <c r="D30" s="20">
        <f t="shared" si="6"/>
        <v>1.4263147953897715E-2</v>
      </c>
      <c r="E30" s="20">
        <f t="shared" si="6"/>
        <v>1.0849587619304657E-2</v>
      </c>
      <c r="F30">
        <f t="shared" si="6"/>
        <v>9.2453933320939541E-3</v>
      </c>
      <c r="G30">
        <f t="shared" si="6"/>
        <v>0.12002069503068924</v>
      </c>
      <c r="H30" s="20">
        <f t="shared" si="6"/>
        <v>4.6757068485021598E-2</v>
      </c>
      <c r="I30" s="20">
        <f t="shared" si="6"/>
        <v>9.7342688590288162E-2</v>
      </c>
      <c r="J30" s="20">
        <f t="shared" si="6"/>
        <v>3.4453772008419037E-2</v>
      </c>
      <c r="K30" s="20">
        <f t="shared" si="6"/>
        <v>2.40976857021451E-2</v>
      </c>
      <c r="L30" s="20">
        <f t="shared" si="6"/>
        <v>6.0262961778789759E-3</v>
      </c>
      <c r="M30" s="20">
        <f t="shared" si="6"/>
        <v>3.4040471538901329E-2</v>
      </c>
      <c r="N30" s="20">
        <f t="shared" si="6"/>
        <v>9.3586617149412632E-3</v>
      </c>
      <c r="O30" s="20">
        <f t="shared" si="6"/>
        <v>4.3962296098470688E-2</v>
      </c>
      <c r="P30" s="20">
        <f t="shared" si="6"/>
        <v>3.4983370453119278E-2</v>
      </c>
      <c r="Q30" s="20">
        <f t="shared" si="6"/>
        <v>0.23528348654508591</v>
      </c>
      <c r="R30" s="20">
        <f t="shared" si="6"/>
        <v>3.8196612149477005E-2</v>
      </c>
      <c r="S30" s="20">
        <f t="shared" si="6"/>
        <v>0.34640060365200043</v>
      </c>
      <c r="T30" s="20">
        <f t="shared" si="6"/>
        <v>5.6029815226793289E-2</v>
      </c>
      <c r="U30" s="20">
        <f t="shared" si="6"/>
        <v>4.6627011299133301</v>
      </c>
      <c r="V30" s="20">
        <f t="shared" si="6"/>
        <v>6.0119094848632813</v>
      </c>
      <c r="W30" s="26">
        <f t="shared" si="6"/>
        <v>5.153528928756713</v>
      </c>
    </row>
    <row r="31" spans="2:25" x14ac:dyDescent="0.25">
      <c r="B31" s="25" t="s">
        <v>16</v>
      </c>
      <c r="C31" s="34">
        <v>0</v>
      </c>
      <c r="D31" s="20">
        <v>0</v>
      </c>
      <c r="E31" s="20">
        <v>0</v>
      </c>
      <c r="F31">
        <v>0</v>
      </c>
      <c r="G31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6">
        <v>0</v>
      </c>
    </row>
    <row r="32" spans="2:25" x14ac:dyDescent="0.25">
      <c r="B32" s="25" t="s">
        <v>17</v>
      </c>
      <c r="C32" s="34">
        <v>0</v>
      </c>
      <c r="D32" s="20">
        <v>0</v>
      </c>
      <c r="E32" s="20">
        <v>0</v>
      </c>
      <c r="F32">
        <v>0</v>
      </c>
      <c r="G32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6">
        <v>0</v>
      </c>
    </row>
    <row r="33" spans="2:25" x14ac:dyDescent="0.25">
      <c r="B33" s="25" t="s">
        <v>18</v>
      </c>
      <c r="C33" s="34">
        <v>0</v>
      </c>
      <c r="D33" s="20">
        <v>0</v>
      </c>
      <c r="E33" s="20">
        <v>0</v>
      </c>
      <c r="F33">
        <v>0</v>
      </c>
      <c r="G33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6">
        <v>0</v>
      </c>
    </row>
    <row r="34" spans="2:25" x14ac:dyDescent="0.25">
      <c r="B34" s="25" t="s">
        <v>19</v>
      </c>
      <c r="C34" s="34">
        <v>1.6924000000000002E-2</v>
      </c>
      <c r="D34" s="20">
        <v>1.5959999999999998E-2</v>
      </c>
      <c r="E34" s="20">
        <v>1.3958999999999999E-2</v>
      </c>
      <c r="F34">
        <v>1.1967999999999999E-2</v>
      </c>
      <c r="G34">
        <v>0.12167500000000001</v>
      </c>
      <c r="H34" s="20">
        <v>4.8843999999999999E-2</v>
      </c>
      <c r="I34" s="20">
        <v>9.8734000000000002E-2</v>
      </c>
      <c r="J34" s="20">
        <v>3.5873000000000002E-2</v>
      </c>
      <c r="K34" s="20">
        <v>2.6927E-2</v>
      </c>
      <c r="L34" s="20">
        <v>7.9780000000000007E-3</v>
      </c>
      <c r="M34" s="20">
        <v>3.6899000000000001E-2</v>
      </c>
      <c r="N34" s="20">
        <v>1.1967E-2</v>
      </c>
      <c r="O34" s="20">
        <v>4.6876000000000001E-2</v>
      </c>
      <c r="P34" s="20">
        <v>3.6901999999999997E-2</v>
      </c>
      <c r="Q34" s="20">
        <v>0.23736199999999999</v>
      </c>
      <c r="R34" s="20">
        <v>4.0887E-2</v>
      </c>
      <c r="S34" s="20">
        <v>0.34806799999999999</v>
      </c>
      <c r="T34" s="20">
        <v>5.7813000000000003E-2</v>
      </c>
      <c r="U34" s="20">
        <v>4.6645209999999997</v>
      </c>
      <c r="V34" s="20">
        <v>6.0149100000000004</v>
      </c>
      <c r="W34" s="26">
        <v>5.1552100000000003</v>
      </c>
    </row>
    <row r="35" spans="2:25" x14ac:dyDescent="0.25">
      <c r="B35" s="25"/>
      <c r="C35" s="34"/>
      <c r="W35" s="26"/>
    </row>
    <row r="36" spans="2:25" x14ac:dyDescent="0.25">
      <c r="B36" s="25"/>
      <c r="C36" s="35">
        <f>L27/C3</f>
        <v>1.0593367546442477E-2</v>
      </c>
      <c r="E36" s="36">
        <f>E27/D3</f>
        <v>9.1419498927451437E-2</v>
      </c>
      <c r="G36" s="36"/>
      <c r="I36" s="36">
        <f>I27/F3</f>
        <v>0.82707197125432275</v>
      </c>
      <c r="K36" s="36">
        <f>K27/G3</f>
        <v>0.14583702821224123</v>
      </c>
      <c r="N36" s="36">
        <f>N27/H3</f>
        <v>4.0211341090066188E-2</v>
      </c>
      <c r="P36" s="36">
        <f>P27/I3</f>
        <v>0.12879118262615516</v>
      </c>
      <c r="R36" s="36">
        <f t="shared" ref="R36:T37" si="7">R27/J3</f>
        <v>2.4260879786229685E-2</v>
      </c>
      <c r="S36" s="36">
        <f t="shared" si="7"/>
        <v>0.79737923145278666</v>
      </c>
      <c r="T36" s="36">
        <f t="shared" si="7"/>
        <v>1.0197469210894799E-2</v>
      </c>
      <c r="U36" s="36"/>
      <c r="V36" s="36">
        <f>V27/M3</f>
        <v>0.21978214827668971</v>
      </c>
      <c r="W36" s="30">
        <f>W27/N3</f>
        <v>0.23216697714843831</v>
      </c>
    </row>
    <row r="37" spans="2:25" ht="15.75" customHeight="1" thickBot="1" x14ac:dyDescent="0.3">
      <c r="B37" s="27"/>
      <c r="C37" s="39">
        <f>L28/C4</f>
        <v>1.0968303812006122E-2</v>
      </c>
      <c r="D37" s="32"/>
      <c r="E37" s="31">
        <f>E28/D4</f>
        <v>9.1757096433105159E-2</v>
      </c>
      <c r="F37" s="32"/>
      <c r="G37" s="31"/>
      <c r="H37" s="32"/>
      <c r="I37" s="31">
        <f>I28/F4</f>
        <v>0.81650922210387267</v>
      </c>
      <c r="J37" s="32"/>
      <c r="K37" s="31">
        <f>K28/G4</f>
        <v>0.15417632066566536</v>
      </c>
      <c r="L37" s="32"/>
      <c r="M37" s="32"/>
      <c r="N37" s="31">
        <f>N28/H4</f>
        <v>4.1337171134664348E-2</v>
      </c>
      <c r="O37" s="32"/>
      <c r="P37" s="31">
        <f>P28/I4</f>
        <v>0.12997404858581399</v>
      </c>
      <c r="Q37" s="32"/>
      <c r="R37" s="31">
        <f t="shared" si="7"/>
        <v>2.4017629565895322E-2</v>
      </c>
      <c r="S37" s="31">
        <f t="shared" si="7"/>
        <v>0.79633567936440119</v>
      </c>
      <c r="T37" s="31">
        <f t="shared" si="7"/>
        <v>1.0153269467556941E-2</v>
      </c>
      <c r="U37" s="31"/>
      <c r="V37" s="31">
        <f>V28/M4</f>
        <v>0.22035959470678756</v>
      </c>
      <c r="W37" s="33">
        <f>W28/N4</f>
        <v>0.23316630769550697</v>
      </c>
    </row>
    <row r="39" spans="2:25" ht="15.75" customHeight="1" thickBot="1" x14ac:dyDescent="0.3"/>
    <row r="40" spans="2:25" ht="30.75" customHeight="1" thickBot="1" x14ac:dyDescent="0.35">
      <c r="B40" s="21" t="s">
        <v>34</v>
      </c>
      <c r="C40" s="23" t="s">
        <v>1</v>
      </c>
      <c r="D40" s="22" t="s">
        <v>24</v>
      </c>
      <c r="E40" s="22" t="s">
        <v>2</v>
      </c>
      <c r="F40" s="22" t="s">
        <v>25</v>
      </c>
      <c r="G40" s="23" t="s">
        <v>3</v>
      </c>
      <c r="H40" s="22" t="s">
        <v>26</v>
      </c>
      <c r="I40" s="22" t="s">
        <v>4</v>
      </c>
      <c r="J40" s="24" t="s">
        <v>27</v>
      </c>
      <c r="K40" s="23" t="s">
        <v>5</v>
      </c>
      <c r="L40" s="22" t="s">
        <v>28</v>
      </c>
      <c r="M40" s="22" t="s">
        <v>6</v>
      </c>
      <c r="N40" s="24" t="s">
        <v>29</v>
      </c>
      <c r="O40" s="22" t="s">
        <v>7</v>
      </c>
      <c r="P40" s="24" t="s">
        <v>30</v>
      </c>
      <c r="Q40" s="23" t="s">
        <v>8</v>
      </c>
      <c r="R40" s="22" t="s">
        <v>9</v>
      </c>
      <c r="S40" s="22" t="s">
        <v>10</v>
      </c>
      <c r="T40" s="22" t="s">
        <v>31</v>
      </c>
      <c r="U40" s="23" t="s">
        <v>11</v>
      </c>
      <c r="V40" s="22" t="s">
        <v>12</v>
      </c>
      <c r="W40" s="24" t="s">
        <v>13</v>
      </c>
    </row>
    <row r="41" spans="2:25" x14ac:dyDescent="0.25">
      <c r="B41" s="25" t="s">
        <v>14</v>
      </c>
      <c r="C41" s="34">
        <v>1.8525471910834309E-2</v>
      </c>
      <c r="D41" s="20">
        <v>7.1783242747187606E-3</v>
      </c>
      <c r="E41" s="20">
        <v>1.48627869784832E-2</v>
      </c>
      <c r="F41">
        <v>4.7039352357387543E-3</v>
      </c>
      <c r="G41">
        <v>0.120879165828228</v>
      </c>
      <c r="H41" s="20">
        <v>2.4131175130605701E-2</v>
      </c>
      <c r="I41" s="20">
        <v>0.1047296822071075</v>
      </c>
      <c r="J41" s="20">
        <v>1.7883054912090302E-2</v>
      </c>
      <c r="K41" s="20">
        <v>1.8227305263280869E-2</v>
      </c>
      <c r="L41" s="20">
        <v>3.2503379043191671E-3</v>
      </c>
      <c r="M41" s="20">
        <v>2.561444416642189E-2</v>
      </c>
      <c r="N41" s="20">
        <v>4.6886205673217773E-3</v>
      </c>
      <c r="O41" s="20">
        <v>2.5052906945347789E-2</v>
      </c>
      <c r="P41" s="20">
        <v>1.500456500798464E-2</v>
      </c>
      <c r="Q41" s="20">
        <v>0.27986836433410639</v>
      </c>
      <c r="R41" s="20">
        <v>6.1132978647947311E-2</v>
      </c>
      <c r="S41" s="20">
        <v>0.77524244785308838</v>
      </c>
      <c r="T41" s="20">
        <v>2.750535681843758E-2</v>
      </c>
      <c r="U41" s="20">
        <v>5.7286443710327148</v>
      </c>
      <c r="V41" s="20">
        <v>3.6361618041992192</v>
      </c>
      <c r="W41" s="26">
        <v>5.147280216217041</v>
      </c>
    </row>
    <row r="42" spans="2:25" x14ac:dyDescent="0.25">
      <c r="B42" s="25" t="s">
        <v>15</v>
      </c>
      <c r="C42" s="34">
        <v>1.9015569239854809E-2</v>
      </c>
      <c r="D42" s="20">
        <v>7.2749583050608626E-3</v>
      </c>
      <c r="E42" s="20">
        <v>1.5201861038804051E-2</v>
      </c>
      <c r="F42">
        <v>4.7564445994794369E-3</v>
      </c>
      <c r="G42">
        <v>0.12025298178195951</v>
      </c>
      <c r="H42" s="20">
        <v>2.4114282801747319E-2</v>
      </c>
      <c r="I42" s="20">
        <v>0.1039864644408226</v>
      </c>
      <c r="J42" s="20">
        <v>1.7807170748710629E-2</v>
      </c>
      <c r="K42" s="20">
        <v>1.905098557472229E-2</v>
      </c>
      <c r="L42" s="20">
        <v>3.3453472424298521E-3</v>
      </c>
      <c r="M42" s="20">
        <v>2.618346735835075E-2</v>
      </c>
      <c r="N42" s="20">
        <v>4.8658796586096287E-3</v>
      </c>
      <c r="O42" s="20">
        <v>2.5302981957793239E-2</v>
      </c>
      <c r="P42" s="20">
        <v>1.5168546698987481E-2</v>
      </c>
      <c r="Q42" s="20">
        <v>0.28044781088829041</v>
      </c>
      <c r="R42" s="20">
        <v>6.0362707823514938E-2</v>
      </c>
      <c r="S42" s="20">
        <v>0.7762330174446106</v>
      </c>
      <c r="T42" s="20">
        <v>2.7492573484778401E-2</v>
      </c>
      <c r="U42" s="20">
        <v>5.7286224365234384</v>
      </c>
      <c r="V42" s="20">
        <v>3.6089961528778081</v>
      </c>
      <c r="W42" s="26">
        <v>5.1473851203918457</v>
      </c>
    </row>
    <row r="43" spans="2:25" x14ac:dyDescent="0.25">
      <c r="B43" s="3"/>
      <c r="C43" s="112">
        <f t="shared" ref="C43:W43" si="8">(C41-C42)/C41</f>
        <v>-2.6455322238451321E-2</v>
      </c>
      <c r="D43" s="112">
        <f t="shared" si="8"/>
        <v>-1.3461920448820637E-2</v>
      </c>
      <c r="E43" s="112">
        <f t="shared" si="8"/>
        <v>-2.2813625789814988E-2</v>
      </c>
      <c r="F43" s="112">
        <f t="shared" si="8"/>
        <v>-1.1162858566107787E-2</v>
      </c>
      <c r="G43" s="112">
        <f t="shared" si="8"/>
        <v>5.1802479110280462E-3</v>
      </c>
      <c r="H43" s="112">
        <f t="shared" si="8"/>
        <v>7.0002097978883154E-4</v>
      </c>
      <c r="I43" s="112">
        <f t="shared" si="8"/>
        <v>7.0965341498425974E-3</v>
      </c>
      <c r="J43" s="112">
        <f t="shared" si="8"/>
        <v>4.2433557215310683E-3</v>
      </c>
      <c r="K43" s="112">
        <f t="shared" si="8"/>
        <v>-4.5189362856655264E-2</v>
      </c>
      <c r="L43" s="112">
        <f t="shared" si="8"/>
        <v>-2.9230603373400978E-2</v>
      </c>
      <c r="M43" s="112">
        <f t="shared" si="8"/>
        <v>-2.2214934207894919E-2</v>
      </c>
      <c r="N43" s="112">
        <f t="shared" si="8"/>
        <v>-3.7806235062673207E-2</v>
      </c>
      <c r="O43" s="112">
        <f t="shared" si="8"/>
        <v>-9.9818760749393835E-3</v>
      </c>
      <c r="P43" s="112">
        <f t="shared" si="8"/>
        <v>-1.092878673360928E-2</v>
      </c>
      <c r="Q43" s="112">
        <f t="shared" si="8"/>
        <v>-2.0704253428668099E-3</v>
      </c>
      <c r="R43" s="112">
        <f t="shared" si="8"/>
        <v>1.259992301157465E-2</v>
      </c>
      <c r="S43" s="112">
        <f t="shared" si="8"/>
        <v>-1.2777545840858468E-3</v>
      </c>
      <c r="T43" s="112">
        <f t="shared" si="8"/>
        <v>4.6475796491431023E-4</v>
      </c>
      <c r="U43" s="112">
        <f t="shared" si="8"/>
        <v>3.8289179526257437E-6</v>
      </c>
      <c r="V43" s="112">
        <f t="shared" si="8"/>
        <v>7.4709687808828798E-3</v>
      </c>
      <c r="W43" s="112">
        <f t="shared" si="8"/>
        <v>-2.0380505897886809E-5</v>
      </c>
      <c r="X43" s="52">
        <f>AVERAGE(C43:W43)</f>
        <v>-9.2787832546525392E-3</v>
      </c>
      <c r="Y43" s="52">
        <f t="array" ref="Y43">MAX(ABS(C43:W43))</f>
        <v>4.5189362856655264E-2</v>
      </c>
    </row>
    <row r="44" spans="2:25" x14ac:dyDescent="0.25">
      <c r="B44" s="25" t="s">
        <v>32</v>
      </c>
      <c r="C44" s="34">
        <f t="shared" ref="C44:W44" si="9">C42+C41</f>
        <v>3.7541041150689118E-2</v>
      </c>
      <c r="D44" s="20">
        <f t="shared" si="9"/>
        <v>1.4453282579779623E-2</v>
      </c>
      <c r="E44" s="20">
        <f t="shared" si="9"/>
        <v>3.0064648017287251E-2</v>
      </c>
      <c r="F44">
        <f t="shared" si="9"/>
        <v>9.4603798352181911E-3</v>
      </c>
      <c r="G44">
        <f t="shared" si="9"/>
        <v>0.2411321476101875</v>
      </c>
      <c r="H44" s="20">
        <f t="shared" si="9"/>
        <v>4.824545793235302E-2</v>
      </c>
      <c r="I44" s="20">
        <f t="shared" si="9"/>
        <v>0.20871614664793009</v>
      </c>
      <c r="J44" s="20">
        <f t="shared" si="9"/>
        <v>3.5690225660800934E-2</v>
      </c>
      <c r="K44" s="20">
        <f t="shared" si="9"/>
        <v>3.7278290838003159E-2</v>
      </c>
      <c r="L44" s="20">
        <f t="shared" si="9"/>
        <v>6.5956851467490196E-3</v>
      </c>
      <c r="M44" s="20">
        <f t="shared" si="9"/>
        <v>5.1797911524772644E-2</v>
      </c>
      <c r="N44" s="20">
        <f t="shared" si="9"/>
        <v>9.554500225931406E-3</v>
      </c>
      <c r="O44" s="20">
        <f t="shared" si="9"/>
        <v>5.0355888903141029E-2</v>
      </c>
      <c r="P44" s="20">
        <f t="shared" si="9"/>
        <v>3.0173111706972122E-2</v>
      </c>
      <c r="Q44" s="20">
        <f t="shared" si="9"/>
        <v>0.56031617522239685</v>
      </c>
      <c r="R44" s="20">
        <f t="shared" si="9"/>
        <v>0.12149568647146225</v>
      </c>
      <c r="S44" s="20">
        <f t="shared" si="9"/>
        <v>1.551475465297699</v>
      </c>
      <c r="T44" s="20">
        <f t="shared" si="9"/>
        <v>5.4997930303215981E-2</v>
      </c>
      <c r="U44" s="20">
        <f t="shared" si="9"/>
        <v>11.457266807556152</v>
      </c>
      <c r="V44" s="20">
        <f t="shared" si="9"/>
        <v>7.2451579570770273</v>
      </c>
      <c r="W44" s="26">
        <f t="shared" si="9"/>
        <v>10.294665336608887</v>
      </c>
    </row>
    <row r="45" spans="2:25" x14ac:dyDescent="0.25">
      <c r="B45" s="25" t="s">
        <v>16</v>
      </c>
      <c r="C45" s="34">
        <v>0</v>
      </c>
      <c r="D45" s="20">
        <v>0</v>
      </c>
      <c r="E45" s="20">
        <v>0</v>
      </c>
      <c r="F45">
        <v>0</v>
      </c>
      <c r="G45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6">
        <v>0</v>
      </c>
    </row>
    <row r="46" spans="2:25" x14ac:dyDescent="0.25">
      <c r="B46" s="25" t="s">
        <v>17</v>
      </c>
      <c r="C46" s="34">
        <v>0</v>
      </c>
      <c r="D46" s="20">
        <v>0</v>
      </c>
      <c r="E46" s="20">
        <v>0</v>
      </c>
      <c r="F46">
        <v>0</v>
      </c>
      <c r="G46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6">
        <v>0</v>
      </c>
    </row>
    <row r="47" spans="2:25" x14ac:dyDescent="0.25">
      <c r="B47" s="25" t="s">
        <v>18</v>
      </c>
      <c r="C47" s="34">
        <v>0</v>
      </c>
      <c r="D47" s="20">
        <v>0</v>
      </c>
      <c r="E47" s="20">
        <v>0</v>
      </c>
      <c r="F47">
        <v>0</v>
      </c>
      <c r="G47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6">
        <v>0</v>
      </c>
    </row>
    <row r="48" spans="2:25" x14ac:dyDescent="0.25">
      <c r="B48" s="25" t="s">
        <v>19</v>
      </c>
      <c r="C48" s="34">
        <v>3.9895E-2</v>
      </c>
      <c r="D48" s="20">
        <v>1.6964E-2</v>
      </c>
      <c r="E48" s="20">
        <v>3.2912999999999998E-2</v>
      </c>
      <c r="F48">
        <v>1.0970000000000001E-2</v>
      </c>
      <c r="G48">
        <v>0.24334900000000001</v>
      </c>
      <c r="H48" s="20">
        <v>4.9865E-2</v>
      </c>
      <c r="I48" s="20">
        <v>0.210454</v>
      </c>
      <c r="J48" s="20">
        <v>3.7900999999999997E-2</v>
      </c>
      <c r="K48" s="20">
        <v>3.9893999999999999E-2</v>
      </c>
      <c r="L48" s="20">
        <v>7.953E-3</v>
      </c>
      <c r="M48" s="20">
        <v>5.3858999999999997E-2</v>
      </c>
      <c r="N48" s="20">
        <v>1.0972000000000001E-2</v>
      </c>
      <c r="O48" s="20">
        <v>5.1861999999999998E-2</v>
      </c>
      <c r="P48" s="20">
        <v>3.2912999999999998E-2</v>
      </c>
      <c r="Q48" s="20">
        <v>0.562496</v>
      </c>
      <c r="R48" s="20">
        <v>0.123667</v>
      </c>
      <c r="S48" s="20">
        <v>1.553844</v>
      </c>
      <c r="T48" s="20">
        <v>5.6850999999999999E-2</v>
      </c>
      <c r="U48" s="20">
        <v>11.459345000000001</v>
      </c>
      <c r="V48" s="20">
        <v>7.2476099999999999</v>
      </c>
      <c r="W48" s="26">
        <v>10.296453</v>
      </c>
    </row>
    <row r="49" spans="2:23" x14ac:dyDescent="0.25">
      <c r="B49" s="25"/>
      <c r="C49" s="34"/>
      <c r="W49" s="26"/>
    </row>
    <row r="50" spans="2:23" x14ac:dyDescent="0.25">
      <c r="B50" s="25"/>
      <c r="C50" s="35">
        <f>L41/C3</f>
        <v>1.1620354320504905E-2</v>
      </c>
      <c r="E50" s="36">
        <f>E41/D3</f>
        <v>0.25274776233253488</v>
      </c>
      <c r="G50" s="36"/>
      <c r="I50" s="36">
        <f>I41/F3</f>
        <v>1.7809675185757907</v>
      </c>
      <c r="K50" s="36">
        <f>K41/G3</f>
        <v>0.22586369689033758</v>
      </c>
      <c r="N50" s="36">
        <f>N41/H3</f>
        <v>4.0951488803994823E-2</v>
      </c>
      <c r="P50" s="36">
        <f>P41/I3</f>
        <v>0.11107447396668865</v>
      </c>
      <c r="R50" s="36">
        <f t="shared" ref="R50:T51" si="10">R41/J3</f>
        <v>7.7310171427063881E-2</v>
      </c>
      <c r="S50" s="36">
        <f t="shared" si="10"/>
        <v>3.5658435797956072</v>
      </c>
      <c r="T50" s="36">
        <f t="shared" si="10"/>
        <v>1.0007989515477638E-2</v>
      </c>
      <c r="U50" s="36"/>
      <c r="V50" s="36">
        <f>V41/M3</f>
        <v>0.26621006090140442</v>
      </c>
      <c r="W50" s="30">
        <f>W41/N3</f>
        <v>0.46381615526116626</v>
      </c>
    </row>
    <row r="51" spans="2:23" x14ac:dyDescent="0.25">
      <c r="B51" s="25"/>
      <c r="C51" s="35">
        <f>L42/C4</f>
        <v>1.1978511112682139E-2</v>
      </c>
      <c r="E51" s="36">
        <f>E42/D4</f>
        <v>0.25483377646619765</v>
      </c>
      <c r="G51" s="36"/>
      <c r="I51" s="36">
        <f>I42/F4</f>
        <v>1.7432053243298875</v>
      </c>
      <c r="K51" s="36">
        <f>K42/G4</f>
        <v>0.23824425006468611</v>
      </c>
      <c r="N51" s="36">
        <f>N42/H4</f>
        <v>4.230303138750291E-2</v>
      </c>
      <c r="P51" s="36">
        <f>P42/I4</f>
        <v>0.11211019050751048</v>
      </c>
      <c r="R51" s="36">
        <f t="shared" si="10"/>
        <v>7.6254139519453187E-2</v>
      </c>
      <c r="S51" s="36">
        <f t="shared" si="10"/>
        <v>3.5721651248372654</v>
      </c>
      <c r="T51" s="36">
        <f t="shared" si="10"/>
        <v>9.9679495581372467E-3</v>
      </c>
      <c r="U51" s="36"/>
      <c r="V51" s="36">
        <f>V42/M4</f>
        <v>0.26421983025531243</v>
      </c>
      <c r="W51" s="30">
        <f>W42/N4</f>
        <v>0.46573127649948809</v>
      </c>
    </row>
    <row r="52" spans="2:23" ht="15.75" customHeight="1" x14ac:dyDescent="0.25">
      <c r="B52" s="25"/>
      <c r="C52" s="34"/>
      <c r="W52" s="26"/>
    </row>
    <row r="53" spans="2:23" ht="15.75" customHeight="1" thickBot="1" x14ac:dyDescent="0.3">
      <c r="B53" s="27"/>
      <c r="C53" s="37">
        <v>2</v>
      </c>
      <c r="D53" s="32"/>
      <c r="E53" s="32">
        <v>1</v>
      </c>
      <c r="F53" s="32"/>
      <c r="G53" s="32"/>
      <c r="H53" s="32"/>
      <c r="I53" s="32"/>
      <c r="J53" s="32"/>
      <c r="K53" s="32">
        <v>3</v>
      </c>
      <c r="L53" s="32"/>
      <c r="M53" s="32"/>
      <c r="N53" s="32">
        <v>4</v>
      </c>
      <c r="O53" s="32"/>
      <c r="P53" s="32">
        <v>6</v>
      </c>
      <c r="Q53" s="32"/>
      <c r="R53" s="32"/>
      <c r="S53" s="32">
        <v>5</v>
      </c>
      <c r="T53" s="32"/>
      <c r="U53" s="32"/>
      <c r="V53" s="32"/>
      <c r="W53" s="38"/>
    </row>
    <row r="55" spans="2:23" x14ac:dyDescent="0.25">
      <c r="C55" s="20">
        <f>AVERAGE(C44,C30,C17)</f>
        <v>2.5657643253604565E-2</v>
      </c>
      <c r="D55" s="20">
        <f t="shared" ref="D55:W55" si="11">AVERAGE(D44,D30,D17)</f>
        <v>1.4308523231496414E-2</v>
      </c>
      <c r="E55" s="20">
        <f t="shared" si="11"/>
        <v>1.9687610988815624E-2</v>
      </c>
      <c r="F55" s="20">
        <f t="shared" si="11"/>
        <v>9.3214182804028187E-3</v>
      </c>
      <c r="G55" s="20">
        <f t="shared" si="11"/>
        <v>0.18442485978206</v>
      </c>
      <c r="H55" s="20">
        <f t="shared" si="11"/>
        <v>4.7610974560181298E-2</v>
      </c>
      <c r="I55" s="20">
        <f t="shared" si="11"/>
        <v>0.15857368335127828</v>
      </c>
      <c r="J55" s="20">
        <f t="shared" si="11"/>
        <v>3.5183796659111977E-2</v>
      </c>
      <c r="K55" s="20">
        <f t="shared" si="11"/>
        <v>2.9696533766885597E-2</v>
      </c>
      <c r="L55" s="20">
        <f t="shared" si="11"/>
        <v>6.3105107595523196E-3</v>
      </c>
      <c r="M55" s="20">
        <f t="shared" si="11"/>
        <v>4.1076262171069779E-2</v>
      </c>
      <c r="N55" s="20">
        <f t="shared" si="11"/>
        <v>9.4197886064648628E-3</v>
      </c>
      <c r="O55" s="20">
        <f t="shared" si="11"/>
        <v>5.0727092971404396E-2</v>
      </c>
      <c r="P55" s="20">
        <f t="shared" si="11"/>
        <v>3.3469785625735916E-2</v>
      </c>
      <c r="Q55" s="20">
        <f t="shared" si="11"/>
        <v>0.49482702960570651</v>
      </c>
      <c r="R55" s="20">
        <f t="shared" si="11"/>
        <v>9.3848096827665969E-2</v>
      </c>
      <c r="S55" s="20">
        <f t="shared" si="11"/>
        <v>0.97306064267953241</v>
      </c>
      <c r="T55" s="20">
        <f t="shared" si="11"/>
        <v>5.4872151464223862E-2</v>
      </c>
      <c r="U55" s="20">
        <f t="shared" si="11"/>
        <v>8.0690271059672032</v>
      </c>
      <c r="V55" s="20">
        <f t="shared" si="11"/>
        <v>6.5608577728271484</v>
      </c>
      <c r="W55" s="20">
        <f t="shared" si="11"/>
        <v>8.7242190837860107</v>
      </c>
    </row>
    <row r="57" spans="2:23" ht="15.75" customHeight="1" thickBot="1" x14ac:dyDescent="0.3"/>
    <row r="58" spans="2:23" ht="15.75" customHeight="1" thickBot="1" x14ac:dyDescent="0.3">
      <c r="C58" s="23" t="s">
        <v>1</v>
      </c>
      <c r="D58" s="22" t="s">
        <v>24</v>
      </c>
      <c r="E58" s="22" t="s">
        <v>2</v>
      </c>
      <c r="F58" s="24" t="s">
        <v>25</v>
      </c>
      <c r="G58" s="22" t="s">
        <v>3</v>
      </c>
      <c r="H58" s="22" t="s">
        <v>26</v>
      </c>
      <c r="I58" s="22" t="s">
        <v>4</v>
      </c>
      <c r="J58" s="22" t="s">
        <v>27</v>
      </c>
      <c r="K58" s="23" t="s">
        <v>5</v>
      </c>
      <c r="L58" s="22" t="s">
        <v>28</v>
      </c>
      <c r="M58" s="22" t="s">
        <v>6</v>
      </c>
      <c r="N58" s="24" t="s">
        <v>29</v>
      </c>
      <c r="O58" s="23" t="s">
        <v>7</v>
      </c>
      <c r="P58" s="24" t="s">
        <v>30</v>
      </c>
      <c r="Q58" s="22" t="s">
        <v>8</v>
      </c>
      <c r="R58" s="22" t="s">
        <v>9</v>
      </c>
      <c r="S58" s="22" t="s">
        <v>10</v>
      </c>
      <c r="T58" s="22" t="s">
        <v>31</v>
      </c>
      <c r="U58" s="23" t="s">
        <v>11</v>
      </c>
      <c r="V58" s="22" t="s">
        <v>12</v>
      </c>
      <c r="W58" s="24" t="s">
        <v>13</v>
      </c>
    </row>
    <row r="59" spans="2:23" x14ac:dyDescent="0.25">
      <c r="C59" s="20">
        <f t="shared" ref="C59:W59" si="12">MAX(C44,C30,C17)/MIN(C17,C30,C44)</f>
        <v>2.3721561939465836</v>
      </c>
      <c r="D59" s="20">
        <f t="shared" si="12"/>
        <v>1.0171821400441385</v>
      </c>
      <c r="E59" s="20">
        <f t="shared" si="12"/>
        <v>2.7710406212852976</v>
      </c>
      <c r="F59" s="20">
        <f t="shared" si="12"/>
        <v>1.0232533647192645</v>
      </c>
      <c r="G59" s="20">
        <f t="shared" si="12"/>
        <v>2.0090880789228067</v>
      </c>
      <c r="H59" s="20">
        <f t="shared" si="12"/>
        <v>1.0318323944497978</v>
      </c>
      <c r="I59" s="20">
        <f t="shared" si="12"/>
        <v>2.1441378871957069</v>
      </c>
      <c r="J59" s="20">
        <f t="shared" si="12"/>
        <v>1.0358873232248638</v>
      </c>
      <c r="K59" s="20">
        <f t="shared" si="12"/>
        <v>1.5469656007126344</v>
      </c>
      <c r="L59" s="20">
        <f t="shared" si="12"/>
        <v>1.0944840665084017</v>
      </c>
      <c r="M59" s="20">
        <f t="shared" si="12"/>
        <v>1.521656698132932</v>
      </c>
      <c r="N59" s="20">
        <f t="shared" si="12"/>
        <v>1.0222867326795817</v>
      </c>
      <c r="O59" s="20">
        <f t="shared" si="12"/>
        <v>1.3161981754318413</v>
      </c>
      <c r="P59" s="20">
        <f t="shared" si="12"/>
        <v>1.168353965592831</v>
      </c>
      <c r="Q59" s="20">
        <f t="shared" si="12"/>
        <v>2.927878352897626</v>
      </c>
      <c r="R59" s="20">
        <f t="shared" si="12"/>
        <v>3.1901256421697353</v>
      </c>
      <c r="S59" s="20">
        <f t="shared" si="12"/>
        <v>4.4788474642969618</v>
      </c>
      <c r="T59" s="20">
        <f t="shared" si="12"/>
        <v>1.0455526250947202</v>
      </c>
      <c r="U59" s="20">
        <f t="shared" si="12"/>
        <v>2.4572166408120433</v>
      </c>
      <c r="V59" s="20">
        <f t="shared" si="12"/>
        <v>1.2051342381848571</v>
      </c>
      <c r="W59" s="20">
        <f t="shared" si="12"/>
        <v>2.0809940400547444</v>
      </c>
    </row>
    <row r="64" spans="2:23" x14ac:dyDescent="0.25">
      <c r="C64" s="20" t="s">
        <v>35</v>
      </c>
      <c r="D64" s="20" t="s">
        <v>36</v>
      </c>
    </row>
    <row r="65" spans="3:23" x14ac:dyDescent="0.25">
      <c r="C65" s="20" t="s">
        <v>1</v>
      </c>
      <c r="D65" s="20" t="s">
        <v>24</v>
      </c>
      <c r="E65" s="20" t="s">
        <v>2</v>
      </c>
      <c r="F65" s="20" t="s">
        <v>25</v>
      </c>
      <c r="G65" s="20" t="s">
        <v>3</v>
      </c>
      <c r="H65" s="20" t="s">
        <v>26</v>
      </c>
      <c r="I65" s="20" t="s">
        <v>4</v>
      </c>
      <c r="J65" s="20" t="s">
        <v>27</v>
      </c>
      <c r="K65" s="20" t="s">
        <v>5</v>
      </c>
      <c r="L65" s="20" t="s">
        <v>28</v>
      </c>
      <c r="M65" s="20" t="s">
        <v>6</v>
      </c>
      <c r="N65" s="20" t="s">
        <v>29</v>
      </c>
      <c r="O65" s="20" t="s">
        <v>7</v>
      </c>
      <c r="P65" s="20" t="s">
        <v>30</v>
      </c>
      <c r="Q65" s="20" t="s">
        <v>8</v>
      </c>
      <c r="R65" s="20" t="s">
        <v>9</v>
      </c>
      <c r="S65" s="20" t="s">
        <v>10</v>
      </c>
      <c r="T65" s="20" t="s">
        <v>31</v>
      </c>
      <c r="U65" s="20" t="s">
        <v>11</v>
      </c>
      <c r="V65" s="20" t="s">
        <v>12</v>
      </c>
      <c r="W65" s="20" t="s">
        <v>13</v>
      </c>
    </row>
    <row r="66" spans="3:23" x14ac:dyDescent="0.25">
      <c r="C66" s="20">
        <v>2.3721561939465841</v>
      </c>
      <c r="D66" s="20">
        <v>1.017182140044139</v>
      </c>
      <c r="E66" s="20">
        <v>2.771040621285298</v>
      </c>
      <c r="F66" s="20">
        <v>1.023253364719265</v>
      </c>
      <c r="G66" s="20">
        <v>2.0090880789228072</v>
      </c>
      <c r="H66" s="20">
        <v>1.031832394449798</v>
      </c>
      <c r="I66" s="20">
        <v>2.1441378871957069</v>
      </c>
      <c r="J66" s="20">
        <v>1.035887323224864</v>
      </c>
      <c r="K66" s="20">
        <v>1.546965600712634</v>
      </c>
      <c r="L66" s="20">
        <v>1.0944840665084019</v>
      </c>
      <c r="M66" s="20">
        <v>1.521656698132932</v>
      </c>
      <c r="N66" s="20">
        <v>1.0222867326795819</v>
      </c>
      <c r="O66" s="20">
        <v>1.316198175431841</v>
      </c>
      <c r="P66" s="20">
        <v>1.168353965592831</v>
      </c>
      <c r="Q66" s="20">
        <v>2.927878352897626</v>
      </c>
      <c r="R66" s="20">
        <v>3.1901256421697348</v>
      </c>
      <c r="S66" s="20">
        <v>4.4788474642969618</v>
      </c>
      <c r="T66" s="20">
        <v>1.04555262509472</v>
      </c>
      <c r="U66" s="20">
        <v>2.4572166408120428</v>
      </c>
      <c r="V66" s="20">
        <v>1.2051342381848571</v>
      </c>
      <c r="W66" s="20">
        <v>2.080994040054744</v>
      </c>
    </row>
    <row r="68" spans="3:23" x14ac:dyDescent="0.25">
      <c r="C68" s="20" t="s">
        <v>10</v>
      </c>
      <c r="D68" s="20">
        <v>4.4788474642969618</v>
      </c>
    </row>
    <row r="69" spans="3:23" x14ac:dyDescent="0.25">
      <c r="C69" s="20" t="s">
        <v>9</v>
      </c>
      <c r="D69" s="20">
        <v>3.1901256421697348</v>
      </c>
    </row>
    <row r="70" spans="3:23" x14ac:dyDescent="0.25">
      <c r="C70" s="20" t="s">
        <v>8</v>
      </c>
      <c r="D70" s="20">
        <v>2.927878352897626</v>
      </c>
    </row>
    <row r="71" spans="3:23" x14ac:dyDescent="0.25">
      <c r="C71" s="20" t="s">
        <v>2</v>
      </c>
      <c r="D71" s="20">
        <v>2.771040621285298</v>
      </c>
    </row>
    <row r="72" spans="3:23" x14ac:dyDescent="0.25">
      <c r="C72" s="20" t="s">
        <v>11</v>
      </c>
      <c r="D72" s="20">
        <v>2.4572166408120428</v>
      </c>
    </row>
    <row r="73" spans="3:23" x14ac:dyDescent="0.25">
      <c r="C73" s="20" t="s">
        <v>1</v>
      </c>
      <c r="D73" s="20">
        <v>2.3721561939465841</v>
      </c>
    </row>
    <row r="74" spans="3:23" x14ac:dyDescent="0.25">
      <c r="C74" s="20" t="s">
        <v>4</v>
      </c>
      <c r="D74" s="20">
        <v>2.1441378871957069</v>
      </c>
    </row>
    <row r="75" spans="3:23" x14ac:dyDescent="0.25">
      <c r="C75" s="20" t="s">
        <v>13</v>
      </c>
      <c r="D75" s="20">
        <v>2.080994040054744</v>
      </c>
    </row>
    <row r="76" spans="3:23" x14ac:dyDescent="0.25">
      <c r="C76" s="20" t="s">
        <v>3</v>
      </c>
      <c r="D76" s="20">
        <v>2.0090880789228072</v>
      </c>
    </row>
    <row r="77" spans="3:23" x14ac:dyDescent="0.25">
      <c r="C77" s="20" t="s">
        <v>5</v>
      </c>
      <c r="D77" s="20">
        <v>1.546965600712634</v>
      </c>
    </row>
    <row r="78" spans="3:23" x14ac:dyDescent="0.25">
      <c r="C78" s="20" t="s">
        <v>6</v>
      </c>
      <c r="D78" s="20">
        <v>1.521656698132932</v>
      </c>
    </row>
    <row r="79" spans="3:23" x14ac:dyDescent="0.25">
      <c r="C79" s="20" t="s">
        <v>7</v>
      </c>
      <c r="D79" s="20">
        <v>1.316198175431841</v>
      </c>
    </row>
    <row r="80" spans="3:23" x14ac:dyDescent="0.25">
      <c r="C80" s="20" t="s">
        <v>12</v>
      </c>
      <c r="D80" s="20">
        <v>1.2051342381848571</v>
      </c>
    </row>
    <row r="81" spans="3:4" x14ac:dyDescent="0.25">
      <c r="C81" s="20" t="s">
        <v>30</v>
      </c>
      <c r="D81" s="20">
        <v>1.168353965592831</v>
      </c>
    </row>
    <row r="82" spans="3:4" x14ac:dyDescent="0.25">
      <c r="C82" s="20" t="s">
        <v>28</v>
      </c>
      <c r="D82" s="20">
        <v>1.0944840665084019</v>
      </c>
    </row>
    <row r="83" spans="3:4" x14ac:dyDescent="0.25">
      <c r="C83" s="20" t="s">
        <v>31</v>
      </c>
      <c r="D83" s="20">
        <v>1.04555262509472</v>
      </c>
    </row>
    <row r="84" spans="3:4" x14ac:dyDescent="0.25">
      <c r="C84" s="20" t="s">
        <v>27</v>
      </c>
      <c r="D84" s="20">
        <v>1.035887323224864</v>
      </c>
    </row>
    <row r="85" spans="3:4" x14ac:dyDescent="0.25">
      <c r="C85" s="20" t="s">
        <v>26</v>
      </c>
      <c r="D85" s="20">
        <v>1.031832394449798</v>
      </c>
    </row>
    <row r="86" spans="3:4" x14ac:dyDescent="0.25">
      <c r="C86" s="20" t="s">
        <v>25</v>
      </c>
      <c r="D86" s="20">
        <v>1.023253364719265</v>
      </c>
    </row>
    <row r="87" spans="3:4" x14ac:dyDescent="0.25">
      <c r="C87" s="20" t="s">
        <v>29</v>
      </c>
      <c r="D87" s="20">
        <v>1.0222867326795819</v>
      </c>
    </row>
    <row r="88" spans="3:4" x14ac:dyDescent="0.25">
      <c r="C88" s="20" t="s">
        <v>24</v>
      </c>
      <c r="D88" s="20">
        <v>1.017182140044139</v>
      </c>
    </row>
    <row r="90" spans="3:4" x14ac:dyDescent="0.25">
      <c r="C90" s="20" t="s">
        <v>37</v>
      </c>
      <c r="D90" s="20">
        <f>AVERAGE(D68:D88)</f>
        <v>1.8314415355408278</v>
      </c>
    </row>
    <row r="91" spans="3:4" x14ac:dyDescent="0.25">
      <c r="C91" s="20" t="s">
        <v>38</v>
      </c>
      <c r="D91" s="20">
        <f>MEDIAN(D68:D88)</f>
        <v>1.521656698132932</v>
      </c>
    </row>
  </sheetData>
  <autoFilter ref="C67:D67" xr:uid="{00000000-0009-0000-0000-000000000000}">
    <sortState xmlns:xlrd2="http://schemas.microsoft.com/office/spreadsheetml/2017/richdata2" ref="C68:D88">
      <sortCondition descending="1" ref="D6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"/>
  <sheetViews>
    <sheetView topLeftCell="A25" zoomScale="70" zoomScaleNormal="70" workbookViewId="0">
      <selection activeCell="S70" activeCellId="1" sqref="C70:P70 S70:T70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9.28515625" bestFit="1" customWidth="1"/>
    <col min="4" max="4" width="14.85546875" bestFit="1" customWidth="1"/>
    <col min="5" max="5" width="10.28515625" bestFit="1" customWidth="1"/>
    <col min="6" max="6" width="15.85546875" bestFit="1" customWidth="1"/>
    <col min="7" max="7" width="9.5703125" bestFit="1" customWidth="1"/>
    <col min="8" max="8" width="17.5703125" bestFit="1" customWidth="1"/>
    <col min="9" max="9" width="9.5703125" bestFit="1" customWidth="1"/>
    <col min="10" max="10" width="18.5703125" bestFit="1" customWidth="1"/>
    <col min="11" max="11" width="10.5703125" bestFit="1" customWidth="1"/>
    <col min="12" max="12" width="16.42578125" bestFit="1" customWidth="1"/>
    <col min="13" max="13" width="10.5703125" bestFit="1" customWidth="1"/>
    <col min="14" max="14" width="18.5703125" bestFit="1" customWidth="1"/>
    <col min="15" max="15" width="13.85546875" customWidth="1"/>
    <col min="16" max="16" width="13.42578125" bestFit="1" customWidth="1"/>
    <col min="17" max="17" width="8.28515625" bestFit="1" customWidth="1"/>
    <col min="18" max="18" width="8.5703125" bestFit="1" customWidth="1"/>
    <col min="19" max="19" width="9.85546875" bestFit="1" customWidth="1"/>
    <col min="20" max="20" width="13.28515625" bestFit="1" customWidth="1"/>
    <col min="21" max="21" width="11.85546875" bestFit="1" customWidth="1"/>
    <col min="22" max="22" width="11.42578125" customWidth="1"/>
    <col min="23" max="23" width="13.42578125" bestFit="1" customWidth="1"/>
  </cols>
  <sheetData>
    <row r="1" spans="1:15" ht="19.5" customHeight="1" thickBot="1" x14ac:dyDescent="0.3"/>
    <row r="2" spans="1:15" s="12" customFormat="1" ht="30.75" customHeight="1" thickBot="1" x14ac:dyDescent="0.3">
      <c r="B2" s="18" t="s">
        <v>0</v>
      </c>
      <c r="C2" s="13" t="s">
        <v>1</v>
      </c>
      <c r="D2" s="14" t="s">
        <v>2</v>
      </c>
      <c r="E2" s="13" t="s">
        <v>3</v>
      </c>
      <c r="F2" s="14" t="s">
        <v>4</v>
      </c>
      <c r="G2" s="13" t="s">
        <v>5</v>
      </c>
      <c r="H2" s="14" t="s">
        <v>6</v>
      </c>
      <c r="I2" s="14" t="s">
        <v>7</v>
      </c>
      <c r="J2" s="13" t="s">
        <v>8</v>
      </c>
      <c r="K2" s="14" t="s">
        <v>9</v>
      </c>
      <c r="L2" s="15" t="s">
        <v>10</v>
      </c>
      <c r="M2" s="13" t="s">
        <v>11</v>
      </c>
      <c r="N2" s="14" t="s">
        <v>12</v>
      </c>
      <c r="O2" s="15" t="s">
        <v>13</v>
      </c>
    </row>
    <row r="3" spans="1:15" x14ac:dyDescent="0.25">
      <c r="B3" s="2" t="s">
        <v>39</v>
      </c>
      <c r="E3">
        <v>500</v>
      </c>
      <c r="F3">
        <v>500</v>
      </c>
      <c r="G3">
        <v>1000</v>
      </c>
      <c r="H3">
        <v>1000</v>
      </c>
      <c r="I3">
        <v>1000</v>
      </c>
      <c r="J3">
        <v>200</v>
      </c>
      <c r="K3">
        <v>1000</v>
      </c>
      <c r="L3">
        <v>10</v>
      </c>
      <c r="M3">
        <v>10</v>
      </c>
      <c r="N3">
        <v>15</v>
      </c>
      <c r="O3" s="7">
        <v>50</v>
      </c>
    </row>
    <row r="4" spans="1:15" x14ac:dyDescent="0.25">
      <c r="B4" s="3" t="s">
        <v>40</v>
      </c>
      <c r="E4">
        <v>0.67027999999999999</v>
      </c>
      <c r="F4">
        <v>0.52488000000000001</v>
      </c>
      <c r="G4">
        <v>8.3150000000000002E-2</v>
      </c>
      <c r="H4">
        <v>0.11518</v>
      </c>
      <c r="I4">
        <v>0.15784999999999999</v>
      </c>
      <c r="J4">
        <v>1.16737</v>
      </c>
      <c r="K4">
        <v>0.28151999999999999</v>
      </c>
      <c r="L4">
        <v>22.182179999999999</v>
      </c>
      <c r="M4">
        <v>18.257549999999998</v>
      </c>
      <c r="N4">
        <v>13.51267</v>
      </c>
      <c r="O4" s="7">
        <v>3.6511200000000001</v>
      </c>
    </row>
    <row r="5" spans="1:15" x14ac:dyDescent="0.25">
      <c r="B5" s="3" t="s">
        <v>41</v>
      </c>
      <c r="E5">
        <v>0.67018</v>
      </c>
      <c r="F5">
        <v>0.52498999999999996</v>
      </c>
      <c r="G5">
        <v>8.4489999999999996E-2</v>
      </c>
      <c r="H5">
        <v>0.11655</v>
      </c>
      <c r="I5">
        <v>0.15792</v>
      </c>
      <c r="J5">
        <v>1.1669099999999999</v>
      </c>
      <c r="K5">
        <v>0.28119</v>
      </c>
      <c r="L5">
        <v>22.189070000000001</v>
      </c>
      <c r="M5">
        <v>18.022040000000001</v>
      </c>
      <c r="N5">
        <v>13.51703</v>
      </c>
      <c r="O5" s="7">
        <v>3.65442</v>
      </c>
    </row>
    <row r="6" spans="1:15" x14ac:dyDescent="0.25">
      <c r="B6" s="3" t="s">
        <v>42</v>
      </c>
      <c r="E6">
        <v>3.5130000000000002E-2</v>
      </c>
      <c r="F6">
        <v>2.6950000000000002E-2</v>
      </c>
      <c r="G6">
        <v>4.0699999999999998E-3</v>
      </c>
      <c r="H6">
        <v>5.5199999999999997E-3</v>
      </c>
      <c r="I6">
        <v>7.43E-3</v>
      </c>
      <c r="J6">
        <v>5.2470000000000003E-2</v>
      </c>
      <c r="K6">
        <v>1.294E-2</v>
      </c>
      <c r="L6">
        <v>0.97211000000000003</v>
      </c>
      <c r="M6">
        <v>0.84531000000000001</v>
      </c>
      <c r="N6">
        <v>0.59931000000000001</v>
      </c>
      <c r="O6" s="7">
        <v>0.1588</v>
      </c>
    </row>
    <row r="7" spans="1:15" x14ac:dyDescent="0.25">
      <c r="B7" s="3" t="s">
        <v>43</v>
      </c>
      <c r="E7">
        <v>3.5049999999999998E-2</v>
      </c>
      <c r="F7">
        <v>2.691E-2</v>
      </c>
      <c r="G7">
        <v>4.1000000000000003E-3</v>
      </c>
      <c r="H7">
        <v>5.5500000000000002E-3</v>
      </c>
      <c r="I7">
        <v>7.3499999999999998E-3</v>
      </c>
      <c r="J7">
        <v>5.237E-2</v>
      </c>
      <c r="K7">
        <v>1.2880000000000001E-2</v>
      </c>
      <c r="L7">
        <v>0.97241</v>
      </c>
      <c r="M7">
        <v>0.83381000000000005</v>
      </c>
      <c r="N7">
        <v>0.60441</v>
      </c>
      <c r="O7" s="7">
        <v>0.15822</v>
      </c>
    </row>
    <row r="8" spans="1:15" x14ac:dyDescent="0.25">
      <c r="A8" s="211" t="s">
        <v>44</v>
      </c>
      <c r="B8" s="3" t="s">
        <v>45</v>
      </c>
      <c r="E8">
        <v>1.9290000000000002E-2</v>
      </c>
      <c r="F8">
        <v>1.7520000000000001E-2</v>
      </c>
      <c r="G8">
        <v>1.6160000000000001E-2</v>
      </c>
      <c r="H8">
        <v>1.6080000000000001E-2</v>
      </c>
      <c r="I8">
        <v>1.477E-2</v>
      </c>
      <c r="J8">
        <v>1.558E-2</v>
      </c>
      <c r="K8">
        <v>1.538E-2</v>
      </c>
      <c r="L8">
        <v>1.456E-2</v>
      </c>
      <c r="M8">
        <v>1.5610000000000001E-2</v>
      </c>
      <c r="N8">
        <v>1.4250000000000001E-2</v>
      </c>
      <c r="O8" s="7">
        <v>1.495E-2</v>
      </c>
    </row>
    <row r="9" spans="1:15" x14ac:dyDescent="0.25">
      <c r="A9" s="212"/>
      <c r="B9" s="3" t="s">
        <v>46</v>
      </c>
      <c r="E9">
        <v>1.5879999999999998E-2</v>
      </c>
      <c r="F9">
        <v>1.5559999999999999E-2</v>
      </c>
      <c r="G9">
        <v>1.4829999999999999E-2</v>
      </c>
      <c r="H9">
        <v>1.453E-2</v>
      </c>
      <c r="I9">
        <v>1.427E-2</v>
      </c>
      <c r="J9">
        <v>1.362E-2</v>
      </c>
      <c r="K9">
        <v>1.393E-2</v>
      </c>
      <c r="L9">
        <v>1.328E-2</v>
      </c>
      <c r="M9">
        <v>1.4030000000000001E-2</v>
      </c>
      <c r="N9">
        <v>1.3440000000000001E-2</v>
      </c>
      <c r="O9" s="7">
        <v>1.3180000000000001E-2</v>
      </c>
    </row>
    <row r="10" spans="1:15" x14ac:dyDescent="0.25">
      <c r="A10" s="212"/>
      <c r="B10" s="3" t="s">
        <v>47</v>
      </c>
      <c r="E10">
        <v>1.282E-2</v>
      </c>
      <c r="F10">
        <v>1.2880000000000001E-2</v>
      </c>
      <c r="G10">
        <v>1.332E-2</v>
      </c>
      <c r="H10">
        <v>1.341E-2</v>
      </c>
      <c r="I10">
        <v>1.363E-2</v>
      </c>
      <c r="J10">
        <v>1.251E-2</v>
      </c>
      <c r="K10">
        <v>1.256E-2</v>
      </c>
      <c r="L10">
        <v>1.2789999999999999E-2</v>
      </c>
      <c r="M10">
        <v>1.2999999999999999E-2</v>
      </c>
      <c r="N10">
        <v>1.213E-2</v>
      </c>
      <c r="O10" s="7">
        <v>1.218E-2</v>
      </c>
    </row>
    <row r="11" spans="1:15" x14ac:dyDescent="0.25">
      <c r="A11" s="211" t="s">
        <v>48</v>
      </c>
      <c r="B11" s="3" t="s">
        <v>49</v>
      </c>
      <c r="E11">
        <v>1.7559999999999999E-2</v>
      </c>
      <c r="F11">
        <v>1.736E-2</v>
      </c>
      <c r="G11">
        <v>1.5959999999999998E-2</v>
      </c>
      <c r="H11">
        <v>1.593E-2</v>
      </c>
      <c r="I11">
        <v>1.457E-2</v>
      </c>
      <c r="J11">
        <v>1.55E-2</v>
      </c>
      <c r="K11">
        <v>1.477E-2</v>
      </c>
      <c r="L11">
        <v>1.4540000000000001E-2</v>
      </c>
      <c r="M11">
        <v>1.55E-2</v>
      </c>
      <c r="N11">
        <v>2.2429999999999999E-2</v>
      </c>
      <c r="O11" s="7">
        <v>1.4829999999999999E-2</v>
      </c>
    </row>
    <row r="12" spans="1:15" x14ac:dyDescent="0.25">
      <c r="A12" s="212"/>
      <c r="B12" s="3" t="s">
        <v>50</v>
      </c>
      <c r="E12">
        <v>1.585E-2</v>
      </c>
      <c r="F12">
        <v>1.553E-2</v>
      </c>
      <c r="G12">
        <v>1.472E-2</v>
      </c>
      <c r="H12">
        <v>1.4420000000000001E-2</v>
      </c>
      <c r="I12">
        <v>1.4109999999999999E-2</v>
      </c>
      <c r="J12">
        <v>1.3599999999999999E-2</v>
      </c>
      <c r="K12">
        <v>1.388E-2</v>
      </c>
      <c r="L12">
        <v>1.328E-2</v>
      </c>
      <c r="M12">
        <v>1.4019999999999999E-2</v>
      </c>
      <c r="N12">
        <v>1.355E-2</v>
      </c>
      <c r="O12" s="7">
        <v>1.312E-2</v>
      </c>
    </row>
    <row r="13" spans="1:15" x14ac:dyDescent="0.25">
      <c r="A13" s="212"/>
      <c r="B13" s="3" t="s">
        <v>51</v>
      </c>
      <c r="E13">
        <v>1.282E-2</v>
      </c>
      <c r="F13">
        <v>1.286E-2</v>
      </c>
      <c r="G13">
        <v>1.405E-2</v>
      </c>
      <c r="H13">
        <v>1.353E-2</v>
      </c>
      <c r="I13">
        <v>1.3520000000000001E-2</v>
      </c>
      <c r="J13">
        <v>1.2540000000000001E-2</v>
      </c>
      <c r="K13">
        <v>1.247E-2</v>
      </c>
      <c r="L13">
        <v>1.2800000000000001E-2</v>
      </c>
      <c r="M13">
        <v>1.2999999999999999E-2</v>
      </c>
      <c r="N13">
        <v>1.2239999999999999E-2</v>
      </c>
      <c r="O13" s="7">
        <v>1.23E-2</v>
      </c>
    </row>
    <row r="14" spans="1:15" x14ac:dyDescent="0.25">
      <c r="B14" s="3" t="s">
        <v>52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 s="7">
        <v>0</v>
      </c>
    </row>
    <row r="15" spans="1:15" ht="15.75" customHeight="1" thickBot="1" x14ac:dyDescent="0.3">
      <c r="B15" s="4" t="s">
        <v>53</v>
      </c>
      <c r="C15" s="16"/>
      <c r="D15" s="16" t="s">
        <v>54</v>
      </c>
      <c r="E15" s="16" t="s">
        <v>55</v>
      </c>
      <c r="F15" s="16"/>
      <c r="G15" s="16"/>
      <c r="H15" s="16"/>
      <c r="I15" s="16"/>
      <c r="J15" s="16"/>
      <c r="K15" s="16" t="s">
        <v>56</v>
      </c>
      <c r="L15" s="16"/>
      <c r="M15" s="16"/>
      <c r="N15" s="16"/>
      <c r="O15" s="17"/>
    </row>
    <row r="18" spans="1:23" ht="15.75" customHeight="1" thickBot="1" x14ac:dyDescent="0.3"/>
    <row r="19" spans="1:23" ht="19.5" customHeight="1" thickBot="1" x14ac:dyDescent="0.35">
      <c r="A19" s="8" t="s">
        <v>23</v>
      </c>
      <c r="B19" s="1" t="s">
        <v>57</v>
      </c>
      <c r="C19" s="13" t="s">
        <v>1</v>
      </c>
      <c r="D19" s="14" t="s">
        <v>24</v>
      </c>
      <c r="E19" s="14" t="s">
        <v>2</v>
      </c>
      <c r="F19" s="14" t="s">
        <v>25</v>
      </c>
      <c r="G19" s="13" t="s">
        <v>3</v>
      </c>
      <c r="H19" s="14" t="s">
        <v>26</v>
      </c>
      <c r="I19" s="14" t="s">
        <v>4</v>
      </c>
      <c r="J19" s="15" t="s">
        <v>27</v>
      </c>
      <c r="K19" s="13" t="s">
        <v>5</v>
      </c>
      <c r="L19" s="14" t="s">
        <v>28</v>
      </c>
      <c r="M19" s="14" t="s">
        <v>6</v>
      </c>
      <c r="N19" s="15" t="s">
        <v>29</v>
      </c>
      <c r="O19" s="14" t="s">
        <v>7</v>
      </c>
      <c r="P19" s="15" t="s">
        <v>30</v>
      </c>
      <c r="Q19" s="13" t="s">
        <v>8</v>
      </c>
      <c r="R19" s="14" t="s">
        <v>9</v>
      </c>
      <c r="S19" s="15" t="s">
        <v>10</v>
      </c>
      <c r="T19" s="14" t="s">
        <v>31</v>
      </c>
      <c r="U19" s="13" t="s">
        <v>11</v>
      </c>
      <c r="V19" s="14" t="s">
        <v>12</v>
      </c>
      <c r="W19" s="15" t="s">
        <v>13</v>
      </c>
    </row>
    <row r="20" spans="1:23" x14ac:dyDescent="0.25">
      <c r="B20" s="3" t="s">
        <v>39</v>
      </c>
      <c r="C20" s="6">
        <v>1000</v>
      </c>
      <c r="D20">
        <v>1000</v>
      </c>
      <c r="E20">
        <v>1000</v>
      </c>
      <c r="F20">
        <v>1000</v>
      </c>
      <c r="G20">
        <v>500</v>
      </c>
      <c r="H20">
        <v>500</v>
      </c>
      <c r="I20">
        <v>500</v>
      </c>
      <c r="J20">
        <v>500</v>
      </c>
      <c r="K20">
        <v>1000</v>
      </c>
      <c r="L20">
        <v>1000</v>
      </c>
      <c r="M20" s="5">
        <v>1000</v>
      </c>
      <c r="N20">
        <v>1000</v>
      </c>
      <c r="O20">
        <v>1000</v>
      </c>
      <c r="P20">
        <v>1000</v>
      </c>
      <c r="Q20">
        <v>200</v>
      </c>
      <c r="R20">
        <v>1000</v>
      </c>
      <c r="S20">
        <v>50</v>
      </c>
      <c r="T20">
        <v>500</v>
      </c>
      <c r="U20">
        <v>10</v>
      </c>
      <c r="V20">
        <v>10</v>
      </c>
      <c r="W20" s="7">
        <v>15</v>
      </c>
    </row>
    <row r="21" spans="1:23" x14ac:dyDescent="0.25">
      <c r="B21" s="3" t="s">
        <v>40</v>
      </c>
      <c r="C21" s="6">
        <v>1.1469999999999999E-2</v>
      </c>
      <c r="D21">
        <v>7.0899999999999999E-3</v>
      </c>
      <c r="E21">
        <v>9.0200000000000002E-3</v>
      </c>
      <c r="F21">
        <v>4.6100000000000004E-3</v>
      </c>
      <c r="G21">
        <v>9.6060000000000006E-2</v>
      </c>
      <c r="H21">
        <v>2.3810000000000001E-2</v>
      </c>
      <c r="I21">
        <v>8.4830000000000003E-2</v>
      </c>
      <c r="J21">
        <v>1.7659999999999999E-2</v>
      </c>
      <c r="K21">
        <v>1.389E-2</v>
      </c>
      <c r="L21">
        <v>3.0899999999999999E-3</v>
      </c>
      <c r="M21">
        <v>1.8079999999999999E-2</v>
      </c>
      <c r="N21">
        <v>4.5700000000000003E-3</v>
      </c>
      <c r="O21">
        <v>2.8930000000000001E-2</v>
      </c>
      <c r="P21">
        <v>1.763E-2</v>
      </c>
      <c r="Q21">
        <v>0.34327000000000002</v>
      </c>
      <c r="R21">
        <v>6.0639999999999999E-2</v>
      </c>
      <c r="S21">
        <v>0.50754999999999995</v>
      </c>
      <c r="T21">
        <v>2.716E-2</v>
      </c>
      <c r="U21">
        <v>4.0434099999999997</v>
      </c>
      <c r="V21">
        <v>3.2366100000000002</v>
      </c>
      <c r="W21" s="7">
        <v>5.3622800000000002</v>
      </c>
    </row>
    <row r="22" spans="1:23" x14ac:dyDescent="0.25">
      <c r="B22" s="3" t="s">
        <v>41</v>
      </c>
      <c r="C22" s="6">
        <v>1.227E-2</v>
      </c>
      <c r="D22">
        <v>7.1399999999999996E-3</v>
      </c>
      <c r="E22">
        <v>9.1299999999999992E-3</v>
      </c>
      <c r="F22">
        <v>4.6499999999999996E-3</v>
      </c>
      <c r="G22">
        <v>9.604E-2</v>
      </c>
      <c r="H22">
        <v>2.3890000000000002E-2</v>
      </c>
      <c r="I22">
        <v>8.4809999999999997E-2</v>
      </c>
      <c r="J22">
        <v>1.762E-2</v>
      </c>
      <c r="K22">
        <v>1.3849999999999999E-2</v>
      </c>
      <c r="L22">
        <v>3.2100000000000002E-3</v>
      </c>
      <c r="M22">
        <v>1.9189999999999999E-2</v>
      </c>
      <c r="N22">
        <v>4.7499999999999999E-3</v>
      </c>
      <c r="O22">
        <v>2.8930000000000001E-2</v>
      </c>
      <c r="P22">
        <v>1.762E-2</v>
      </c>
      <c r="Q22">
        <v>0.34410000000000002</v>
      </c>
      <c r="R22">
        <v>6.0900000000000003E-2</v>
      </c>
      <c r="S22">
        <v>0.50834999999999997</v>
      </c>
      <c r="T22">
        <v>2.7220000000000001E-2</v>
      </c>
      <c r="U22">
        <v>4.0437000000000003</v>
      </c>
      <c r="V22">
        <v>3.23502</v>
      </c>
      <c r="W22" s="7">
        <v>5.3629499999999997</v>
      </c>
    </row>
    <row r="23" spans="1:23" x14ac:dyDescent="0.25">
      <c r="B23" s="3" t="s">
        <v>42</v>
      </c>
      <c r="C23" s="6">
        <v>3.5400000000000002E-3</v>
      </c>
      <c r="D23">
        <v>2.1299999999999999E-3</v>
      </c>
      <c r="E23">
        <v>2.7699999999999999E-3</v>
      </c>
      <c r="F23">
        <v>1.39E-3</v>
      </c>
      <c r="G23">
        <v>2.9219999999999999E-2</v>
      </c>
      <c r="H23">
        <v>7.1500000000000001E-3</v>
      </c>
      <c r="I23">
        <v>2.5729999999999999E-2</v>
      </c>
      <c r="J23">
        <v>5.3E-3</v>
      </c>
      <c r="K23">
        <v>4.2199999999999998E-3</v>
      </c>
      <c r="L23">
        <v>9.7999999999999997E-4</v>
      </c>
      <c r="M23">
        <v>5.5799999999999999E-3</v>
      </c>
      <c r="N23">
        <v>1.47E-3</v>
      </c>
      <c r="O23">
        <v>8.8500000000000002E-3</v>
      </c>
      <c r="P23">
        <v>5.45E-3</v>
      </c>
      <c r="Q23">
        <v>0.10148</v>
      </c>
      <c r="R23">
        <v>1.8780000000000002E-2</v>
      </c>
      <c r="S23">
        <v>0.14291999999999999</v>
      </c>
      <c r="T23">
        <v>8.4100000000000008E-3</v>
      </c>
      <c r="U23">
        <v>1.2512000000000001</v>
      </c>
      <c r="V23">
        <v>0.82765999999999995</v>
      </c>
      <c r="W23" s="7">
        <v>1.55738</v>
      </c>
    </row>
    <row r="24" spans="1:23" x14ac:dyDescent="0.25">
      <c r="B24" s="3" t="s">
        <v>43</v>
      </c>
      <c r="C24" s="6">
        <v>3.7699999999999999E-3</v>
      </c>
      <c r="D24">
        <v>2.14E-3</v>
      </c>
      <c r="E24">
        <v>2.81E-3</v>
      </c>
      <c r="F24">
        <v>1.4E-3</v>
      </c>
      <c r="G24">
        <v>2.9239999999999999E-2</v>
      </c>
      <c r="H24">
        <v>7.1799999999999998E-3</v>
      </c>
      <c r="I24">
        <v>2.5739999999999999E-2</v>
      </c>
      <c r="J24">
        <v>5.3E-3</v>
      </c>
      <c r="K24">
        <v>4.2199999999999998E-3</v>
      </c>
      <c r="L24">
        <v>9.8999999999999999E-4</v>
      </c>
      <c r="M24">
        <v>5.9100000000000003E-3</v>
      </c>
      <c r="N24">
        <v>1.5E-3</v>
      </c>
      <c r="O24">
        <v>8.8500000000000002E-3</v>
      </c>
      <c r="P24">
        <v>5.45E-3</v>
      </c>
      <c r="Q24">
        <v>0.10163</v>
      </c>
      <c r="R24">
        <v>1.8759999999999999E-2</v>
      </c>
      <c r="S24">
        <v>0.14310999999999999</v>
      </c>
      <c r="T24">
        <v>8.43E-3</v>
      </c>
      <c r="U24">
        <v>1.25302</v>
      </c>
      <c r="V24">
        <v>0.82704</v>
      </c>
      <c r="W24" s="7">
        <v>1.5547500000000001</v>
      </c>
    </row>
    <row r="25" spans="1:23" x14ac:dyDescent="0.25">
      <c r="B25" s="3" t="s">
        <v>58</v>
      </c>
      <c r="C25" s="6">
        <f t="shared" ref="C25:W25" si="0">C24+C23</f>
        <v>7.3100000000000005E-3</v>
      </c>
      <c r="D25">
        <f t="shared" si="0"/>
        <v>4.2699999999999995E-3</v>
      </c>
      <c r="E25">
        <f t="shared" si="0"/>
        <v>5.5799999999999999E-3</v>
      </c>
      <c r="F25">
        <f t="shared" si="0"/>
        <v>2.7899999999999999E-3</v>
      </c>
      <c r="G25">
        <f t="shared" si="0"/>
        <v>5.8459999999999998E-2</v>
      </c>
      <c r="H25">
        <f t="shared" si="0"/>
        <v>1.4329999999999999E-2</v>
      </c>
      <c r="I25">
        <f t="shared" si="0"/>
        <v>5.1470000000000002E-2</v>
      </c>
      <c r="J25">
        <f t="shared" si="0"/>
        <v>1.06E-2</v>
      </c>
      <c r="K25">
        <f t="shared" si="0"/>
        <v>8.4399999999999996E-3</v>
      </c>
      <c r="L25">
        <f t="shared" si="0"/>
        <v>1.97E-3</v>
      </c>
      <c r="M25">
        <f t="shared" si="0"/>
        <v>1.149E-2</v>
      </c>
      <c r="N25">
        <f t="shared" si="0"/>
        <v>2.97E-3</v>
      </c>
      <c r="O25">
        <f t="shared" si="0"/>
        <v>1.77E-2</v>
      </c>
      <c r="P25">
        <f t="shared" si="0"/>
        <v>1.09E-2</v>
      </c>
      <c r="Q25">
        <f t="shared" si="0"/>
        <v>0.20311000000000001</v>
      </c>
      <c r="R25">
        <f t="shared" si="0"/>
        <v>3.7540000000000004E-2</v>
      </c>
      <c r="S25">
        <f t="shared" si="0"/>
        <v>0.28603000000000001</v>
      </c>
      <c r="T25">
        <f t="shared" si="0"/>
        <v>1.6840000000000001E-2</v>
      </c>
      <c r="U25">
        <f t="shared" si="0"/>
        <v>2.5042200000000001</v>
      </c>
      <c r="V25">
        <f t="shared" si="0"/>
        <v>1.6547000000000001</v>
      </c>
      <c r="W25" s="7">
        <f t="shared" si="0"/>
        <v>3.1121300000000001</v>
      </c>
    </row>
    <row r="26" spans="1:23" x14ac:dyDescent="0.25">
      <c r="B26" s="3" t="s">
        <v>45</v>
      </c>
      <c r="C26" s="6">
        <v>0.10156</v>
      </c>
      <c r="D26">
        <v>0.10083</v>
      </c>
      <c r="E26">
        <v>9.6189999999999998E-2</v>
      </c>
      <c r="F26">
        <v>0.10742</v>
      </c>
      <c r="G26">
        <v>0.10083</v>
      </c>
      <c r="H26">
        <v>9.6680000000000002E-2</v>
      </c>
      <c r="I26">
        <v>9.7900000000000001E-2</v>
      </c>
      <c r="J26">
        <v>9.6189999999999998E-2</v>
      </c>
      <c r="K26">
        <v>0.10106999999999999</v>
      </c>
      <c r="L26">
        <v>0.10083</v>
      </c>
      <c r="M26">
        <v>9.5949999999999994E-2</v>
      </c>
      <c r="N26">
        <v>0.10596</v>
      </c>
      <c r="O26">
        <v>0.10181</v>
      </c>
      <c r="P26">
        <v>9.4729999999999995E-2</v>
      </c>
      <c r="Q26">
        <v>9.375E-2</v>
      </c>
      <c r="R26">
        <v>0.10718</v>
      </c>
      <c r="S26">
        <v>9.5949999999999994E-2</v>
      </c>
      <c r="T26">
        <v>9.6189999999999998E-2</v>
      </c>
      <c r="U26">
        <v>0.10815</v>
      </c>
      <c r="V26">
        <v>0.11620999999999999</v>
      </c>
      <c r="W26" s="7">
        <v>0.10034</v>
      </c>
    </row>
    <row r="27" spans="1:23" x14ac:dyDescent="0.25">
      <c r="B27" s="3" t="s">
        <v>46</v>
      </c>
      <c r="C27" s="6">
        <v>9.3619999999999995E-2</v>
      </c>
      <c r="D27">
        <v>9.1240000000000002E-2</v>
      </c>
      <c r="E27">
        <v>9.3060000000000004E-2</v>
      </c>
      <c r="F27">
        <v>9.1380000000000003E-2</v>
      </c>
      <c r="G27">
        <v>9.2189999999999994E-2</v>
      </c>
      <c r="H27">
        <v>9.0969999999999995E-2</v>
      </c>
      <c r="I27">
        <v>9.1910000000000006E-2</v>
      </c>
      <c r="J27">
        <v>9.0990000000000001E-2</v>
      </c>
      <c r="K27">
        <v>9.2130000000000004E-2</v>
      </c>
      <c r="L27">
        <v>9.5839999999999995E-2</v>
      </c>
      <c r="M27">
        <v>9.35E-2</v>
      </c>
      <c r="N27">
        <v>9.7229999999999997E-2</v>
      </c>
      <c r="O27">
        <v>9.2670000000000002E-2</v>
      </c>
      <c r="P27">
        <v>9.3700000000000006E-2</v>
      </c>
      <c r="Q27">
        <v>8.9580000000000007E-2</v>
      </c>
      <c r="R27">
        <v>9.3840000000000007E-2</v>
      </c>
      <c r="S27">
        <v>8.5330000000000003E-2</v>
      </c>
      <c r="T27">
        <v>9.3840000000000007E-2</v>
      </c>
      <c r="U27">
        <v>9.3770000000000006E-2</v>
      </c>
      <c r="V27">
        <v>7.7490000000000003E-2</v>
      </c>
      <c r="W27" s="7">
        <v>8.8010000000000005E-2</v>
      </c>
    </row>
    <row r="28" spans="1:23" x14ac:dyDescent="0.25">
      <c r="B28" s="3" t="s">
        <v>47</v>
      </c>
      <c r="C28" s="6">
        <v>8.8620000000000004E-2</v>
      </c>
      <c r="D28">
        <v>8.8870000000000005E-2</v>
      </c>
      <c r="E28">
        <v>9.0329999999999994E-2</v>
      </c>
      <c r="F28">
        <v>8.9359999999999995E-2</v>
      </c>
      <c r="G28">
        <v>8.7400000000000005E-2</v>
      </c>
      <c r="H28">
        <v>8.7889999999999996E-2</v>
      </c>
      <c r="I28">
        <v>8.7400000000000005E-2</v>
      </c>
      <c r="J28">
        <v>8.9599999999999999E-2</v>
      </c>
      <c r="K28">
        <v>8.9840000000000003E-2</v>
      </c>
      <c r="L28">
        <v>9.1310000000000002E-2</v>
      </c>
      <c r="M28">
        <v>8.9109999999999995E-2</v>
      </c>
      <c r="N28">
        <v>9.2530000000000001E-2</v>
      </c>
      <c r="O28">
        <v>9.0329999999999994E-2</v>
      </c>
      <c r="P28">
        <v>9.2039999999999997E-2</v>
      </c>
      <c r="Q28">
        <v>8.6910000000000001E-2</v>
      </c>
      <c r="R28">
        <v>8.1790000000000002E-2</v>
      </c>
      <c r="S28">
        <v>7.886E-2</v>
      </c>
      <c r="T28">
        <v>8.9359999999999995E-2</v>
      </c>
      <c r="U28">
        <v>8.7650000000000006E-2</v>
      </c>
      <c r="V28">
        <v>7.1529999999999996E-2</v>
      </c>
      <c r="W28" s="7">
        <v>7.4709999999999999E-2</v>
      </c>
    </row>
    <row r="29" spans="1:23" x14ac:dyDescent="0.25">
      <c r="B29" s="3" t="s">
        <v>49</v>
      </c>
      <c r="C29" s="6">
        <v>0.10106999999999999</v>
      </c>
      <c r="D29">
        <v>9.3020000000000005E-2</v>
      </c>
      <c r="E29">
        <v>9.6439999999999998E-2</v>
      </c>
      <c r="F29">
        <v>0.10303</v>
      </c>
      <c r="G29">
        <v>0.10131999999999999</v>
      </c>
      <c r="H29">
        <v>9.7170000000000006E-2</v>
      </c>
      <c r="I29">
        <v>9.8629999999999995E-2</v>
      </c>
      <c r="J29">
        <v>9.912E-2</v>
      </c>
      <c r="K29">
        <v>9.375E-2</v>
      </c>
      <c r="L29">
        <v>9.5949999999999994E-2</v>
      </c>
      <c r="M29">
        <v>9.5949999999999994E-2</v>
      </c>
      <c r="N29">
        <v>0.10205</v>
      </c>
      <c r="O29">
        <v>9.4479999999999995E-2</v>
      </c>
      <c r="P29">
        <v>9.4729999999999995E-2</v>
      </c>
      <c r="Q29">
        <v>9.3990000000000004E-2</v>
      </c>
      <c r="R29">
        <v>0.10791000000000001</v>
      </c>
      <c r="S29">
        <v>0.10376000000000001</v>
      </c>
      <c r="T29">
        <v>9.6189999999999998E-2</v>
      </c>
      <c r="U29">
        <v>9.5210000000000003E-2</v>
      </c>
      <c r="V29">
        <v>0.11694</v>
      </c>
      <c r="W29" s="7">
        <v>0.10083</v>
      </c>
    </row>
    <row r="30" spans="1:23" x14ac:dyDescent="0.25">
      <c r="B30" s="3" t="s">
        <v>50</v>
      </c>
      <c r="C30" s="6">
        <v>9.2990000000000003E-2</v>
      </c>
      <c r="D30">
        <v>9.0859999999999996E-2</v>
      </c>
      <c r="E30">
        <v>9.325E-2</v>
      </c>
      <c r="F30">
        <v>9.11E-2</v>
      </c>
      <c r="G30">
        <v>9.2259999999999995E-2</v>
      </c>
      <c r="H30">
        <v>9.1039999999999996E-2</v>
      </c>
      <c r="I30">
        <v>9.1990000000000002E-2</v>
      </c>
      <c r="J30">
        <v>9.1079999999999994E-2</v>
      </c>
      <c r="K30">
        <v>9.2380000000000004E-2</v>
      </c>
      <c r="L30">
        <v>9.3859999999999999E-2</v>
      </c>
      <c r="M30">
        <v>9.3350000000000002E-2</v>
      </c>
      <c r="N30">
        <v>9.5780000000000004E-2</v>
      </c>
      <c r="O30">
        <v>9.2749999999999999E-2</v>
      </c>
      <c r="P30">
        <v>9.375E-2</v>
      </c>
      <c r="Q30">
        <v>8.9499999999999996E-2</v>
      </c>
      <c r="R30">
        <v>9.3329999999999996E-2</v>
      </c>
      <c r="S30">
        <v>8.5309999999999997E-2</v>
      </c>
      <c r="T30">
        <v>9.3799999999999994E-2</v>
      </c>
      <c r="U30">
        <v>9.3899999999999997E-2</v>
      </c>
      <c r="V30">
        <v>7.7469999999999997E-2</v>
      </c>
      <c r="W30" s="7">
        <v>8.7849999999999998E-2</v>
      </c>
    </row>
    <row r="31" spans="1:23" x14ac:dyDescent="0.25">
      <c r="B31" s="3" t="s">
        <v>51</v>
      </c>
      <c r="C31" s="6">
        <v>8.4959999999999994E-2</v>
      </c>
      <c r="D31">
        <v>8.8870000000000005E-2</v>
      </c>
      <c r="E31">
        <v>8.3979999999999999E-2</v>
      </c>
      <c r="F31">
        <v>8.9109999999999995E-2</v>
      </c>
      <c r="G31">
        <v>8.4470000000000003E-2</v>
      </c>
      <c r="H31">
        <v>8.7889999999999996E-2</v>
      </c>
      <c r="I31">
        <v>8.5209999999999994E-2</v>
      </c>
      <c r="J31">
        <v>8.9599999999999999E-2</v>
      </c>
      <c r="K31">
        <v>8.9359999999999995E-2</v>
      </c>
      <c r="L31">
        <v>9.1060000000000002E-2</v>
      </c>
      <c r="M31">
        <v>8.8870000000000005E-2</v>
      </c>
      <c r="N31">
        <v>9.2289999999999997E-2</v>
      </c>
      <c r="O31">
        <v>9.0329999999999994E-2</v>
      </c>
      <c r="P31">
        <v>9.2530000000000001E-2</v>
      </c>
      <c r="Q31">
        <v>8.6910000000000001E-2</v>
      </c>
      <c r="R31">
        <v>7.7880000000000005E-2</v>
      </c>
      <c r="S31">
        <v>7.886E-2</v>
      </c>
      <c r="T31">
        <v>8.8620000000000004E-2</v>
      </c>
      <c r="U31">
        <v>8.4720000000000004E-2</v>
      </c>
      <c r="V31">
        <v>7.1529999999999996E-2</v>
      </c>
      <c r="W31" s="7">
        <v>7.4709999999999999E-2</v>
      </c>
    </row>
    <row r="32" spans="1:23" x14ac:dyDescent="0.25">
      <c r="B32" s="3"/>
      <c r="C32" s="6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7">
        <v>0</v>
      </c>
    </row>
    <row r="33" spans="1:23" ht="15.75" customHeight="1" thickBot="1" x14ac:dyDescent="0.3">
      <c r="B33" s="4" t="s">
        <v>53</v>
      </c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7"/>
    </row>
    <row r="34" spans="1:23" x14ac:dyDescent="0.25">
      <c r="C34">
        <f t="shared" ref="C34:W34" si="1">C20*(C21+C22)</f>
        <v>23.74</v>
      </c>
      <c r="D34">
        <f t="shared" si="1"/>
        <v>14.23</v>
      </c>
      <c r="E34">
        <f t="shared" si="1"/>
        <v>18.149999999999999</v>
      </c>
      <c r="F34">
        <f t="shared" si="1"/>
        <v>9.2600000000000016</v>
      </c>
      <c r="G34">
        <f t="shared" si="1"/>
        <v>96.05</v>
      </c>
      <c r="H34">
        <f t="shared" si="1"/>
        <v>23.85</v>
      </c>
      <c r="I34">
        <f t="shared" si="1"/>
        <v>84.820000000000007</v>
      </c>
      <c r="J34">
        <f t="shared" si="1"/>
        <v>17.64</v>
      </c>
      <c r="K34">
        <f t="shared" si="1"/>
        <v>27.740000000000002</v>
      </c>
      <c r="L34">
        <f t="shared" si="1"/>
        <v>6.3</v>
      </c>
      <c r="M34">
        <f t="shared" si="1"/>
        <v>37.269999999999996</v>
      </c>
      <c r="N34">
        <f t="shared" si="1"/>
        <v>9.32</v>
      </c>
      <c r="O34">
        <f t="shared" si="1"/>
        <v>57.86</v>
      </c>
      <c r="P34">
        <f t="shared" si="1"/>
        <v>35.25</v>
      </c>
      <c r="Q34">
        <f t="shared" si="1"/>
        <v>137.47400000000002</v>
      </c>
      <c r="R34">
        <f t="shared" si="1"/>
        <v>121.54</v>
      </c>
      <c r="S34">
        <f t="shared" si="1"/>
        <v>50.794999999999987</v>
      </c>
      <c r="T34">
        <f t="shared" si="1"/>
        <v>27.189999999999998</v>
      </c>
      <c r="U34">
        <f t="shared" si="1"/>
        <v>80.871099999999984</v>
      </c>
      <c r="V34">
        <f t="shared" si="1"/>
        <v>64.716300000000004</v>
      </c>
      <c r="W34">
        <f t="shared" si="1"/>
        <v>160.87844999999999</v>
      </c>
    </row>
    <row r="35" spans="1:23" x14ac:dyDescent="0.25">
      <c r="C35">
        <f t="shared" ref="C35:W35" si="2">MAX(C26,C29)</f>
        <v>0.10156</v>
      </c>
      <c r="D35">
        <f t="shared" si="2"/>
        <v>0.10083</v>
      </c>
      <c r="E35">
        <f t="shared" si="2"/>
        <v>9.6439999999999998E-2</v>
      </c>
      <c r="F35">
        <f t="shared" si="2"/>
        <v>0.10742</v>
      </c>
      <c r="G35">
        <f t="shared" si="2"/>
        <v>0.10131999999999999</v>
      </c>
      <c r="H35">
        <f t="shared" si="2"/>
        <v>9.7170000000000006E-2</v>
      </c>
      <c r="I35">
        <f t="shared" si="2"/>
        <v>9.8629999999999995E-2</v>
      </c>
      <c r="J35">
        <f t="shared" si="2"/>
        <v>9.912E-2</v>
      </c>
      <c r="K35">
        <f t="shared" si="2"/>
        <v>0.10106999999999999</v>
      </c>
      <c r="L35">
        <f t="shared" si="2"/>
        <v>0.10083</v>
      </c>
      <c r="M35">
        <f t="shared" si="2"/>
        <v>9.5949999999999994E-2</v>
      </c>
      <c r="N35">
        <f t="shared" si="2"/>
        <v>0.10596</v>
      </c>
      <c r="O35">
        <f t="shared" si="2"/>
        <v>0.10181</v>
      </c>
      <c r="P35">
        <f t="shared" si="2"/>
        <v>9.4729999999999995E-2</v>
      </c>
      <c r="Q35">
        <f t="shared" si="2"/>
        <v>9.3990000000000004E-2</v>
      </c>
      <c r="R35">
        <f t="shared" si="2"/>
        <v>0.10791000000000001</v>
      </c>
      <c r="S35">
        <f t="shared" si="2"/>
        <v>0.10376000000000001</v>
      </c>
      <c r="T35">
        <f t="shared" si="2"/>
        <v>9.6189999999999998E-2</v>
      </c>
      <c r="U35">
        <f t="shared" si="2"/>
        <v>0.10815</v>
      </c>
      <c r="V35">
        <f t="shared" si="2"/>
        <v>0.11694</v>
      </c>
      <c r="W35">
        <f t="shared" si="2"/>
        <v>0.10083</v>
      </c>
    </row>
    <row r="36" spans="1:23" ht="15.75" customHeight="1" thickBot="1" x14ac:dyDescent="0.3"/>
    <row r="37" spans="1:23" ht="19.5" customHeight="1" thickBot="1" x14ac:dyDescent="0.35">
      <c r="A37" s="8" t="s">
        <v>33</v>
      </c>
      <c r="B37" s="1" t="s">
        <v>57</v>
      </c>
      <c r="C37" s="13" t="s">
        <v>1</v>
      </c>
      <c r="D37" s="14" t="s">
        <v>24</v>
      </c>
      <c r="E37" s="14" t="s">
        <v>2</v>
      </c>
      <c r="F37" s="14" t="s">
        <v>25</v>
      </c>
      <c r="G37" s="13" t="s">
        <v>3</v>
      </c>
      <c r="H37" s="14" t="s">
        <v>26</v>
      </c>
      <c r="I37" s="14" t="s">
        <v>4</v>
      </c>
      <c r="J37" s="15" t="s">
        <v>27</v>
      </c>
      <c r="K37" s="13" t="s">
        <v>5</v>
      </c>
      <c r="L37" s="14" t="s">
        <v>28</v>
      </c>
      <c r="M37" s="14" t="s">
        <v>6</v>
      </c>
      <c r="N37" s="15" t="s">
        <v>29</v>
      </c>
      <c r="O37" s="14" t="s">
        <v>7</v>
      </c>
      <c r="P37" s="15" t="s">
        <v>30</v>
      </c>
      <c r="Q37" s="13" t="s">
        <v>8</v>
      </c>
      <c r="R37" s="14" t="s">
        <v>9</v>
      </c>
      <c r="S37" s="15" t="s">
        <v>10</v>
      </c>
      <c r="T37" s="14" t="s">
        <v>31</v>
      </c>
      <c r="U37" s="13" t="s">
        <v>11</v>
      </c>
      <c r="V37" s="14" t="s">
        <v>12</v>
      </c>
      <c r="W37" s="15" t="s">
        <v>13</v>
      </c>
    </row>
    <row r="38" spans="1:23" x14ac:dyDescent="0.25">
      <c r="B38" s="3" t="s">
        <v>39</v>
      </c>
      <c r="C38" s="6">
        <v>1000</v>
      </c>
      <c r="D38">
        <v>1000</v>
      </c>
      <c r="E38">
        <v>1000</v>
      </c>
      <c r="F38">
        <v>1000</v>
      </c>
      <c r="G38">
        <v>500</v>
      </c>
      <c r="H38">
        <v>500</v>
      </c>
      <c r="I38">
        <v>500</v>
      </c>
      <c r="J38">
        <v>500</v>
      </c>
      <c r="K38">
        <v>1000</v>
      </c>
      <c r="L38">
        <v>1000</v>
      </c>
      <c r="M38">
        <v>1000</v>
      </c>
      <c r="N38">
        <v>1000</v>
      </c>
      <c r="O38">
        <v>1000</v>
      </c>
      <c r="P38">
        <v>1000</v>
      </c>
      <c r="Q38">
        <v>200</v>
      </c>
      <c r="R38">
        <v>1000</v>
      </c>
      <c r="S38">
        <v>50</v>
      </c>
      <c r="T38">
        <v>500</v>
      </c>
      <c r="U38">
        <v>10</v>
      </c>
      <c r="V38">
        <v>10</v>
      </c>
      <c r="W38" s="7">
        <v>15</v>
      </c>
    </row>
    <row r="39" spans="1:23" x14ac:dyDescent="0.25">
      <c r="B39" s="3" t="s">
        <v>40</v>
      </c>
      <c r="C39" s="6">
        <v>7.9399999999999991E-3</v>
      </c>
      <c r="D39">
        <v>7.1599999999999997E-3</v>
      </c>
      <c r="E39">
        <v>5.3699999999999998E-3</v>
      </c>
      <c r="F39">
        <v>4.62E-3</v>
      </c>
      <c r="G39">
        <v>5.9810000000000002E-2</v>
      </c>
      <c r="H39">
        <v>2.324E-2</v>
      </c>
      <c r="I39">
        <v>4.8710000000000003E-2</v>
      </c>
      <c r="J39">
        <v>1.711E-2</v>
      </c>
      <c r="K39">
        <v>1.155E-2</v>
      </c>
      <c r="L39">
        <v>2.96E-3</v>
      </c>
      <c r="M39">
        <v>1.702E-2</v>
      </c>
      <c r="N39">
        <v>4.6299999999999996E-3</v>
      </c>
      <c r="O39">
        <v>2.1739999999999999E-2</v>
      </c>
      <c r="P39">
        <v>1.738E-2</v>
      </c>
      <c r="Q39">
        <v>0.1174</v>
      </c>
      <c r="R39">
        <v>2.0060000000000001E-2</v>
      </c>
      <c r="S39">
        <v>0.17366000000000001</v>
      </c>
      <c r="T39">
        <v>2.7300000000000001E-2</v>
      </c>
      <c r="U39">
        <v>2.3338199999999998</v>
      </c>
      <c r="V39">
        <v>3.0167899999999999</v>
      </c>
      <c r="W39" s="7">
        <v>2.5754700000000001</v>
      </c>
    </row>
    <row r="40" spans="1:23" x14ac:dyDescent="0.25">
      <c r="B40" s="3" t="s">
        <v>41</v>
      </c>
      <c r="C40" s="6">
        <v>7.8899999999999994E-3</v>
      </c>
      <c r="D40">
        <v>7.1500000000000001E-3</v>
      </c>
      <c r="E40">
        <v>5.47E-3</v>
      </c>
      <c r="F40">
        <v>4.6499999999999996E-3</v>
      </c>
      <c r="G40">
        <v>5.9970000000000002E-2</v>
      </c>
      <c r="H40">
        <v>2.342E-2</v>
      </c>
      <c r="I40">
        <v>4.863E-2</v>
      </c>
      <c r="J40">
        <v>1.7250000000000001E-2</v>
      </c>
      <c r="K40">
        <v>1.221E-2</v>
      </c>
      <c r="L40">
        <v>3.0899999999999999E-3</v>
      </c>
      <c r="M40">
        <v>1.7430000000000001E-2</v>
      </c>
      <c r="N40">
        <v>4.7400000000000003E-3</v>
      </c>
      <c r="O40">
        <v>2.222E-2</v>
      </c>
      <c r="P40">
        <v>1.7579999999999998E-2</v>
      </c>
      <c r="Q40">
        <v>0.1178</v>
      </c>
      <c r="R40">
        <v>1.8970000000000001E-2</v>
      </c>
      <c r="S40">
        <v>0.17338000000000001</v>
      </c>
      <c r="T40">
        <v>2.7269999999999999E-2</v>
      </c>
      <c r="U40">
        <v>2.3339099999999999</v>
      </c>
      <c r="V40">
        <v>3.0157699999999998</v>
      </c>
      <c r="W40" s="7">
        <v>2.5765899999999999</v>
      </c>
    </row>
    <row r="41" spans="1:23" x14ac:dyDescent="0.25">
      <c r="B41" s="3" t="s">
        <v>42</v>
      </c>
      <c r="C41" s="6">
        <v>2.47E-3</v>
      </c>
      <c r="D41">
        <v>2.14E-3</v>
      </c>
      <c r="E41">
        <v>1.6900000000000001E-3</v>
      </c>
      <c r="F41">
        <v>1.3799999999999999E-3</v>
      </c>
      <c r="G41">
        <v>1.8239999999999999E-2</v>
      </c>
      <c r="H41">
        <v>6.94E-3</v>
      </c>
      <c r="I41">
        <v>1.477E-2</v>
      </c>
      <c r="J41">
        <v>5.1000000000000004E-3</v>
      </c>
      <c r="K41">
        <v>3.5500000000000002E-3</v>
      </c>
      <c r="L41">
        <v>9.3000000000000005E-4</v>
      </c>
      <c r="M41">
        <v>5.1000000000000004E-3</v>
      </c>
      <c r="N41">
        <v>1.47E-3</v>
      </c>
      <c r="O41">
        <v>6.8100000000000001E-3</v>
      </c>
      <c r="P41">
        <v>5.4000000000000003E-3</v>
      </c>
      <c r="Q41">
        <v>3.5529999999999999E-2</v>
      </c>
      <c r="R41">
        <v>5.9500000000000004E-3</v>
      </c>
      <c r="S41">
        <v>4.854E-2</v>
      </c>
      <c r="T41">
        <v>8.4799999999999997E-3</v>
      </c>
      <c r="U41">
        <v>0.72765000000000002</v>
      </c>
      <c r="V41">
        <v>0.75034000000000001</v>
      </c>
      <c r="W41" s="7">
        <v>0.75412000000000001</v>
      </c>
    </row>
    <row r="42" spans="1:23" x14ac:dyDescent="0.25">
      <c r="B42" s="3" t="s">
        <v>43</v>
      </c>
      <c r="C42" s="6">
        <v>2.48E-3</v>
      </c>
      <c r="D42">
        <v>2.1299999999999999E-3</v>
      </c>
      <c r="E42">
        <v>1.7099999999999999E-3</v>
      </c>
      <c r="F42">
        <v>1.39E-3</v>
      </c>
      <c r="G42">
        <v>1.8319999999999999E-2</v>
      </c>
      <c r="H42">
        <v>6.9899999999999997E-3</v>
      </c>
      <c r="I42">
        <v>1.477E-2</v>
      </c>
      <c r="J42">
        <v>5.1399999999999996E-3</v>
      </c>
      <c r="K42">
        <v>3.7399999999999998E-3</v>
      </c>
      <c r="L42">
        <v>9.6000000000000002E-4</v>
      </c>
      <c r="M42">
        <v>5.2599999999999999E-3</v>
      </c>
      <c r="N42">
        <v>1.49E-3</v>
      </c>
      <c r="O42">
        <v>6.9100000000000003E-3</v>
      </c>
      <c r="P42">
        <v>5.4599999999999996E-3</v>
      </c>
      <c r="Q42">
        <v>3.5619999999999999E-2</v>
      </c>
      <c r="R42">
        <v>5.7400000000000003E-3</v>
      </c>
      <c r="S42">
        <v>4.8469999999999999E-2</v>
      </c>
      <c r="T42">
        <v>8.4600000000000005E-3</v>
      </c>
      <c r="U42">
        <v>0.72828999999999999</v>
      </c>
      <c r="V42">
        <v>0.74878999999999996</v>
      </c>
      <c r="W42" s="7">
        <v>0.75419999999999998</v>
      </c>
    </row>
    <row r="43" spans="1:23" x14ac:dyDescent="0.25">
      <c r="B43" s="3" t="s">
        <v>58</v>
      </c>
      <c r="C43" s="6">
        <f t="shared" ref="C43:W43" si="3">C42+C41</f>
        <v>4.9499999999999995E-3</v>
      </c>
      <c r="D43">
        <f t="shared" si="3"/>
        <v>4.2699999999999995E-3</v>
      </c>
      <c r="E43">
        <f t="shared" si="3"/>
        <v>3.4000000000000002E-3</v>
      </c>
      <c r="F43">
        <f t="shared" si="3"/>
        <v>2.7699999999999999E-3</v>
      </c>
      <c r="G43">
        <f t="shared" si="3"/>
        <v>3.6559999999999995E-2</v>
      </c>
      <c r="H43">
        <f t="shared" si="3"/>
        <v>1.393E-2</v>
      </c>
      <c r="I43">
        <f t="shared" si="3"/>
        <v>2.954E-2</v>
      </c>
      <c r="J43">
        <f t="shared" si="3"/>
        <v>1.0239999999999999E-2</v>
      </c>
      <c r="K43">
        <f t="shared" si="3"/>
        <v>7.2899999999999996E-3</v>
      </c>
      <c r="L43">
        <f t="shared" si="3"/>
        <v>1.8900000000000002E-3</v>
      </c>
      <c r="M43">
        <f t="shared" si="3"/>
        <v>1.0360000000000001E-2</v>
      </c>
      <c r="N43">
        <f t="shared" si="3"/>
        <v>2.96E-3</v>
      </c>
      <c r="O43">
        <f t="shared" si="3"/>
        <v>1.372E-2</v>
      </c>
      <c r="P43">
        <f t="shared" si="3"/>
        <v>1.086E-2</v>
      </c>
      <c r="Q43">
        <f t="shared" si="3"/>
        <v>7.1149999999999991E-2</v>
      </c>
      <c r="R43">
        <f t="shared" si="3"/>
        <v>1.1690000000000001E-2</v>
      </c>
      <c r="S43">
        <f t="shared" si="3"/>
        <v>9.7009999999999999E-2</v>
      </c>
      <c r="T43">
        <f t="shared" si="3"/>
        <v>1.694E-2</v>
      </c>
      <c r="U43">
        <f t="shared" si="3"/>
        <v>1.45594</v>
      </c>
      <c r="V43">
        <f t="shared" si="3"/>
        <v>1.4991300000000001</v>
      </c>
      <c r="W43" s="7">
        <f t="shared" si="3"/>
        <v>1.5083199999999999</v>
      </c>
    </row>
    <row r="44" spans="1:23" x14ac:dyDescent="0.25">
      <c r="B44" s="3" t="s">
        <v>45</v>
      </c>
      <c r="C44" s="6">
        <v>9.7659999999999997E-2</v>
      </c>
      <c r="D44">
        <v>9.1550000000000006E-2</v>
      </c>
      <c r="E44">
        <v>9.7659999999999997E-2</v>
      </c>
      <c r="F44">
        <v>9.1800000000000007E-2</v>
      </c>
      <c r="G44">
        <v>9.8140000000000005E-2</v>
      </c>
      <c r="H44">
        <v>0.10106999999999999</v>
      </c>
      <c r="I44">
        <v>9.6680000000000002E-2</v>
      </c>
      <c r="J44">
        <v>0.10131999999999999</v>
      </c>
      <c r="K44">
        <v>9.9610000000000004E-2</v>
      </c>
      <c r="L44">
        <v>9.6439999999999998E-2</v>
      </c>
      <c r="M44">
        <v>9.2530000000000001E-2</v>
      </c>
      <c r="N44">
        <v>9.8390000000000005E-2</v>
      </c>
      <c r="O44">
        <v>0.10327</v>
      </c>
      <c r="P44">
        <v>9.8140000000000005E-2</v>
      </c>
      <c r="Q44">
        <v>9.4479999999999995E-2</v>
      </c>
      <c r="R44">
        <v>9.7170000000000006E-2</v>
      </c>
      <c r="S44">
        <v>8.8620000000000004E-2</v>
      </c>
      <c r="T44">
        <v>9.7900000000000001E-2</v>
      </c>
      <c r="U44">
        <v>9.7900000000000001E-2</v>
      </c>
      <c r="V44">
        <v>0.1145</v>
      </c>
      <c r="W44" s="7">
        <v>0.10254000000000001</v>
      </c>
    </row>
    <row r="45" spans="1:23" x14ac:dyDescent="0.25">
      <c r="B45" s="3" t="s">
        <v>46</v>
      </c>
      <c r="C45" s="6">
        <v>9.4359999999999999E-2</v>
      </c>
      <c r="D45">
        <v>9.035E-2</v>
      </c>
      <c r="E45">
        <v>9.5250000000000001E-2</v>
      </c>
      <c r="F45">
        <v>9.0670000000000001E-2</v>
      </c>
      <c r="G45">
        <v>9.2399999999999996E-2</v>
      </c>
      <c r="H45">
        <v>9.0499999999999997E-2</v>
      </c>
      <c r="I45">
        <v>9.1889999999999999E-2</v>
      </c>
      <c r="J45">
        <v>9.0279999999999999E-2</v>
      </c>
      <c r="K45">
        <v>9.3039999999999998E-2</v>
      </c>
      <c r="L45">
        <v>9.5519999999999994E-2</v>
      </c>
      <c r="M45">
        <v>9.0819999999999998E-2</v>
      </c>
      <c r="N45">
        <v>9.6350000000000005E-2</v>
      </c>
      <c r="O45">
        <v>9.4899999999999998E-2</v>
      </c>
      <c r="P45">
        <v>9.4070000000000001E-2</v>
      </c>
      <c r="Q45">
        <v>9.1700000000000004E-2</v>
      </c>
      <c r="R45">
        <v>8.9870000000000005E-2</v>
      </c>
      <c r="S45">
        <v>8.4699999999999998E-2</v>
      </c>
      <c r="T45">
        <v>9.4170000000000004E-2</v>
      </c>
      <c r="U45">
        <v>9.4479999999999995E-2</v>
      </c>
      <c r="V45">
        <v>7.5370000000000006E-2</v>
      </c>
      <c r="W45" s="7">
        <v>8.8730000000000003E-2</v>
      </c>
    </row>
    <row r="46" spans="1:23" x14ac:dyDescent="0.25">
      <c r="B46" s="3" t="s">
        <v>47</v>
      </c>
      <c r="C46" s="6">
        <v>8.7650000000000006E-2</v>
      </c>
      <c r="D46">
        <v>8.813E-2</v>
      </c>
      <c r="E46">
        <v>8.9109999999999995E-2</v>
      </c>
      <c r="F46">
        <v>8.6910000000000001E-2</v>
      </c>
      <c r="G46">
        <v>8.5209999999999994E-2</v>
      </c>
      <c r="H46">
        <v>8.6910000000000001E-2</v>
      </c>
      <c r="I46">
        <v>8.4229999999999999E-2</v>
      </c>
      <c r="J46">
        <v>8.838E-2</v>
      </c>
      <c r="K46">
        <v>9.0579999999999994E-2</v>
      </c>
      <c r="L46">
        <v>9.2770000000000005E-2</v>
      </c>
      <c r="M46">
        <v>8.7650000000000006E-2</v>
      </c>
      <c r="N46">
        <v>8.7400000000000005E-2</v>
      </c>
      <c r="O46">
        <v>9.1310000000000002E-2</v>
      </c>
      <c r="P46">
        <v>9.2039999999999997E-2</v>
      </c>
      <c r="Q46">
        <v>8.9109999999999995E-2</v>
      </c>
      <c r="R46">
        <v>8.5209999999999994E-2</v>
      </c>
      <c r="S46">
        <v>8.2280000000000006E-2</v>
      </c>
      <c r="T46">
        <v>8.813E-2</v>
      </c>
      <c r="U46">
        <v>8.813E-2</v>
      </c>
      <c r="V46">
        <v>7.2270000000000001E-2</v>
      </c>
      <c r="W46" s="7">
        <v>8.1540000000000001E-2</v>
      </c>
    </row>
    <row r="47" spans="1:23" x14ac:dyDescent="0.25">
      <c r="B47" s="3" t="s">
        <v>49</v>
      </c>
      <c r="C47" s="6">
        <v>0.10034</v>
      </c>
      <c r="D47">
        <v>9.1310000000000002E-2</v>
      </c>
      <c r="E47">
        <v>9.7409999999999997E-2</v>
      </c>
      <c r="F47">
        <v>0.10278</v>
      </c>
      <c r="G47">
        <v>9.7900000000000001E-2</v>
      </c>
      <c r="H47">
        <v>0.10106999999999999</v>
      </c>
      <c r="I47">
        <v>9.6680000000000002E-2</v>
      </c>
      <c r="J47">
        <v>0.10205</v>
      </c>
      <c r="K47">
        <v>9.8140000000000005E-2</v>
      </c>
      <c r="L47">
        <v>9.5460000000000003E-2</v>
      </c>
      <c r="M47">
        <v>9.3020000000000005E-2</v>
      </c>
      <c r="N47">
        <v>9.8629999999999995E-2</v>
      </c>
      <c r="O47">
        <v>9.6680000000000002E-2</v>
      </c>
      <c r="P47">
        <v>9.5210000000000003E-2</v>
      </c>
      <c r="Q47">
        <v>9.375E-2</v>
      </c>
      <c r="R47">
        <v>9.5699999999999993E-2</v>
      </c>
      <c r="S47">
        <v>9.1800000000000007E-2</v>
      </c>
      <c r="T47">
        <v>9.7659999999999997E-2</v>
      </c>
      <c r="U47">
        <v>9.8140000000000005E-2</v>
      </c>
      <c r="V47">
        <v>0.11523</v>
      </c>
      <c r="W47" s="7">
        <v>0.10474</v>
      </c>
    </row>
    <row r="48" spans="1:23" x14ac:dyDescent="0.25">
      <c r="B48" s="3" t="s">
        <v>50</v>
      </c>
      <c r="C48" s="6">
        <v>9.5149999999999998E-2</v>
      </c>
      <c r="D48">
        <v>9.0139999999999998E-2</v>
      </c>
      <c r="E48">
        <v>9.4799999999999995E-2</v>
      </c>
      <c r="F48">
        <v>9.0630000000000002E-2</v>
      </c>
      <c r="G48">
        <v>9.257E-2</v>
      </c>
      <c r="H48">
        <v>9.0490000000000001E-2</v>
      </c>
      <c r="I48">
        <v>9.2009999999999995E-2</v>
      </c>
      <c r="J48">
        <v>9.0329999999999994E-2</v>
      </c>
      <c r="K48">
        <v>9.2840000000000006E-2</v>
      </c>
      <c r="L48">
        <v>9.3630000000000005E-2</v>
      </c>
      <c r="M48">
        <v>9.1410000000000005E-2</v>
      </c>
      <c r="N48">
        <v>9.5339999999999994E-2</v>
      </c>
      <c r="O48">
        <v>9.4270000000000007E-2</v>
      </c>
      <c r="P48">
        <v>9.4109999999999999E-2</v>
      </c>
      <c r="Q48">
        <v>9.1630000000000003E-2</v>
      </c>
      <c r="R48">
        <v>9.171E-2</v>
      </c>
      <c r="S48">
        <v>8.4709999999999994E-2</v>
      </c>
      <c r="T48">
        <v>9.4070000000000001E-2</v>
      </c>
      <c r="U48">
        <v>9.4560000000000005E-2</v>
      </c>
      <c r="V48">
        <v>7.5240000000000001E-2</v>
      </c>
      <c r="W48" s="7">
        <v>8.8700000000000001E-2</v>
      </c>
    </row>
    <row r="49" spans="1:23" x14ac:dyDescent="0.25">
      <c r="B49" s="3" t="s">
        <v>51</v>
      </c>
      <c r="C49" s="6">
        <v>8.5940000000000003E-2</v>
      </c>
      <c r="D49">
        <v>8.7889999999999996E-2</v>
      </c>
      <c r="E49">
        <v>8.7650000000000006E-2</v>
      </c>
      <c r="F49">
        <v>8.9359999999999995E-2</v>
      </c>
      <c r="G49">
        <v>8.276E-2</v>
      </c>
      <c r="H49">
        <v>8.7400000000000005E-2</v>
      </c>
      <c r="I49">
        <v>8.3500000000000005E-2</v>
      </c>
      <c r="J49">
        <v>8.8870000000000005E-2</v>
      </c>
      <c r="K49">
        <v>8.9359999999999995E-2</v>
      </c>
      <c r="L49">
        <v>9.2289999999999997E-2</v>
      </c>
      <c r="M49">
        <v>8.6669999999999997E-2</v>
      </c>
      <c r="N49">
        <v>8.838E-2</v>
      </c>
      <c r="O49">
        <v>9.0090000000000003E-2</v>
      </c>
      <c r="P49">
        <v>9.1550000000000006E-2</v>
      </c>
      <c r="Q49">
        <v>8.7889999999999996E-2</v>
      </c>
      <c r="R49">
        <v>8.4720000000000004E-2</v>
      </c>
      <c r="S49">
        <v>8.1790000000000002E-2</v>
      </c>
      <c r="T49">
        <v>8.7889999999999996E-2</v>
      </c>
      <c r="U49">
        <v>8.7650000000000006E-2</v>
      </c>
      <c r="V49">
        <v>7.2270000000000001E-2</v>
      </c>
      <c r="W49" s="7">
        <v>8.1540000000000001E-2</v>
      </c>
    </row>
    <row r="50" spans="1:23" x14ac:dyDescent="0.25">
      <c r="B50" s="3" t="s">
        <v>52</v>
      </c>
      <c r="C50" s="6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7">
        <v>0</v>
      </c>
    </row>
    <row r="51" spans="1:23" ht="15.75" customHeight="1" thickBot="1" x14ac:dyDescent="0.3">
      <c r="B51" s="4" t="s">
        <v>53</v>
      </c>
      <c r="C51" s="1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7"/>
    </row>
    <row r="52" spans="1:23" x14ac:dyDescent="0.25">
      <c r="C52">
        <f t="shared" ref="C52:W52" si="4">C38*(C39+C40)</f>
        <v>15.829999999999997</v>
      </c>
      <c r="D52">
        <f t="shared" si="4"/>
        <v>14.31</v>
      </c>
      <c r="E52">
        <f t="shared" si="4"/>
        <v>10.839999999999998</v>
      </c>
      <c r="F52">
        <f t="shared" si="4"/>
        <v>9.27</v>
      </c>
      <c r="G52">
        <f t="shared" si="4"/>
        <v>59.89</v>
      </c>
      <c r="H52">
        <f t="shared" si="4"/>
        <v>23.33</v>
      </c>
      <c r="I52">
        <f t="shared" si="4"/>
        <v>48.67</v>
      </c>
      <c r="J52">
        <f t="shared" si="4"/>
        <v>17.18</v>
      </c>
      <c r="K52">
        <f t="shared" si="4"/>
        <v>23.76</v>
      </c>
      <c r="L52">
        <f t="shared" si="4"/>
        <v>6.05</v>
      </c>
      <c r="M52">
        <f t="shared" si="4"/>
        <v>34.450000000000003</v>
      </c>
      <c r="N52">
        <f t="shared" si="4"/>
        <v>9.3699999999999992</v>
      </c>
      <c r="O52">
        <f t="shared" si="4"/>
        <v>43.96</v>
      </c>
      <c r="P52">
        <f t="shared" si="4"/>
        <v>34.96</v>
      </c>
      <c r="Q52">
        <f t="shared" si="4"/>
        <v>47.040000000000006</v>
      </c>
      <c r="R52">
        <f t="shared" si="4"/>
        <v>39.03</v>
      </c>
      <c r="S52">
        <f t="shared" si="4"/>
        <v>17.352</v>
      </c>
      <c r="T52">
        <f t="shared" si="4"/>
        <v>27.285</v>
      </c>
      <c r="U52">
        <f t="shared" si="4"/>
        <v>46.677299999999995</v>
      </c>
      <c r="V52">
        <f t="shared" si="4"/>
        <v>60.325600000000001</v>
      </c>
      <c r="W52">
        <f t="shared" si="4"/>
        <v>77.280900000000003</v>
      </c>
    </row>
    <row r="53" spans="1:23" x14ac:dyDescent="0.25">
      <c r="C53">
        <f t="shared" ref="C53:W53" si="5">MAX(C44,C47)</f>
        <v>0.10034</v>
      </c>
      <c r="D53">
        <f t="shared" si="5"/>
        <v>9.1550000000000006E-2</v>
      </c>
      <c r="E53">
        <f t="shared" si="5"/>
        <v>9.7659999999999997E-2</v>
      </c>
      <c r="F53">
        <f t="shared" si="5"/>
        <v>0.10278</v>
      </c>
      <c r="G53">
        <f t="shared" si="5"/>
        <v>9.8140000000000005E-2</v>
      </c>
      <c r="H53">
        <f t="shared" si="5"/>
        <v>0.10106999999999999</v>
      </c>
      <c r="I53">
        <f t="shared" si="5"/>
        <v>9.6680000000000002E-2</v>
      </c>
      <c r="J53">
        <f t="shared" si="5"/>
        <v>0.10205</v>
      </c>
      <c r="K53">
        <f t="shared" si="5"/>
        <v>9.9610000000000004E-2</v>
      </c>
      <c r="L53">
        <f t="shared" si="5"/>
        <v>9.6439999999999998E-2</v>
      </c>
      <c r="M53">
        <f t="shared" si="5"/>
        <v>9.3020000000000005E-2</v>
      </c>
      <c r="N53">
        <f t="shared" si="5"/>
        <v>9.8629999999999995E-2</v>
      </c>
      <c r="O53">
        <f t="shared" si="5"/>
        <v>0.10327</v>
      </c>
      <c r="P53">
        <f t="shared" si="5"/>
        <v>9.8140000000000005E-2</v>
      </c>
      <c r="Q53">
        <f t="shared" si="5"/>
        <v>9.4479999999999995E-2</v>
      </c>
      <c r="R53">
        <f t="shared" si="5"/>
        <v>9.7170000000000006E-2</v>
      </c>
      <c r="S53">
        <f t="shared" si="5"/>
        <v>9.1800000000000007E-2</v>
      </c>
      <c r="T53">
        <f t="shared" si="5"/>
        <v>9.7900000000000001E-2</v>
      </c>
      <c r="U53">
        <f t="shared" si="5"/>
        <v>9.8140000000000005E-2</v>
      </c>
      <c r="V53">
        <f t="shared" si="5"/>
        <v>0.11523</v>
      </c>
      <c r="W53">
        <f t="shared" si="5"/>
        <v>0.10474</v>
      </c>
    </row>
    <row r="54" spans="1:23" ht="15.75" customHeight="1" thickBot="1" x14ac:dyDescent="0.3"/>
    <row r="55" spans="1:23" ht="19.5" customHeight="1" thickBot="1" x14ac:dyDescent="0.35">
      <c r="A55" s="8" t="s">
        <v>34</v>
      </c>
      <c r="B55" s="1" t="s">
        <v>57</v>
      </c>
      <c r="C55" s="13" t="s">
        <v>1</v>
      </c>
      <c r="D55" s="14" t="s">
        <v>24</v>
      </c>
      <c r="E55" s="14" t="s">
        <v>2</v>
      </c>
      <c r="F55" s="14" t="s">
        <v>25</v>
      </c>
      <c r="G55" s="13" t="s">
        <v>3</v>
      </c>
      <c r="H55" s="14" t="s">
        <v>26</v>
      </c>
      <c r="I55" s="14" t="s">
        <v>4</v>
      </c>
      <c r="J55" s="15" t="s">
        <v>27</v>
      </c>
      <c r="K55" s="13" t="s">
        <v>5</v>
      </c>
      <c r="L55" s="14" t="s">
        <v>28</v>
      </c>
      <c r="M55" s="14" t="s">
        <v>6</v>
      </c>
      <c r="N55" s="15" t="s">
        <v>29</v>
      </c>
      <c r="O55" s="14" t="s">
        <v>7</v>
      </c>
      <c r="P55" s="15" t="s">
        <v>30</v>
      </c>
      <c r="Q55" s="13" t="s">
        <v>8</v>
      </c>
      <c r="R55" s="14" t="s">
        <v>9</v>
      </c>
      <c r="S55" s="15" t="s">
        <v>10</v>
      </c>
      <c r="T55" s="14" t="s">
        <v>31</v>
      </c>
      <c r="U55" s="13" t="s">
        <v>11</v>
      </c>
      <c r="V55" s="14" t="s">
        <v>12</v>
      </c>
      <c r="W55" s="15" t="s">
        <v>13</v>
      </c>
    </row>
    <row r="56" spans="1:23" x14ac:dyDescent="0.25">
      <c r="B56" s="3" t="s">
        <v>39</v>
      </c>
      <c r="C56" s="6">
        <v>1000</v>
      </c>
      <c r="D56">
        <v>1000</v>
      </c>
      <c r="E56">
        <v>1000</v>
      </c>
      <c r="F56">
        <v>1000</v>
      </c>
      <c r="G56">
        <v>500</v>
      </c>
      <c r="H56">
        <v>500</v>
      </c>
      <c r="I56">
        <v>500</v>
      </c>
      <c r="J56">
        <v>500</v>
      </c>
      <c r="K56">
        <v>1000</v>
      </c>
      <c r="L56">
        <v>1000</v>
      </c>
      <c r="M56">
        <v>1000</v>
      </c>
      <c r="N56">
        <v>1000</v>
      </c>
      <c r="O56">
        <v>1000</v>
      </c>
      <c r="P56">
        <v>1000</v>
      </c>
      <c r="Q56">
        <v>200</v>
      </c>
      <c r="R56">
        <v>1000</v>
      </c>
      <c r="S56">
        <v>50</v>
      </c>
      <c r="T56">
        <v>500</v>
      </c>
      <c r="U56">
        <v>10</v>
      </c>
      <c r="V56">
        <v>10</v>
      </c>
      <c r="W56" s="7">
        <v>15</v>
      </c>
    </row>
    <row r="57" spans="1:23" x14ac:dyDescent="0.25">
      <c r="B57" s="3" t="s">
        <v>40</v>
      </c>
      <c r="C57" s="6">
        <v>1.8589999999999999E-2</v>
      </c>
      <c r="D57">
        <v>7.2100000000000003E-3</v>
      </c>
      <c r="E57">
        <v>1.4919999999999999E-2</v>
      </c>
      <c r="F57">
        <v>4.6499999999999996E-3</v>
      </c>
      <c r="G57">
        <v>0.12088</v>
      </c>
      <c r="H57">
        <v>2.3990000000000001E-2</v>
      </c>
      <c r="I57">
        <v>0.10485</v>
      </c>
      <c r="J57">
        <v>1.7770000000000001E-2</v>
      </c>
      <c r="K57">
        <v>1.8540000000000001E-2</v>
      </c>
      <c r="L57">
        <v>3.2499999999999999E-3</v>
      </c>
      <c r="M57">
        <v>2.5350000000000001E-2</v>
      </c>
      <c r="N57">
        <v>4.6699999999999997E-3</v>
      </c>
      <c r="O57">
        <v>2.5049999999999999E-2</v>
      </c>
      <c r="P57">
        <v>1.49E-2</v>
      </c>
      <c r="Q57">
        <v>0.28420000000000001</v>
      </c>
      <c r="R57">
        <v>6.0600000000000001E-2</v>
      </c>
      <c r="S57">
        <v>0.77454000000000001</v>
      </c>
      <c r="T57">
        <v>2.682E-2</v>
      </c>
      <c r="U57">
        <v>5.7293599999999998</v>
      </c>
      <c r="V57">
        <v>3.6517599999999999</v>
      </c>
      <c r="W57" s="7">
        <v>5.1468499999999997</v>
      </c>
    </row>
    <row r="58" spans="1:23" x14ac:dyDescent="0.25">
      <c r="B58" s="3" t="s">
        <v>41</v>
      </c>
      <c r="C58" s="6">
        <v>1.8620000000000001E-2</v>
      </c>
      <c r="D58">
        <v>7.1999999999999998E-3</v>
      </c>
      <c r="E58">
        <v>1.489E-2</v>
      </c>
      <c r="F58">
        <v>4.7200000000000002E-3</v>
      </c>
      <c r="G58">
        <v>0.12026000000000001</v>
      </c>
      <c r="H58">
        <v>2.4150000000000001E-2</v>
      </c>
      <c r="I58">
        <v>0.10408000000000001</v>
      </c>
      <c r="J58">
        <v>1.789E-2</v>
      </c>
      <c r="K58">
        <v>1.924E-2</v>
      </c>
      <c r="L58">
        <v>3.3400000000000001E-3</v>
      </c>
      <c r="M58">
        <v>2.589E-2</v>
      </c>
      <c r="N58">
        <v>4.8900000000000002E-3</v>
      </c>
      <c r="O58">
        <v>2.528E-2</v>
      </c>
      <c r="P58">
        <v>1.494E-2</v>
      </c>
      <c r="Q58">
        <v>0.28475</v>
      </c>
      <c r="R58">
        <v>6.0780000000000001E-2</v>
      </c>
      <c r="S58">
        <v>0.77551999999999999</v>
      </c>
      <c r="T58">
        <v>2.6859999999999998E-2</v>
      </c>
      <c r="U58">
        <v>5.7293700000000003</v>
      </c>
      <c r="V58">
        <v>3.6192199999999999</v>
      </c>
      <c r="W58" s="7">
        <v>5.0733199999999998</v>
      </c>
    </row>
    <row r="59" spans="1:23" x14ac:dyDescent="0.25">
      <c r="B59" s="3" t="s">
        <v>42</v>
      </c>
      <c r="C59" s="6">
        <v>5.5999999999999999E-3</v>
      </c>
      <c r="D59">
        <v>2.14E-3</v>
      </c>
      <c r="E59">
        <v>4.47E-3</v>
      </c>
      <c r="F59">
        <v>1.39E-3</v>
      </c>
      <c r="G59">
        <v>3.6909999999999998E-2</v>
      </c>
      <c r="H59">
        <v>7.1900000000000002E-3</v>
      </c>
      <c r="I59">
        <v>3.2000000000000001E-2</v>
      </c>
      <c r="J59">
        <v>5.3400000000000001E-3</v>
      </c>
      <c r="K59">
        <v>5.5700000000000003E-3</v>
      </c>
      <c r="L59">
        <v>1.01E-3</v>
      </c>
      <c r="M59">
        <v>7.7099999999999998E-3</v>
      </c>
      <c r="N59">
        <v>1.49E-3</v>
      </c>
      <c r="O59">
        <v>8.0700000000000008E-3</v>
      </c>
      <c r="P59">
        <v>4.8799999999999998E-3</v>
      </c>
      <c r="Q59">
        <v>8.4129999999999996E-2</v>
      </c>
      <c r="R59">
        <v>1.8069999999999999E-2</v>
      </c>
      <c r="S59">
        <v>0.23091</v>
      </c>
      <c r="T59">
        <v>8.2900000000000005E-3</v>
      </c>
      <c r="U59">
        <v>1.72563</v>
      </c>
      <c r="V59">
        <v>0.92742999999999998</v>
      </c>
      <c r="W59" s="7">
        <v>1.5276000000000001</v>
      </c>
    </row>
    <row r="60" spans="1:23" x14ac:dyDescent="0.25">
      <c r="B60" s="3" t="s">
        <v>43</v>
      </c>
      <c r="C60" s="6">
        <v>5.62E-3</v>
      </c>
      <c r="D60">
        <v>2.16E-3</v>
      </c>
      <c r="E60">
        <v>4.4600000000000004E-3</v>
      </c>
      <c r="F60">
        <v>1.41E-3</v>
      </c>
      <c r="G60">
        <v>3.6650000000000002E-2</v>
      </c>
      <c r="H60">
        <v>7.2399999999999999E-3</v>
      </c>
      <c r="I60">
        <v>3.1739999999999997E-2</v>
      </c>
      <c r="J60">
        <v>5.3600000000000002E-3</v>
      </c>
      <c r="K60">
        <v>5.7499999999999999E-3</v>
      </c>
      <c r="L60">
        <v>1.0300000000000001E-3</v>
      </c>
      <c r="M60">
        <v>7.8600000000000007E-3</v>
      </c>
      <c r="N60">
        <v>1.5399999999999999E-3</v>
      </c>
      <c r="O60">
        <v>8.1300000000000001E-3</v>
      </c>
      <c r="P60">
        <v>4.8900000000000002E-3</v>
      </c>
      <c r="Q60">
        <v>8.4260000000000002E-2</v>
      </c>
      <c r="R60">
        <v>1.8089999999999998E-2</v>
      </c>
      <c r="S60">
        <v>0.23122999999999999</v>
      </c>
      <c r="T60">
        <v>8.3199999999999993E-3</v>
      </c>
      <c r="U60">
        <v>1.7277199999999999</v>
      </c>
      <c r="V60">
        <v>0.91832999999999998</v>
      </c>
      <c r="W60" s="7">
        <v>1.50627</v>
      </c>
    </row>
    <row r="61" spans="1:23" x14ac:dyDescent="0.25">
      <c r="B61" s="3" t="s">
        <v>58</v>
      </c>
      <c r="C61" s="6">
        <f t="shared" ref="C61:W61" si="6">C60+C59</f>
        <v>1.1220000000000001E-2</v>
      </c>
      <c r="D61">
        <f t="shared" si="6"/>
        <v>4.3E-3</v>
      </c>
      <c r="E61">
        <f t="shared" si="6"/>
        <v>8.9300000000000004E-3</v>
      </c>
      <c r="F61">
        <f t="shared" si="6"/>
        <v>2.8E-3</v>
      </c>
      <c r="G61">
        <f t="shared" si="6"/>
        <v>7.356E-2</v>
      </c>
      <c r="H61">
        <f t="shared" si="6"/>
        <v>1.443E-2</v>
      </c>
      <c r="I61">
        <f t="shared" si="6"/>
        <v>6.3739999999999991E-2</v>
      </c>
      <c r="J61">
        <f t="shared" si="6"/>
        <v>1.0700000000000001E-2</v>
      </c>
      <c r="K61">
        <f t="shared" si="6"/>
        <v>1.132E-2</v>
      </c>
      <c r="L61">
        <f t="shared" si="6"/>
        <v>2.0400000000000001E-3</v>
      </c>
      <c r="M61">
        <f t="shared" si="6"/>
        <v>1.5570000000000001E-2</v>
      </c>
      <c r="N61">
        <f t="shared" si="6"/>
        <v>3.0299999999999997E-3</v>
      </c>
      <c r="O61">
        <f t="shared" si="6"/>
        <v>1.6199999999999999E-2</v>
      </c>
      <c r="P61">
        <f t="shared" si="6"/>
        <v>9.7700000000000009E-3</v>
      </c>
      <c r="Q61">
        <f t="shared" si="6"/>
        <v>0.16838999999999998</v>
      </c>
      <c r="R61">
        <f t="shared" si="6"/>
        <v>3.6159999999999998E-2</v>
      </c>
      <c r="S61">
        <f t="shared" si="6"/>
        <v>0.46214</v>
      </c>
      <c r="T61">
        <f t="shared" si="6"/>
        <v>1.661E-2</v>
      </c>
      <c r="U61">
        <f t="shared" si="6"/>
        <v>3.4533499999999999</v>
      </c>
      <c r="V61">
        <f t="shared" si="6"/>
        <v>1.8457599999999998</v>
      </c>
      <c r="W61" s="7">
        <f t="shared" si="6"/>
        <v>3.0338700000000003</v>
      </c>
    </row>
    <row r="62" spans="1:23" x14ac:dyDescent="0.25">
      <c r="B62" s="3" t="s">
        <v>45</v>
      </c>
      <c r="C62" s="6">
        <v>9.937E-2</v>
      </c>
      <c r="D62">
        <v>9.1060000000000002E-2</v>
      </c>
      <c r="E62">
        <v>9.2289999999999997E-2</v>
      </c>
      <c r="F62">
        <v>9.4729999999999995E-2</v>
      </c>
      <c r="G62">
        <v>0.10106999999999999</v>
      </c>
      <c r="H62">
        <v>9.7900000000000001E-2</v>
      </c>
      <c r="I62">
        <v>0.10106999999999999</v>
      </c>
      <c r="J62">
        <v>9.912E-2</v>
      </c>
      <c r="K62">
        <v>9.6189999999999998E-2</v>
      </c>
      <c r="L62">
        <v>0.1106</v>
      </c>
      <c r="M62">
        <v>0.10596</v>
      </c>
      <c r="N62">
        <v>0.10009999999999999</v>
      </c>
      <c r="O62">
        <v>0.10131999999999999</v>
      </c>
      <c r="P62">
        <v>0.10254000000000001</v>
      </c>
      <c r="Q62">
        <v>9.1310000000000002E-2</v>
      </c>
      <c r="R62">
        <v>9.5210000000000003E-2</v>
      </c>
      <c r="S62">
        <v>9.8629999999999995E-2</v>
      </c>
      <c r="T62">
        <v>9.7170000000000006E-2</v>
      </c>
      <c r="U62">
        <v>9.7900000000000001E-2</v>
      </c>
      <c r="V62">
        <v>0.11548</v>
      </c>
      <c r="W62" s="7">
        <v>9.3020000000000005E-2</v>
      </c>
    </row>
    <row r="63" spans="1:23" x14ac:dyDescent="0.25">
      <c r="B63" s="3" t="s">
        <v>46</v>
      </c>
      <c r="C63" s="6">
        <v>9.1310000000000002E-2</v>
      </c>
      <c r="D63">
        <v>9.0079999999999993E-2</v>
      </c>
      <c r="E63">
        <v>9.0899999999999995E-2</v>
      </c>
      <c r="F63">
        <v>9.0630000000000002E-2</v>
      </c>
      <c r="G63">
        <v>9.2520000000000005E-2</v>
      </c>
      <c r="H63">
        <v>9.0829999999999994E-2</v>
      </c>
      <c r="I63">
        <v>9.2490000000000003E-2</v>
      </c>
      <c r="J63">
        <v>9.1090000000000004E-2</v>
      </c>
      <c r="K63">
        <v>9.1050000000000006E-2</v>
      </c>
      <c r="L63">
        <v>9.4700000000000006E-2</v>
      </c>
      <c r="M63">
        <v>9.2170000000000002E-2</v>
      </c>
      <c r="N63">
        <v>9.6860000000000002E-2</v>
      </c>
      <c r="O63">
        <v>9.7600000000000006E-2</v>
      </c>
      <c r="P63">
        <v>9.9330000000000002E-2</v>
      </c>
      <c r="Q63">
        <v>8.9709999999999998E-2</v>
      </c>
      <c r="R63">
        <v>9.0380000000000002E-2</v>
      </c>
      <c r="S63">
        <v>9.0340000000000004E-2</v>
      </c>
      <c r="T63">
        <v>9.3729999999999994E-2</v>
      </c>
      <c r="U63">
        <v>9.1270000000000004E-2</v>
      </c>
      <c r="V63">
        <v>7.6960000000000001E-2</v>
      </c>
      <c r="W63" s="7">
        <v>8.9940000000000006E-2</v>
      </c>
    </row>
    <row r="64" spans="1:23" x14ac:dyDescent="0.25">
      <c r="B64" s="3" t="s">
        <v>47</v>
      </c>
      <c r="C64" s="6">
        <v>8.9840000000000003E-2</v>
      </c>
      <c r="D64">
        <v>8.9359999999999995E-2</v>
      </c>
      <c r="E64">
        <v>8.813E-2</v>
      </c>
      <c r="F64">
        <v>8.6669999999999997E-2</v>
      </c>
      <c r="G64">
        <v>8.5940000000000003E-2</v>
      </c>
      <c r="H64">
        <v>8.7400000000000005E-2</v>
      </c>
      <c r="I64">
        <v>8.5940000000000003E-2</v>
      </c>
      <c r="J64">
        <v>8.6910000000000001E-2</v>
      </c>
      <c r="K64">
        <v>8.4229999999999999E-2</v>
      </c>
      <c r="L64">
        <v>9.1060000000000002E-2</v>
      </c>
      <c r="M64">
        <v>8.7650000000000006E-2</v>
      </c>
      <c r="N64">
        <v>8.838E-2</v>
      </c>
      <c r="O64">
        <v>9.4479999999999995E-2</v>
      </c>
      <c r="P64">
        <v>9.5699999999999993E-2</v>
      </c>
      <c r="Q64">
        <v>8.3250000000000005E-2</v>
      </c>
      <c r="R64">
        <v>7.7880000000000005E-2</v>
      </c>
      <c r="S64">
        <v>8.3250000000000005E-2</v>
      </c>
      <c r="T64">
        <v>8.838E-2</v>
      </c>
      <c r="U64">
        <v>8.7650000000000006E-2</v>
      </c>
      <c r="V64">
        <v>6.7379999999999995E-2</v>
      </c>
      <c r="W64" s="7">
        <v>8.276E-2</v>
      </c>
    </row>
    <row r="65" spans="1:23" x14ac:dyDescent="0.25">
      <c r="B65" s="3" t="s">
        <v>49</v>
      </c>
      <c r="C65" s="6">
        <v>9.2530000000000001E-2</v>
      </c>
      <c r="D65">
        <v>9.2289999999999997E-2</v>
      </c>
      <c r="E65">
        <v>9.375E-2</v>
      </c>
      <c r="F65">
        <v>0.10327</v>
      </c>
      <c r="G65">
        <v>0.10156</v>
      </c>
      <c r="H65">
        <v>9.8140000000000005E-2</v>
      </c>
      <c r="I65">
        <v>0.10106999999999999</v>
      </c>
      <c r="J65">
        <v>9.8140000000000005E-2</v>
      </c>
      <c r="K65">
        <v>9.4240000000000004E-2</v>
      </c>
      <c r="L65">
        <v>0.10864</v>
      </c>
      <c r="M65">
        <v>0.10546999999999999</v>
      </c>
      <c r="N65">
        <v>9.937E-2</v>
      </c>
      <c r="O65">
        <v>0.10131999999999999</v>
      </c>
      <c r="P65">
        <v>0.10278</v>
      </c>
      <c r="Q65">
        <v>9.4969999999999999E-2</v>
      </c>
      <c r="R65">
        <v>9.5949999999999994E-2</v>
      </c>
      <c r="S65">
        <v>9.8629999999999995E-2</v>
      </c>
      <c r="T65">
        <v>9.7409999999999997E-2</v>
      </c>
      <c r="U65">
        <v>0.10229000000000001</v>
      </c>
      <c r="V65">
        <v>0.11597</v>
      </c>
      <c r="W65" s="7">
        <v>9.7170000000000006E-2</v>
      </c>
    </row>
    <row r="66" spans="1:23" x14ac:dyDescent="0.25">
      <c r="B66" s="3" t="s">
        <v>50</v>
      </c>
      <c r="C66" s="6">
        <v>9.1469999999999996E-2</v>
      </c>
      <c r="D66">
        <v>9.0969999999999995E-2</v>
      </c>
      <c r="E66">
        <v>9.0870000000000006E-2</v>
      </c>
      <c r="F66">
        <v>9.0469999999999995E-2</v>
      </c>
      <c r="G66">
        <v>9.2350000000000002E-2</v>
      </c>
      <c r="H66">
        <v>9.0829999999999994E-2</v>
      </c>
      <c r="I66">
        <v>9.2410000000000006E-2</v>
      </c>
      <c r="J66">
        <v>9.0819999999999998E-2</v>
      </c>
      <c r="K66">
        <v>9.0499999999999997E-2</v>
      </c>
      <c r="L66">
        <v>9.3939999999999996E-2</v>
      </c>
      <c r="M66">
        <v>9.1990000000000002E-2</v>
      </c>
      <c r="N66">
        <v>9.5320000000000002E-2</v>
      </c>
      <c r="O66">
        <v>9.7439999999999999E-2</v>
      </c>
      <c r="P66">
        <v>9.912E-2</v>
      </c>
      <c r="Q66">
        <v>8.967E-2</v>
      </c>
      <c r="R66">
        <v>9.0190000000000006E-2</v>
      </c>
      <c r="S66">
        <v>9.035E-2</v>
      </c>
      <c r="T66">
        <v>9.3920000000000003E-2</v>
      </c>
      <c r="U66">
        <v>9.1380000000000003E-2</v>
      </c>
      <c r="V66">
        <v>7.689E-2</v>
      </c>
      <c r="W66" s="7">
        <v>8.9969999999999994E-2</v>
      </c>
    </row>
    <row r="67" spans="1:23" x14ac:dyDescent="0.25">
      <c r="B67" s="3" t="s">
        <v>51</v>
      </c>
      <c r="C67" s="6">
        <v>8.9109999999999995E-2</v>
      </c>
      <c r="D67">
        <v>8.8620000000000004E-2</v>
      </c>
      <c r="E67">
        <v>8.7889999999999996E-2</v>
      </c>
      <c r="F67">
        <v>8.6669999999999997E-2</v>
      </c>
      <c r="G67">
        <v>8.6180000000000007E-2</v>
      </c>
      <c r="H67">
        <v>8.7400000000000005E-2</v>
      </c>
      <c r="I67">
        <v>8.6430000000000007E-2</v>
      </c>
      <c r="J67">
        <v>8.6910000000000001E-2</v>
      </c>
      <c r="K67">
        <v>8.5449999999999998E-2</v>
      </c>
      <c r="L67">
        <v>9.1310000000000002E-2</v>
      </c>
      <c r="M67">
        <v>8.6669999999999997E-2</v>
      </c>
      <c r="N67">
        <v>8.6430000000000007E-2</v>
      </c>
      <c r="O67">
        <v>9.3509999999999996E-2</v>
      </c>
      <c r="P67">
        <v>9.4479999999999995E-2</v>
      </c>
      <c r="Q67">
        <v>8.0320000000000003E-2</v>
      </c>
      <c r="R67">
        <v>7.8609999999999999E-2</v>
      </c>
      <c r="S67">
        <v>8.301E-2</v>
      </c>
      <c r="T67">
        <v>8.813E-2</v>
      </c>
      <c r="U67">
        <v>8.7400000000000005E-2</v>
      </c>
      <c r="V67">
        <v>6.6890000000000005E-2</v>
      </c>
      <c r="W67" s="7">
        <v>8.276E-2</v>
      </c>
    </row>
    <row r="68" spans="1:23" x14ac:dyDescent="0.25">
      <c r="B68" s="3" t="s">
        <v>52</v>
      </c>
      <c r="C68" s="6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7">
        <v>0</v>
      </c>
    </row>
    <row r="69" spans="1:23" ht="15.75" customHeight="1" thickBot="1" x14ac:dyDescent="0.3">
      <c r="B69" s="4" t="s">
        <v>53</v>
      </c>
      <c r="C69" s="19"/>
      <c r="D69" s="16"/>
      <c r="E69" s="16"/>
      <c r="F69" s="16"/>
      <c r="G69" s="16"/>
      <c r="H69" s="16"/>
      <c r="I69" s="16"/>
      <c r="J69" s="16" t="s">
        <v>59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7"/>
    </row>
    <row r="70" spans="1:23" x14ac:dyDescent="0.25">
      <c r="C70">
        <f>AVERAGE(C61,C43,C25)</f>
        <v>7.8266666666666675E-3</v>
      </c>
      <c r="D70">
        <f t="shared" ref="D70:W70" si="7">AVERAGE(D61,D43,D25)</f>
        <v>4.28E-3</v>
      </c>
      <c r="E70">
        <f t="shared" si="7"/>
        <v>5.9700000000000005E-3</v>
      </c>
      <c r="F70">
        <f t="shared" si="7"/>
        <v>2.7866666666666665E-3</v>
      </c>
      <c r="G70">
        <f t="shared" si="7"/>
        <v>5.6193333333333338E-2</v>
      </c>
      <c r="H70">
        <f t="shared" si="7"/>
        <v>1.423E-2</v>
      </c>
      <c r="I70">
        <f t="shared" si="7"/>
        <v>4.8249999999999994E-2</v>
      </c>
      <c r="J70">
        <f t="shared" si="7"/>
        <v>1.0513333333333333E-2</v>
      </c>
      <c r="K70">
        <f t="shared" si="7"/>
        <v>9.0166666666666676E-3</v>
      </c>
      <c r="L70">
        <f t="shared" si="7"/>
        <v>1.9666666666666669E-3</v>
      </c>
      <c r="M70">
        <f t="shared" si="7"/>
        <v>1.2473333333333335E-2</v>
      </c>
      <c r="N70">
        <f t="shared" si="7"/>
        <v>2.9866666666666665E-3</v>
      </c>
      <c r="O70">
        <f t="shared" si="7"/>
        <v>1.5873333333333333E-2</v>
      </c>
      <c r="P70">
        <f t="shared" si="7"/>
        <v>1.051E-2</v>
      </c>
      <c r="Q70">
        <f t="shared" si="7"/>
        <v>0.14754999999999999</v>
      </c>
      <c r="R70">
        <f t="shared" si="7"/>
        <v>2.846333333333333E-2</v>
      </c>
      <c r="S70">
        <f t="shared" si="7"/>
        <v>0.28172666666666668</v>
      </c>
      <c r="T70">
        <f t="shared" si="7"/>
        <v>1.6796666666666665E-2</v>
      </c>
      <c r="U70">
        <f t="shared" si="7"/>
        <v>2.4711700000000003</v>
      </c>
      <c r="V70">
        <f t="shared" si="7"/>
        <v>1.6665299999999998</v>
      </c>
      <c r="W70">
        <f t="shared" si="7"/>
        <v>2.5514399999999999</v>
      </c>
    </row>
    <row r="72" spans="1:23" ht="15.75" customHeight="1" thickBot="1" x14ac:dyDescent="0.3"/>
    <row r="73" spans="1:23" ht="19.5" customHeight="1" thickBot="1" x14ac:dyDescent="0.35">
      <c r="A73" s="8" t="s">
        <v>34</v>
      </c>
      <c r="B73" s="1" t="s">
        <v>57</v>
      </c>
      <c r="C73" s="13" t="s">
        <v>1</v>
      </c>
      <c r="D73" s="14" t="s">
        <v>24</v>
      </c>
      <c r="E73" s="14" t="s">
        <v>2</v>
      </c>
      <c r="F73" s="14" t="s">
        <v>25</v>
      </c>
      <c r="G73" s="13" t="s">
        <v>3</v>
      </c>
      <c r="H73" s="14" t="s">
        <v>26</v>
      </c>
      <c r="I73" s="14" t="s">
        <v>4</v>
      </c>
      <c r="J73" s="15" t="s">
        <v>27</v>
      </c>
      <c r="K73" s="13" t="s">
        <v>5</v>
      </c>
      <c r="L73" s="14" t="s">
        <v>28</v>
      </c>
      <c r="M73" s="14" t="s">
        <v>6</v>
      </c>
      <c r="N73" s="15" t="s">
        <v>29</v>
      </c>
      <c r="O73" s="14" t="s">
        <v>7</v>
      </c>
      <c r="P73" s="15" t="s">
        <v>30</v>
      </c>
      <c r="Q73" s="13" t="s">
        <v>8</v>
      </c>
      <c r="R73" s="14" t="s">
        <v>9</v>
      </c>
      <c r="S73" s="15" t="s">
        <v>10</v>
      </c>
      <c r="T73" s="14" t="s">
        <v>31</v>
      </c>
      <c r="U73" s="13" t="s">
        <v>11</v>
      </c>
      <c r="V73" s="14" t="s">
        <v>12</v>
      </c>
      <c r="W73" s="15" t="s">
        <v>13</v>
      </c>
    </row>
    <row r="74" spans="1:23" x14ac:dyDescent="0.25">
      <c r="B74" s="3" t="s">
        <v>39</v>
      </c>
      <c r="C74" s="6">
        <v>1000</v>
      </c>
      <c r="D74">
        <v>1000</v>
      </c>
      <c r="E74">
        <v>1000</v>
      </c>
      <c r="F74">
        <v>1000</v>
      </c>
      <c r="G74">
        <v>500</v>
      </c>
      <c r="H74">
        <v>500</v>
      </c>
      <c r="I74">
        <v>500</v>
      </c>
      <c r="J74">
        <v>500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200</v>
      </c>
      <c r="R74">
        <v>1000</v>
      </c>
      <c r="S74">
        <v>50</v>
      </c>
      <c r="T74">
        <v>500</v>
      </c>
      <c r="U74">
        <v>10</v>
      </c>
      <c r="V74">
        <v>10</v>
      </c>
      <c r="W74" s="7">
        <v>15</v>
      </c>
    </row>
    <row r="75" spans="1:23" x14ac:dyDescent="0.25">
      <c r="B75" s="3" t="s">
        <v>40</v>
      </c>
      <c r="C75" s="6">
        <v>1.8589999999999999E-2</v>
      </c>
      <c r="D75">
        <v>7.2100000000000003E-3</v>
      </c>
      <c r="E75">
        <v>1.4919999999999999E-2</v>
      </c>
      <c r="F75">
        <v>4.6499999999999996E-3</v>
      </c>
      <c r="G75">
        <v>0.12088</v>
      </c>
      <c r="H75">
        <v>2.3990000000000001E-2</v>
      </c>
      <c r="I75">
        <v>0.10485</v>
      </c>
      <c r="J75">
        <v>1.7770000000000001E-2</v>
      </c>
      <c r="K75">
        <v>1.8519999999999998E-2</v>
      </c>
      <c r="L75">
        <v>3.2499999999999999E-3</v>
      </c>
      <c r="M75">
        <v>2.5590000000000002E-2</v>
      </c>
      <c r="N75">
        <v>4.6600000000000001E-3</v>
      </c>
      <c r="O75">
        <v>2.5049999999999999E-2</v>
      </c>
      <c r="P75">
        <v>1.498E-2</v>
      </c>
      <c r="Q75">
        <v>0.28420000000000001</v>
      </c>
      <c r="R75">
        <v>6.0600000000000001E-2</v>
      </c>
      <c r="S75">
        <v>0.77456000000000003</v>
      </c>
      <c r="T75">
        <v>2.682E-2</v>
      </c>
      <c r="U75">
        <v>5.7148899999999996</v>
      </c>
      <c r="V75">
        <v>8.7822800000000001</v>
      </c>
      <c r="W75" s="7">
        <v>5.1469399999999998</v>
      </c>
    </row>
    <row r="76" spans="1:23" x14ac:dyDescent="0.25">
      <c r="B76" s="3" t="s">
        <v>41</v>
      </c>
      <c r="C76" s="6">
        <v>1.8620000000000001E-2</v>
      </c>
      <c r="D76">
        <v>7.1999999999999998E-3</v>
      </c>
      <c r="E76">
        <v>1.489E-2</v>
      </c>
      <c r="F76">
        <v>4.7200000000000002E-3</v>
      </c>
      <c r="G76">
        <v>0.12026000000000001</v>
      </c>
      <c r="H76">
        <v>2.4199999999999999E-2</v>
      </c>
      <c r="I76">
        <v>0.10408000000000001</v>
      </c>
      <c r="J76">
        <v>1.789E-2</v>
      </c>
      <c r="K76">
        <v>1.924E-2</v>
      </c>
      <c r="L76">
        <v>3.3800000000000002E-3</v>
      </c>
      <c r="M76">
        <v>2.6210000000000001E-2</v>
      </c>
      <c r="N76">
        <v>4.8700000000000002E-3</v>
      </c>
      <c r="O76">
        <v>2.528E-2</v>
      </c>
      <c r="P76">
        <v>1.5129999999999999E-2</v>
      </c>
      <c r="Q76">
        <v>0.28475</v>
      </c>
      <c r="R76">
        <v>6.0810000000000003E-2</v>
      </c>
      <c r="S76">
        <v>0.77554000000000001</v>
      </c>
      <c r="T76">
        <v>2.6859999999999998E-2</v>
      </c>
      <c r="U76">
        <v>5.7024699999999999</v>
      </c>
      <c r="V76">
        <v>8.7537000000000003</v>
      </c>
      <c r="W76" s="7">
        <v>5.1480600000000001</v>
      </c>
    </row>
    <row r="77" spans="1:23" x14ac:dyDescent="0.25">
      <c r="B77" s="3" t="s">
        <v>42</v>
      </c>
      <c r="C77" s="6">
        <v>5.5999999999999999E-3</v>
      </c>
      <c r="D77">
        <v>2.15E-3</v>
      </c>
      <c r="E77">
        <v>4.4900000000000001E-3</v>
      </c>
      <c r="F77">
        <v>1.4E-3</v>
      </c>
      <c r="G77">
        <v>3.7089999999999998E-2</v>
      </c>
      <c r="H77">
        <v>7.2300000000000003E-3</v>
      </c>
      <c r="I77">
        <v>3.2190000000000003E-2</v>
      </c>
      <c r="J77">
        <v>5.3699999999999998E-3</v>
      </c>
      <c r="K77">
        <v>5.5900000000000004E-3</v>
      </c>
      <c r="L77">
        <v>1.0200000000000001E-3</v>
      </c>
      <c r="M77">
        <v>7.8100000000000001E-3</v>
      </c>
      <c r="N77">
        <v>1.49E-3</v>
      </c>
      <c r="O77">
        <v>8.0599999999999995E-3</v>
      </c>
      <c r="P77">
        <v>4.8999999999999998E-3</v>
      </c>
      <c r="Q77">
        <v>8.4339999999999998E-2</v>
      </c>
      <c r="R77">
        <v>1.813E-2</v>
      </c>
      <c r="S77">
        <v>0.23189000000000001</v>
      </c>
      <c r="T77">
        <v>8.26E-3</v>
      </c>
      <c r="U77">
        <v>1.7299500000000001</v>
      </c>
      <c r="V77">
        <v>2.4953099999999999</v>
      </c>
      <c r="W77" s="7">
        <v>1.5313600000000001</v>
      </c>
    </row>
    <row r="78" spans="1:23" x14ac:dyDescent="0.25">
      <c r="B78" s="3" t="s">
        <v>43</v>
      </c>
      <c r="C78" s="6">
        <v>5.62E-3</v>
      </c>
      <c r="D78">
        <v>2.1700000000000001E-3</v>
      </c>
      <c r="E78">
        <v>4.4799999999999996E-3</v>
      </c>
      <c r="F78">
        <v>1.42E-3</v>
      </c>
      <c r="G78">
        <v>3.6839999999999998E-2</v>
      </c>
      <c r="H78">
        <v>7.2700000000000004E-3</v>
      </c>
      <c r="I78">
        <v>3.1910000000000001E-2</v>
      </c>
      <c r="J78">
        <v>5.3899999999999998E-3</v>
      </c>
      <c r="K78">
        <v>5.77E-3</v>
      </c>
      <c r="L78">
        <v>1.0499999999999999E-3</v>
      </c>
      <c r="M78">
        <v>7.9900000000000006E-3</v>
      </c>
      <c r="N78">
        <v>1.5399999999999999E-3</v>
      </c>
      <c r="O78">
        <v>8.1200000000000005E-3</v>
      </c>
      <c r="P78">
        <v>4.9300000000000004E-3</v>
      </c>
      <c r="Q78">
        <v>8.4430000000000005E-2</v>
      </c>
      <c r="R78">
        <v>1.8169999999999999E-2</v>
      </c>
      <c r="S78">
        <v>0.23202</v>
      </c>
      <c r="T78">
        <v>8.2799999999999992E-3</v>
      </c>
      <c r="U78">
        <v>1.7271300000000001</v>
      </c>
      <c r="V78">
        <v>2.4851700000000001</v>
      </c>
      <c r="W78" s="7">
        <v>1.53254</v>
      </c>
    </row>
    <row r="79" spans="1:23" x14ac:dyDescent="0.25">
      <c r="B79" s="3" t="s">
        <v>58</v>
      </c>
      <c r="C79" s="6">
        <f t="shared" ref="C79" si="8">C78+C77</f>
        <v>1.1220000000000001E-2</v>
      </c>
      <c r="D79">
        <f t="shared" ref="D79" si="9">D78+D77</f>
        <v>4.3200000000000001E-3</v>
      </c>
      <c r="E79">
        <f t="shared" ref="E79" si="10">E78+E77</f>
        <v>8.9699999999999988E-3</v>
      </c>
      <c r="F79">
        <f t="shared" ref="F79" si="11">F78+F77</f>
        <v>2.82E-3</v>
      </c>
      <c r="G79">
        <f t="shared" ref="G79" si="12">G78+G77</f>
        <v>7.3929999999999996E-2</v>
      </c>
      <c r="H79">
        <f t="shared" ref="H79" si="13">H78+H77</f>
        <v>1.4500000000000001E-2</v>
      </c>
      <c r="I79">
        <f t="shared" ref="I79" si="14">I78+I77</f>
        <v>6.4100000000000004E-2</v>
      </c>
      <c r="J79">
        <f t="shared" ref="J79" si="15">J78+J77</f>
        <v>1.0759999999999999E-2</v>
      </c>
      <c r="K79">
        <f t="shared" ref="K79" si="16">K78+K77</f>
        <v>1.136E-2</v>
      </c>
      <c r="L79">
        <f t="shared" ref="L79" si="17">L78+L77</f>
        <v>2.0699999999999998E-3</v>
      </c>
      <c r="M79">
        <f t="shared" ref="M79" si="18">M78+M77</f>
        <v>1.5800000000000002E-2</v>
      </c>
      <c r="N79">
        <f t="shared" ref="N79" si="19">N78+N77</f>
        <v>3.0299999999999997E-3</v>
      </c>
      <c r="O79">
        <f t="shared" ref="O79" si="20">O78+O77</f>
        <v>1.618E-2</v>
      </c>
      <c r="P79">
        <f t="shared" ref="P79" si="21">P78+P77</f>
        <v>9.8300000000000002E-3</v>
      </c>
      <c r="Q79">
        <f t="shared" ref="Q79" si="22">Q78+Q77</f>
        <v>0.16877</v>
      </c>
      <c r="R79">
        <f t="shared" ref="R79" si="23">R78+R77</f>
        <v>3.6299999999999999E-2</v>
      </c>
      <c r="S79">
        <f t="shared" ref="S79" si="24">S78+S77</f>
        <v>0.46391000000000004</v>
      </c>
      <c r="T79">
        <f t="shared" ref="T79" si="25">T78+T77</f>
        <v>1.6539999999999999E-2</v>
      </c>
      <c r="U79">
        <f t="shared" ref="U79" si="26">U78+U77</f>
        <v>3.4570800000000004</v>
      </c>
      <c r="V79">
        <f t="shared" ref="V79" si="27">V78+V77</f>
        <v>4.98048</v>
      </c>
      <c r="W79" s="7">
        <f t="shared" ref="W79" si="28">W78+W77</f>
        <v>3.0639000000000003</v>
      </c>
    </row>
    <row r="80" spans="1:23" x14ac:dyDescent="0.25">
      <c r="B80" s="3" t="s">
        <v>45</v>
      </c>
      <c r="C80" s="6">
        <v>9.3020000000000005E-2</v>
      </c>
      <c r="D80">
        <v>9.2039999999999997E-2</v>
      </c>
      <c r="E80">
        <v>9.4729999999999995E-2</v>
      </c>
      <c r="F80">
        <v>9.7900000000000001E-2</v>
      </c>
      <c r="G80">
        <v>0.11083999999999999</v>
      </c>
      <c r="H80">
        <v>9.8140000000000005E-2</v>
      </c>
      <c r="I80">
        <v>9.8629999999999995E-2</v>
      </c>
      <c r="J80">
        <v>9.6920000000000006E-2</v>
      </c>
      <c r="K80">
        <v>9.4729999999999995E-2</v>
      </c>
      <c r="L80">
        <v>9.6189999999999998E-2</v>
      </c>
      <c r="M80">
        <v>9.8140000000000005E-2</v>
      </c>
      <c r="N80">
        <v>9.8879999999999996E-2</v>
      </c>
      <c r="O80">
        <v>9.912E-2</v>
      </c>
      <c r="P80">
        <v>0.10059</v>
      </c>
      <c r="Q80">
        <v>0.10181</v>
      </c>
      <c r="R80">
        <v>0.10034</v>
      </c>
      <c r="S80">
        <v>9.7659999999999997E-2</v>
      </c>
      <c r="T80">
        <v>9.5210000000000003E-2</v>
      </c>
      <c r="U80">
        <v>9.3259999999999996E-2</v>
      </c>
      <c r="V80">
        <v>0.11475</v>
      </c>
      <c r="W80" s="7">
        <v>0.10034</v>
      </c>
    </row>
    <row r="81" spans="2:26" x14ac:dyDescent="0.25">
      <c r="B81" s="3" t="s">
        <v>46</v>
      </c>
      <c r="C81" s="6">
        <v>9.1300000000000006E-2</v>
      </c>
      <c r="D81">
        <v>9.0249999999999997E-2</v>
      </c>
      <c r="E81">
        <v>9.1230000000000006E-2</v>
      </c>
      <c r="F81">
        <v>9.103E-2</v>
      </c>
      <c r="G81">
        <v>9.2969999999999997E-2</v>
      </c>
      <c r="H81">
        <v>9.128E-2</v>
      </c>
      <c r="I81">
        <v>9.3020000000000005E-2</v>
      </c>
      <c r="J81">
        <v>9.1520000000000004E-2</v>
      </c>
      <c r="K81">
        <v>9.1480000000000006E-2</v>
      </c>
      <c r="L81">
        <v>9.5229999999999995E-2</v>
      </c>
      <c r="M81">
        <v>9.2530000000000001E-2</v>
      </c>
      <c r="N81">
        <v>9.7210000000000005E-2</v>
      </c>
      <c r="O81">
        <v>9.7460000000000005E-2</v>
      </c>
      <c r="P81">
        <v>9.9089999999999998E-2</v>
      </c>
      <c r="Q81">
        <v>8.9929999999999996E-2</v>
      </c>
      <c r="R81">
        <v>9.0679999999999997E-2</v>
      </c>
      <c r="S81">
        <v>9.0719999999999995E-2</v>
      </c>
      <c r="T81">
        <v>9.3329999999999996E-2</v>
      </c>
      <c r="U81">
        <v>9.1730000000000006E-2</v>
      </c>
      <c r="V81">
        <v>8.6099999999999996E-2</v>
      </c>
      <c r="W81" s="7">
        <v>9.0160000000000004E-2</v>
      </c>
    </row>
    <row r="82" spans="2:26" x14ac:dyDescent="0.25">
      <c r="B82" s="3" t="s">
        <v>47</v>
      </c>
      <c r="C82" s="6">
        <v>8.9359999999999995E-2</v>
      </c>
      <c r="D82">
        <v>8.8870000000000005E-2</v>
      </c>
      <c r="E82">
        <v>8.838E-2</v>
      </c>
      <c r="F82">
        <v>8.9840000000000003E-2</v>
      </c>
      <c r="G82">
        <v>8.838E-2</v>
      </c>
      <c r="H82">
        <v>8.8620000000000004E-2</v>
      </c>
      <c r="I82">
        <v>8.8620000000000004E-2</v>
      </c>
      <c r="J82">
        <v>8.9840000000000003E-2</v>
      </c>
      <c r="K82">
        <v>8.8870000000000005E-2</v>
      </c>
      <c r="L82">
        <v>9.1800000000000007E-2</v>
      </c>
      <c r="M82">
        <v>8.9599999999999999E-2</v>
      </c>
      <c r="N82">
        <v>9.0579999999999994E-2</v>
      </c>
      <c r="O82">
        <v>9.5460000000000003E-2</v>
      </c>
      <c r="P82">
        <v>8.8870000000000005E-2</v>
      </c>
      <c r="Q82">
        <v>8.276E-2</v>
      </c>
      <c r="R82">
        <v>8.0320000000000003E-2</v>
      </c>
      <c r="S82">
        <v>8.4720000000000004E-2</v>
      </c>
      <c r="T82">
        <v>8.8870000000000005E-2</v>
      </c>
      <c r="U82">
        <v>8.7889999999999996E-2</v>
      </c>
      <c r="V82">
        <v>7.324E-2</v>
      </c>
      <c r="W82" s="7">
        <v>8.2280000000000006E-2</v>
      </c>
    </row>
    <row r="83" spans="2:26" x14ac:dyDescent="0.25">
      <c r="B83" s="3" t="s">
        <v>49</v>
      </c>
      <c r="C83" s="6">
        <v>9.3259999999999996E-2</v>
      </c>
      <c r="D83">
        <v>9.3020000000000005E-2</v>
      </c>
      <c r="E83">
        <v>9.3509999999999996E-2</v>
      </c>
      <c r="F83">
        <v>9.8390000000000005E-2</v>
      </c>
      <c r="G83">
        <v>0.10156</v>
      </c>
      <c r="H83">
        <v>9.6680000000000002E-2</v>
      </c>
      <c r="I83">
        <v>9.8390000000000005E-2</v>
      </c>
      <c r="J83">
        <v>9.6439999999999998E-2</v>
      </c>
      <c r="K83">
        <v>9.3020000000000005E-2</v>
      </c>
      <c r="L83">
        <v>0.10083</v>
      </c>
      <c r="M83">
        <v>0.10645</v>
      </c>
      <c r="N83">
        <v>9.937E-2</v>
      </c>
      <c r="O83">
        <v>9.8879999999999996E-2</v>
      </c>
      <c r="P83">
        <v>0.10034</v>
      </c>
      <c r="Q83">
        <v>9.4969999999999999E-2</v>
      </c>
      <c r="R83">
        <v>0.10009999999999999</v>
      </c>
      <c r="S83">
        <v>9.7659999999999997E-2</v>
      </c>
      <c r="T83">
        <v>9.5460000000000003E-2</v>
      </c>
      <c r="U83">
        <v>0.10205</v>
      </c>
      <c r="V83">
        <v>0.11597</v>
      </c>
      <c r="W83" s="7">
        <v>9.7409999999999997E-2</v>
      </c>
    </row>
    <row r="84" spans="2:26" x14ac:dyDescent="0.25">
      <c r="B84" s="3" t="s">
        <v>50</v>
      </c>
      <c r="C84" s="6">
        <v>9.1490000000000002E-2</v>
      </c>
      <c r="D84">
        <v>9.1189999999999993E-2</v>
      </c>
      <c r="E84">
        <v>9.1200000000000003E-2</v>
      </c>
      <c r="F84">
        <v>9.0840000000000004E-2</v>
      </c>
      <c r="G84">
        <v>9.2840000000000006E-2</v>
      </c>
      <c r="H84">
        <v>9.1009999999999994E-2</v>
      </c>
      <c r="I84">
        <v>9.2910000000000006E-2</v>
      </c>
      <c r="J84">
        <v>9.1259999999999994E-2</v>
      </c>
      <c r="K84">
        <v>9.0889999999999999E-2</v>
      </c>
      <c r="L84">
        <v>9.4280000000000003E-2</v>
      </c>
      <c r="M84">
        <v>9.2319999999999999E-2</v>
      </c>
      <c r="N84">
        <v>9.5750000000000002E-2</v>
      </c>
      <c r="O84">
        <v>9.7269999999999995E-2</v>
      </c>
      <c r="P84">
        <v>9.869E-2</v>
      </c>
      <c r="Q84">
        <v>8.9849999999999999E-2</v>
      </c>
      <c r="R84">
        <v>9.0539999999999995E-2</v>
      </c>
      <c r="S84">
        <v>9.0660000000000004E-2</v>
      </c>
      <c r="T84">
        <v>9.3390000000000001E-2</v>
      </c>
      <c r="U84">
        <v>9.178E-2</v>
      </c>
      <c r="V84">
        <v>8.6029999999999995E-2</v>
      </c>
      <c r="W84" s="7">
        <v>9.0209999999999999E-2</v>
      </c>
    </row>
    <row r="85" spans="2:26" x14ac:dyDescent="0.25">
      <c r="B85" s="3" t="s">
        <v>51</v>
      </c>
      <c r="C85" s="6">
        <v>8.8620000000000004E-2</v>
      </c>
      <c r="D85">
        <v>8.9109999999999995E-2</v>
      </c>
      <c r="E85">
        <v>8.813E-2</v>
      </c>
      <c r="F85">
        <v>9.0090000000000003E-2</v>
      </c>
      <c r="G85">
        <v>8.8620000000000004E-2</v>
      </c>
      <c r="H85">
        <v>8.8620000000000004E-2</v>
      </c>
      <c r="I85">
        <v>8.813E-2</v>
      </c>
      <c r="J85">
        <v>8.9840000000000003E-2</v>
      </c>
      <c r="K85">
        <v>8.7889999999999996E-2</v>
      </c>
      <c r="L85">
        <v>9.2039999999999997E-2</v>
      </c>
      <c r="M85">
        <v>8.8870000000000005E-2</v>
      </c>
      <c r="N85">
        <v>8.7889999999999996E-2</v>
      </c>
      <c r="O85">
        <v>9.4479999999999995E-2</v>
      </c>
      <c r="P85">
        <v>9.375E-2</v>
      </c>
      <c r="Q85">
        <v>8.0320000000000003E-2</v>
      </c>
      <c r="R85">
        <v>8.0570000000000003E-2</v>
      </c>
      <c r="S85">
        <v>8.5209999999999994E-2</v>
      </c>
      <c r="T85">
        <v>8.9109999999999995E-2</v>
      </c>
      <c r="U85">
        <v>8.7160000000000001E-2</v>
      </c>
      <c r="V85">
        <v>7.2999999999999995E-2</v>
      </c>
      <c r="W85" s="7">
        <v>8.2030000000000006E-2</v>
      </c>
    </row>
    <row r="86" spans="2:26" x14ac:dyDescent="0.25">
      <c r="B86" s="3" t="s">
        <v>52</v>
      </c>
      <c r="C86" s="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7">
        <v>0</v>
      </c>
    </row>
    <row r="87" spans="2:26" ht="15.75" customHeight="1" thickBot="1" x14ac:dyDescent="0.3">
      <c r="B87" s="4" t="s">
        <v>53</v>
      </c>
      <c r="C87" s="19"/>
      <c r="D87" s="16"/>
      <c r="E87" s="16"/>
      <c r="F87" s="16"/>
      <c r="G87" s="16"/>
      <c r="H87" s="16"/>
      <c r="I87" s="16"/>
      <c r="J87" s="16" t="s">
        <v>59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7"/>
    </row>
    <row r="89" spans="2:26" ht="15.75" customHeight="1" x14ac:dyDescent="0.25">
      <c r="B89" t="s">
        <v>60</v>
      </c>
      <c r="C89" s="112">
        <f>1- (C75+C76)/(C57+C58)</f>
        <v>0</v>
      </c>
      <c r="D89" s="112">
        <f>1- (D75+D76)/(D57+D58)</f>
        <v>0</v>
      </c>
      <c r="E89" s="112">
        <f>1- (E75+E76)/(E57+E58)</f>
        <v>0</v>
      </c>
      <c r="F89" s="112">
        <f>1- (F75+F76)/(F57+F58)</f>
        <v>0</v>
      </c>
      <c r="G89" s="112">
        <f>1- (G75+G76)/(G57+G58)</f>
        <v>0</v>
      </c>
      <c r="H89" s="112">
        <f t="shared" ref="H89:W89" si="29">1- (H75+H76)/(H57+H58)</f>
        <v>-1.0386373078519195E-3</v>
      </c>
      <c r="I89" s="112">
        <f t="shared" si="29"/>
        <v>0</v>
      </c>
      <c r="J89" s="112">
        <f t="shared" si="29"/>
        <v>0</v>
      </c>
      <c r="K89" s="112">
        <f t="shared" si="29"/>
        <v>5.2938062466911795E-4</v>
      </c>
      <c r="L89" s="112">
        <f t="shared" si="29"/>
        <v>-6.0698027314112224E-3</v>
      </c>
      <c r="M89" s="112">
        <f t="shared" si="29"/>
        <v>-1.0928961748633892E-2</v>
      </c>
      <c r="N89" s="112">
        <f t="shared" si="29"/>
        <v>3.1380753138073869E-3</v>
      </c>
      <c r="O89" s="112">
        <f t="shared" si="29"/>
        <v>0</v>
      </c>
      <c r="P89" s="112">
        <f t="shared" si="29"/>
        <v>-9.0482573726542448E-3</v>
      </c>
      <c r="Q89" s="112">
        <f t="shared" si="29"/>
        <v>0</v>
      </c>
      <c r="R89" s="112">
        <f t="shared" si="29"/>
        <v>-2.4715768660410475E-4</v>
      </c>
      <c r="S89" s="112">
        <f t="shared" si="29"/>
        <v>-2.5805452692262421E-5</v>
      </c>
      <c r="T89" s="112">
        <f t="shared" si="29"/>
        <v>0</v>
      </c>
      <c r="U89" s="112">
        <f t="shared" si="29"/>
        <v>3.6103477435981413E-3</v>
      </c>
      <c r="V89" s="112"/>
      <c r="W89" s="112">
        <f t="shared" si="29"/>
        <v>-7.3217960170917085E-3</v>
      </c>
    </row>
    <row r="90" spans="2:26" ht="15.75" customHeight="1" x14ac:dyDescent="0.25">
      <c r="B90" t="s">
        <v>61</v>
      </c>
      <c r="C90" s="112">
        <f>1-C79/C61</f>
        <v>0</v>
      </c>
      <c r="D90" s="112">
        <f>1-D79/D61</f>
        <v>-4.6511627906977715E-3</v>
      </c>
      <c r="E90" s="112">
        <f>1-E79/E61</f>
        <v>-4.4792833146694022E-3</v>
      </c>
      <c r="F90" s="112">
        <f>1-F79/F61</f>
        <v>-7.1428571428571175E-3</v>
      </c>
      <c r="G90" s="112">
        <f>1-G79/G61</f>
        <v>-5.0299075584556707E-3</v>
      </c>
      <c r="H90" s="112">
        <f t="shared" ref="H90:W90" si="30">1-H79/H61</f>
        <v>-4.8510048510048698E-3</v>
      </c>
      <c r="I90" s="112">
        <f t="shared" si="30"/>
        <v>-5.6479447756512258E-3</v>
      </c>
      <c r="J90" s="112">
        <f t="shared" si="30"/>
        <v>-5.6074766355138639E-3</v>
      </c>
      <c r="K90" s="112">
        <f t="shared" si="30"/>
        <v>-3.5335689045936647E-3</v>
      </c>
      <c r="L90" s="112">
        <f t="shared" si="30"/>
        <v>-1.4705882352940902E-2</v>
      </c>
      <c r="M90" s="112">
        <f t="shared" si="30"/>
        <v>-1.4771997430957029E-2</v>
      </c>
      <c r="N90" s="112">
        <f t="shared" si="30"/>
        <v>0</v>
      </c>
      <c r="O90" s="112">
        <f t="shared" si="30"/>
        <v>1.2345679012345512E-3</v>
      </c>
      <c r="P90" s="112">
        <f t="shared" si="30"/>
        <v>-6.1412487205732003E-3</v>
      </c>
      <c r="Q90" s="112">
        <f t="shared" si="30"/>
        <v>-2.2566660728073895E-3</v>
      </c>
      <c r="R90" s="112">
        <f t="shared" si="30"/>
        <v>-3.8716814159291957E-3</v>
      </c>
      <c r="S90" s="112">
        <f t="shared" si="30"/>
        <v>-3.8300082226165877E-3</v>
      </c>
      <c r="T90" s="112">
        <f t="shared" si="30"/>
        <v>4.2143287176400479E-3</v>
      </c>
      <c r="U90" s="112">
        <f t="shared" si="30"/>
        <v>-1.0801106172269037E-3</v>
      </c>
      <c r="V90" s="112"/>
      <c r="W90" s="112">
        <f t="shared" si="30"/>
        <v>-9.898248771371243E-3</v>
      </c>
      <c r="Y90" s="112">
        <f>_xlfn.QUARTILE.INC(C91:W91,1)</f>
        <v>-6.2067247308210116E-3</v>
      </c>
      <c r="Z90" s="52">
        <f>Y90-Y92</f>
        <v>-1.0720949907036481E-2</v>
      </c>
    </row>
    <row r="91" spans="2:26" ht="15.75" customHeight="1" x14ac:dyDescent="0.25">
      <c r="B91" t="s">
        <v>62</v>
      </c>
      <c r="C91" s="112">
        <f>1-(C79*(1-C89))/C61</f>
        <v>0</v>
      </c>
      <c r="D91" s="112">
        <f>1-(D79*(1-D89))/D61</f>
        <v>-4.6511627906977715E-3</v>
      </c>
      <c r="E91" s="112">
        <f>1-(E79*(1-E89))/E61</f>
        <v>-4.4792833146694022E-3</v>
      </c>
      <c r="F91" s="112">
        <f>1-(F79*(1-F89))/F61</f>
        <v>-7.1428571428571175E-3</v>
      </c>
      <c r="G91" s="112">
        <f>1-(G79*(1-G89))/G61</f>
        <v>-5.0299075584556707E-3</v>
      </c>
      <c r="H91" s="112">
        <f t="shared" ref="H91:W91" si="31">1-(H79*(1-H89))/H61</f>
        <v>-5.894680593475643E-3</v>
      </c>
      <c r="I91" s="112">
        <f t="shared" si="31"/>
        <v>-5.6479447756512258E-3</v>
      </c>
      <c r="J91" s="112">
        <f t="shared" si="31"/>
        <v>-5.6074766355138639E-3</v>
      </c>
      <c r="K91" s="112">
        <f t="shared" si="31"/>
        <v>-3.0023176770106463E-3</v>
      </c>
      <c r="L91" s="112">
        <f t="shared" si="31"/>
        <v>-2.086494688922591E-2</v>
      </c>
      <c r="M91" s="112">
        <f t="shared" si="31"/>
        <v>-2.5862401774464638E-2</v>
      </c>
      <c r="N91" s="112">
        <f t="shared" si="31"/>
        <v>3.1380753138073869E-3</v>
      </c>
      <c r="O91" s="112">
        <f t="shared" si="31"/>
        <v>1.2345679012345512E-3</v>
      </c>
      <c r="P91" s="112">
        <f t="shared" si="31"/>
        <v>-1.5245073692240707E-2</v>
      </c>
      <c r="Q91" s="112">
        <f t="shared" si="31"/>
        <v>-2.2566660728073895E-3</v>
      </c>
      <c r="R91" s="112">
        <f t="shared" si="31"/>
        <v>-4.1197960183554372E-3</v>
      </c>
      <c r="S91" s="112">
        <f t="shared" si="31"/>
        <v>-3.8559125104049574E-3</v>
      </c>
      <c r="T91" s="112">
        <f t="shared" si="31"/>
        <v>4.2143287176400479E-3</v>
      </c>
      <c r="U91" s="112">
        <f t="shared" si="31"/>
        <v>2.5341367013009819E-3</v>
      </c>
      <c r="V91" s="112"/>
      <c r="W91" s="112">
        <f t="shared" si="31"/>
        <v>-1.7292517746893443E-2</v>
      </c>
      <c r="X91" s="52">
        <f>AVERAGE(C91:W91)</f>
        <v>-5.9915918279370428E-3</v>
      </c>
      <c r="Y91" s="52">
        <f>_xlfn.QUARTILE.INC(C91:W91,3)</f>
        <v>-1.6924995546055421E-3</v>
      </c>
    </row>
    <row r="92" spans="2:26" ht="15.75" customHeight="1" x14ac:dyDescent="0.25">
      <c r="C92" t="str">
        <f t="shared" ref="C92:W92" si="32">IF(OR(C91&gt;$Z$92,C91&lt;$Z$90), "OUTLIER","")</f>
        <v/>
      </c>
      <c r="D92" t="str">
        <f t="shared" si="32"/>
        <v/>
      </c>
      <c r="E92" t="str">
        <f t="shared" si="32"/>
        <v/>
      </c>
      <c r="F92" t="str">
        <f t="shared" si="32"/>
        <v/>
      </c>
      <c r="G92" t="str">
        <f t="shared" si="32"/>
        <v/>
      </c>
      <c r="H92" t="str">
        <f t="shared" si="32"/>
        <v/>
      </c>
      <c r="I92" t="str">
        <f t="shared" si="32"/>
        <v/>
      </c>
      <c r="J92" t="str">
        <f t="shared" si="32"/>
        <v/>
      </c>
      <c r="K92" t="str">
        <f t="shared" si="32"/>
        <v/>
      </c>
      <c r="L92" t="str">
        <f t="shared" si="32"/>
        <v>OUTLIER</v>
      </c>
      <c r="M92" t="str">
        <f t="shared" si="32"/>
        <v>OUTLIER</v>
      </c>
      <c r="N92" t="str">
        <f t="shared" si="32"/>
        <v>OUTLIER</v>
      </c>
      <c r="O92" t="str">
        <f t="shared" si="32"/>
        <v/>
      </c>
      <c r="P92" t="str">
        <f t="shared" si="32"/>
        <v>OUTLIER</v>
      </c>
      <c r="Q92" t="str">
        <f t="shared" si="32"/>
        <v/>
      </c>
      <c r="R92" t="str">
        <f t="shared" si="32"/>
        <v/>
      </c>
      <c r="S92" t="str">
        <f t="shared" si="32"/>
        <v/>
      </c>
      <c r="T92" t="str">
        <f t="shared" si="32"/>
        <v>OUTLIER</v>
      </c>
      <c r="U92" t="str">
        <f t="shared" si="32"/>
        <v/>
      </c>
      <c r="V92" t="str">
        <f t="shared" si="32"/>
        <v/>
      </c>
      <c r="W92" t="str">
        <f t="shared" si="32"/>
        <v>OUTLIER</v>
      </c>
      <c r="Y92" s="52">
        <f>Y91-Y90</f>
        <v>4.5142251762154695E-3</v>
      </c>
      <c r="Z92" s="52">
        <f>Y92+Y91</f>
        <v>2.8217256216099273E-3</v>
      </c>
    </row>
    <row r="93" spans="2:26" ht="15.75" customHeight="1" x14ac:dyDescent="0.25">
      <c r="C93">
        <f t="shared" ref="C93:W93" si="33">IF(C92="",C91,"")</f>
        <v>0</v>
      </c>
      <c r="D93">
        <f t="shared" si="33"/>
        <v>-4.6511627906977715E-3</v>
      </c>
      <c r="E93">
        <f t="shared" si="33"/>
        <v>-4.4792833146694022E-3</v>
      </c>
      <c r="F93">
        <f t="shared" si="33"/>
        <v>-7.1428571428571175E-3</v>
      </c>
      <c r="G93">
        <f t="shared" si="33"/>
        <v>-5.0299075584556707E-3</v>
      </c>
      <c r="H93">
        <f t="shared" si="33"/>
        <v>-5.894680593475643E-3</v>
      </c>
      <c r="I93">
        <f t="shared" si="33"/>
        <v>-5.6479447756512258E-3</v>
      </c>
      <c r="J93">
        <f t="shared" si="33"/>
        <v>-5.6074766355138639E-3</v>
      </c>
      <c r="K93">
        <f t="shared" si="33"/>
        <v>-3.0023176770106463E-3</v>
      </c>
      <c r="L93" t="str">
        <f t="shared" si="33"/>
        <v/>
      </c>
      <c r="M93" t="str">
        <f t="shared" si="33"/>
        <v/>
      </c>
      <c r="N93" t="str">
        <f t="shared" si="33"/>
        <v/>
      </c>
      <c r="O93">
        <f t="shared" si="33"/>
        <v>1.2345679012345512E-3</v>
      </c>
      <c r="P93" t="str">
        <f t="shared" si="33"/>
        <v/>
      </c>
      <c r="Q93">
        <f t="shared" si="33"/>
        <v>-2.2566660728073895E-3</v>
      </c>
      <c r="R93">
        <f t="shared" si="33"/>
        <v>-4.1197960183554372E-3</v>
      </c>
      <c r="S93">
        <f t="shared" si="33"/>
        <v>-3.8559125104049574E-3</v>
      </c>
      <c r="T93" t="str">
        <f t="shared" si="33"/>
        <v/>
      </c>
      <c r="U93">
        <f t="shared" si="33"/>
        <v>2.5341367013009819E-3</v>
      </c>
      <c r="V93">
        <f t="shared" si="33"/>
        <v>0</v>
      </c>
      <c r="W93" t="str">
        <f t="shared" si="33"/>
        <v/>
      </c>
      <c r="X93" s="52">
        <f>AVERAGE(C93:W93)</f>
        <v>-3.1946200324909062E-3</v>
      </c>
    </row>
    <row r="94" spans="2:26" ht="15.75" customHeight="1" thickBot="1" x14ac:dyDescent="0.3"/>
    <row r="95" spans="2:26" ht="15.75" customHeight="1" thickBot="1" x14ac:dyDescent="0.3">
      <c r="C95" s="13" t="s">
        <v>1</v>
      </c>
      <c r="D95" s="14" t="s">
        <v>24</v>
      </c>
      <c r="E95" s="14" t="s">
        <v>2</v>
      </c>
      <c r="F95" s="14" t="s">
        <v>25</v>
      </c>
      <c r="G95" s="13" t="s">
        <v>3</v>
      </c>
      <c r="H95" s="14" t="s">
        <v>26</v>
      </c>
      <c r="I95" s="14" t="s">
        <v>4</v>
      </c>
      <c r="J95" s="15" t="s">
        <v>27</v>
      </c>
      <c r="K95" s="13" t="s">
        <v>5</v>
      </c>
      <c r="L95" s="14" t="s">
        <v>28</v>
      </c>
      <c r="M95" s="14" t="s">
        <v>6</v>
      </c>
      <c r="N95" s="15" t="s">
        <v>29</v>
      </c>
      <c r="O95" s="14" t="s">
        <v>7</v>
      </c>
      <c r="P95" s="15" t="s">
        <v>30</v>
      </c>
      <c r="Q95" s="13" t="s">
        <v>8</v>
      </c>
      <c r="R95" s="14" t="s">
        <v>9</v>
      </c>
      <c r="S95" s="15" t="s">
        <v>10</v>
      </c>
      <c r="T95" s="14" t="s">
        <v>31</v>
      </c>
      <c r="U95" s="13" t="s">
        <v>11</v>
      </c>
      <c r="V95" s="14" t="s">
        <v>12</v>
      </c>
      <c r="W95" s="15" t="s">
        <v>13</v>
      </c>
    </row>
    <row r="96" spans="2:26" x14ac:dyDescent="0.25">
      <c r="C96">
        <f t="shared" ref="C96:W96" si="34">MAX(C61,C43,C25)/MIN(C61,C43,C25)</f>
        <v>2.2666666666666671</v>
      </c>
      <c r="D96">
        <f t="shared" si="34"/>
        <v>1.007025761124122</v>
      </c>
      <c r="E96">
        <f t="shared" si="34"/>
        <v>2.6264705882352941</v>
      </c>
      <c r="F96">
        <f t="shared" si="34"/>
        <v>1.0108303249097472</v>
      </c>
      <c r="G96">
        <f t="shared" si="34"/>
        <v>2.0120350109409193</v>
      </c>
      <c r="H96">
        <f t="shared" si="34"/>
        <v>1.0358937544867193</v>
      </c>
      <c r="I96">
        <f t="shared" si="34"/>
        <v>2.1577522004062284</v>
      </c>
      <c r="J96">
        <f t="shared" si="34"/>
        <v>1.0449218750000002</v>
      </c>
      <c r="K96">
        <f t="shared" si="34"/>
        <v>1.55281207133059</v>
      </c>
      <c r="L96">
        <f t="shared" si="34"/>
        <v>1.0793650793650793</v>
      </c>
      <c r="M96">
        <f t="shared" si="34"/>
        <v>1.5028957528957527</v>
      </c>
      <c r="N96">
        <f t="shared" si="34"/>
        <v>1.0236486486486485</v>
      </c>
      <c r="O96">
        <f t="shared" si="34"/>
        <v>1.2900874635568513</v>
      </c>
      <c r="P96">
        <f t="shared" si="34"/>
        <v>1.1156601842374616</v>
      </c>
      <c r="Q96">
        <f t="shared" si="34"/>
        <v>2.8546732255797616</v>
      </c>
      <c r="R96">
        <f t="shared" si="34"/>
        <v>3.2112917023096665</v>
      </c>
      <c r="S96">
        <f t="shared" si="34"/>
        <v>4.7638387795072674</v>
      </c>
      <c r="T96">
        <f t="shared" si="34"/>
        <v>1.0198675496688743</v>
      </c>
      <c r="U96">
        <f t="shared" si="34"/>
        <v>2.371904061980576</v>
      </c>
      <c r="V96">
        <f t="shared" si="34"/>
        <v>1.2312207747160018</v>
      </c>
      <c r="W96">
        <f t="shared" si="34"/>
        <v>2.0633088469290337</v>
      </c>
    </row>
    <row r="98" spans="3:23" x14ac:dyDescent="0.25">
      <c r="C98" t="s">
        <v>1</v>
      </c>
      <c r="D98" t="s">
        <v>24</v>
      </c>
      <c r="E98" t="s">
        <v>2</v>
      </c>
      <c r="F98" t="s">
        <v>25</v>
      </c>
      <c r="G98" t="s">
        <v>3</v>
      </c>
      <c r="H98" t="s">
        <v>26</v>
      </c>
      <c r="I98" t="s">
        <v>4</v>
      </c>
      <c r="J98" t="s">
        <v>27</v>
      </c>
      <c r="K98" t="s">
        <v>5</v>
      </c>
      <c r="L98" t="s">
        <v>28</v>
      </c>
      <c r="M98" t="s">
        <v>6</v>
      </c>
      <c r="N98" t="s">
        <v>29</v>
      </c>
      <c r="O98" t="s">
        <v>7</v>
      </c>
      <c r="P98" t="s">
        <v>30</v>
      </c>
      <c r="Q98" t="s">
        <v>8</v>
      </c>
      <c r="R98" t="s">
        <v>9</v>
      </c>
      <c r="S98" t="s">
        <v>10</v>
      </c>
      <c r="T98" t="s">
        <v>31</v>
      </c>
      <c r="U98" t="s">
        <v>11</v>
      </c>
      <c r="V98" t="s">
        <v>12</v>
      </c>
      <c r="W98" t="s">
        <v>13</v>
      </c>
    </row>
  </sheetData>
  <mergeCells count="2">
    <mergeCell ref="A11:A13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7"/>
  <sheetViews>
    <sheetView zoomScale="80" zoomScaleNormal="80" workbookViewId="0">
      <selection activeCell="T1" activeCellId="1" sqref="D1:Q20 T1:U20"/>
    </sheetView>
  </sheetViews>
  <sheetFormatPr defaultRowHeight="15" x14ac:dyDescent="0.25"/>
  <cols>
    <col min="1" max="1" width="9" bestFit="1" customWidth="1"/>
    <col min="2" max="2" width="18.5703125" bestFit="1" customWidth="1"/>
    <col min="3" max="3" width="7.85546875" customWidth="1"/>
    <col min="4" max="4" width="12.140625" bestFit="1" customWidth="1"/>
    <col min="5" max="5" width="15" bestFit="1" customWidth="1"/>
    <col min="6" max="6" width="12.140625" bestFit="1" customWidth="1"/>
    <col min="7" max="7" width="16" bestFit="1" customWidth="1"/>
    <col min="8" max="8" width="12.140625" bestFit="1" customWidth="1"/>
    <col min="9" max="9" width="17.5703125" bestFit="1" customWidth="1"/>
    <col min="10" max="10" width="12.140625" bestFit="1" customWidth="1"/>
    <col min="11" max="11" width="18.5703125" bestFit="1" customWidth="1"/>
    <col min="12" max="12" width="12.140625" bestFit="1" customWidth="1"/>
    <col min="13" max="13" width="16.5703125" bestFit="1" customWidth="1"/>
    <col min="14" max="14" width="12.140625" bestFit="1" customWidth="1"/>
    <col min="15" max="15" width="18.7109375" bestFit="1" customWidth="1"/>
    <col min="16" max="16" width="12.140625" bestFit="1" customWidth="1"/>
    <col min="17" max="17" width="13.5703125" bestFit="1" customWidth="1"/>
    <col min="18" max="21" width="12.140625" bestFit="1" customWidth="1"/>
    <col min="22" max="22" width="12.5703125" bestFit="1" customWidth="1"/>
    <col min="23" max="23" width="12.140625" bestFit="1" customWidth="1"/>
    <col min="24" max="24" width="12.5703125" bestFit="1" customWidth="1"/>
    <col min="25" max="25" width="13.42578125" bestFit="1" customWidth="1"/>
  </cols>
  <sheetData>
    <row r="1" spans="1:24" ht="31.5" customHeight="1" thickBot="1" x14ac:dyDescent="0.35">
      <c r="B1" s="64" t="s">
        <v>23</v>
      </c>
      <c r="C1" s="55" t="s">
        <v>63</v>
      </c>
      <c r="D1" s="56" t="s">
        <v>1</v>
      </c>
      <c r="E1" s="57" t="s">
        <v>24</v>
      </c>
      <c r="F1" s="58" t="s">
        <v>2</v>
      </c>
      <c r="G1" s="57" t="s">
        <v>25</v>
      </c>
      <c r="H1" s="58" t="s">
        <v>3</v>
      </c>
      <c r="I1" s="57" t="s">
        <v>26</v>
      </c>
      <c r="J1" s="58" t="s">
        <v>4</v>
      </c>
      <c r="K1" s="57" t="s">
        <v>27</v>
      </c>
      <c r="L1" s="58" t="s">
        <v>5</v>
      </c>
      <c r="M1" s="57" t="s">
        <v>28</v>
      </c>
      <c r="N1" s="58" t="s">
        <v>6</v>
      </c>
      <c r="O1" s="57" t="s">
        <v>29</v>
      </c>
      <c r="P1" s="58" t="s">
        <v>7</v>
      </c>
      <c r="Q1" s="57" t="s">
        <v>30</v>
      </c>
      <c r="R1" s="58" t="s">
        <v>8</v>
      </c>
      <c r="S1" s="58" t="s">
        <v>9</v>
      </c>
      <c r="T1" s="58" t="s">
        <v>10</v>
      </c>
      <c r="U1" s="58" t="s">
        <v>64</v>
      </c>
      <c r="V1" s="58" t="s">
        <v>11</v>
      </c>
      <c r="W1" s="58" t="s">
        <v>12</v>
      </c>
      <c r="X1" s="59" t="s">
        <v>13</v>
      </c>
    </row>
    <row r="2" spans="1:24" x14ac:dyDescent="0.25">
      <c r="B2" s="2" t="s">
        <v>65</v>
      </c>
      <c r="C2" s="65"/>
      <c r="D2" s="67">
        <f>'DWT - M7'!C17</f>
        <v>2.360618487000465E-2</v>
      </c>
      <c r="E2" s="12">
        <f>'DWT - M7'!D17</f>
        <v>1.4209139160811901E-2</v>
      </c>
      <c r="F2" s="68">
        <f>'DWT - M7'!E17</f>
        <v>1.8148597329854965E-2</v>
      </c>
      <c r="G2" s="12">
        <f>'DWT - M7'!F17</f>
        <v>9.2584816738963127E-3</v>
      </c>
      <c r="H2" s="12">
        <f>'DWT - M7'!G17</f>
        <v>0.19212173670530319</v>
      </c>
      <c r="I2" s="12">
        <f>'DWT - M7'!H17</f>
        <v>4.7830397263169289E-2</v>
      </c>
      <c r="J2" s="12">
        <f>'DWT - M7'!I17</f>
        <v>0.16966221481561661</v>
      </c>
      <c r="K2" s="12">
        <f>'DWT - M7'!J17</f>
        <v>3.5407392308115959E-2</v>
      </c>
      <c r="L2" s="12">
        <f>'DWT - M7'!K17</f>
        <v>2.7713624760508541E-2</v>
      </c>
      <c r="M2" s="12">
        <f>'DWT - M7'!L17</f>
        <v>6.309550954028964E-3</v>
      </c>
      <c r="N2" s="12">
        <f>'DWT - M7'!M17</f>
        <v>3.739040344953537E-2</v>
      </c>
      <c r="O2" s="12">
        <f>'DWT - M7'!N17</f>
        <v>9.3462038785219193E-3</v>
      </c>
      <c r="P2" s="12">
        <f>'DWT - M7'!O17</f>
        <v>5.7863093912601471E-2</v>
      </c>
      <c r="Q2" s="12">
        <f>'DWT - M7'!P17</f>
        <v>3.5252874717116356E-2</v>
      </c>
      <c r="R2" s="12">
        <f>'DWT - M7'!Q17</f>
        <v>0.68888142704963684</v>
      </c>
      <c r="S2" s="12">
        <f>'DWT - M7'!R17</f>
        <v>0.12185199186205864</v>
      </c>
      <c r="T2" s="12">
        <f>'DWT - M7'!S17</f>
        <v>1.0213058590888977</v>
      </c>
      <c r="U2" s="12">
        <f>'DWT - M7'!T17</f>
        <v>5.3588708862662315E-2</v>
      </c>
      <c r="V2" s="12">
        <f>'DWT - M7'!U17</f>
        <v>8.0871133804321289</v>
      </c>
      <c r="W2" s="12">
        <f>'DWT - M7'!V17</f>
        <v>6.4255058765411377</v>
      </c>
      <c r="X2" s="69">
        <f>'DWT - M7'!W17</f>
        <v>10.724462985992432</v>
      </c>
    </row>
    <row r="3" spans="1:24" x14ac:dyDescent="0.25">
      <c r="A3" s="211" t="s">
        <v>66</v>
      </c>
      <c r="B3" s="3" t="s">
        <v>67</v>
      </c>
      <c r="C3" s="60">
        <v>17136</v>
      </c>
      <c r="D3" s="6">
        <v>17136</v>
      </c>
      <c r="E3">
        <v>17136</v>
      </c>
      <c r="F3">
        <v>17136</v>
      </c>
      <c r="G3">
        <v>17136</v>
      </c>
      <c r="H3">
        <v>17136</v>
      </c>
      <c r="I3">
        <v>17232</v>
      </c>
      <c r="J3">
        <v>17136</v>
      </c>
      <c r="K3">
        <v>17232</v>
      </c>
      <c r="L3">
        <v>17136</v>
      </c>
      <c r="M3">
        <v>17136</v>
      </c>
      <c r="N3">
        <v>17136</v>
      </c>
      <c r="O3">
        <v>17136</v>
      </c>
      <c r="P3">
        <v>17160</v>
      </c>
      <c r="Q3">
        <v>17136</v>
      </c>
      <c r="R3">
        <v>17136</v>
      </c>
      <c r="S3">
        <v>17168</v>
      </c>
      <c r="T3">
        <v>17144</v>
      </c>
      <c r="U3">
        <v>17136</v>
      </c>
      <c r="V3">
        <v>18160</v>
      </c>
      <c r="W3">
        <v>17136</v>
      </c>
      <c r="X3" s="7">
        <v>17136</v>
      </c>
    </row>
    <row r="4" spans="1:24" ht="15.75" customHeight="1" thickBot="1" x14ac:dyDescent="0.3">
      <c r="A4" s="212"/>
      <c r="B4" s="4" t="s">
        <v>68</v>
      </c>
      <c r="C4" s="66">
        <v>105424</v>
      </c>
      <c r="D4" s="19">
        <v>123072</v>
      </c>
      <c r="E4" s="16">
        <v>112000</v>
      </c>
      <c r="F4" s="16">
        <v>128384</v>
      </c>
      <c r="G4" s="16">
        <v>112832</v>
      </c>
      <c r="H4" s="16">
        <v>108008</v>
      </c>
      <c r="I4" s="16">
        <v>118648</v>
      </c>
      <c r="J4" s="16">
        <v>108008</v>
      </c>
      <c r="K4" s="16">
        <v>120888</v>
      </c>
      <c r="L4" s="16">
        <v>109128</v>
      </c>
      <c r="M4" s="16">
        <v>127856</v>
      </c>
      <c r="N4" s="16">
        <v>109384</v>
      </c>
      <c r="O4" s="16">
        <v>131856</v>
      </c>
      <c r="P4" s="16">
        <v>106544</v>
      </c>
      <c r="Q4" s="16">
        <v>106688</v>
      </c>
      <c r="R4" s="16">
        <v>107392</v>
      </c>
      <c r="S4" s="16">
        <v>108416</v>
      </c>
      <c r="T4" s="16">
        <v>109136</v>
      </c>
      <c r="U4" s="16">
        <v>115456</v>
      </c>
      <c r="V4" s="16">
        <v>109080</v>
      </c>
      <c r="W4" s="16">
        <v>108980</v>
      </c>
      <c r="X4" s="17">
        <v>108244</v>
      </c>
    </row>
    <row r="5" spans="1:24" x14ac:dyDescent="0.25">
      <c r="A5" s="216" t="s">
        <v>69</v>
      </c>
      <c r="B5" s="2" t="s">
        <v>67</v>
      </c>
      <c r="C5" s="213"/>
      <c r="D5" s="5">
        <f t="shared" ref="D5:X5" si="0">D3-$C$3</f>
        <v>0</v>
      </c>
      <c r="E5" s="5">
        <f t="shared" si="0"/>
        <v>0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96</v>
      </c>
      <c r="J5" s="5">
        <f t="shared" si="0"/>
        <v>0</v>
      </c>
      <c r="K5" s="5">
        <f t="shared" si="0"/>
        <v>96</v>
      </c>
      <c r="L5" s="5">
        <f t="shared" si="0"/>
        <v>0</v>
      </c>
      <c r="M5" s="5">
        <f t="shared" si="0"/>
        <v>0</v>
      </c>
      <c r="N5" s="5">
        <f t="shared" si="0"/>
        <v>0</v>
      </c>
      <c r="O5" s="5">
        <f t="shared" si="0"/>
        <v>0</v>
      </c>
      <c r="P5" s="5">
        <f t="shared" si="0"/>
        <v>24</v>
      </c>
      <c r="Q5" s="5">
        <f t="shared" si="0"/>
        <v>0</v>
      </c>
      <c r="R5" s="5">
        <f t="shared" si="0"/>
        <v>0</v>
      </c>
      <c r="S5" s="5">
        <f t="shared" si="0"/>
        <v>32</v>
      </c>
      <c r="T5" s="5">
        <f t="shared" si="0"/>
        <v>8</v>
      </c>
      <c r="U5" s="5">
        <f t="shared" si="0"/>
        <v>0</v>
      </c>
      <c r="V5" s="5">
        <f t="shared" si="0"/>
        <v>1024</v>
      </c>
      <c r="W5" s="5">
        <f t="shared" si="0"/>
        <v>0</v>
      </c>
      <c r="X5" s="62">
        <f t="shared" si="0"/>
        <v>0</v>
      </c>
    </row>
    <row r="6" spans="1:24" ht="15.75" customHeight="1" thickBot="1" x14ac:dyDescent="0.3">
      <c r="A6" s="217"/>
      <c r="B6" s="4" t="s">
        <v>68</v>
      </c>
      <c r="C6" s="214"/>
      <c r="D6" s="16">
        <f t="shared" ref="D6:X6" si="1">D4-$C$4</f>
        <v>17648</v>
      </c>
      <c r="E6" s="16">
        <f t="shared" si="1"/>
        <v>6576</v>
      </c>
      <c r="F6" s="16">
        <f t="shared" si="1"/>
        <v>22960</v>
      </c>
      <c r="G6" s="16">
        <f t="shared" si="1"/>
        <v>7408</v>
      </c>
      <c r="H6" s="16">
        <f t="shared" si="1"/>
        <v>2584</v>
      </c>
      <c r="I6" s="16">
        <f t="shared" si="1"/>
        <v>13224</v>
      </c>
      <c r="J6" s="16">
        <f t="shared" si="1"/>
        <v>2584</v>
      </c>
      <c r="K6" s="16">
        <f t="shared" si="1"/>
        <v>15464</v>
      </c>
      <c r="L6" s="16">
        <f t="shared" si="1"/>
        <v>3704</v>
      </c>
      <c r="M6" s="16">
        <f t="shared" si="1"/>
        <v>22432</v>
      </c>
      <c r="N6" s="16">
        <f t="shared" si="1"/>
        <v>3960</v>
      </c>
      <c r="O6" s="16">
        <f t="shared" si="1"/>
        <v>26432</v>
      </c>
      <c r="P6" s="16">
        <f t="shared" si="1"/>
        <v>1120</v>
      </c>
      <c r="Q6" s="16">
        <f t="shared" si="1"/>
        <v>1264</v>
      </c>
      <c r="R6" s="16">
        <f t="shared" si="1"/>
        <v>1968</v>
      </c>
      <c r="S6" s="16">
        <f t="shared" si="1"/>
        <v>2992</v>
      </c>
      <c r="T6" s="16">
        <f t="shared" si="1"/>
        <v>3712</v>
      </c>
      <c r="U6" s="16">
        <f t="shared" si="1"/>
        <v>10032</v>
      </c>
      <c r="V6" s="16">
        <f t="shared" si="1"/>
        <v>3656</v>
      </c>
      <c r="W6" s="16">
        <f t="shared" si="1"/>
        <v>3556</v>
      </c>
      <c r="X6" s="17">
        <f t="shared" si="1"/>
        <v>2820</v>
      </c>
    </row>
    <row r="7" spans="1:24" ht="15.75" customHeight="1" thickBot="1" x14ac:dyDescent="0.3">
      <c r="C7" s="63"/>
    </row>
    <row r="8" spans="1:24" ht="31.5" customHeight="1" thickBot="1" x14ac:dyDescent="0.35">
      <c r="B8" s="54" t="s">
        <v>33</v>
      </c>
      <c r="C8" s="55" t="s">
        <v>63</v>
      </c>
      <c r="D8" s="56" t="s">
        <v>1</v>
      </c>
      <c r="E8" s="57" t="s">
        <v>24</v>
      </c>
      <c r="F8" s="58" t="s">
        <v>2</v>
      </c>
      <c r="G8" s="57" t="s">
        <v>25</v>
      </c>
      <c r="H8" s="58" t="s">
        <v>3</v>
      </c>
      <c r="I8" s="57" t="s">
        <v>26</v>
      </c>
      <c r="J8" s="58" t="s">
        <v>4</v>
      </c>
      <c r="K8" s="57" t="s">
        <v>27</v>
      </c>
      <c r="L8" s="58" t="s">
        <v>5</v>
      </c>
      <c r="M8" s="57" t="s">
        <v>28</v>
      </c>
      <c r="N8" s="58" t="s">
        <v>6</v>
      </c>
      <c r="O8" s="57" t="s">
        <v>29</v>
      </c>
      <c r="P8" s="58" t="s">
        <v>7</v>
      </c>
      <c r="Q8" s="57" t="s">
        <v>30</v>
      </c>
      <c r="R8" s="58" t="s">
        <v>8</v>
      </c>
      <c r="S8" s="58" t="s">
        <v>9</v>
      </c>
      <c r="T8" s="58" t="s">
        <v>10</v>
      </c>
      <c r="U8" s="58" t="s">
        <v>64</v>
      </c>
      <c r="V8" s="58" t="s">
        <v>11</v>
      </c>
      <c r="W8" s="58" t="s">
        <v>12</v>
      </c>
      <c r="X8" s="59" t="s">
        <v>13</v>
      </c>
    </row>
    <row r="9" spans="1:24" x14ac:dyDescent="0.25">
      <c r="B9" s="2" t="s">
        <v>65</v>
      </c>
      <c r="C9" s="7"/>
      <c r="D9" s="67">
        <f>'DWT - M7'!C30</f>
        <v>1.5825703740119934E-2</v>
      </c>
      <c r="E9" s="12">
        <f>'DWT - M7'!D30</f>
        <v>1.4263147953897715E-2</v>
      </c>
      <c r="F9" s="68">
        <f>'DWT - M7'!E30</f>
        <v>1.0849587619304657E-2</v>
      </c>
      <c r="G9" s="12">
        <f>'DWT - M7'!F30</f>
        <v>9.2453933320939541E-3</v>
      </c>
      <c r="H9" s="12">
        <f>'DWT - M7'!G30</f>
        <v>0.12002069503068924</v>
      </c>
      <c r="I9" s="12">
        <f>'DWT - M7'!H30</f>
        <v>4.6757068485021598E-2</v>
      </c>
      <c r="J9" s="12">
        <f>'DWT - M7'!I30</f>
        <v>9.7342688590288162E-2</v>
      </c>
      <c r="K9" s="12">
        <f>'DWT - M7'!J30</f>
        <v>3.4453772008419037E-2</v>
      </c>
      <c r="L9" s="12">
        <f>'DWT - M7'!K30</f>
        <v>2.40976857021451E-2</v>
      </c>
      <c r="M9" s="12">
        <f>'DWT - M7'!L30</f>
        <v>6.0262961778789759E-3</v>
      </c>
      <c r="N9" s="12">
        <f>'DWT - M7'!M30</f>
        <v>3.4040471538901329E-2</v>
      </c>
      <c r="O9" s="12">
        <f>'DWT - M7'!N30</f>
        <v>9.3586617149412632E-3</v>
      </c>
      <c r="P9" s="12">
        <f>'DWT - M7'!O30</f>
        <v>4.3962296098470688E-2</v>
      </c>
      <c r="Q9" s="12">
        <f>'DWT - M7'!P30</f>
        <v>3.4983370453119278E-2</v>
      </c>
      <c r="R9" s="12">
        <f>'DWT - M7'!Q30</f>
        <v>0.23528348654508591</v>
      </c>
      <c r="S9" s="12">
        <f>'DWT - M7'!R30</f>
        <v>3.8196612149477005E-2</v>
      </c>
      <c r="T9" s="12">
        <f>'DWT - M7'!S30</f>
        <v>0.34640060365200043</v>
      </c>
      <c r="U9" s="12">
        <f>'DWT - M7'!T30</f>
        <v>5.6029815226793289E-2</v>
      </c>
      <c r="V9" s="12">
        <f>'DWT - M7'!U30</f>
        <v>4.6627011299133301</v>
      </c>
      <c r="W9" s="12">
        <f>'DWT - M7'!V30</f>
        <v>6.0119094848632813</v>
      </c>
      <c r="X9" s="69">
        <f>'DWT - M7'!W30</f>
        <v>5.153528928756713</v>
      </c>
    </row>
    <row r="10" spans="1:24" x14ac:dyDescent="0.25">
      <c r="A10" s="211" t="s">
        <v>66</v>
      </c>
      <c r="B10" s="3" t="s">
        <v>67</v>
      </c>
      <c r="C10" s="60">
        <v>17136</v>
      </c>
      <c r="D10" s="6">
        <f t="shared" ref="D10:X10" si="2">D3</f>
        <v>17136</v>
      </c>
      <c r="E10">
        <f t="shared" si="2"/>
        <v>17136</v>
      </c>
      <c r="F10">
        <f t="shared" si="2"/>
        <v>17136</v>
      </c>
      <c r="G10">
        <f t="shared" si="2"/>
        <v>17136</v>
      </c>
      <c r="H10">
        <f t="shared" si="2"/>
        <v>17136</v>
      </c>
      <c r="I10">
        <f t="shared" si="2"/>
        <v>17232</v>
      </c>
      <c r="J10">
        <f t="shared" si="2"/>
        <v>17136</v>
      </c>
      <c r="K10">
        <f t="shared" si="2"/>
        <v>17232</v>
      </c>
      <c r="L10">
        <f t="shared" si="2"/>
        <v>17136</v>
      </c>
      <c r="M10">
        <f t="shared" si="2"/>
        <v>17136</v>
      </c>
      <c r="N10">
        <f t="shared" si="2"/>
        <v>17136</v>
      </c>
      <c r="O10">
        <f t="shared" si="2"/>
        <v>17136</v>
      </c>
      <c r="P10">
        <f t="shared" si="2"/>
        <v>17160</v>
      </c>
      <c r="Q10">
        <f t="shared" si="2"/>
        <v>17136</v>
      </c>
      <c r="R10">
        <f t="shared" si="2"/>
        <v>17136</v>
      </c>
      <c r="S10">
        <f t="shared" si="2"/>
        <v>17168</v>
      </c>
      <c r="T10">
        <f t="shared" si="2"/>
        <v>17144</v>
      </c>
      <c r="U10">
        <f t="shared" si="2"/>
        <v>17136</v>
      </c>
      <c r="V10">
        <f t="shared" si="2"/>
        <v>18160</v>
      </c>
      <c r="W10">
        <f t="shared" si="2"/>
        <v>17136</v>
      </c>
      <c r="X10" s="7">
        <f t="shared" si="2"/>
        <v>17136</v>
      </c>
    </row>
    <row r="11" spans="1:24" ht="15.75" customHeight="1" thickBot="1" x14ac:dyDescent="0.3">
      <c r="A11" s="212"/>
      <c r="B11" s="4" t="s">
        <v>68</v>
      </c>
      <c r="C11" s="61">
        <v>113336</v>
      </c>
      <c r="D11" s="19">
        <v>130896</v>
      </c>
      <c r="E11" s="16">
        <v>119952</v>
      </c>
      <c r="F11" s="16">
        <v>136016</v>
      </c>
      <c r="G11" s="16">
        <v>120784</v>
      </c>
      <c r="H11" s="16">
        <v>116288</v>
      </c>
      <c r="I11" s="16">
        <v>126856</v>
      </c>
      <c r="J11" s="16">
        <v>116288</v>
      </c>
      <c r="K11" s="16">
        <v>129096</v>
      </c>
      <c r="L11" s="16">
        <v>119328</v>
      </c>
      <c r="M11" s="16">
        <v>137288</v>
      </c>
      <c r="N11" s="16">
        <v>119856</v>
      </c>
      <c r="O11" s="16">
        <v>143160</v>
      </c>
      <c r="P11" s="16">
        <v>115464</v>
      </c>
      <c r="Q11" s="16">
        <v>114712</v>
      </c>
      <c r="R11" s="16">
        <v>119320</v>
      </c>
      <c r="S11" s="16">
        <v>117840</v>
      </c>
      <c r="T11" s="16">
        <v>123872</v>
      </c>
      <c r="U11" s="16">
        <v>124624</v>
      </c>
      <c r="V11" s="16">
        <v>118896</v>
      </c>
      <c r="W11" s="16">
        <v>120772</v>
      </c>
      <c r="X11" s="16">
        <v>121700</v>
      </c>
    </row>
    <row r="12" spans="1:24" x14ac:dyDescent="0.25">
      <c r="A12" s="216" t="s">
        <v>69</v>
      </c>
      <c r="B12" s="2" t="s">
        <v>67</v>
      </c>
      <c r="C12" s="213"/>
      <c r="D12" s="5">
        <f t="shared" ref="D12:X12" si="3">D10-$C$10</f>
        <v>0</v>
      </c>
      <c r="E12" s="5">
        <f t="shared" si="3"/>
        <v>0</v>
      </c>
      <c r="F12" s="5">
        <f t="shared" si="3"/>
        <v>0</v>
      </c>
      <c r="G12" s="5">
        <f t="shared" si="3"/>
        <v>0</v>
      </c>
      <c r="H12" s="5">
        <f t="shared" si="3"/>
        <v>0</v>
      </c>
      <c r="I12" s="5">
        <f t="shared" si="3"/>
        <v>96</v>
      </c>
      <c r="J12" s="5">
        <f t="shared" si="3"/>
        <v>0</v>
      </c>
      <c r="K12" s="5">
        <f t="shared" si="3"/>
        <v>96</v>
      </c>
      <c r="L12" s="5">
        <f t="shared" si="3"/>
        <v>0</v>
      </c>
      <c r="M12" s="5">
        <f t="shared" si="3"/>
        <v>0</v>
      </c>
      <c r="N12" s="5">
        <f t="shared" si="3"/>
        <v>0</v>
      </c>
      <c r="O12" s="5">
        <f t="shared" si="3"/>
        <v>0</v>
      </c>
      <c r="P12" s="5">
        <f t="shared" si="3"/>
        <v>24</v>
      </c>
      <c r="Q12" s="5">
        <f t="shared" si="3"/>
        <v>0</v>
      </c>
      <c r="R12" s="5">
        <f t="shared" si="3"/>
        <v>0</v>
      </c>
      <c r="S12" s="5">
        <f t="shared" si="3"/>
        <v>32</v>
      </c>
      <c r="T12" s="5">
        <f t="shared" si="3"/>
        <v>8</v>
      </c>
      <c r="U12" s="5">
        <f t="shared" si="3"/>
        <v>0</v>
      </c>
      <c r="V12" s="5">
        <f t="shared" si="3"/>
        <v>1024</v>
      </c>
      <c r="W12" s="5">
        <f t="shared" si="3"/>
        <v>0</v>
      </c>
      <c r="X12" s="62">
        <f t="shared" si="3"/>
        <v>0</v>
      </c>
    </row>
    <row r="13" spans="1:24" ht="15.75" customHeight="1" thickBot="1" x14ac:dyDescent="0.3">
      <c r="A13" s="217"/>
      <c r="B13" s="4" t="s">
        <v>68</v>
      </c>
      <c r="C13" s="214"/>
      <c r="D13" s="16">
        <f t="shared" ref="D13:X13" si="4">D11-$C$11</f>
        <v>17560</v>
      </c>
      <c r="E13" s="16">
        <f t="shared" si="4"/>
        <v>6616</v>
      </c>
      <c r="F13" s="16">
        <f t="shared" si="4"/>
        <v>22680</v>
      </c>
      <c r="G13" s="16">
        <f t="shared" si="4"/>
        <v>7448</v>
      </c>
      <c r="H13" s="16">
        <f t="shared" si="4"/>
        <v>2952</v>
      </c>
      <c r="I13" s="16">
        <f t="shared" si="4"/>
        <v>13520</v>
      </c>
      <c r="J13" s="16">
        <f t="shared" si="4"/>
        <v>2952</v>
      </c>
      <c r="K13" s="16">
        <f t="shared" si="4"/>
        <v>15760</v>
      </c>
      <c r="L13" s="16">
        <f t="shared" si="4"/>
        <v>5992</v>
      </c>
      <c r="M13" s="16">
        <f t="shared" si="4"/>
        <v>23952</v>
      </c>
      <c r="N13" s="16">
        <f t="shared" si="4"/>
        <v>6520</v>
      </c>
      <c r="O13" s="16">
        <f t="shared" si="4"/>
        <v>29824</v>
      </c>
      <c r="P13" s="16">
        <f t="shared" si="4"/>
        <v>2128</v>
      </c>
      <c r="Q13" s="16">
        <f t="shared" si="4"/>
        <v>1376</v>
      </c>
      <c r="R13" s="16">
        <f t="shared" si="4"/>
        <v>5984</v>
      </c>
      <c r="S13" s="16">
        <f t="shared" si="4"/>
        <v>4504</v>
      </c>
      <c r="T13" s="16">
        <f t="shared" si="4"/>
        <v>10536</v>
      </c>
      <c r="U13" s="16">
        <f t="shared" si="4"/>
        <v>11288</v>
      </c>
      <c r="V13" s="16">
        <f t="shared" si="4"/>
        <v>5560</v>
      </c>
      <c r="W13" s="16">
        <f t="shared" si="4"/>
        <v>7436</v>
      </c>
      <c r="X13" s="17">
        <f t="shared" si="4"/>
        <v>8364</v>
      </c>
    </row>
    <row r="14" spans="1:24" ht="15.75" customHeight="1" thickBot="1" x14ac:dyDescent="0.3">
      <c r="C14" s="63"/>
    </row>
    <row r="15" spans="1:24" ht="31.5" customHeight="1" thickBot="1" x14ac:dyDescent="0.35">
      <c r="B15" s="54" t="s">
        <v>34</v>
      </c>
      <c r="C15" s="55" t="s">
        <v>63</v>
      </c>
      <c r="D15" s="56" t="s">
        <v>1</v>
      </c>
      <c r="E15" s="57" t="s">
        <v>24</v>
      </c>
      <c r="F15" s="58" t="s">
        <v>2</v>
      </c>
      <c r="G15" s="57" t="s">
        <v>25</v>
      </c>
      <c r="H15" s="58" t="s">
        <v>3</v>
      </c>
      <c r="I15" s="57" t="s">
        <v>26</v>
      </c>
      <c r="J15" s="58" t="s">
        <v>4</v>
      </c>
      <c r="K15" s="57" t="s">
        <v>27</v>
      </c>
      <c r="L15" s="58" t="s">
        <v>5</v>
      </c>
      <c r="M15" s="57" t="s">
        <v>28</v>
      </c>
      <c r="N15" s="58" t="s">
        <v>6</v>
      </c>
      <c r="O15" s="57" t="s">
        <v>29</v>
      </c>
      <c r="P15" s="58" t="s">
        <v>7</v>
      </c>
      <c r="Q15" s="57" t="s">
        <v>30</v>
      </c>
      <c r="R15" s="58" t="s">
        <v>8</v>
      </c>
      <c r="S15" s="58" t="s">
        <v>9</v>
      </c>
      <c r="T15" s="58" t="s">
        <v>10</v>
      </c>
      <c r="U15" s="58" t="s">
        <v>64</v>
      </c>
      <c r="V15" s="58" t="s">
        <v>11</v>
      </c>
      <c r="W15" s="58" t="s">
        <v>12</v>
      </c>
      <c r="X15" s="59" t="s">
        <v>13</v>
      </c>
    </row>
    <row r="16" spans="1:24" s="50" customFormat="1" x14ac:dyDescent="0.25">
      <c r="B16" s="70" t="s">
        <v>65</v>
      </c>
      <c r="C16" s="26"/>
      <c r="D16" s="49">
        <f>'DWT - M7'!C44</f>
        <v>3.7541041150689118E-2</v>
      </c>
      <c r="E16" s="50">
        <f>'DWT - M7'!D44</f>
        <v>1.4453282579779623E-2</v>
      </c>
      <c r="F16" s="47">
        <f>'DWT - M7'!E44</f>
        <v>3.0064648017287251E-2</v>
      </c>
      <c r="G16" s="50">
        <f>'DWT - M7'!F44</f>
        <v>9.4603798352181911E-3</v>
      </c>
      <c r="H16" s="50">
        <f>'DWT - M7'!G44</f>
        <v>0.2411321476101875</v>
      </c>
      <c r="I16" s="50">
        <f>'DWT - M7'!H44</f>
        <v>4.824545793235302E-2</v>
      </c>
      <c r="J16" s="50">
        <f>'DWT - M7'!I44</f>
        <v>0.20871614664793009</v>
      </c>
      <c r="K16" s="50">
        <f>'DWT - M7'!J44</f>
        <v>3.5690225660800934E-2</v>
      </c>
      <c r="L16" s="50">
        <f>'DWT - M7'!K44</f>
        <v>3.7278290838003159E-2</v>
      </c>
      <c r="M16" s="50">
        <f>'DWT - M7'!L44</f>
        <v>6.5956851467490196E-3</v>
      </c>
      <c r="N16" s="50">
        <f>'DWT - M7'!M44</f>
        <v>5.1797911524772644E-2</v>
      </c>
      <c r="O16" s="50">
        <f>'DWT - M7'!N44</f>
        <v>9.554500225931406E-3</v>
      </c>
      <c r="P16" s="50">
        <f>'DWT - M7'!O44</f>
        <v>5.0355888903141029E-2</v>
      </c>
      <c r="Q16" s="50">
        <f>'DWT - M7'!P44</f>
        <v>3.0173111706972122E-2</v>
      </c>
      <c r="R16" s="50">
        <f>'DWT - M7'!Q44</f>
        <v>0.56031617522239685</v>
      </c>
      <c r="S16" s="50">
        <f>'DWT - M7'!R44</f>
        <v>0.12149568647146225</v>
      </c>
      <c r="T16" s="50">
        <f>'DWT - M7'!S44</f>
        <v>1.551475465297699</v>
      </c>
      <c r="U16" s="50">
        <f>'DWT - M7'!T44</f>
        <v>5.4997930303215981E-2</v>
      </c>
      <c r="V16" s="50">
        <f>'DWT - M7'!U44</f>
        <v>11.457266807556152</v>
      </c>
      <c r="W16" s="50">
        <f>'DWT - M7'!V44</f>
        <v>7.2451579570770273</v>
      </c>
      <c r="X16" s="51">
        <f>'DWT - M7'!W44</f>
        <v>10.294665336608887</v>
      </c>
    </row>
    <row r="17" spans="1:24" x14ac:dyDescent="0.25">
      <c r="A17" s="211" t="s">
        <v>66</v>
      </c>
      <c r="B17" s="3" t="s">
        <v>67</v>
      </c>
      <c r="C17" s="60">
        <v>17136</v>
      </c>
      <c r="D17" s="6">
        <f t="shared" ref="D17:X17" si="5">D3</f>
        <v>17136</v>
      </c>
      <c r="E17">
        <f t="shared" si="5"/>
        <v>17136</v>
      </c>
      <c r="F17">
        <f t="shared" si="5"/>
        <v>17136</v>
      </c>
      <c r="G17">
        <f t="shared" si="5"/>
        <v>17136</v>
      </c>
      <c r="H17">
        <f t="shared" si="5"/>
        <v>17136</v>
      </c>
      <c r="I17">
        <f t="shared" si="5"/>
        <v>17232</v>
      </c>
      <c r="J17">
        <f t="shared" si="5"/>
        <v>17136</v>
      </c>
      <c r="K17">
        <f t="shared" si="5"/>
        <v>17232</v>
      </c>
      <c r="L17">
        <f t="shared" si="5"/>
        <v>17136</v>
      </c>
      <c r="M17">
        <f t="shared" si="5"/>
        <v>17136</v>
      </c>
      <c r="N17">
        <f t="shared" si="5"/>
        <v>17136</v>
      </c>
      <c r="O17">
        <f t="shared" si="5"/>
        <v>17136</v>
      </c>
      <c r="P17">
        <f t="shared" si="5"/>
        <v>17160</v>
      </c>
      <c r="Q17">
        <f t="shared" si="5"/>
        <v>17136</v>
      </c>
      <c r="R17">
        <f t="shared" si="5"/>
        <v>17136</v>
      </c>
      <c r="S17">
        <f t="shared" si="5"/>
        <v>17168</v>
      </c>
      <c r="T17">
        <f t="shared" si="5"/>
        <v>17144</v>
      </c>
      <c r="U17">
        <f t="shared" si="5"/>
        <v>17136</v>
      </c>
      <c r="V17">
        <f t="shared" si="5"/>
        <v>18160</v>
      </c>
      <c r="W17">
        <f t="shared" si="5"/>
        <v>17136</v>
      </c>
      <c r="X17" s="7">
        <f t="shared" si="5"/>
        <v>17136</v>
      </c>
    </row>
    <row r="18" spans="1:24" ht="15.75" customHeight="1" thickBot="1" x14ac:dyDescent="0.3">
      <c r="A18" s="212"/>
      <c r="B18" s="4" t="s">
        <v>68</v>
      </c>
      <c r="C18" s="66">
        <v>99112</v>
      </c>
      <c r="D18" s="19">
        <v>101208</v>
      </c>
      <c r="E18" s="16">
        <v>105752</v>
      </c>
      <c r="F18" s="16">
        <v>101912</v>
      </c>
      <c r="G18" s="16">
        <v>106648</v>
      </c>
      <c r="H18" s="16">
        <v>101304</v>
      </c>
      <c r="I18" s="16">
        <v>112464</v>
      </c>
      <c r="J18" s="16">
        <v>101304</v>
      </c>
      <c r="K18" s="16">
        <v>114576</v>
      </c>
      <c r="L18" s="16">
        <v>102472</v>
      </c>
      <c r="M18" s="16">
        <v>120352</v>
      </c>
      <c r="N18" s="16">
        <v>102584</v>
      </c>
      <c r="O18" s="16">
        <v>123888</v>
      </c>
      <c r="P18" s="16">
        <v>100224</v>
      </c>
      <c r="Q18" s="16">
        <v>100304</v>
      </c>
      <c r="R18" s="16">
        <v>100888</v>
      </c>
      <c r="S18" s="16">
        <v>101776</v>
      </c>
      <c r="T18" s="16">
        <v>101736</v>
      </c>
      <c r="U18" s="16">
        <v>108696</v>
      </c>
      <c r="V18" s="16">
        <v>102184</v>
      </c>
      <c r="W18" s="16">
        <v>101764</v>
      </c>
      <c r="X18" s="17">
        <v>101548</v>
      </c>
    </row>
    <row r="19" spans="1:24" x14ac:dyDescent="0.25">
      <c r="A19" s="216" t="s">
        <v>69</v>
      </c>
      <c r="B19" s="2" t="s">
        <v>67</v>
      </c>
      <c r="C19" s="213"/>
      <c r="D19" s="5">
        <f t="shared" ref="D19:X19" si="6">D17-$C$17</f>
        <v>0</v>
      </c>
      <c r="E19" s="5">
        <f t="shared" si="6"/>
        <v>0</v>
      </c>
      <c r="F19" s="5">
        <f t="shared" si="6"/>
        <v>0</v>
      </c>
      <c r="G19" s="5">
        <f t="shared" si="6"/>
        <v>0</v>
      </c>
      <c r="H19" s="5">
        <f t="shared" si="6"/>
        <v>0</v>
      </c>
      <c r="I19" s="5">
        <f t="shared" si="6"/>
        <v>96</v>
      </c>
      <c r="J19" s="5">
        <f t="shared" si="6"/>
        <v>0</v>
      </c>
      <c r="K19" s="5">
        <f t="shared" si="6"/>
        <v>96</v>
      </c>
      <c r="L19" s="5">
        <f t="shared" si="6"/>
        <v>0</v>
      </c>
      <c r="M19" s="5">
        <f t="shared" si="6"/>
        <v>0</v>
      </c>
      <c r="N19" s="5">
        <f t="shared" si="6"/>
        <v>0</v>
      </c>
      <c r="O19" s="5">
        <f t="shared" si="6"/>
        <v>0</v>
      </c>
      <c r="P19" s="5">
        <f t="shared" si="6"/>
        <v>24</v>
      </c>
      <c r="Q19" s="5">
        <f t="shared" si="6"/>
        <v>0</v>
      </c>
      <c r="R19" s="5">
        <f t="shared" si="6"/>
        <v>0</v>
      </c>
      <c r="S19" s="5">
        <f t="shared" si="6"/>
        <v>32</v>
      </c>
      <c r="T19" s="5">
        <f t="shared" si="6"/>
        <v>8</v>
      </c>
      <c r="U19" s="5">
        <f t="shared" si="6"/>
        <v>0</v>
      </c>
      <c r="V19" s="5">
        <f t="shared" si="6"/>
        <v>1024</v>
      </c>
      <c r="W19" s="5">
        <f t="shared" si="6"/>
        <v>0</v>
      </c>
      <c r="X19" s="62">
        <f t="shared" si="6"/>
        <v>0</v>
      </c>
    </row>
    <row r="20" spans="1:24" ht="15.75" customHeight="1" thickBot="1" x14ac:dyDescent="0.3">
      <c r="A20" s="217"/>
      <c r="B20" s="4" t="s">
        <v>68</v>
      </c>
      <c r="C20" s="214"/>
      <c r="D20" s="16">
        <f t="shared" ref="D20:X20" si="7">D18-$C$18</f>
        <v>2096</v>
      </c>
      <c r="E20" s="16">
        <f t="shared" si="7"/>
        <v>6640</v>
      </c>
      <c r="F20" s="16">
        <f t="shared" si="7"/>
        <v>2800</v>
      </c>
      <c r="G20" s="16">
        <f t="shared" si="7"/>
        <v>7536</v>
      </c>
      <c r="H20" s="16">
        <f t="shared" si="7"/>
        <v>2192</v>
      </c>
      <c r="I20" s="16">
        <f t="shared" si="7"/>
        <v>13352</v>
      </c>
      <c r="J20" s="16">
        <f t="shared" si="7"/>
        <v>2192</v>
      </c>
      <c r="K20" s="16">
        <f t="shared" si="7"/>
        <v>15464</v>
      </c>
      <c r="L20" s="16">
        <f t="shared" si="7"/>
        <v>3360</v>
      </c>
      <c r="M20" s="16">
        <f t="shared" si="7"/>
        <v>21240</v>
      </c>
      <c r="N20" s="16">
        <f t="shared" si="7"/>
        <v>3472</v>
      </c>
      <c r="O20" s="16">
        <f t="shared" si="7"/>
        <v>24776</v>
      </c>
      <c r="P20" s="16">
        <f t="shared" si="7"/>
        <v>1112</v>
      </c>
      <c r="Q20" s="16">
        <f t="shared" si="7"/>
        <v>1192</v>
      </c>
      <c r="R20" s="16">
        <f t="shared" si="7"/>
        <v>1776</v>
      </c>
      <c r="S20" s="16">
        <f t="shared" si="7"/>
        <v>2664</v>
      </c>
      <c r="T20" s="16">
        <f t="shared" si="7"/>
        <v>2624</v>
      </c>
      <c r="U20" s="16">
        <f t="shared" si="7"/>
        <v>9584</v>
      </c>
      <c r="V20" s="16">
        <f t="shared" si="7"/>
        <v>3072</v>
      </c>
      <c r="W20" s="16">
        <f t="shared" si="7"/>
        <v>2652</v>
      </c>
      <c r="X20" s="17">
        <f t="shared" si="7"/>
        <v>2436</v>
      </c>
    </row>
    <row r="21" spans="1:24" ht="15.75" thickBot="1" x14ac:dyDescent="0.3"/>
    <row r="22" spans="1:24" ht="15.75" customHeight="1" thickBot="1" x14ac:dyDescent="0.3">
      <c r="D22" s="56" t="s">
        <v>1</v>
      </c>
      <c r="E22" s="57" t="s">
        <v>24</v>
      </c>
      <c r="F22" s="58" t="s">
        <v>2</v>
      </c>
      <c r="G22" s="57" t="s">
        <v>25</v>
      </c>
      <c r="H22" s="58" t="s">
        <v>3</v>
      </c>
      <c r="I22" s="57" t="s">
        <v>26</v>
      </c>
      <c r="J22" s="58" t="s">
        <v>4</v>
      </c>
      <c r="K22" s="57" t="s">
        <v>27</v>
      </c>
      <c r="L22" s="58" t="s">
        <v>5</v>
      </c>
      <c r="M22" s="57" t="s">
        <v>28</v>
      </c>
      <c r="N22" s="58" t="s">
        <v>6</v>
      </c>
      <c r="O22" s="57" t="s">
        <v>29</v>
      </c>
      <c r="P22" s="58" t="s">
        <v>7</v>
      </c>
      <c r="Q22" s="57" t="s">
        <v>30</v>
      </c>
      <c r="R22" s="58" t="s">
        <v>8</v>
      </c>
      <c r="S22" s="58" t="s">
        <v>9</v>
      </c>
      <c r="T22" s="58" t="s">
        <v>10</v>
      </c>
      <c r="U22" s="58" t="s">
        <v>64</v>
      </c>
      <c r="V22" s="58" t="s">
        <v>11</v>
      </c>
      <c r="W22" s="58" t="s">
        <v>12</v>
      </c>
      <c r="X22" s="59" t="s">
        <v>13</v>
      </c>
    </row>
    <row r="23" spans="1:24" ht="15.75" thickBot="1" x14ac:dyDescent="0.3">
      <c r="B23" s="213" t="s">
        <v>67</v>
      </c>
      <c r="C23" s="215"/>
      <c r="D23" s="196">
        <v>0</v>
      </c>
      <c r="E23" s="194">
        <v>0</v>
      </c>
      <c r="F23" s="194">
        <v>0</v>
      </c>
      <c r="G23" s="194">
        <v>0</v>
      </c>
      <c r="H23" s="194">
        <v>0</v>
      </c>
      <c r="I23" s="194">
        <v>96</v>
      </c>
      <c r="J23" s="194">
        <v>0</v>
      </c>
      <c r="K23" s="194">
        <v>96</v>
      </c>
      <c r="L23" s="194">
        <v>0</v>
      </c>
      <c r="M23" s="194">
        <v>0</v>
      </c>
      <c r="N23" s="194">
        <v>0</v>
      </c>
      <c r="O23" s="194">
        <v>0</v>
      </c>
      <c r="P23" s="194">
        <v>24</v>
      </c>
      <c r="Q23" s="194">
        <v>0</v>
      </c>
      <c r="R23" s="194">
        <v>0</v>
      </c>
      <c r="S23" s="194">
        <v>32</v>
      </c>
      <c r="T23" s="194">
        <v>8</v>
      </c>
      <c r="U23" s="194">
        <v>0</v>
      </c>
      <c r="V23" s="194">
        <v>1024</v>
      </c>
      <c r="W23" s="194">
        <v>0</v>
      </c>
      <c r="X23" s="195">
        <v>0</v>
      </c>
    </row>
    <row r="24" spans="1:24" x14ac:dyDescent="0.25">
      <c r="B24" t="s">
        <v>152</v>
      </c>
      <c r="D24" s="197">
        <f>AVERAGE(D20,D13,D6)</f>
        <v>12434.666666666666</v>
      </c>
      <c r="E24" s="197">
        <f t="shared" ref="E24:X24" si="8">AVERAGE(E20,E13,E6)</f>
        <v>6610.666666666667</v>
      </c>
      <c r="F24" s="197">
        <f>AVERAGE(F20,F13,F6)</f>
        <v>16146.666666666666</v>
      </c>
      <c r="G24" s="197">
        <f t="shared" si="8"/>
        <v>7464</v>
      </c>
      <c r="H24" s="197">
        <f t="shared" si="8"/>
        <v>2576</v>
      </c>
      <c r="I24" s="197">
        <f t="shared" si="8"/>
        <v>13365.333333333334</v>
      </c>
      <c r="J24" s="197">
        <f t="shared" si="8"/>
        <v>2576</v>
      </c>
      <c r="K24" s="197">
        <f t="shared" si="8"/>
        <v>15562.666666666666</v>
      </c>
      <c r="L24" s="197">
        <f t="shared" si="8"/>
        <v>4352</v>
      </c>
      <c r="M24" s="197">
        <f t="shared" si="8"/>
        <v>22541.333333333332</v>
      </c>
      <c r="N24" s="197">
        <f t="shared" si="8"/>
        <v>4650.666666666667</v>
      </c>
      <c r="O24" s="197">
        <f t="shared" si="8"/>
        <v>27010.666666666668</v>
      </c>
      <c r="P24" s="197">
        <f t="shared" si="8"/>
        <v>1453.3333333333333</v>
      </c>
      <c r="Q24" s="197">
        <f t="shared" si="8"/>
        <v>1277.3333333333333</v>
      </c>
      <c r="R24" s="197">
        <f t="shared" si="8"/>
        <v>3242.6666666666665</v>
      </c>
      <c r="S24" s="197">
        <f t="shared" si="8"/>
        <v>3386.6666666666665</v>
      </c>
      <c r="T24" s="197">
        <f t="shared" si="8"/>
        <v>5624</v>
      </c>
      <c r="U24" s="197">
        <f t="shared" si="8"/>
        <v>10301.333333333334</v>
      </c>
      <c r="V24" s="197">
        <f t="shared" si="8"/>
        <v>4096</v>
      </c>
      <c r="W24" s="197">
        <f t="shared" si="8"/>
        <v>4548</v>
      </c>
      <c r="X24" s="197">
        <f t="shared" si="8"/>
        <v>4540</v>
      </c>
    </row>
    <row r="25" spans="1:24" ht="15.75" thickBot="1" x14ac:dyDescent="0.3"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</row>
    <row r="26" spans="1:24" ht="30.75" thickBot="1" x14ac:dyDescent="0.3">
      <c r="D26" s="56" t="s">
        <v>1</v>
      </c>
      <c r="E26" s="57" t="s">
        <v>24</v>
      </c>
      <c r="F26" s="58" t="s">
        <v>2</v>
      </c>
      <c r="G26" s="57" t="s">
        <v>25</v>
      </c>
      <c r="H26" s="58" t="s">
        <v>3</v>
      </c>
      <c r="I26" s="57" t="s">
        <v>26</v>
      </c>
      <c r="J26" s="58" t="s">
        <v>4</v>
      </c>
      <c r="K26" s="57" t="s">
        <v>27</v>
      </c>
      <c r="L26" s="58" t="s">
        <v>5</v>
      </c>
      <c r="M26" s="57" t="s">
        <v>28</v>
      </c>
      <c r="N26" s="58" t="s">
        <v>6</v>
      </c>
      <c r="O26" s="57" t="s">
        <v>29</v>
      </c>
      <c r="P26" s="58" t="s">
        <v>7</v>
      </c>
      <c r="Q26" s="57" t="s">
        <v>30</v>
      </c>
      <c r="R26" s="58" t="s">
        <v>8</v>
      </c>
      <c r="S26" s="58" t="s">
        <v>9</v>
      </c>
      <c r="T26" s="58" t="s">
        <v>10</v>
      </c>
      <c r="U26" s="58" t="s">
        <v>64</v>
      </c>
      <c r="V26" s="58" t="s">
        <v>11</v>
      </c>
      <c r="W26" s="58" t="s">
        <v>12</v>
      </c>
      <c r="X26" s="59" t="s">
        <v>13</v>
      </c>
    </row>
    <row r="27" spans="1:24" ht="15.75" thickBot="1" x14ac:dyDescent="0.3">
      <c r="C27" t="s">
        <v>33</v>
      </c>
      <c r="D27" s="16">
        <f>D13</f>
        <v>17560</v>
      </c>
      <c r="E27" s="16">
        <f t="shared" ref="E27:X27" si="9">E13</f>
        <v>6616</v>
      </c>
      <c r="F27" s="16">
        <f t="shared" si="9"/>
        <v>22680</v>
      </c>
      <c r="G27" s="16">
        <f t="shared" si="9"/>
        <v>7448</v>
      </c>
      <c r="H27" s="16">
        <f t="shared" si="9"/>
        <v>2952</v>
      </c>
      <c r="I27" s="16">
        <f t="shared" si="9"/>
        <v>13520</v>
      </c>
      <c r="J27" s="16">
        <f t="shared" si="9"/>
        <v>2952</v>
      </c>
      <c r="K27" s="16">
        <f t="shared" si="9"/>
        <v>15760</v>
      </c>
      <c r="L27" s="16">
        <f t="shared" si="9"/>
        <v>5992</v>
      </c>
      <c r="M27" s="16">
        <f t="shared" si="9"/>
        <v>23952</v>
      </c>
      <c r="N27" s="16">
        <f t="shared" si="9"/>
        <v>6520</v>
      </c>
      <c r="O27" s="16">
        <f t="shared" si="9"/>
        <v>29824</v>
      </c>
      <c r="P27" s="16">
        <f t="shared" si="9"/>
        <v>2128</v>
      </c>
      <c r="Q27" s="16">
        <f t="shared" si="9"/>
        <v>1376</v>
      </c>
      <c r="R27" s="16">
        <f t="shared" si="9"/>
        <v>5984</v>
      </c>
      <c r="S27" s="16">
        <f t="shared" si="9"/>
        <v>4504</v>
      </c>
      <c r="T27" s="16">
        <f t="shared" si="9"/>
        <v>10536</v>
      </c>
      <c r="U27" s="16">
        <f t="shared" si="9"/>
        <v>11288</v>
      </c>
      <c r="V27" s="16">
        <f t="shared" si="9"/>
        <v>5560</v>
      </c>
      <c r="W27" s="16">
        <f t="shared" si="9"/>
        <v>7436</v>
      </c>
      <c r="X27" s="16">
        <f t="shared" si="9"/>
        <v>8364</v>
      </c>
    </row>
    <row r="28" spans="1:24" ht="15.75" thickBot="1" x14ac:dyDescent="0.3">
      <c r="C28" t="s">
        <v>23</v>
      </c>
      <c r="D28" s="16">
        <f>D6</f>
        <v>17648</v>
      </c>
      <c r="E28" s="16">
        <f t="shared" ref="E28:X28" si="10">E6</f>
        <v>6576</v>
      </c>
      <c r="F28" s="16">
        <f t="shared" si="10"/>
        <v>22960</v>
      </c>
      <c r="G28" s="16">
        <f t="shared" si="10"/>
        <v>7408</v>
      </c>
      <c r="H28" s="16">
        <f t="shared" si="10"/>
        <v>2584</v>
      </c>
      <c r="I28" s="16">
        <f t="shared" si="10"/>
        <v>13224</v>
      </c>
      <c r="J28" s="16">
        <f t="shared" si="10"/>
        <v>2584</v>
      </c>
      <c r="K28" s="16">
        <f t="shared" si="10"/>
        <v>15464</v>
      </c>
      <c r="L28" s="16">
        <f t="shared" si="10"/>
        <v>3704</v>
      </c>
      <c r="M28" s="16">
        <f t="shared" si="10"/>
        <v>22432</v>
      </c>
      <c r="N28" s="16">
        <f t="shared" si="10"/>
        <v>3960</v>
      </c>
      <c r="O28" s="16">
        <f t="shared" si="10"/>
        <v>26432</v>
      </c>
      <c r="P28" s="16">
        <f t="shared" si="10"/>
        <v>1120</v>
      </c>
      <c r="Q28" s="16">
        <f t="shared" si="10"/>
        <v>1264</v>
      </c>
      <c r="R28" s="16">
        <f t="shared" si="10"/>
        <v>1968</v>
      </c>
      <c r="S28" s="16">
        <f t="shared" si="10"/>
        <v>2992</v>
      </c>
      <c r="T28" s="16">
        <f t="shared" si="10"/>
        <v>3712</v>
      </c>
      <c r="U28" s="16">
        <f t="shared" si="10"/>
        <v>10032</v>
      </c>
      <c r="V28" s="16">
        <f t="shared" si="10"/>
        <v>3656</v>
      </c>
      <c r="W28" s="16">
        <f t="shared" si="10"/>
        <v>3556</v>
      </c>
      <c r="X28" s="16">
        <f t="shared" si="10"/>
        <v>2820</v>
      </c>
    </row>
    <row r="29" spans="1:24" ht="15.75" thickBot="1" x14ac:dyDescent="0.3">
      <c r="C29" t="s">
        <v>34</v>
      </c>
      <c r="D29" s="16">
        <f>D20</f>
        <v>2096</v>
      </c>
      <c r="E29" s="16">
        <f t="shared" ref="E29:X29" si="11">E20</f>
        <v>6640</v>
      </c>
      <c r="F29" s="16">
        <f t="shared" si="11"/>
        <v>2800</v>
      </c>
      <c r="G29" s="16">
        <f t="shared" si="11"/>
        <v>7536</v>
      </c>
      <c r="H29" s="16">
        <f t="shared" si="11"/>
        <v>2192</v>
      </c>
      <c r="I29" s="16">
        <f t="shared" si="11"/>
        <v>13352</v>
      </c>
      <c r="J29" s="16">
        <f t="shared" si="11"/>
        <v>2192</v>
      </c>
      <c r="K29" s="16">
        <f t="shared" si="11"/>
        <v>15464</v>
      </c>
      <c r="L29" s="16">
        <f t="shared" si="11"/>
        <v>3360</v>
      </c>
      <c r="M29" s="16">
        <f t="shared" si="11"/>
        <v>21240</v>
      </c>
      <c r="N29" s="16">
        <f t="shared" si="11"/>
        <v>3472</v>
      </c>
      <c r="O29" s="16">
        <f t="shared" si="11"/>
        <v>24776</v>
      </c>
      <c r="P29" s="16">
        <f t="shared" si="11"/>
        <v>1112</v>
      </c>
      <c r="Q29" s="16">
        <f t="shared" si="11"/>
        <v>1192</v>
      </c>
      <c r="R29" s="16">
        <f t="shared" si="11"/>
        <v>1776</v>
      </c>
      <c r="S29" s="16">
        <f t="shared" si="11"/>
        <v>2664</v>
      </c>
      <c r="T29" s="16">
        <f t="shared" si="11"/>
        <v>2624</v>
      </c>
      <c r="U29" s="16">
        <f t="shared" si="11"/>
        <v>9584</v>
      </c>
      <c r="V29" s="16">
        <f t="shared" si="11"/>
        <v>3072</v>
      </c>
      <c r="W29" s="16">
        <f t="shared" si="11"/>
        <v>2652</v>
      </c>
      <c r="X29" s="16">
        <f t="shared" si="11"/>
        <v>2436</v>
      </c>
    </row>
    <row r="30" spans="1:24" ht="15.75" customHeight="1" thickBot="1" x14ac:dyDescent="0.3"/>
    <row r="31" spans="1:24" ht="30.75" customHeight="1" thickBot="1" x14ac:dyDescent="0.3">
      <c r="D31" s="56" t="s">
        <v>1</v>
      </c>
      <c r="E31" s="57" t="s">
        <v>24</v>
      </c>
      <c r="F31" s="58" t="s">
        <v>2</v>
      </c>
      <c r="G31" s="57" t="s">
        <v>25</v>
      </c>
      <c r="H31" s="58" t="s">
        <v>3</v>
      </c>
      <c r="I31" s="57" t="s">
        <v>26</v>
      </c>
      <c r="J31" s="58" t="s">
        <v>4</v>
      </c>
      <c r="K31" s="57" t="s">
        <v>27</v>
      </c>
      <c r="L31" s="58" t="s">
        <v>5</v>
      </c>
      <c r="M31" s="57" t="s">
        <v>28</v>
      </c>
      <c r="N31" s="58" t="s">
        <v>6</v>
      </c>
      <c r="O31" s="57" t="s">
        <v>29</v>
      </c>
      <c r="P31" s="58" t="s">
        <v>7</v>
      </c>
      <c r="Q31" s="57" t="s">
        <v>30</v>
      </c>
      <c r="R31" s="58" t="s">
        <v>8</v>
      </c>
      <c r="S31" s="58" t="s">
        <v>9</v>
      </c>
      <c r="T31" s="58" t="s">
        <v>10</v>
      </c>
      <c r="U31" s="58" t="s">
        <v>64</v>
      </c>
      <c r="V31" s="58" t="s">
        <v>11</v>
      </c>
      <c r="W31" s="58" t="s">
        <v>12</v>
      </c>
      <c r="X31" s="59" t="s">
        <v>13</v>
      </c>
    </row>
    <row r="32" spans="1:24" x14ac:dyDescent="0.25">
      <c r="D32">
        <v>0</v>
      </c>
      <c r="E32">
        <v>0</v>
      </c>
      <c r="F32">
        <v>0</v>
      </c>
      <c r="G32">
        <v>0</v>
      </c>
      <c r="H32">
        <v>0</v>
      </c>
      <c r="I32">
        <v>96</v>
      </c>
      <c r="J32">
        <v>0</v>
      </c>
      <c r="K32">
        <v>96</v>
      </c>
      <c r="L32">
        <v>0</v>
      </c>
      <c r="M32">
        <v>0</v>
      </c>
      <c r="N32">
        <v>0</v>
      </c>
      <c r="O32">
        <v>0</v>
      </c>
      <c r="P32">
        <v>24</v>
      </c>
      <c r="Q32">
        <v>0</v>
      </c>
      <c r="R32">
        <v>0</v>
      </c>
      <c r="S32">
        <v>32</v>
      </c>
      <c r="T32">
        <v>8</v>
      </c>
      <c r="U32">
        <v>0</v>
      </c>
      <c r="V32">
        <v>1024</v>
      </c>
      <c r="W32">
        <v>0</v>
      </c>
      <c r="X32">
        <v>0</v>
      </c>
    </row>
    <row r="33" spans="4:28" x14ac:dyDescent="0.25">
      <c r="D33">
        <v>12434.666666666666</v>
      </c>
      <c r="E33">
        <v>6610.666666666667</v>
      </c>
      <c r="F33">
        <v>16146.666666666666</v>
      </c>
      <c r="G33">
        <v>7464</v>
      </c>
      <c r="H33">
        <v>2576</v>
      </c>
      <c r="I33">
        <v>13365.333333333334</v>
      </c>
      <c r="J33">
        <v>2576</v>
      </c>
      <c r="K33">
        <v>15562.666666666666</v>
      </c>
      <c r="L33">
        <v>4352</v>
      </c>
      <c r="M33">
        <v>22541.333333333332</v>
      </c>
      <c r="N33">
        <v>4650.666666666667</v>
      </c>
      <c r="O33">
        <v>27010.666666666668</v>
      </c>
      <c r="P33">
        <v>1453.3333333333333</v>
      </c>
      <c r="Q33">
        <v>1277.3333333333333</v>
      </c>
      <c r="R33">
        <v>3242.6666666666665</v>
      </c>
      <c r="S33">
        <v>3386.6666666666665</v>
      </c>
      <c r="T33">
        <v>5624</v>
      </c>
      <c r="U33">
        <v>10301.333333333334</v>
      </c>
      <c r="V33">
        <v>4096</v>
      </c>
      <c r="W33">
        <v>4548</v>
      </c>
      <c r="X33">
        <v>4540</v>
      </c>
    </row>
    <row r="35" spans="4:28" ht="15.75" thickBot="1" x14ac:dyDescent="0.3"/>
    <row r="36" spans="4:28" ht="15.75" thickBot="1" x14ac:dyDescent="0.3">
      <c r="H36" s="207" t="s">
        <v>35</v>
      </c>
      <c r="I36" s="208" t="s">
        <v>70</v>
      </c>
      <c r="J36" s="208" t="s">
        <v>71</v>
      </c>
      <c r="K36" s="208" t="s">
        <v>72</v>
      </c>
      <c r="L36" s="208" t="s">
        <v>73</v>
      </c>
      <c r="M36" s="208" t="s">
        <v>74</v>
      </c>
      <c r="N36" s="208" t="s">
        <v>75</v>
      </c>
      <c r="O36" s="208" t="s">
        <v>76</v>
      </c>
      <c r="P36" s="208" t="s">
        <v>77</v>
      </c>
      <c r="Q36" s="208" t="s">
        <v>122</v>
      </c>
      <c r="R36" s="208" t="s">
        <v>79</v>
      </c>
      <c r="S36" s="208" t="s">
        <v>80</v>
      </c>
      <c r="T36" s="208" t="s">
        <v>81</v>
      </c>
      <c r="U36" s="208" t="s">
        <v>82</v>
      </c>
      <c r="V36" s="208" t="s">
        <v>83</v>
      </c>
      <c r="W36" s="208" t="s">
        <v>84</v>
      </c>
      <c r="X36" s="208" t="s">
        <v>85</v>
      </c>
      <c r="Y36" s="208" t="s">
        <v>86</v>
      </c>
      <c r="Z36" s="208" t="s">
        <v>87</v>
      </c>
      <c r="AA36" s="208" t="s">
        <v>88</v>
      </c>
      <c r="AB36" s="209" t="s">
        <v>89</v>
      </c>
    </row>
    <row r="37" spans="4:28" ht="30.75" thickBot="1" x14ac:dyDescent="0.3">
      <c r="D37" s="56" t="s">
        <v>1</v>
      </c>
      <c r="E37">
        <v>0</v>
      </c>
      <c r="F37">
        <v>12434.666666666666</v>
      </c>
      <c r="H37" s="56" t="s">
        <v>1</v>
      </c>
      <c r="I37" s="57" t="s">
        <v>24</v>
      </c>
      <c r="J37" s="58" t="s">
        <v>2</v>
      </c>
      <c r="K37" s="57" t="s">
        <v>25</v>
      </c>
      <c r="L37" s="58" t="s">
        <v>3</v>
      </c>
      <c r="M37" s="58" t="s">
        <v>26</v>
      </c>
      <c r="N37" s="58" t="s">
        <v>4</v>
      </c>
      <c r="O37" s="58" t="s">
        <v>27</v>
      </c>
      <c r="P37" s="58" t="s">
        <v>5</v>
      </c>
      <c r="Q37" s="57" t="s">
        <v>28</v>
      </c>
      <c r="R37" s="57" t="s">
        <v>6</v>
      </c>
      <c r="S37" s="58" t="s">
        <v>29</v>
      </c>
      <c r="T37" s="58" t="s">
        <v>7</v>
      </c>
      <c r="U37" s="58" t="s">
        <v>30</v>
      </c>
      <c r="V37" s="58" t="s">
        <v>8</v>
      </c>
      <c r="W37" s="57" t="s">
        <v>9</v>
      </c>
      <c r="X37" s="58" t="s">
        <v>10</v>
      </c>
      <c r="Y37" s="57" t="s">
        <v>64</v>
      </c>
      <c r="Z37" s="58" t="s">
        <v>11</v>
      </c>
      <c r="AA37" s="57" t="s">
        <v>12</v>
      </c>
      <c r="AB37" s="59" t="s">
        <v>13</v>
      </c>
    </row>
    <row r="38" spans="4:28" ht="15.75" thickBot="1" x14ac:dyDescent="0.3">
      <c r="D38" s="58" t="s">
        <v>2</v>
      </c>
      <c r="E38">
        <v>0</v>
      </c>
      <c r="F38">
        <v>6610.666666666667</v>
      </c>
      <c r="H38">
        <v>0</v>
      </c>
      <c r="I38">
        <v>0</v>
      </c>
      <c r="J38">
        <v>0</v>
      </c>
      <c r="K38">
        <v>0</v>
      </c>
      <c r="L38">
        <v>0</v>
      </c>
      <c r="M38">
        <v>96</v>
      </c>
      <c r="N38">
        <v>0</v>
      </c>
      <c r="O38">
        <v>96</v>
      </c>
      <c r="P38">
        <v>0</v>
      </c>
      <c r="Q38">
        <v>0</v>
      </c>
      <c r="R38">
        <v>0</v>
      </c>
      <c r="S38">
        <v>0</v>
      </c>
      <c r="T38">
        <v>24</v>
      </c>
      <c r="U38">
        <v>0</v>
      </c>
      <c r="V38">
        <v>0</v>
      </c>
      <c r="W38">
        <v>32</v>
      </c>
      <c r="X38">
        <v>8</v>
      </c>
      <c r="Y38">
        <v>0</v>
      </c>
      <c r="Z38">
        <v>1024</v>
      </c>
      <c r="AA38">
        <v>0</v>
      </c>
      <c r="AB38">
        <v>0</v>
      </c>
    </row>
    <row r="39" spans="4:28" ht="15.75" thickBot="1" x14ac:dyDescent="0.3">
      <c r="D39" s="57" t="s">
        <v>25</v>
      </c>
      <c r="E39">
        <v>0</v>
      </c>
      <c r="F39">
        <v>16146.666666666666</v>
      </c>
      <c r="H39">
        <v>12434.666666666666</v>
      </c>
      <c r="I39">
        <v>6610.666666666667</v>
      </c>
      <c r="J39">
        <v>16146.666666666666</v>
      </c>
      <c r="K39">
        <v>7464</v>
      </c>
      <c r="L39">
        <v>2576</v>
      </c>
      <c r="M39">
        <v>13365.333333333334</v>
      </c>
      <c r="N39">
        <v>2576</v>
      </c>
      <c r="O39">
        <v>15562.666666666666</v>
      </c>
      <c r="P39">
        <v>4352</v>
      </c>
      <c r="Q39">
        <v>22541.333333333332</v>
      </c>
      <c r="R39">
        <v>4650.666666666667</v>
      </c>
      <c r="S39">
        <v>27010.666666666668</v>
      </c>
      <c r="T39">
        <v>1453.3333333333333</v>
      </c>
      <c r="U39">
        <v>1277.3333333333333</v>
      </c>
      <c r="V39">
        <v>3242.6666666666665</v>
      </c>
      <c r="W39">
        <v>3386.6666666666665</v>
      </c>
      <c r="X39">
        <v>5624</v>
      </c>
      <c r="Y39">
        <v>10301.333333333334</v>
      </c>
      <c r="Z39">
        <v>4096</v>
      </c>
      <c r="AA39">
        <v>4548</v>
      </c>
      <c r="AB39">
        <v>4540</v>
      </c>
    </row>
    <row r="40" spans="4:28" ht="15.75" thickBot="1" x14ac:dyDescent="0.3">
      <c r="D40" s="57" t="s">
        <v>24</v>
      </c>
      <c r="E40">
        <v>0</v>
      </c>
      <c r="F40">
        <v>7464</v>
      </c>
    </row>
    <row r="41" spans="4:28" ht="15.75" thickBot="1" x14ac:dyDescent="0.3">
      <c r="D41" s="58" t="s">
        <v>11</v>
      </c>
      <c r="E41">
        <v>1024</v>
      </c>
      <c r="F41">
        <v>2576</v>
      </c>
    </row>
    <row r="42" spans="4:28" ht="15.75" thickBot="1" x14ac:dyDescent="0.3">
      <c r="D42" s="58" t="s">
        <v>8</v>
      </c>
      <c r="E42">
        <v>0</v>
      </c>
      <c r="F42">
        <v>13365.333333333334</v>
      </c>
    </row>
    <row r="43" spans="4:28" ht="15.75" thickBot="1" x14ac:dyDescent="0.3">
      <c r="D43" s="58" t="s">
        <v>12</v>
      </c>
      <c r="E43">
        <v>0</v>
      </c>
      <c r="F43">
        <v>2576</v>
      </c>
    </row>
    <row r="44" spans="4:28" ht="15.75" thickBot="1" x14ac:dyDescent="0.3">
      <c r="D44" s="58" t="s">
        <v>3</v>
      </c>
      <c r="E44">
        <v>0</v>
      </c>
      <c r="F44">
        <v>15562.666666666666</v>
      </c>
      <c r="H44" t="s">
        <v>1</v>
      </c>
      <c r="I44" t="s">
        <v>24</v>
      </c>
      <c r="J44" t="s">
        <v>2</v>
      </c>
      <c r="K44" t="s">
        <v>25</v>
      </c>
      <c r="L44" t="s">
        <v>3</v>
      </c>
      <c r="M44" t="s">
        <v>26</v>
      </c>
      <c r="N44" t="s">
        <v>4</v>
      </c>
      <c r="O44" t="s">
        <v>27</v>
      </c>
      <c r="P44" t="s">
        <v>5</v>
      </c>
      <c r="Q44" t="s">
        <v>28</v>
      </c>
      <c r="R44" t="s">
        <v>6</v>
      </c>
      <c r="S44" t="s">
        <v>29</v>
      </c>
      <c r="T44" t="s">
        <v>7</v>
      </c>
      <c r="U44" t="s">
        <v>30</v>
      </c>
      <c r="V44" t="s">
        <v>8</v>
      </c>
      <c r="W44" t="s">
        <v>9</v>
      </c>
      <c r="X44" t="s">
        <v>10</v>
      </c>
      <c r="Y44" t="s">
        <v>64</v>
      </c>
      <c r="Z44" t="s">
        <v>11</v>
      </c>
      <c r="AA44" t="s">
        <v>12</v>
      </c>
      <c r="AB44" t="s">
        <v>13</v>
      </c>
    </row>
    <row r="45" spans="4:28" ht="15.75" thickBot="1" x14ac:dyDescent="0.3">
      <c r="D45" s="58" t="s">
        <v>4</v>
      </c>
      <c r="E45">
        <v>0</v>
      </c>
      <c r="F45">
        <v>4352</v>
      </c>
      <c r="H45">
        <v>17560</v>
      </c>
      <c r="I45">
        <v>6616</v>
      </c>
      <c r="J45">
        <v>22680</v>
      </c>
      <c r="K45">
        <v>7448</v>
      </c>
      <c r="L45">
        <v>2952</v>
      </c>
      <c r="M45">
        <v>13520</v>
      </c>
      <c r="N45">
        <v>2952</v>
      </c>
      <c r="O45">
        <v>15760</v>
      </c>
      <c r="P45">
        <v>5992</v>
      </c>
      <c r="Q45">
        <v>23952</v>
      </c>
      <c r="R45">
        <v>6520</v>
      </c>
      <c r="S45">
        <v>29824</v>
      </c>
      <c r="T45">
        <v>2128</v>
      </c>
      <c r="U45">
        <v>1376</v>
      </c>
      <c r="V45">
        <v>5984</v>
      </c>
      <c r="W45">
        <v>4504</v>
      </c>
      <c r="X45">
        <v>10536</v>
      </c>
      <c r="Y45">
        <v>11288</v>
      </c>
      <c r="Z45">
        <v>5560</v>
      </c>
      <c r="AA45">
        <v>7436</v>
      </c>
      <c r="AB45">
        <v>8364</v>
      </c>
    </row>
    <row r="46" spans="4:28" ht="15.75" thickBot="1" x14ac:dyDescent="0.3">
      <c r="D46" s="57" t="s">
        <v>27</v>
      </c>
      <c r="E46">
        <v>96</v>
      </c>
      <c r="F46">
        <v>22541.333333333332</v>
      </c>
      <c r="H46">
        <v>17648</v>
      </c>
      <c r="I46">
        <v>6576</v>
      </c>
      <c r="J46">
        <v>22960</v>
      </c>
      <c r="K46">
        <v>7408</v>
      </c>
      <c r="L46">
        <v>2584</v>
      </c>
      <c r="M46">
        <v>13224</v>
      </c>
      <c r="N46">
        <v>2584</v>
      </c>
      <c r="O46">
        <v>15464</v>
      </c>
      <c r="P46">
        <v>3704</v>
      </c>
      <c r="Q46">
        <v>22432</v>
      </c>
      <c r="R46">
        <v>3960</v>
      </c>
      <c r="S46">
        <v>26432</v>
      </c>
      <c r="T46">
        <v>1120</v>
      </c>
      <c r="U46">
        <v>1264</v>
      </c>
      <c r="V46">
        <v>1968</v>
      </c>
      <c r="W46">
        <v>2992</v>
      </c>
      <c r="X46">
        <v>3712</v>
      </c>
      <c r="Y46">
        <v>10032</v>
      </c>
      <c r="Z46">
        <v>3656</v>
      </c>
      <c r="AA46">
        <v>3556</v>
      </c>
      <c r="AB46">
        <v>2820</v>
      </c>
    </row>
    <row r="47" spans="4:28" ht="15.75" thickBot="1" x14ac:dyDescent="0.3">
      <c r="D47" s="57" t="s">
        <v>26</v>
      </c>
      <c r="E47">
        <v>96</v>
      </c>
      <c r="F47">
        <v>4650.666666666667</v>
      </c>
      <c r="H47">
        <v>2096</v>
      </c>
      <c r="I47">
        <v>6640</v>
      </c>
      <c r="J47">
        <v>2800</v>
      </c>
      <c r="K47">
        <v>7536</v>
      </c>
      <c r="L47">
        <v>2192</v>
      </c>
      <c r="M47">
        <v>13352</v>
      </c>
      <c r="N47">
        <v>2192</v>
      </c>
      <c r="O47">
        <v>15464</v>
      </c>
      <c r="P47">
        <v>3360</v>
      </c>
      <c r="Q47">
        <v>21240</v>
      </c>
      <c r="R47">
        <v>3472</v>
      </c>
      <c r="S47">
        <v>24776</v>
      </c>
      <c r="T47">
        <v>1112</v>
      </c>
      <c r="U47">
        <v>1192</v>
      </c>
      <c r="V47">
        <v>1776</v>
      </c>
      <c r="W47">
        <v>2664</v>
      </c>
      <c r="X47">
        <v>2624</v>
      </c>
      <c r="Y47">
        <v>9584</v>
      </c>
      <c r="Z47">
        <v>3072</v>
      </c>
      <c r="AA47">
        <v>2652</v>
      </c>
      <c r="AB47">
        <v>2436</v>
      </c>
    </row>
    <row r="48" spans="4:28" ht="30.75" thickBot="1" x14ac:dyDescent="0.3">
      <c r="D48" s="58" t="s">
        <v>13</v>
      </c>
      <c r="E48">
        <v>0</v>
      </c>
      <c r="F48">
        <v>27010.666666666668</v>
      </c>
    </row>
    <row r="49" spans="4:6" ht="30.75" thickBot="1" x14ac:dyDescent="0.3">
      <c r="D49" s="58" t="s">
        <v>64</v>
      </c>
      <c r="E49">
        <v>0</v>
      </c>
      <c r="F49">
        <v>1453.3333333333333</v>
      </c>
    </row>
    <row r="50" spans="4:6" ht="15.75" thickBot="1" x14ac:dyDescent="0.3">
      <c r="D50" s="58" t="s">
        <v>10</v>
      </c>
      <c r="E50">
        <v>8</v>
      </c>
      <c r="F50">
        <v>1277.3333333333333</v>
      </c>
    </row>
    <row r="51" spans="4:6" ht="15.75" thickBot="1" x14ac:dyDescent="0.3">
      <c r="D51" s="58" t="s">
        <v>5</v>
      </c>
      <c r="E51">
        <v>0</v>
      </c>
      <c r="F51">
        <v>3242.6666666666665</v>
      </c>
    </row>
    <row r="52" spans="4:6" ht="15.75" thickBot="1" x14ac:dyDescent="0.3">
      <c r="D52" s="57" t="s">
        <v>28</v>
      </c>
      <c r="E52">
        <v>0</v>
      </c>
      <c r="F52">
        <v>3386.6666666666665</v>
      </c>
    </row>
    <row r="53" spans="4:6" ht="15.75" thickBot="1" x14ac:dyDescent="0.3">
      <c r="D53" s="58" t="s">
        <v>6</v>
      </c>
      <c r="E53">
        <v>0</v>
      </c>
      <c r="F53">
        <v>5624</v>
      </c>
    </row>
    <row r="54" spans="4:6" ht="15.75" thickBot="1" x14ac:dyDescent="0.3">
      <c r="D54" s="57" t="s">
        <v>29</v>
      </c>
      <c r="E54">
        <v>0</v>
      </c>
      <c r="F54">
        <v>10301.333333333334</v>
      </c>
    </row>
    <row r="55" spans="4:6" ht="15.75" thickBot="1" x14ac:dyDescent="0.3">
      <c r="D55" s="58" t="s">
        <v>7</v>
      </c>
      <c r="E55">
        <v>24</v>
      </c>
      <c r="F55">
        <v>4096</v>
      </c>
    </row>
    <row r="56" spans="4:6" ht="15.75" thickBot="1" x14ac:dyDescent="0.3">
      <c r="D56" s="57" t="s">
        <v>30</v>
      </c>
      <c r="E56">
        <v>0</v>
      </c>
      <c r="F56">
        <v>4548</v>
      </c>
    </row>
    <row r="57" spans="4:6" ht="15.75" thickBot="1" x14ac:dyDescent="0.3">
      <c r="D57" s="59" t="s">
        <v>9</v>
      </c>
      <c r="E57">
        <v>32</v>
      </c>
      <c r="F57">
        <v>4540</v>
      </c>
    </row>
  </sheetData>
  <autoFilter ref="D36:E36" xr:uid="{00000000-0009-0000-0000-000002000000}">
    <sortState xmlns:xlrd2="http://schemas.microsoft.com/office/spreadsheetml/2017/richdata2" ref="D37:E57">
      <sortCondition ref="D36"/>
    </sortState>
  </autoFilter>
  <mergeCells count="10">
    <mergeCell ref="A3:A4"/>
    <mergeCell ref="C12:C13"/>
    <mergeCell ref="C5:C6"/>
    <mergeCell ref="A10:A11"/>
    <mergeCell ref="B23:C23"/>
    <mergeCell ref="A19:A20"/>
    <mergeCell ref="C19:C20"/>
    <mergeCell ref="A5:A6"/>
    <mergeCell ref="A17:A18"/>
    <mergeCell ref="A12:A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0908-7078-4794-BA50-5C5EF8C49B2D}">
  <dimension ref="A1:P30"/>
  <sheetViews>
    <sheetView topLeftCell="A3" workbookViewId="0">
      <selection activeCell="A26" sqref="A26:XFD26"/>
    </sheetView>
  </sheetViews>
  <sheetFormatPr defaultRowHeight="15" x14ac:dyDescent="0.25"/>
  <cols>
    <col min="1" max="1" width="9.28515625" bestFit="1" customWidth="1"/>
    <col min="2" max="2" width="14.85546875" bestFit="1" customWidth="1"/>
    <col min="3" max="3" width="10.28515625" bestFit="1" customWidth="1"/>
    <col min="4" max="4" width="15.85546875" bestFit="1" customWidth="1"/>
    <col min="5" max="5" width="8.5703125" bestFit="1" customWidth="1"/>
    <col min="6" max="6" width="17.5703125" bestFit="1" customWidth="1"/>
    <col min="7" max="7" width="9.5703125" bestFit="1" customWidth="1"/>
    <col min="8" max="8" width="18.5703125" bestFit="1" customWidth="1"/>
    <col min="9" max="9" width="10.5703125" bestFit="1" customWidth="1"/>
    <col min="10" max="10" width="16.42578125" bestFit="1" customWidth="1"/>
    <col min="11" max="11" width="10.5703125" bestFit="1" customWidth="1"/>
    <col min="12" max="12" width="18.5703125" bestFit="1" customWidth="1"/>
    <col min="13" max="13" width="10.42578125" bestFit="1" customWidth="1"/>
    <col min="14" max="14" width="13.42578125" bestFit="1" customWidth="1"/>
    <col min="15" max="15" width="9.85546875" bestFit="1" customWidth="1"/>
    <col min="16" max="16" width="12.28515625" bestFit="1" customWidth="1"/>
  </cols>
  <sheetData>
    <row r="1" spans="1:16" ht="15.75" thickBot="1" x14ac:dyDescent="0.3">
      <c r="A1" s="210" t="s">
        <v>1</v>
      </c>
      <c r="B1" s="57" t="s">
        <v>24</v>
      </c>
      <c r="C1" s="57" t="s">
        <v>2</v>
      </c>
      <c r="D1" s="57" t="s">
        <v>25</v>
      </c>
      <c r="E1" s="57" t="s">
        <v>3</v>
      </c>
      <c r="F1" s="57" t="s">
        <v>26</v>
      </c>
      <c r="G1" s="57" t="s">
        <v>4</v>
      </c>
      <c r="H1" s="57" t="s">
        <v>27</v>
      </c>
      <c r="I1" s="57" t="s">
        <v>5</v>
      </c>
      <c r="J1" s="57" t="s">
        <v>28</v>
      </c>
      <c r="K1" s="57" t="s">
        <v>6</v>
      </c>
      <c r="L1" s="57" t="s">
        <v>29</v>
      </c>
      <c r="M1" s="57" t="s">
        <v>7</v>
      </c>
      <c r="N1" s="57" t="s">
        <v>30</v>
      </c>
      <c r="O1" s="57" t="s">
        <v>10</v>
      </c>
      <c r="P1" s="57" t="s">
        <v>64</v>
      </c>
    </row>
    <row r="2" spans="1:16" x14ac:dyDescent="0.25">
      <c r="A2" s="67">
        <v>2.360618487000465E-2</v>
      </c>
      <c r="B2" s="12">
        <v>1.4209139160811901E-2</v>
      </c>
      <c r="C2" s="68">
        <v>1.8148597329854965E-2</v>
      </c>
      <c r="D2" s="12">
        <v>9.2584816738963127E-3</v>
      </c>
      <c r="E2" s="12">
        <v>0.19212173670530319</v>
      </c>
      <c r="F2" s="12">
        <v>4.7830397263169289E-2</v>
      </c>
      <c r="G2" s="12">
        <v>0.16966221481561661</v>
      </c>
      <c r="H2" s="12">
        <v>3.5407392308115959E-2</v>
      </c>
      <c r="I2" s="12">
        <v>2.7713624760508541E-2</v>
      </c>
      <c r="J2" s="12">
        <v>6.309550954028964E-3</v>
      </c>
      <c r="K2" s="12">
        <v>3.739040344953537E-2</v>
      </c>
      <c r="L2" s="12">
        <v>9.3462038785219193E-3</v>
      </c>
      <c r="M2" s="12">
        <v>5.7863093912601471E-2</v>
      </c>
      <c r="N2" s="12">
        <v>3.5252874717116356E-2</v>
      </c>
      <c r="O2" s="12">
        <v>1.0213058590888977</v>
      </c>
      <c r="P2" s="12">
        <v>5.3588708862662315E-2</v>
      </c>
    </row>
    <row r="3" spans="1:16" x14ac:dyDescent="0.25">
      <c r="A3" s="6">
        <v>17136</v>
      </c>
      <c r="B3">
        <v>17136</v>
      </c>
      <c r="C3">
        <v>17136</v>
      </c>
      <c r="D3">
        <v>17136</v>
      </c>
      <c r="E3">
        <v>17136</v>
      </c>
      <c r="F3">
        <v>17232</v>
      </c>
      <c r="G3">
        <v>17136</v>
      </c>
      <c r="H3">
        <v>17232</v>
      </c>
      <c r="I3">
        <v>17136</v>
      </c>
      <c r="J3">
        <v>17136</v>
      </c>
      <c r="K3">
        <v>17136</v>
      </c>
      <c r="L3">
        <v>17136</v>
      </c>
      <c r="M3">
        <v>17160</v>
      </c>
      <c r="N3">
        <v>17136</v>
      </c>
      <c r="O3">
        <v>17144</v>
      </c>
      <c r="P3">
        <v>17136</v>
      </c>
    </row>
    <row r="4" spans="1:16" ht="15.75" thickBot="1" x14ac:dyDescent="0.3">
      <c r="A4" s="19">
        <v>123072</v>
      </c>
      <c r="B4" s="16">
        <v>112000</v>
      </c>
      <c r="C4" s="16">
        <v>128384</v>
      </c>
      <c r="D4" s="16">
        <v>112832</v>
      </c>
      <c r="E4" s="16">
        <v>108008</v>
      </c>
      <c r="F4" s="16">
        <v>118648</v>
      </c>
      <c r="G4" s="16">
        <v>108008</v>
      </c>
      <c r="H4" s="16">
        <v>120888</v>
      </c>
      <c r="I4" s="16">
        <v>109128</v>
      </c>
      <c r="J4" s="16">
        <v>127856</v>
      </c>
      <c r="K4" s="16">
        <v>109384</v>
      </c>
      <c r="L4" s="16">
        <v>131856</v>
      </c>
      <c r="M4" s="16">
        <v>106544</v>
      </c>
      <c r="N4" s="16">
        <v>106688</v>
      </c>
      <c r="O4" s="16">
        <v>109136</v>
      </c>
      <c r="P4" s="16">
        <v>115456</v>
      </c>
    </row>
    <row r="5" spans="1:1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96</v>
      </c>
      <c r="G5" s="5">
        <v>0</v>
      </c>
      <c r="H5" s="5">
        <v>96</v>
      </c>
      <c r="I5" s="5">
        <v>0</v>
      </c>
      <c r="J5" s="5">
        <v>0</v>
      </c>
      <c r="K5" s="5">
        <v>0</v>
      </c>
      <c r="L5" s="5">
        <v>0</v>
      </c>
      <c r="M5" s="5">
        <v>24</v>
      </c>
      <c r="N5" s="5">
        <v>0</v>
      </c>
      <c r="O5" s="5">
        <v>8</v>
      </c>
      <c r="P5" s="5">
        <v>0</v>
      </c>
    </row>
    <row r="6" spans="1:16" ht="15.75" thickBot="1" x14ac:dyDescent="0.3">
      <c r="A6" s="16">
        <v>17648</v>
      </c>
      <c r="B6" s="16">
        <v>6576</v>
      </c>
      <c r="C6" s="16">
        <v>22960</v>
      </c>
      <c r="D6" s="16">
        <v>7408</v>
      </c>
      <c r="E6" s="16">
        <v>2584</v>
      </c>
      <c r="F6" s="16">
        <v>13224</v>
      </c>
      <c r="G6" s="16">
        <v>2584</v>
      </c>
      <c r="H6" s="16">
        <v>15464</v>
      </c>
      <c r="I6" s="16">
        <v>3704</v>
      </c>
      <c r="J6" s="16">
        <v>22432</v>
      </c>
      <c r="K6" s="16">
        <v>3960</v>
      </c>
      <c r="L6" s="16">
        <v>26432</v>
      </c>
      <c r="M6" s="16">
        <v>1120</v>
      </c>
      <c r="N6" s="16">
        <v>1264</v>
      </c>
      <c r="O6" s="16">
        <v>3712</v>
      </c>
      <c r="P6" s="16">
        <v>10032</v>
      </c>
    </row>
    <row r="7" spans="1:16" ht="15.75" thickBot="1" x14ac:dyDescent="0.3"/>
    <row r="8" spans="1:16" ht="15.75" thickBot="1" x14ac:dyDescent="0.3">
      <c r="A8" s="210" t="s">
        <v>1</v>
      </c>
      <c r="B8" s="57" t="s">
        <v>24</v>
      </c>
      <c r="C8" s="57" t="s">
        <v>2</v>
      </c>
      <c r="D8" s="57" t="s">
        <v>25</v>
      </c>
      <c r="E8" s="57" t="s">
        <v>3</v>
      </c>
      <c r="F8" s="57" t="s">
        <v>26</v>
      </c>
      <c r="G8" s="57" t="s">
        <v>4</v>
      </c>
      <c r="H8" s="57" t="s">
        <v>27</v>
      </c>
      <c r="I8" s="57" t="s">
        <v>5</v>
      </c>
      <c r="J8" s="57" t="s">
        <v>28</v>
      </c>
      <c r="K8" s="57" t="s">
        <v>6</v>
      </c>
      <c r="L8" s="57" t="s">
        <v>29</v>
      </c>
      <c r="M8" s="57" t="s">
        <v>7</v>
      </c>
      <c r="N8" s="57" t="s">
        <v>30</v>
      </c>
      <c r="O8" s="57" t="s">
        <v>10</v>
      </c>
      <c r="P8" s="57" t="s">
        <v>64</v>
      </c>
    </row>
    <row r="9" spans="1:16" x14ac:dyDescent="0.25">
      <c r="A9" s="67">
        <v>1.5825703740119934E-2</v>
      </c>
      <c r="B9" s="12">
        <v>1.4263147953897715E-2</v>
      </c>
      <c r="C9" s="68">
        <v>1.0849587619304657E-2</v>
      </c>
      <c r="D9" s="12">
        <v>9.2453933320939541E-3</v>
      </c>
      <c r="E9" s="12">
        <v>0.12002069503068924</v>
      </c>
      <c r="F9" s="12">
        <v>4.6757068485021598E-2</v>
      </c>
      <c r="G9" s="12">
        <v>9.7342688590288162E-2</v>
      </c>
      <c r="H9" s="12">
        <v>3.4453772008419037E-2</v>
      </c>
      <c r="I9" s="12">
        <v>2.40976857021451E-2</v>
      </c>
      <c r="J9" s="12">
        <v>6.0262961778789759E-3</v>
      </c>
      <c r="K9" s="12">
        <v>3.4040471538901329E-2</v>
      </c>
      <c r="L9" s="12">
        <v>9.3586617149412632E-3</v>
      </c>
      <c r="M9" s="12">
        <v>4.3962296098470688E-2</v>
      </c>
      <c r="N9" s="12">
        <v>3.4983370453119278E-2</v>
      </c>
      <c r="O9" s="12">
        <v>0.34640060365200043</v>
      </c>
      <c r="P9" s="12">
        <v>5.6029815226793289E-2</v>
      </c>
    </row>
    <row r="10" spans="1:16" x14ac:dyDescent="0.25">
      <c r="A10" s="6">
        <v>17136</v>
      </c>
      <c r="B10">
        <v>17136</v>
      </c>
      <c r="C10">
        <v>17136</v>
      </c>
      <c r="D10">
        <v>17136</v>
      </c>
      <c r="E10">
        <v>17136</v>
      </c>
      <c r="F10">
        <v>17232</v>
      </c>
      <c r="G10">
        <v>17136</v>
      </c>
      <c r="H10">
        <v>17232</v>
      </c>
      <c r="I10">
        <v>17136</v>
      </c>
      <c r="J10">
        <v>17136</v>
      </c>
      <c r="K10">
        <v>17136</v>
      </c>
      <c r="L10">
        <v>17136</v>
      </c>
      <c r="M10">
        <v>17160</v>
      </c>
      <c r="N10">
        <v>17136</v>
      </c>
      <c r="O10">
        <v>17144</v>
      </c>
      <c r="P10">
        <v>17136</v>
      </c>
    </row>
    <row r="11" spans="1:16" ht="15.75" thickBot="1" x14ac:dyDescent="0.3">
      <c r="A11" s="19">
        <v>130896</v>
      </c>
      <c r="B11" s="16">
        <v>119952</v>
      </c>
      <c r="C11" s="16">
        <v>136016</v>
      </c>
      <c r="D11" s="16">
        <v>120784</v>
      </c>
      <c r="E11" s="16">
        <v>116288</v>
      </c>
      <c r="F11" s="16">
        <v>126856</v>
      </c>
      <c r="G11" s="16">
        <v>116288</v>
      </c>
      <c r="H11" s="16">
        <v>129096</v>
      </c>
      <c r="I11" s="16">
        <v>119328</v>
      </c>
      <c r="J11" s="16">
        <v>137288</v>
      </c>
      <c r="K11" s="16">
        <v>119856</v>
      </c>
      <c r="L11" s="16">
        <v>143160</v>
      </c>
      <c r="M11" s="16">
        <v>115464</v>
      </c>
      <c r="N11" s="16">
        <v>114712</v>
      </c>
      <c r="O11" s="16">
        <v>123872</v>
      </c>
      <c r="P11" s="16">
        <v>124624</v>
      </c>
    </row>
    <row r="12" spans="1:16" x14ac:dyDescent="0.2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96</v>
      </c>
      <c r="G12" s="5">
        <v>0</v>
      </c>
      <c r="H12" s="5">
        <v>96</v>
      </c>
      <c r="I12" s="5">
        <v>0</v>
      </c>
      <c r="J12" s="5">
        <v>0</v>
      </c>
      <c r="K12" s="5">
        <v>0</v>
      </c>
      <c r="L12" s="5">
        <v>0</v>
      </c>
      <c r="M12" s="5">
        <v>24</v>
      </c>
      <c r="N12" s="5">
        <v>0</v>
      </c>
      <c r="O12" s="5">
        <v>8</v>
      </c>
      <c r="P12" s="5">
        <v>0</v>
      </c>
    </row>
    <row r="13" spans="1:16" ht="15.75" thickBot="1" x14ac:dyDescent="0.3">
      <c r="A13" s="16">
        <v>17560</v>
      </c>
      <c r="B13" s="16">
        <v>6616</v>
      </c>
      <c r="C13" s="16">
        <v>22680</v>
      </c>
      <c r="D13" s="16">
        <v>7448</v>
      </c>
      <c r="E13" s="16">
        <v>2952</v>
      </c>
      <c r="F13" s="16">
        <v>13520</v>
      </c>
      <c r="G13" s="16">
        <v>2952</v>
      </c>
      <c r="H13" s="16">
        <v>15760</v>
      </c>
      <c r="I13" s="16">
        <v>5992</v>
      </c>
      <c r="J13" s="16">
        <v>23952</v>
      </c>
      <c r="K13" s="16">
        <v>6520</v>
      </c>
      <c r="L13" s="16">
        <v>29824</v>
      </c>
      <c r="M13" s="16">
        <v>2128</v>
      </c>
      <c r="N13" s="16">
        <v>1376</v>
      </c>
      <c r="O13" s="16">
        <v>10536</v>
      </c>
      <c r="P13" s="16">
        <v>11288</v>
      </c>
    </row>
    <row r="14" spans="1:16" ht="15.75" thickBot="1" x14ac:dyDescent="0.3"/>
    <row r="15" spans="1:16" ht="15.75" thickBot="1" x14ac:dyDescent="0.3">
      <c r="A15" s="210" t="s">
        <v>1</v>
      </c>
      <c r="B15" s="57" t="s">
        <v>24</v>
      </c>
      <c r="C15" s="57" t="s">
        <v>2</v>
      </c>
      <c r="D15" s="57" t="s">
        <v>25</v>
      </c>
      <c r="E15" s="57" t="s">
        <v>3</v>
      </c>
      <c r="F15" s="57" t="s">
        <v>26</v>
      </c>
      <c r="G15" s="57" t="s">
        <v>4</v>
      </c>
      <c r="H15" s="57" t="s">
        <v>27</v>
      </c>
      <c r="I15" s="57" t="s">
        <v>5</v>
      </c>
      <c r="J15" s="57" t="s">
        <v>28</v>
      </c>
      <c r="K15" s="57" t="s">
        <v>6</v>
      </c>
      <c r="L15" s="57" t="s">
        <v>29</v>
      </c>
      <c r="M15" s="57" t="s">
        <v>7</v>
      </c>
      <c r="N15" s="57" t="s">
        <v>30</v>
      </c>
      <c r="O15" s="57" t="s">
        <v>10</v>
      </c>
      <c r="P15" s="57" t="s">
        <v>64</v>
      </c>
    </row>
    <row r="16" spans="1:16" x14ac:dyDescent="0.25">
      <c r="A16" s="49">
        <v>3.7541041150689118E-2</v>
      </c>
      <c r="B16" s="50">
        <v>1.4453282579779623E-2</v>
      </c>
      <c r="C16" s="47">
        <v>3.0064648017287251E-2</v>
      </c>
      <c r="D16" s="50">
        <v>9.4603798352181911E-3</v>
      </c>
      <c r="E16" s="50">
        <v>0.2411321476101875</v>
      </c>
      <c r="F16" s="50">
        <v>4.824545793235302E-2</v>
      </c>
      <c r="G16" s="50">
        <v>0.20871614664793009</v>
      </c>
      <c r="H16" s="50">
        <v>3.5690225660800934E-2</v>
      </c>
      <c r="I16" s="50">
        <v>3.7278290838003159E-2</v>
      </c>
      <c r="J16" s="50">
        <v>6.5956851467490196E-3</v>
      </c>
      <c r="K16" s="50">
        <v>5.1797911524772644E-2</v>
      </c>
      <c r="L16" s="50">
        <v>9.554500225931406E-3</v>
      </c>
      <c r="M16" s="50">
        <v>5.0355888903141029E-2</v>
      </c>
      <c r="N16" s="50">
        <v>3.0173111706972122E-2</v>
      </c>
      <c r="O16" s="50">
        <v>1.551475465297699</v>
      </c>
      <c r="P16" s="50">
        <v>5.4997930303215981E-2</v>
      </c>
    </row>
    <row r="17" spans="1:16" x14ac:dyDescent="0.25">
      <c r="A17" s="6">
        <v>17136</v>
      </c>
      <c r="B17">
        <v>17136</v>
      </c>
      <c r="C17">
        <v>17136</v>
      </c>
      <c r="D17">
        <v>17136</v>
      </c>
      <c r="E17">
        <v>17136</v>
      </c>
      <c r="F17">
        <v>17232</v>
      </c>
      <c r="G17">
        <v>17136</v>
      </c>
      <c r="H17">
        <v>17232</v>
      </c>
      <c r="I17">
        <v>17136</v>
      </c>
      <c r="J17">
        <v>17136</v>
      </c>
      <c r="K17">
        <v>17136</v>
      </c>
      <c r="L17">
        <v>17136</v>
      </c>
      <c r="M17">
        <v>17160</v>
      </c>
      <c r="N17">
        <v>17136</v>
      </c>
      <c r="O17">
        <v>17144</v>
      </c>
      <c r="P17">
        <v>17136</v>
      </c>
    </row>
    <row r="18" spans="1:16" ht="15.75" thickBot="1" x14ac:dyDescent="0.3">
      <c r="A18" s="19">
        <v>101208</v>
      </c>
      <c r="B18" s="16">
        <v>105752</v>
      </c>
      <c r="C18" s="16">
        <v>101912</v>
      </c>
      <c r="D18" s="16">
        <v>106648</v>
      </c>
      <c r="E18" s="16">
        <v>101304</v>
      </c>
      <c r="F18" s="16">
        <v>112464</v>
      </c>
      <c r="G18" s="16">
        <v>101304</v>
      </c>
      <c r="H18" s="16">
        <v>114576</v>
      </c>
      <c r="I18" s="16">
        <v>102472</v>
      </c>
      <c r="J18" s="16">
        <v>120352</v>
      </c>
      <c r="K18" s="16">
        <v>102584</v>
      </c>
      <c r="L18" s="16">
        <v>123888</v>
      </c>
      <c r="M18" s="16">
        <v>100224</v>
      </c>
      <c r="N18" s="16">
        <v>100304</v>
      </c>
      <c r="O18" s="16">
        <v>101736</v>
      </c>
      <c r="P18" s="16">
        <v>108696</v>
      </c>
    </row>
    <row r="19" spans="1:16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96</v>
      </c>
      <c r="G19" s="5">
        <v>0</v>
      </c>
      <c r="H19" s="5">
        <v>96</v>
      </c>
      <c r="I19" s="5">
        <v>0</v>
      </c>
      <c r="J19" s="5">
        <v>0</v>
      </c>
      <c r="K19" s="5">
        <v>0</v>
      </c>
      <c r="L19" s="5">
        <v>0</v>
      </c>
      <c r="M19" s="5">
        <v>24</v>
      </c>
      <c r="N19" s="5">
        <v>0</v>
      </c>
      <c r="O19" s="5">
        <v>8</v>
      </c>
      <c r="P19" s="5">
        <v>0</v>
      </c>
    </row>
    <row r="20" spans="1:16" ht="15.75" thickBot="1" x14ac:dyDescent="0.3">
      <c r="A20" s="16">
        <v>2096</v>
      </c>
      <c r="B20" s="16">
        <v>6640</v>
      </c>
      <c r="C20" s="16">
        <v>2800</v>
      </c>
      <c r="D20" s="16">
        <v>7536</v>
      </c>
      <c r="E20" s="16">
        <v>2192</v>
      </c>
      <c r="F20" s="16">
        <v>13352</v>
      </c>
      <c r="G20" s="16">
        <v>2192</v>
      </c>
      <c r="H20" s="16">
        <v>15464</v>
      </c>
      <c r="I20" s="16">
        <v>3360</v>
      </c>
      <c r="J20" s="16">
        <v>21240</v>
      </c>
      <c r="K20" s="16">
        <v>3472</v>
      </c>
      <c r="L20" s="16">
        <v>24776</v>
      </c>
      <c r="M20" s="16">
        <v>1112</v>
      </c>
      <c r="N20" s="16">
        <v>1192</v>
      </c>
      <c r="O20" s="16">
        <v>2624</v>
      </c>
      <c r="P20" s="16">
        <v>9584</v>
      </c>
    </row>
    <row r="22" spans="1:16" x14ac:dyDescent="0.25">
      <c r="A22">
        <f>AVERAGE(A20,A13,A6)</f>
        <v>12434.666666666666</v>
      </c>
      <c r="B22">
        <f t="shared" ref="B22:P22" si="0">AVERAGE(B20,B13,B6)</f>
        <v>6610.666666666667</v>
      </c>
      <c r="C22">
        <f t="shared" si="0"/>
        <v>16146.666666666666</v>
      </c>
      <c r="D22">
        <f t="shared" si="0"/>
        <v>7464</v>
      </c>
      <c r="E22">
        <f t="shared" si="0"/>
        <v>2576</v>
      </c>
      <c r="F22">
        <f t="shared" si="0"/>
        <v>13365.333333333334</v>
      </c>
      <c r="G22">
        <f t="shared" si="0"/>
        <v>2576</v>
      </c>
      <c r="H22">
        <f t="shared" si="0"/>
        <v>15562.666666666666</v>
      </c>
      <c r="I22">
        <f t="shared" si="0"/>
        <v>4352</v>
      </c>
      <c r="J22">
        <f t="shared" si="0"/>
        <v>22541.333333333332</v>
      </c>
      <c r="K22">
        <f t="shared" si="0"/>
        <v>4650.666666666667</v>
      </c>
      <c r="L22">
        <f t="shared" si="0"/>
        <v>27010.666666666668</v>
      </c>
      <c r="M22">
        <f t="shared" si="0"/>
        <v>1453.3333333333333</v>
      </c>
      <c r="N22">
        <f t="shared" si="0"/>
        <v>1277.3333333333333</v>
      </c>
      <c r="O22">
        <f t="shared" si="0"/>
        <v>5624</v>
      </c>
      <c r="P22">
        <f t="shared" si="0"/>
        <v>10301.333333333334</v>
      </c>
    </row>
    <row r="23" spans="1:16" x14ac:dyDescent="0.25">
      <c r="B23">
        <f>B22/A22</f>
        <v>0.53163199656873261</v>
      </c>
      <c r="D23">
        <f>D22/C22</f>
        <v>0.46226259289843108</v>
      </c>
      <c r="F23">
        <f>F22/E22</f>
        <v>5.1884057971014492</v>
      </c>
      <c r="H23">
        <f>H22/G22</f>
        <v>6.0414078674948239</v>
      </c>
      <c r="J23">
        <f>J22/I22</f>
        <v>5.1795343137254903</v>
      </c>
      <c r="L23">
        <f>L22/K22</f>
        <v>5.8079128440366974</v>
      </c>
      <c r="N23">
        <f>N22/M22</f>
        <v>0.87889908256880733</v>
      </c>
      <c r="P23">
        <f>P22/O22</f>
        <v>1.8316737790422002</v>
      </c>
    </row>
    <row r="24" spans="1:16" x14ac:dyDescent="0.25">
      <c r="A24" t="s">
        <v>160</v>
      </c>
    </row>
    <row r="25" spans="1:16" x14ac:dyDescent="0.25">
      <c r="A25" s="20">
        <v>2.5657643253604565E-2</v>
      </c>
      <c r="B25" s="20">
        <v>1.4308523231496414E-2</v>
      </c>
      <c r="C25" s="20">
        <v>1.9687610988815624E-2</v>
      </c>
      <c r="D25" s="20">
        <v>9.3214182804028187E-3</v>
      </c>
      <c r="E25" s="20">
        <v>0.18442485978206</v>
      </c>
      <c r="F25" s="20">
        <v>4.7610974560181298E-2</v>
      </c>
      <c r="G25" s="20">
        <v>0.15857368335127828</v>
      </c>
      <c r="H25" s="20">
        <v>3.5183796659111977E-2</v>
      </c>
      <c r="I25" s="20">
        <v>2.9696533766885597E-2</v>
      </c>
      <c r="J25" s="20">
        <v>6.3105107595523196E-3</v>
      </c>
      <c r="K25" s="20">
        <v>4.1076262171069779E-2</v>
      </c>
      <c r="L25" s="20">
        <v>9.4197886064648628E-3</v>
      </c>
      <c r="M25" s="20">
        <v>5.0727092971404396E-2</v>
      </c>
      <c r="N25" s="20">
        <v>3.3469785625735916E-2</v>
      </c>
      <c r="O25" s="20">
        <v>0.97306064267953241</v>
      </c>
      <c r="P25" s="20">
        <v>5.4872151464223862E-2</v>
      </c>
    </row>
    <row r="26" spans="1:16" x14ac:dyDescent="0.25">
      <c r="B26">
        <f>A25/B25</f>
        <v>1.7931720023437554</v>
      </c>
      <c r="D26">
        <f>C25/D25</f>
        <v>2.1120832041414235</v>
      </c>
      <c r="F26">
        <f>E25/F25</f>
        <v>3.8735787596396078</v>
      </c>
      <c r="H26">
        <f>G25/H25</f>
        <v>4.507008862280089</v>
      </c>
      <c r="J26">
        <f>I25/J25</f>
        <v>4.7058843409677236</v>
      </c>
      <c r="L26">
        <f>K25/L25</f>
        <v>4.3606352421623207</v>
      </c>
      <c r="N26">
        <f>M25/N25</f>
        <v>1.5156085413465816</v>
      </c>
      <c r="P26">
        <f>O25/P25</f>
        <v>17.733232918959974</v>
      </c>
    </row>
    <row r="28" spans="1:16" x14ac:dyDescent="0.25">
      <c r="A28" t="s">
        <v>112</v>
      </c>
    </row>
    <row r="29" spans="1:16" x14ac:dyDescent="0.25">
      <c r="A29">
        <v>7.8266666666666675E-3</v>
      </c>
      <c r="B29">
        <v>4.28E-3</v>
      </c>
      <c r="C29">
        <v>5.9700000000000005E-3</v>
      </c>
      <c r="D29">
        <v>2.7866666666666665E-3</v>
      </c>
      <c r="E29">
        <v>5.6193333333333338E-2</v>
      </c>
      <c r="F29">
        <v>1.423E-2</v>
      </c>
      <c r="G29">
        <v>4.8249999999999994E-2</v>
      </c>
      <c r="H29">
        <v>1.0513333333333333E-2</v>
      </c>
      <c r="I29">
        <v>9.0166666666666676E-3</v>
      </c>
      <c r="J29">
        <v>1.9666666666666669E-3</v>
      </c>
      <c r="K29">
        <v>1.2473333333333335E-2</v>
      </c>
      <c r="L29">
        <v>2.9866666666666665E-3</v>
      </c>
      <c r="M29">
        <v>1.5873333333333333E-2</v>
      </c>
      <c r="N29">
        <v>1.051E-2</v>
      </c>
      <c r="O29">
        <v>0.28172666666666668</v>
      </c>
      <c r="P29">
        <v>1.6796666666666665E-2</v>
      </c>
    </row>
    <row r="30" spans="1:16" x14ac:dyDescent="0.25">
      <c r="B30">
        <f>A29/B29</f>
        <v>1.828660436137072</v>
      </c>
      <c r="D30">
        <f>C29/D29</f>
        <v>2.142344497607656</v>
      </c>
      <c r="F30">
        <f>E29/F29</f>
        <v>3.9489341766221604</v>
      </c>
      <c r="H30">
        <f>G29/H29</f>
        <v>4.5894102726696255</v>
      </c>
      <c r="J30">
        <f>I29/J29</f>
        <v>4.5847457627118642</v>
      </c>
      <c r="L30">
        <f>K29/L29</f>
        <v>4.1763392857142865</v>
      </c>
      <c r="N30">
        <f>M29/N29</f>
        <v>1.5103076435141134</v>
      </c>
      <c r="P30">
        <f>O29/P29</f>
        <v>16.772772375471327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67"/>
  <sheetViews>
    <sheetView zoomScale="91" zoomScaleNormal="91" workbookViewId="0">
      <selection activeCell="Y1" sqref="E1:Y1"/>
    </sheetView>
  </sheetViews>
  <sheetFormatPr defaultRowHeight="15" x14ac:dyDescent="0.25"/>
  <cols>
    <col min="1" max="1" width="3.85546875" customWidth="1"/>
    <col min="2" max="2" width="10.85546875" customWidth="1"/>
    <col min="3" max="3" width="5" bestFit="1" customWidth="1"/>
    <col min="4" max="4" width="5.5703125" bestFit="1" customWidth="1"/>
    <col min="5" max="25" width="6.28515625" customWidth="1"/>
    <col min="26" max="26" width="9.140625" style="6" customWidth="1"/>
    <col min="29" max="29" width="9.28515625" bestFit="1" customWidth="1"/>
    <col min="30" max="30" width="14.85546875" bestFit="1" customWidth="1"/>
    <col min="31" max="31" width="10.28515625" bestFit="1" customWidth="1"/>
    <col min="32" max="32" width="15.85546875" bestFit="1" customWidth="1"/>
    <col min="33" max="33" width="12" bestFit="1" customWidth="1"/>
    <col min="34" max="34" width="17.5703125" bestFit="1" customWidth="1"/>
    <col min="35" max="35" width="9.5703125" bestFit="1" customWidth="1"/>
    <col min="36" max="36" width="18.5703125" bestFit="1" customWidth="1"/>
    <col min="37" max="37" width="10.5703125" bestFit="1" customWidth="1"/>
    <col min="38" max="38" width="16.42578125" bestFit="1" customWidth="1"/>
    <col min="39" max="39" width="10.5703125" bestFit="1" customWidth="1"/>
    <col min="40" max="40" width="18.5703125" bestFit="1" customWidth="1"/>
    <col min="41" max="41" width="10.42578125" bestFit="1" customWidth="1"/>
    <col min="42" max="42" width="13.42578125" bestFit="1" customWidth="1"/>
    <col min="43" max="43" width="8.28515625" bestFit="1" customWidth="1"/>
    <col min="44" max="44" width="8.5703125" bestFit="1" customWidth="1"/>
    <col min="45" max="45" width="9.85546875" bestFit="1" customWidth="1"/>
    <col min="46" max="46" width="13.28515625" bestFit="1" customWidth="1"/>
    <col min="47" max="47" width="11.85546875" bestFit="1" customWidth="1"/>
    <col min="48" max="48" width="7.5703125" bestFit="1" customWidth="1"/>
    <col min="49" max="49" width="13.42578125" bestFit="1" customWidth="1"/>
  </cols>
  <sheetData>
    <row r="1" spans="1:49" ht="15.75" customHeight="1" thickBot="1" x14ac:dyDescent="0.3">
      <c r="A1" s="126"/>
      <c r="B1" s="132"/>
      <c r="C1" s="132"/>
      <c r="D1" s="132"/>
      <c r="E1" s="207" t="s">
        <v>35</v>
      </c>
      <c r="F1" s="208" t="s">
        <v>70</v>
      </c>
      <c r="G1" s="208" t="s">
        <v>71</v>
      </c>
      <c r="H1" s="208" t="s">
        <v>72</v>
      </c>
      <c r="I1" s="208" t="s">
        <v>73</v>
      </c>
      <c r="J1" s="208" t="s">
        <v>74</v>
      </c>
      <c r="K1" s="208" t="s">
        <v>75</v>
      </c>
      <c r="L1" s="208" t="s">
        <v>76</v>
      </c>
      <c r="M1" s="208" t="s">
        <v>77</v>
      </c>
      <c r="N1" s="208" t="s">
        <v>78</v>
      </c>
      <c r="O1" s="208" t="s">
        <v>79</v>
      </c>
      <c r="P1" s="208" t="s">
        <v>80</v>
      </c>
      <c r="Q1" s="208" t="s">
        <v>81</v>
      </c>
      <c r="R1" s="208" t="s">
        <v>82</v>
      </c>
      <c r="S1" s="208" t="s">
        <v>83</v>
      </c>
      <c r="T1" s="208" t="s">
        <v>84</v>
      </c>
      <c r="U1" s="208" t="s">
        <v>85</v>
      </c>
      <c r="V1" s="208" t="s">
        <v>86</v>
      </c>
      <c r="W1" s="208" t="s">
        <v>87</v>
      </c>
      <c r="X1" s="208" t="s">
        <v>88</v>
      </c>
      <c r="Y1" s="209" t="s">
        <v>89</v>
      </c>
      <c r="Z1" s="165" t="s">
        <v>90</v>
      </c>
      <c r="AA1" s="166" t="s">
        <v>91</v>
      </c>
      <c r="AC1" s="140" t="s">
        <v>1</v>
      </c>
      <c r="AD1" s="140" t="s">
        <v>24</v>
      </c>
      <c r="AE1" s="140" t="s">
        <v>2</v>
      </c>
      <c r="AF1" s="141" t="s">
        <v>25</v>
      </c>
      <c r="AG1" s="140" t="s">
        <v>3</v>
      </c>
      <c r="AH1" s="140" t="s">
        <v>26</v>
      </c>
      <c r="AI1" s="140" t="s">
        <v>4</v>
      </c>
      <c r="AJ1" s="140" t="s">
        <v>27</v>
      </c>
      <c r="AK1" s="139" t="s">
        <v>5</v>
      </c>
      <c r="AL1" s="140" t="s">
        <v>28</v>
      </c>
      <c r="AM1" s="140" t="s">
        <v>6</v>
      </c>
      <c r="AN1" s="141" t="s">
        <v>29</v>
      </c>
      <c r="AO1" s="139" t="s">
        <v>7</v>
      </c>
      <c r="AP1" s="141" t="s">
        <v>30</v>
      </c>
      <c r="AQ1" s="140" t="s">
        <v>8</v>
      </c>
      <c r="AR1" s="140" t="s">
        <v>9</v>
      </c>
      <c r="AS1" s="140" t="s">
        <v>10</v>
      </c>
      <c r="AT1" s="140" t="s">
        <v>31</v>
      </c>
      <c r="AU1" s="139" t="s">
        <v>11</v>
      </c>
      <c r="AV1" s="140" t="s">
        <v>12</v>
      </c>
      <c r="AW1" s="141" t="s">
        <v>13</v>
      </c>
    </row>
    <row r="2" spans="1:49" s="5" customFormat="1" x14ac:dyDescent="0.25">
      <c r="A2" s="227" t="s">
        <v>92</v>
      </c>
      <c r="B2" s="220" t="s">
        <v>155</v>
      </c>
      <c r="C2" s="222" t="s">
        <v>23</v>
      </c>
      <c r="D2" s="142" t="s">
        <v>87</v>
      </c>
      <c r="E2" s="143">
        <f t="shared" ref="E2:E27" si="0">AC2*1000</f>
        <v>11.46914809942245</v>
      </c>
      <c r="F2" s="143">
        <f t="shared" ref="F2:F27" si="1">AD2*1000</f>
        <v>7.1003194898366928</v>
      </c>
      <c r="G2" s="143">
        <f t="shared" ref="G2:G27" si="2">AE2*1000</f>
        <v>9.020351804792881</v>
      </c>
      <c r="H2" s="143">
        <f t="shared" ref="H2:H27" si="3">AF2*1000</f>
        <v>4.5995372347533703</v>
      </c>
      <c r="I2" s="143">
        <f t="shared" ref="I2:I27" si="4">AG2*1000</f>
        <v>96.059814095497131</v>
      </c>
      <c r="J2" s="143">
        <f t="shared" ref="J2:J27" si="5">AH2*1000</f>
        <v>23.907259106636051</v>
      </c>
      <c r="K2" s="143">
        <f t="shared" ref="K2:K27" si="6">AI2*1000</f>
        <v>84.830500185489655</v>
      </c>
      <c r="L2" s="143">
        <f t="shared" ref="L2:L27" si="7">AJ2*1000</f>
        <v>17.664356157183651</v>
      </c>
      <c r="M2" s="143">
        <f t="shared" ref="M2:M27" si="8">AK2*1000</f>
        <v>13.784295879304411</v>
      </c>
      <c r="N2" s="143">
        <f t="shared" ref="N2:N27" si="9">AL2*1000</f>
        <v>3.09280096553266</v>
      </c>
      <c r="O2" s="143">
        <f t="shared" ref="O2:O27" si="10">AM2*1000</f>
        <v>18.102796748280529</v>
      </c>
      <c r="P2" s="143">
        <f t="shared" ref="P2:P27" si="11">AN2*1000</f>
        <v>4.6001528389751911</v>
      </c>
      <c r="Q2" s="143">
        <f t="shared" ref="Q2:Q27" si="12">AO2*1000</f>
        <v>28.934570029377941</v>
      </c>
      <c r="R2" s="143">
        <f t="shared" ref="R2:R27" si="13">AP2*1000</f>
        <v>17.6346804946661</v>
      </c>
      <c r="S2" s="144">
        <f t="shared" ref="S2:S27" si="14">AQ2*1000</f>
        <v>344.1033661365509</v>
      </c>
      <c r="T2" s="143">
        <f t="shared" ref="T2:T27" si="15">AR2*1000</f>
        <v>61.737269163131707</v>
      </c>
      <c r="U2" s="144">
        <f t="shared" ref="U2:U27" si="16">AS2*1000</f>
        <v>510.23483276367188</v>
      </c>
      <c r="V2" s="143">
        <f t="shared" ref="V2:V27" si="17">AT2*1000</f>
        <v>26.76444873213768</v>
      </c>
      <c r="W2" s="145">
        <f t="shared" ref="W2:W27" si="18">AU2*1000</f>
        <v>4043.4150695800781</v>
      </c>
      <c r="X2" s="145">
        <f t="shared" ref="X2:X27" si="19">AV2*1000</f>
        <v>3213.6268615722661</v>
      </c>
      <c r="Y2" s="199">
        <f t="shared" ref="Y2:Y27" si="20">AW2*1000</f>
        <v>5362.4067306518546</v>
      </c>
      <c r="Z2" s="146">
        <f t="shared" ref="Z2:Z57" si="21">MIN(E2:Y2)</f>
        <v>3.09280096553266</v>
      </c>
      <c r="AA2" s="146">
        <f t="shared" ref="AA2:AA57" si="22">MAX(E2:Y2)</f>
        <v>5362.4067306518546</v>
      </c>
      <c r="AB2" s="150"/>
      <c r="AC2" s="148">
        <v>1.146914809942245E-2</v>
      </c>
      <c r="AD2" s="148">
        <v>7.1003194898366928E-3</v>
      </c>
      <c r="AE2" s="148">
        <v>9.020351804792881E-3</v>
      </c>
      <c r="AF2" s="149">
        <v>4.5995372347533703E-3</v>
      </c>
      <c r="AG2" s="5">
        <v>9.6059814095497131E-2</v>
      </c>
      <c r="AH2" s="148">
        <v>2.3907259106636051E-2</v>
      </c>
      <c r="AI2" s="148">
        <v>8.4830500185489655E-2</v>
      </c>
      <c r="AJ2" s="148">
        <v>1.7664356157183651E-2</v>
      </c>
      <c r="AK2" s="147">
        <v>1.3784295879304411E-2</v>
      </c>
      <c r="AL2" s="148">
        <v>3.0928009655326601E-3</v>
      </c>
      <c r="AM2" s="148">
        <v>1.8102796748280529E-2</v>
      </c>
      <c r="AN2" s="149">
        <v>4.6001528389751911E-3</v>
      </c>
      <c r="AO2" s="147">
        <v>2.8934570029377941E-2</v>
      </c>
      <c r="AP2" s="149">
        <v>1.76346804946661E-2</v>
      </c>
      <c r="AQ2" s="148">
        <v>0.3441033661365509</v>
      </c>
      <c r="AR2" s="148">
        <v>6.1737269163131707E-2</v>
      </c>
      <c r="AS2" s="148">
        <v>0.51023483276367188</v>
      </c>
      <c r="AT2" s="148">
        <v>2.676444873213768E-2</v>
      </c>
      <c r="AU2" s="148">
        <v>4.0434150695800781</v>
      </c>
      <c r="AV2" s="148">
        <v>3.2136268615722661</v>
      </c>
      <c r="AW2" s="149">
        <v>5.3624067306518546</v>
      </c>
    </row>
    <row r="3" spans="1:49" x14ac:dyDescent="0.25">
      <c r="A3" s="228"/>
      <c r="B3" s="221"/>
      <c r="C3" s="219"/>
      <c r="D3" s="122" t="s">
        <v>94</v>
      </c>
      <c r="E3" s="136">
        <f t="shared" si="0"/>
        <v>12.137036770582201</v>
      </c>
      <c r="F3" s="136">
        <f t="shared" si="1"/>
        <v>7.1088196709752083</v>
      </c>
      <c r="G3" s="136">
        <f t="shared" si="2"/>
        <v>9.1282455250620842</v>
      </c>
      <c r="H3" s="136">
        <f t="shared" si="3"/>
        <v>4.6589444391429424</v>
      </c>
      <c r="I3" s="136">
        <f t="shared" si="4"/>
        <v>96.061922609806061</v>
      </c>
      <c r="J3" s="136">
        <f t="shared" si="5"/>
        <v>23.923138156533241</v>
      </c>
      <c r="K3" s="136">
        <f t="shared" si="6"/>
        <v>84.831714630126953</v>
      </c>
      <c r="L3" s="136">
        <f t="shared" si="7"/>
        <v>17.743036150932308</v>
      </c>
      <c r="M3" s="136">
        <f t="shared" si="8"/>
        <v>13.92932888120413</v>
      </c>
      <c r="N3" s="136">
        <f t="shared" si="9"/>
        <v>3.216749988496304</v>
      </c>
      <c r="O3" s="136">
        <f t="shared" si="10"/>
        <v>19.287606701254841</v>
      </c>
      <c r="P3" s="136">
        <f t="shared" si="11"/>
        <v>4.7460510395467281</v>
      </c>
      <c r="Q3" s="136">
        <f t="shared" si="12"/>
        <v>28.92852388322353</v>
      </c>
      <c r="R3" s="136">
        <f t="shared" si="13"/>
        <v>17.61819422245026</v>
      </c>
      <c r="S3" s="135">
        <f t="shared" si="14"/>
        <v>344.77806091308588</v>
      </c>
      <c r="T3" s="136">
        <f t="shared" si="15"/>
        <v>60.114722698926933</v>
      </c>
      <c r="U3" s="135">
        <f t="shared" si="16"/>
        <v>511.07102632522583</v>
      </c>
      <c r="V3" s="136">
        <f t="shared" si="17"/>
        <v>26.824260130524639</v>
      </c>
      <c r="W3" s="134">
        <f t="shared" si="18"/>
        <v>4043.6983108520508</v>
      </c>
      <c r="X3" s="134">
        <f t="shared" si="19"/>
        <v>3211.8790149688721</v>
      </c>
      <c r="Y3" s="200">
        <f t="shared" si="20"/>
        <v>5362.0562553405762</v>
      </c>
      <c r="Z3" s="150">
        <f t="shared" si="21"/>
        <v>3.216749988496304</v>
      </c>
      <c r="AA3" s="150">
        <f t="shared" si="22"/>
        <v>5362.0562553405762</v>
      </c>
      <c r="AB3" s="150"/>
      <c r="AC3" s="20">
        <v>1.2137036770582201E-2</v>
      </c>
      <c r="AD3" s="20">
        <v>7.1088196709752083E-3</v>
      </c>
      <c r="AE3" s="20">
        <v>9.1282455250620842E-3</v>
      </c>
      <c r="AF3" s="26">
        <v>4.6589444391429424E-3</v>
      </c>
      <c r="AG3">
        <v>9.6061922609806061E-2</v>
      </c>
      <c r="AH3" s="20">
        <v>2.3923138156533241E-2</v>
      </c>
      <c r="AI3" s="20">
        <v>8.4831714630126953E-2</v>
      </c>
      <c r="AJ3" s="20">
        <v>1.7743036150932309E-2</v>
      </c>
      <c r="AK3" s="34">
        <v>1.392932888120413E-2</v>
      </c>
      <c r="AL3" s="20">
        <v>3.216749988496304E-3</v>
      </c>
      <c r="AM3" s="20">
        <v>1.9287606701254841E-2</v>
      </c>
      <c r="AN3" s="26">
        <v>4.7460510395467281E-3</v>
      </c>
      <c r="AO3" s="34">
        <v>2.892852388322353E-2</v>
      </c>
      <c r="AP3" s="26">
        <v>1.761819422245026E-2</v>
      </c>
      <c r="AQ3" s="20">
        <v>0.34477806091308588</v>
      </c>
      <c r="AR3" s="20">
        <v>6.0114722698926933E-2</v>
      </c>
      <c r="AS3" s="20">
        <v>0.51107102632522583</v>
      </c>
      <c r="AT3" s="20">
        <v>2.6824260130524639E-2</v>
      </c>
      <c r="AU3" s="20">
        <v>4.0436983108520508</v>
      </c>
      <c r="AV3" s="20">
        <v>3.2118790149688721</v>
      </c>
      <c r="AW3" s="26">
        <v>5.3620562553405762</v>
      </c>
    </row>
    <row r="4" spans="1:49" x14ac:dyDescent="0.25">
      <c r="A4" s="228"/>
      <c r="B4" s="221"/>
      <c r="C4" s="218" t="s">
        <v>33</v>
      </c>
      <c r="D4" s="121" t="s">
        <v>87</v>
      </c>
      <c r="E4" s="136">
        <f t="shared" si="0"/>
        <v>7.9391989856958389</v>
      </c>
      <c r="F4" s="136">
        <f t="shared" si="1"/>
        <v>7.1719815023243427</v>
      </c>
      <c r="G4" s="136">
        <f t="shared" si="2"/>
        <v>5.3759072907269001</v>
      </c>
      <c r="H4" s="136">
        <f t="shared" si="3"/>
        <v>4.609319381415844</v>
      </c>
      <c r="I4" s="136">
        <f t="shared" si="4"/>
        <v>59.974875301122673</v>
      </c>
      <c r="J4" s="136">
        <f t="shared" si="5"/>
        <v>23.327356204390529</v>
      </c>
      <c r="K4" s="136">
        <f t="shared" si="6"/>
        <v>48.635914921760559</v>
      </c>
      <c r="L4" s="136">
        <f t="shared" si="7"/>
        <v>17.188036814332008</v>
      </c>
      <c r="M4" s="136">
        <f t="shared" si="8"/>
        <v>11.76911592483521</v>
      </c>
      <c r="N4" s="136">
        <f t="shared" si="9"/>
        <v>2.9630786739289761</v>
      </c>
      <c r="O4" s="136">
        <f t="shared" si="10"/>
        <v>16.80180057883263</v>
      </c>
      <c r="P4" s="136">
        <f t="shared" si="11"/>
        <v>4.603879526257515</v>
      </c>
      <c r="Q4" s="136">
        <f t="shared" si="12"/>
        <v>21.744018420577049</v>
      </c>
      <c r="R4" s="136">
        <f t="shared" si="13"/>
        <v>17.39783771336079</v>
      </c>
      <c r="S4" s="135">
        <f t="shared" si="14"/>
        <v>117.4902096390724</v>
      </c>
      <c r="T4" s="136">
        <f t="shared" si="15"/>
        <v>19.18427832424641</v>
      </c>
      <c r="U4" s="135">
        <f t="shared" si="16"/>
        <v>173.35651814937589</v>
      </c>
      <c r="V4" s="136">
        <f t="shared" si="17"/>
        <v>28.026111423969269</v>
      </c>
      <c r="W4" s="134">
        <f t="shared" si="18"/>
        <v>2331.305980682373</v>
      </c>
      <c r="X4" s="134">
        <f t="shared" si="19"/>
        <v>3002.0031929016109</v>
      </c>
      <c r="Y4" s="200">
        <f t="shared" si="20"/>
        <v>2576.513290405273</v>
      </c>
      <c r="Z4" s="150">
        <f t="shared" si="21"/>
        <v>2.9630786739289761</v>
      </c>
      <c r="AA4" s="150">
        <f t="shared" si="22"/>
        <v>3002.0031929016109</v>
      </c>
      <c r="AB4" s="150"/>
      <c r="AC4" s="20">
        <v>7.9391989856958389E-3</v>
      </c>
      <c r="AD4" s="20">
        <v>7.1719815023243427E-3</v>
      </c>
      <c r="AE4" s="20">
        <v>5.3759072907269001E-3</v>
      </c>
      <c r="AF4">
        <v>4.609319381415844E-3</v>
      </c>
      <c r="AG4">
        <v>5.9974875301122672E-2</v>
      </c>
      <c r="AH4" s="20">
        <v>2.3327356204390529E-2</v>
      </c>
      <c r="AI4" s="20">
        <v>4.8635914921760559E-2</v>
      </c>
      <c r="AJ4" s="20">
        <v>1.7188036814332008E-2</v>
      </c>
      <c r="AK4" s="20">
        <v>1.176911592483521E-2</v>
      </c>
      <c r="AL4" s="20">
        <v>2.9630786739289761E-3</v>
      </c>
      <c r="AM4" s="20">
        <v>1.680180057883263E-2</v>
      </c>
      <c r="AN4" s="20">
        <v>4.603879526257515E-3</v>
      </c>
      <c r="AO4" s="20">
        <v>2.1744018420577049E-2</v>
      </c>
      <c r="AP4" s="20">
        <v>1.739783771336079E-2</v>
      </c>
      <c r="AQ4" s="20">
        <v>0.1174902096390724</v>
      </c>
      <c r="AR4" s="20">
        <v>1.918427832424641E-2</v>
      </c>
      <c r="AS4" s="20">
        <v>0.17335651814937589</v>
      </c>
      <c r="AT4" s="20">
        <v>2.8026111423969269E-2</v>
      </c>
      <c r="AU4" s="20">
        <v>2.331305980682373</v>
      </c>
      <c r="AV4" s="20">
        <v>3.0020031929016109</v>
      </c>
      <c r="AW4" s="26">
        <v>2.576513290405273</v>
      </c>
    </row>
    <row r="5" spans="1:49" x14ac:dyDescent="0.25">
      <c r="A5" s="228"/>
      <c r="B5" s="221"/>
      <c r="C5" s="219"/>
      <c r="D5" s="122" t="s">
        <v>94</v>
      </c>
      <c r="E5" s="136">
        <f t="shared" si="0"/>
        <v>7.8865047544240952</v>
      </c>
      <c r="F5" s="136">
        <f t="shared" si="1"/>
        <v>7.0911664515733719</v>
      </c>
      <c r="G5" s="136">
        <f t="shared" si="2"/>
        <v>5.4736803285777569</v>
      </c>
      <c r="H5" s="136">
        <f t="shared" si="3"/>
        <v>4.6360739506781101</v>
      </c>
      <c r="I5" s="136">
        <f t="shared" si="4"/>
        <v>60.045819729566567</v>
      </c>
      <c r="J5" s="136">
        <f t="shared" si="5"/>
        <v>23.429712280631069</v>
      </c>
      <c r="K5" s="136">
        <f t="shared" si="6"/>
        <v>48.706773668527603</v>
      </c>
      <c r="L5" s="136">
        <f t="shared" si="7"/>
        <v>17.265735194087029</v>
      </c>
      <c r="M5" s="136">
        <f t="shared" si="8"/>
        <v>12.328569777309889</v>
      </c>
      <c r="N5" s="136">
        <f t="shared" si="9"/>
        <v>3.0632175039499998</v>
      </c>
      <c r="O5" s="136">
        <f t="shared" si="10"/>
        <v>17.238670960068699</v>
      </c>
      <c r="P5" s="136">
        <f t="shared" si="11"/>
        <v>4.7547821886837482</v>
      </c>
      <c r="Q5" s="136">
        <f t="shared" si="12"/>
        <v>22.218277677893639</v>
      </c>
      <c r="R5" s="136">
        <f t="shared" si="13"/>
        <v>17.585532739758492</v>
      </c>
      <c r="S5" s="135">
        <f t="shared" si="14"/>
        <v>117.7932769060135</v>
      </c>
      <c r="T5" s="136">
        <f t="shared" si="15"/>
        <v>19.012333825230598</v>
      </c>
      <c r="U5" s="135">
        <f t="shared" si="16"/>
        <v>173.04408550262451</v>
      </c>
      <c r="V5" s="136">
        <f t="shared" si="17"/>
        <v>28.00370380282402</v>
      </c>
      <c r="W5" s="134">
        <f t="shared" si="18"/>
        <v>2331.395149230957</v>
      </c>
      <c r="X5" s="134">
        <f t="shared" si="19"/>
        <v>3009.9062919616699</v>
      </c>
      <c r="Y5" s="200">
        <f t="shared" si="20"/>
        <v>2577.01563835144</v>
      </c>
      <c r="Z5" s="150">
        <f t="shared" si="21"/>
        <v>3.0632175039499998</v>
      </c>
      <c r="AA5" s="150">
        <f t="shared" si="22"/>
        <v>3009.9062919616699</v>
      </c>
      <c r="AB5" s="150"/>
      <c r="AC5" s="20">
        <v>7.8865047544240952E-3</v>
      </c>
      <c r="AD5" s="20">
        <v>7.0911664515733719E-3</v>
      </c>
      <c r="AE5" s="20">
        <v>5.4736803285777569E-3</v>
      </c>
      <c r="AF5">
        <v>4.6360739506781101E-3</v>
      </c>
      <c r="AG5">
        <v>6.0045819729566567E-2</v>
      </c>
      <c r="AH5" s="20">
        <v>2.3429712280631069E-2</v>
      </c>
      <c r="AI5" s="20">
        <v>4.8706773668527603E-2</v>
      </c>
      <c r="AJ5" s="20">
        <v>1.7265735194087029E-2</v>
      </c>
      <c r="AK5" s="20">
        <v>1.2328569777309889E-2</v>
      </c>
      <c r="AL5" s="20">
        <v>3.0632175039499998E-3</v>
      </c>
      <c r="AM5" s="20">
        <v>1.7238670960068699E-2</v>
      </c>
      <c r="AN5" s="20">
        <v>4.7547821886837482E-3</v>
      </c>
      <c r="AO5" s="20">
        <v>2.2218277677893639E-2</v>
      </c>
      <c r="AP5" s="20">
        <v>1.7585532739758492E-2</v>
      </c>
      <c r="AQ5" s="20">
        <v>0.1177932769060135</v>
      </c>
      <c r="AR5" s="20">
        <v>1.9012333825230598E-2</v>
      </c>
      <c r="AS5" s="20">
        <v>0.17304408550262451</v>
      </c>
      <c r="AT5" s="20">
        <v>2.800370380282402E-2</v>
      </c>
      <c r="AU5" s="20">
        <v>2.331395149230957</v>
      </c>
      <c r="AV5" s="20">
        <v>3.0099062919616699</v>
      </c>
      <c r="AW5" s="26">
        <v>2.57701563835144</v>
      </c>
    </row>
    <row r="6" spans="1:49" x14ac:dyDescent="0.25">
      <c r="A6" s="228"/>
      <c r="B6" s="221"/>
      <c r="C6" s="218" t="s">
        <v>34</v>
      </c>
      <c r="D6" s="121" t="s">
        <v>87</v>
      </c>
      <c r="E6" s="136">
        <f t="shared" si="0"/>
        <v>18.525471910834309</v>
      </c>
      <c r="F6" s="136">
        <f t="shared" si="1"/>
        <v>7.1783242747187606</v>
      </c>
      <c r="G6" s="136">
        <f t="shared" si="2"/>
        <v>14.8627869784832</v>
      </c>
      <c r="H6" s="136">
        <f t="shared" si="3"/>
        <v>4.7039352357387543</v>
      </c>
      <c r="I6" s="135">
        <f t="shared" si="4"/>
        <v>120.879165828228</v>
      </c>
      <c r="J6" s="136">
        <f t="shared" si="5"/>
        <v>24.131175130605701</v>
      </c>
      <c r="K6" s="135">
        <f t="shared" si="6"/>
        <v>104.7296822071075</v>
      </c>
      <c r="L6" s="136">
        <f t="shared" si="7"/>
        <v>17.883054912090302</v>
      </c>
      <c r="M6" s="136">
        <f t="shared" si="8"/>
        <v>18.227305263280869</v>
      </c>
      <c r="N6" s="136">
        <f t="shared" si="9"/>
        <v>3.2503379043191671</v>
      </c>
      <c r="O6" s="136">
        <f t="shared" si="10"/>
        <v>25.61444416642189</v>
      </c>
      <c r="P6" s="136">
        <f t="shared" si="11"/>
        <v>4.6886205673217773</v>
      </c>
      <c r="Q6" s="136">
        <f t="shared" si="12"/>
        <v>25.05290694534779</v>
      </c>
      <c r="R6" s="136">
        <f t="shared" si="13"/>
        <v>15.00456500798464</v>
      </c>
      <c r="S6" s="135">
        <f t="shared" si="14"/>
        <v>279.86836433410639</v>
      </c>
      <c r="T6" s="136">
        <f t="shared" si="15"/>
        <v>61.132978647947311</v>
      </c>
      <c r="U6" s="135">
        <f t="shared" si="16"/>
        <v>775.24244785308838</v>
      </c>
      <c r="V6" s="136">
        <f t="shared" si="17"/>
        <v>27.50535681843758</v>
      </c>
      <c r="W6" s="134">
        <f t="shared" si="18"/>
        <v>5728.6443710327148</v>
      </c>
      <c r="X6" s="134">
        <f t="shared" si="19"/>
        <v>3636.1618041992192</v>
      </c>
      <c r="Y6" s="200">
        <f t="shared" si="20"/>
        <v>5147.280216217041</v>
      </c>
      <c r="Z6" s="150">
        <f t="shared" si="21"/>
        <v>3.2503379043191671</v>
      </c>
      <c r="AA6" s="150">
        <f t="shared" si="22"/>
        <v>5728.6443710327148</v>
      </c>
      <c r="AB6" s="150"/>
      <c r="AC6" s="20">
        <v>1.8525471910834309E-2</v>
      </c>
      <c r="AD6" s="20">
        <v>7.1783242747187606E-3</v>
      </c>
      <c r="AE6" s="20">
        <v>1.48627869784832E-2</v>
      </c>
      <c r="AF6">
        <v>4.7039352357387543E-3</v>
      </c>
      <c r="AG6">
        <v>0.120879165828228</v>
      </c>
      <c r="AH6" s="20">
        <v>2.4131175130605701E-2</v>
      </c>
      <c r="AI6" s="20">
        <v>0.1047296822071075</v>
      </c>
      <c r="AJ6" s="20">
        <v>1.7883054912090302E-2</v>
      </c>
      <c r="AK6" s="20">
        <v>1.8227305263280869E-2</v>
      </c>
      <c r="AL6" s="20">
        <v>3.2503379043191671E-3</v>
      </c>
      <c r="AM6" s="20">
        <v>2.561444416642189E-2</v>
      </c>
      <c r="AN6" s="20">
        <v>4.6886205673217773E-3</v>
      </c>
      <c r="AO6" s="20">
        <v>2.5052906945347789E-2</v>
      </c>
      <c r="AP6" s="20">
        <v>1.500456500798464E-2</v>
      </c>
      <c r="AQ6" s="20">
        <v>0.27986836433410639</v>
      </c>
      <c r="AR6" s="20">
        <v>6.1132978647947311E-2</v>
      </c>
      <c r="AS6" s="20">
        <v>0.77524244785308838</v>
      </c>
      <c r="AT6" s="20">
        <v>2.750535681843758E-2</v>
      </c>
      <c r="AU6" s="20">
        <v>5.7286443710327148</v>
      </c>
      <c r="AV6" s="20">
        <v>3.6361618041992192</v>
      </c>
      <c r="AW6" s="26">
        <v>5.147280216217041</v>
      </c>
    </row>
    <row r="7" spans="1:49" x14ac:dyDescent="0.25">
      <c r="A7" s="228"/>
      <c r="B7" s="219"/>
      <c r="C7" s="219"/>
      <c r="D7" s="138" t="s">
        <v>94</v>
      </c>
      <c r="E7" s="157">
        <f t="shared" si="0"/>
        <v>19.015569239854809</v>
      </c>
      <c r="F7" s="157">
        <f t="shared" si="1"/>
        <v>7.2749583050608626</v>
      </c>
      <c r="G7" s="157">
        <f t="shared" si="2"/>
        <v>15.201861038804051</v>
      </c>
      <c r="H7" s="157">
        <f t="shared" si="3"/>
        <v>4.7564445994794369</v>
      </c>
      <c r="I7" s="152">
        <f t="shared" si="4"/>
        <v>120.25298178195951</v>
      </c>
      <c r="J7" s="157">
        <f t="shared" si="5"/>
        <v>24.114282801747319</v>
      </c>
      <c r="K7" s="152">
        <f t="shared" si="6"/>
        <v>103.9864644408226</v>
      </c>
      <c r="L7" s="157">
        <f t="shared" si="7"/>
        <v>17.807170748710629</v>
      </c>
      <c r="M7" s="157">
        <f t="shared" si="8"/>
        <v>19.05098557472229</v>
      </c>
      <c r="N7" s="157">
        <f t="shared" si="9"/>
        <v>3.345347242429852</v>
      </c>
      <c r="O7" s="157">
        <f t="shared" si="10"/>
        <v>26.18346735835075</v>
      </c>
      <c r="P7" s="157">
        <f t="shared" si="11"/>
        <v>4.8658796586096287</v>
      </c>
      <c r="Q7" s="157">
        <f t="shared" si="12"/>
        <v>25.302981957793239</v>
      </c>
      <c r="R7" s="157">
        <f t="shared" si="13"/>
        <v>15.16854669898748</v>
      </c>
      <c r="S7" s="152">
        <f t="shared" si="14"/>
        <v>280.44781088829041</v>
      </c>
      <c r="T7" s="157">
        <f t="shared" si="15"/>
        <v>60.362707823514938</v>
      </c>
      <c r="U7" s="152">
        <f t="shared" si="16"/>
        <v>776.2330174446106</v>
      </c>
      <c r="V7" s="157">
        <f t="shared" si="17"/>
        <v>27.492573484778401</v>
      </c>
      <c r="W7" s="158">
        <f t="shared" si="18"/>
        <v>5728.6224365234384</v>
      </c>
      <c r="X7" s="158">
        <f t="shared" si="19"/>
        <v>3608.9961528778081</v>
      </c>
      <c r="Y7" s="201">
        <f t="shared" si="20"/>
        <v>5147.3851203918457</v>
      </c>
      <c r="Z7" s="150">
        <f t="shared" si="21"/>
        <v>3.345347242429852</v>
      </c>
      <c r="AA7" s="150">
        <f t="shared" si="22"/>
        <v>5728.6224365234384</v>
      </c>
      <c r="AB7" s="150"/>
      <c r="AC7" s="20">
        <v>1.9015569239854809E-2</v>
      </c>
      <c r="AD7" s="20">
        <v>7.2749583050608626E-3</v>
      </c>
      <c r="AE7" s="20">
        <v>1.5201861038804051E-2</v>
      </c>
      <c r="AF7">
        <v>4.7564445994794369E-3</v>
      </c>
      <c r="AG7">
        <v>0.12025298178195951</v>
      </c>
      <c r="AH7" s="20">
        <v>2.4114282801747319E-2</v>
      </c>
      <c r="AI7" s="20">
        <v>0.1039864644408226</v>
      </c>
      <c r="AJ7" s="20">
        <v>1.7807170748710629E-2</v>
      </c>
      <c r="AK7" s="20">
        <v>1.905098557472229E-2</v>
      </c>
      <c r="AL7" s="20">
        <v>3.3453472424298521E-3</v>
      </c>
      <c r="AM7" s="20">
        <v>2.618346735835075E-2</v>
      </c>
      <c r="AN7" s="20">
        <v>4.8658796586096287E-3</v>
      </c>
      <c r="AO7" s="20">
        <v>2.5302981957793239E-2</v>
      </c>
      <c r="AP7" s="20">
        <v>1.5168546698987481E-2</v>
      </c>
      <c r="AQ7" s="20">
        <v>0.28044781088829041</v>
      </c>
      <c r="AR7" s="20">
        <v>6.0362707823514938E-2</v>
      </c>
      <c r="AS7" s="20">
        <v>0.7762330174446106</v>
      </c>
      <c r="AT7" s="20">
        <v>2.7492573484778401E-2</v>
      </c>
      <c r="AU7" s="20">
        <v>5.7286224365234384</v>
      </c>
      <c r="AV7" s="20">
        <v>3.6089961528778081</v>
      </c>
      <c r="AW7" s="26">
        <v>5.1473851203918457</v>
      </c>
    </row>
    <row r="8" spans="1:49" x14ac:dyDescent="0.25">
      <c r="A8" s="228"/>
      <c r="B8" s="223" t="s">
        <v>154</v>
      </c>
      <c r="C8" s="218" t="s">
        <v>23</v>
      </c>
      <c r="D8" s="121" t="s">
        <v>87</v>
      </c>
      <c r="E8" s="136">
        <f t="shared" si="0"/>
        <v>3.54</v>
      </c>
      <c r="F8" s="136">
        <f t="shared" si="1"/>
        <v>2.13</v>
      </c>
      <c r="G8" s="136">
        <f t="shared" si="2"/>
        <v>2.77</v>
      </c>
      <c r="H8" s="136">
        <f t="shared" si="3"/>
        <v>1.39</v>
      </c>
      <c r="I8" s="136">
        <f t="shared" si="4"/>
        <v>29.22</v>
      </c>
      <c r="J8" s="136">
        <f t="shared" si="5"/>
        <v>7.15</v>
      </c>
      <c r="K8" s="136">
        <f t="shared" si="6"/>
        <v>25.73</v>
      </c>
      <c r="L8" s="136">
        <f t="shared" si="7"/>
        <v>5.3</v>
      </c>
      <c r="M8" s="136">
        <f t="shared" si="8"/>
        <v>4.22</v>
      </c>
      <c r="N8" s="136">
        <f t="shared" si="9"/>
        <v>0.98</v>
      </c>
      <c r="O8" s="136">
        <f t="shared" si="10"/>
        <v>5.58</v>
      </c>
      <c r="P8" s="136">
        <f t="shared" si="11"/>
        <v>1.47</v>
      </c>
      <c r="Q8" s="136">
        <f t="shared" si="12"/>
        <v>8.85</v>
      </c>
      <c r="R8" s="136">
        <f t="shared" si="13"/>
        <v>5.45</v>
      </c>
      <c r="S8" s="135">
        <f t="shared" si="14"/>
        <v>101.48</v>
      </c>
      <c r="T8" s="136">
        <f t="shared" si="15"/>
        <v>18.78</v>
      </c>
      <c r="U8" s="135">
        <f t="shared" si="16"/>
        <v>142.91999999999999</v>
      </c>
      <c r="V8" s="136">
        <f t="shared" si="17"/>
        <v>8.41</v>
      </c>
      <c r="W8" s="134">
        <f t="shared" si="18"/>
        <v>1251.2</v>
      </c>
      <c r="X8" s="135">
        <f t="shared" si="19"/>
        <v>827.66</v>
      </c>
      <c r="Y8" s="200">
        <f t="shared" si="20"/>
        <v>1557.3799999999999</v>
      </c>
      <c r="Z8" s="167">
        <f t="shared" si="21"/>
        <v>0.98</v>
      </c>
      <c r="AA8" s="167">
        <f t="shared" si="22"/>
        <v>1557.3799999999999</v>
      </c>
      <c r="AB8" s="150"/>
      <c r="AC8">
        <v>3.5400000000000002E-3</v>
      </c>
      <c r="AD8">
        <v>2.1299999999999999E-3</v>
      </c>
      <c r="AE8">
        <v>2.7699999999999999E-3</v>
      </c>
      <c r="AF8">
        <v>1.39E-3</v>
      </c>
      <c r="AG8">
        <v>2.9219999999999999E-2</v>
      </c>
      <c r="AH8">
        <v>7.1500000000000001E-3</v>
      </c>
      <c r="AI8">
        <v>2.5729999999999999E-2</v>
      </c>
      <c r="AJ8">
        <v>5.3E-3</v>
      </c>
      <c r="AK8">
        <v>4.2199999999999998E-3</v>
      </c>
      <c r="AL8">
        <v>9.7999999999999997E-4</v>
      </c>
      <c r="AM8">
        <v>5.5799999999999999E-3</v>
      </c>
      <c r="AN8">
        <v>1.47E-3</v>
      </c>
      <c r="AO8">
        <v>8.8500000000000002E-3</v>
      </c>
      <c r="AP8">
        <v>5.45E-3</v>
      </c>
      <c r="AQ8">
        <v>0.10148</v>
      </c>
      <c r="AR8">
        <v>1.8780000000000002E-2</v>
      </c>
      <c r="AS8">
        <v>0.14291999999999999</v>
      </c>
      <c r="AT8">
        <v>8.4100000000000008E-3</v>
      </c>
      <c r="AU8">
        <v>1.2512000000000001</v>
      </c>
      <c r="AV8">
        <v>0.82765999999999995</v>
      </c>
      <c r="AW8">
        <v>1.55738</v>
      </c>
    </row>
    <row r="9" spans="1:49" x14ac:dyDescent="0.25">
      <c r="A9" s="228"/>
      <c r="B9" s="221"/>
      <c r="C9" s="219"/>
      <c r="D9" s="122" t="s">
        <v>94</v>
      </c>
      <c r="E9" s="136">
        <f t="shared" si="0"/>
        <v>3.77</v>
      </c>
      <c r="F9" s="136">
        <f t="shared" si="1"/>
        <v>2.14</v>
      </c>
      <c r="G9" s="136">
        <f t="shared" si="2"/>
        <v>2.81</v>
      </c>
      <c r="H9" s="136">
        <f t="shared" si="3"/>
        <v>1.4</v>
      </c>
      <c r="I9" s="136">
        <f t="shared" si="4"/>
        <v>29.24</v>
      </c>
      <c r="J9" s="136">
        <f t="shared" si="5"/>
        <v>7.18</v>
      </c>
      <c r="K9" s="136">
        <f t="shared" si="6"/>
        <v>25.74</v>
      </c>
      <c r="L9" s="136">
        <f t="shared" si="7"/>
        <v>5.3</v>
      </c>
      <c r="M9" s="136">
        <f t="shared" si="8"/>
        <v>4.22</v>
      </c>
      <c r="N9" s="136">
        <f t="shared" si="9"/>
        <v>0.99</v>
      </c>
      <c r="O9" s="136">
        <f t="shared" si="10"/>
        <v>5.91</v>
      </c>
      <c r="P9" s="136">
        <f t="shared" si="11"/>
        <v>1.5</v>
      </c>
      <c r="Q9" s="136">
        <f t="shared" si="12"/>
        <v>8.85</v>
      </c>
      <c r="R9" s="136">
        <f t="shared" si="13"/>
        <v>5.45</v>
      </c>
      <c r="S9" s="135">
        <f t="shared" si="14"/>
        <v>101.63</v>
      </c>
      <c r="T9" s="136">
        <f t="shared" si="15"/>
        <v>18.759999999999998</v>
      </c>
      <c r="U9" s="135">
        <f t="shared" si="16"/>
        <v>143.10999999999999</v>
      </c>
      <c r="V9" s="136">
        <f t="shared" si="17"/>
        <v>8.43</v>
      </c>
      <c r="W9" s="134">
        <f t="shared" si="18"/>
        <v>1253.02</v>
      </c>
      <c r="X9" s="135">
        <f t="shared" si="19"/>
        <v>827.04</v>
      </c>
      <c r="Y9" s="200">
        <f t="shared" si="20"/>
        <v>1554.75</v>
      </c>
      <c r="Z9" s="150">
        <f t="shared" si="21"/>
        <v>0.99</v>
      </c>
      <c r="AA9" s="150">
        <f t="shared" si="22"/>
        <v>1554.75</v>
      </c>
      <c r="AB9" s="150"/>
      <c r="AC9">
        <v>3.7699999999999999E-3</v>
      </c>
      <c r="AD9">
        <v>2.14E-3</v>
      </c>
      <c r="AE9">
        <v>2.81E-3</v>
      </c>
      <c r="AF9">
        <v>1.4E-3</v>
      </c>
      <c r="AG9">
        <v>2.9239999999999999E-2</v>
      </c>
      <c r="AH9">
        <v>7.1799999999999998E-3</v>
      </c>
      <c r="AI9">
        <v>2.5739999999999999E-2</v>
      </c>
      <c r="AJ9">
        <v>5.3E-3</v>
      </c>
      <c r="AK9">
        <v>4.2199999999999998E-3</v>
      </c>
      <c r="AL9">
        <v>9.8999999999999999E-4</v>
      </c>
      <c r="AM9">
        <v>5.9100000000000003E-3</v>
      </c>
      <c r="AN9">
        <v>1.5E-3</v>
      </c>
      <c r="AO9">
        <v>8.8500000000000002E-3</v>
      </c>
      <c r="AP9">
        <v>5.45E-3</v>
      </c>
      <c r="AQ9">
        <v>0.10163</v>
      </c>
      <c r="AR9">
        <v>1.8759999999999999E-2</v>
      </c>
      <c r="AS9">
        <v>0.14310999999999999</v>
      </c>
      <c r="AT9">
        <v>8.43E-3</v>
      </c>
      <c r="AU9">
        <v>1.25302</v>
      </c>
      <c r="AV9">
        <v>0.82704</v>
      </c>
      <c r="AW9">
        <v>1.5547500000000001</v>
      </c>
    </row>
    <row r="10" spans="1:49" x14ac:dyDescent="0.25">
      <c r="A10" s="228"/>
      <c r="B10" s="221"/>
      <c r="C10" s="218" t="s">
        <v>33</v>
      </c>
      <c r="D10" s="121" t="s">
        <v>87</v>
      </c>
      <c r="E10" s="136">
        <f t="shared" si="0"/>
        <v>2.4699999999999998</v>
      </c>
      <c r="F10" s="136">
        <f t="shared" si="1"/>
        <v>2.14</v>
      </c>
      <c r="G10" s="136">
        <f t="shared" si="2"/>
        <v>1.6900000000000002</v>
      </c>
      <c r="H10" s="136">
        <f t="shared" si="3"/>
        <v>1.38</v>
      </c>
      <c r="I10" s="136">
        <f t="shared" si="4"/>
        <v>18.239999999999998</v>
      </c>
      <c r="J10" s="136">
        <f t="shared" si="5"/>
        <v>6.94</v>
      </c>
      <c r="K10" s="136">
        <f t="shared" si="6"/>
        <v>14.77</v>
      </c>
      <c r="L10" s="136">
        <f t="shared" si="7"/>
        <v>5.1000000000000005</v>
      </c>
      <c r="M10" s="136">
        <f t="shared" si="8"/>
        <v>3.5500000000000003</v>
      </c>
      <c r="N10" s="136">
        <f t="shared" si="9"/>
        <v>0.93</v>
      </c>
      <c r="O10" s="136">
        <f t="shared" si="10"/>
        <v>5.1000000000000005</v>
      </c>
      <c r="P10" s="136">
        <f t="shared" si="11"/>
        <v>1.47</v>
      </c>
      <c r="Q10" s="136">
        <f t="shared" si="12"/>
        <v>6.8100000000000005</v>
      </c>
      <c r="R10" s="136">
        <f t="shared" si="13"/>
        <v>5.4</v>
      </c>
      <c r="S10" s="136">
        <f t="shared" si="14"/>
        <v>35.53</v>
      </c>
      <c r="T10" s="136">
        <f t="shared" si="15"/>
        <v>5.95</v>
      </c>
      <c r="U10" s="136">
        <f t="shared" si="16"/>
        <v>48.54</v>
      </c>
      <c r="V10" s="136">
        <f t="shared" si="17"/>
        <v>8.48</v>
      </c>
      <c r="W10" s="135">
        <f t="shared" si="18"/>
        <v>727.65</v>
      </c>
      <c r="X10" s="135">
        <f t="shared" si="19"/>
        <v>750.34</v>
      </c>
      <c r="Y10" s="206">
        <f t="shared" si="20"/>
        <v>754.12</v>
      </c>
      <c r="Z10" s="150">
        <f t="shared" si="21"/>
        <v>0.93</v>
      </c>
      <c r="AA10" s="150">
        <f t="shared" si="22"/>
        <v>754.12</v>
      </c>
      <c r="AB10" s="150"/>
      <c r="AC10">
        <v>2.47E-3</v>
      </c>
      <c r="AD10">
        <v>2.14E-3</v>
      </c>
      <c r="AE10">
        <v>1.6900000000000001E-3</v>
      </c>
      <c r="AF10">
        <v>1.3799999999999999E-3</v>
      </c>
      <c r="AG10">
        <v>1.8239999999999999E-2</v>
      </c>
      <c r="AH10">
        <v>6.94E-3</v>
      </c>
      <c r="AI10">
        <v>1.477E-2</v>
      </c>
      <c r="AJ10">
        <v>5.1000000000000004E-3</v>
      </c>
      <c r="AK10">
        <v>3.5500000000000002E-3</v>
      </c>
      <c r="AL10">
        <v>9.3000000000000005E-4</v>
      </c>
      <c r="AM10">
        <v>5.1000000000000004E-3</v>
      </c>
      <c r="AN10">
        <v>1.47E-3</v>
      </c>
      <c r="AO10">
        <v>6.8100000000000001E-3</v>
      </c>
      <c r="AP10">
        <v>5.4000000000000003E-3</v>
      </c>
      <c r="AQ10">
        <v>3.5529999999999999E-2</v>
      </c>
      <c r="AR10">
        <v>5.9500000000000004E-3</v>
      </c>
      <c r="AS10">
        <v>4.854E-2</v>
      </c>
      <c r="AT10">
        <v>8.4799999999999997E-3</v>
      </c>
      <c r="AU10">
        <v>0.72765000000000002</v>
      </c>
      <c r="AV10">
        <v>0.75034000000000001</v>
      </c>
      <c r="AW10">
        <v>0.75412000000000001</v>
      </c>
    </row>
    <row r="11" spans="1:49" x14ac:dyDescent="0.25">
      <c r="A11" s="228"/>
      <c r="B11" s="221"/>
      <c r="C11" s="219"/>
      <c r="D11" s="122" t="s">
        <v>94</v>
      </c>
      <c r="E11" s="136">
        <f t="shared" si="0"/>
        <v>2.48</v>
      </c>
      <c r="F11" s="136">
        <f t="shared" si="1"/>
        <v>2.13</v>
      </c>
      <c r="G11" s="136">
        <f t="shared" si="2"/>
        <v>1.71</v>
      </c>
      <c r="H11" s="136">
        <f t="shared" si="3"/>
        <v>1.39</v>
      </c>
      <c r="I11" s="136">
        <f t="shared" si="4"/>
        <v>18.32</v>
      </c>
      <c r="J11" s="136">
        <f t="shared" si="5"/>
        <v>6.9899999999999993</v>
      </c>
      <c r="K11" s="136">
        <f t="shared" si="6"/>
        <v>14.77</v>
      </c>
      <c r="L11" s="136">
        <f t="shared" si="7"/>
        <v>5.14</v>
      </c>
      <c r="M11" s="136">
        <f t="shared" si="8"/>
        <v>3.7399999999999998</v>
      </c>
      <c r="N11" s="136">
        <f t="shared" si="9"/>
        <v>0.96000000000000008</v>
      </c>
      <c r="O11" s="136">
        <f t="shared" si="10"/>
        <v>5.26</v>
      </c>
      <c r="P11" s="136">
        <f t="shared" si="11"/>
        <v>1.49</v>
      </c>
      <c r="Q11" s="136">
        <f t="shared" si="12"/>
        <v>6.91</v>
      </c>
      <c r="R11" s="136">
        <f t="shared" si="13"/>
        <v>5.46</v>
      </c>
      <c r="S11" s="136">
        <f t="shared" si="14"/>
        <v>35.619999999999997</v>
      </c>
      <c r="T11" s="136">
        <f t="shared" si="15"/>
        <v>5.74</v>
      </c>
      <c r="U11" s="136">
        <f t="shared" si="16"/>
        <v>48.47</v>
      </c>
      <c r="V11" s="136">
        <f t="shared" si="17"/>
        <v>8.4600000000000009</v>
      </c>
      <c r="W11" s="135">
        <f t="shared" si="18"/>
        <v>728.29</v>
      </c>
      <c r="X11" s="135">
        <f t="shared" si="19"/>
        <v>748.79</v>
      </c>
      <c r="Y11" s="206">
        <f t="shared" si="20"/>
        <v>754.19999999999993</v>
      </c>
      <c r="Z11" s="150">
        <f t="shared" si="21"/>
        <v>0.96000000000000008</v>
      </c>
      <c r="AA11" s="150">
        <f t="shared" si="22"/>
        <v>754.19999999999993</v>
      </c>
      <c r="AB11" s="150"/>
      <c r="AC11">
        <v>2.48E-3</v>
      </c>
      <c r="AD11">
        <v>2.1299999999999999E-3</v>
      </c>
      <c r="AE11">
        <v>1.7099999999999999E-3</v>
      </c>
      <c r="AF11">
        <v>1.39E-3</v>
      </c>
      <c r="AG11">
        <v>1.8319999999999999E-2</v>
      </c>
      <c r="AH11">
        <v>6.9899999999999997E-3</v>
      </c>
      <c r="AI11">
        <v>1.477E-2</v>
      </c>
      <c r="AJ11">
        <v>5.1399999999999996E-3</v>
      </c>
      <c r="AK11">
        <v>3.7399999999999998E-3</v>
      </c>
      <c r="AL11">
        <v>9.6000000000000002E-4</v>
      </c>
      <c r="AM11">
        <v>5.2599999999999999E-3</v>
      </c>
      <c r="AN11">
        <v>1.49E-3</v>
      </c>
      <c r="AO11">
        <v>6.9100000000000003E-3</v>
      </c>
      <c r="AP11">
        <v>5.4599999999999996E-3</v>
      </c>
      <c r="AQ11">
        <v>3.5619999999999999E-2</v>
      </c>
      <c r="AR11">
        <v>5.7400000000000003E-3</v>
      </c>
      <c r="AS11">
        <v>4.8469999999999999E-2</v>
      </c>
      <c r="AT11">
        <v>8.4600000000000005E-3</v>
      </c>
      <c r="AU11">
        <v>0.72828999999999999</v>
      </c>
      <c r="AV11">
        <v>0.74878999999999996</v>
      </c>
      <c r="AW11">
        <v>0.75419999999999998</v>
      </c>
    </row>
    <row r="12" spans="1:49" x14ac:dyDescent="0.25">
      <c r="A12" s="228"/>
      <c r="B12" s="221"/>
      <c r="C12" s="218" t="s">
        <v>34</v>
      </c>
      <c r="D12" s="121" t="s">
        <v>87</v>
      </c>
      <c r="E12" s="136">
        <f t="shared" si="0"/>
        <v>5.6</v>
      </c>
      <c r="F12" s="136">
        <f t="shared" si="1"/>
        <v>2.14</v>
      </c>
      <c r="G12" s="136">
        <f t="shared" si="2"/>
        <v>4.47</v>
      </c>
      <c r="H12" s="136">
        <f t="shared" si="3"/>
        <v>1.39</v>
      </c>
      <c r="I12" s="136">
        <f t="shared" si="4"/>
        <v>36.909999999999997</v>
      </c>
      <c r="J12" s="136">
        <f t="shared" si="5"/>
        <v>7.19</v>
      </c>
      <c r="K12" s="136">
        <f t="shared" si="6"/>
        <v>32</v>
      </c>
      <c r="L12" s="136">
        <f t="shared" si="7"/>
        <v>5.34</v>
      </c>
      <c r="M12" s="136">
        <f t="shared" si="8"/>
        <v>5.57</v>
      </c>
      <c r="N12" s="136">
        <f t="shared" si="9"/>
        <v>1.01</v>
      </c>
      <c r="O12" s="136">
        <f t="shared" si="10"/>
        <v>7.71</v>
      </c>
      <c r="P12" s="136">
        <f t="shared" si="11"/>
        <v>1.49</v>
      </c>
      <c r="Q12" s="136">
        <f t="shared" si="12"/>
        <v>8.07</v>
      </c>
      <c r="R12" s="136">
        <f t="shared" si="13"/>
        <v>4.88</v>
      </c>
      <c r="S12" s="136">
        <f t="shared" si="14"/>
        <v>84.13</v>
      </c>
      <c r="T12" s="136">
        <f t="shared" si="15"/>
        <v>18.07</v>
      </c>
      <c r="U12" s="135">
        <f t="shared" si="16"/>
        <v>230.91</v>
      </c>
      <c r="V12" s="136">
        <f t="shared" si="17"/>
        <v>8.2900000000000009</v>
      </c>
      <c r="W12" s="134">
        <f t="shared" si="18"/>
        <v>1725.63</v>
      </c>
      <c r="X12" s="135">
        <f t="shared" si="19"/>
        <v>927.43</v>
      </c>
      <c r="Y12" s="200">
        <f t="shared" si="20"/>
        <v>1527.6000000000001</v>
      </c>
      <c r="Z12" s="150">
        <f t="shared" si="21"/>
        <v>1.01</v>
      </c>
      <c r="AA12" s="150">
        <f t="shared" si="22"/>
        <v>1725.63</v>
      </c>
      <c r="AB12" s="150"/>
      <c r="AC12">
        <v>5.5999999999999999E-3</v>
      </c>
      <c r="AD12">
        <v>2.14E-3</v>
      </c>
      <c r="AE12">
        <v>4.47E-3</v>
      </c>
      <c r="AF12">
        <v>1.39E-3</v>
      </c>
      <c r="AG12">
        <v>3.6909999999999998E-2</v>
      </c>
      <c r="AH12">
        <v>7.1900000000000002E-3</v>
      </c>
      <c r="AI12">
        <v>3.2000000000000001E-2</v>
      </c>
      <c r="AJ12">
        <v>5.3400000000000001E-3</v>
      </c>
      <c r="AK12">
        <v>5.5700000000000003E-3</v>
      </c>
      <c r="AL12">
        <v>1.01E-3</v>
      </c>
      <c r="AM12">
        <v>7.7099999999999998E-3</v>
      </c>
      <c r="AN12">
        <v>1.49E-3</v>
      </c>
      <c r="AO12">
        <v>8.0700000000000008E-3</v>
      </c>
      <c r="AP12">
        <v>4.8799999999999998E-3</v>
      </c>
      <c r="AQ12">
        <v>8.4129999999999996E-2</v>
      </c>
      <c r="AR12">
        <v>1.8069999999999999E-2</v>
      </c>
      <c r="AS12">
        <v>0.23091</v>
      </c>
      <c r="AT12">
        <v>8.2900000000000005E-3</v>
      </c>
      <c r="AU12">
        <v>1.72563</v>
      </c>
      <c r="AV12">
        <v>0.92742999999999998</v>
      </c>
      <c r="AW12">
        <v>1.5276000000000001</v>
      </c>
    </row>
    <row r="13" spans="1:49" x14ac:dyDescent="0.25">
      <c r="A13" s="228"/>
      <c r="B13" s="219"/>
      <c r="C13" s="219"/>
      <c r="D13" s="122" t="s">
        <v>94</v>
      </c>
      <c r="E13" s="136">
        <f t="shared" si="0"/>
        <v>5.62</v>
      </c>
      <c r="F13" s="136">
        <f t="shared" si="1"/>
        <v>2.16</v>
      </c>
      <c r="G13" s="136">
        <f t="shared" si="2"/>
        <v>4.4600000000000009</v>
      </c>
      <c r="H13" s="136">
        <f t="shared" si="3"/>
        <v>1.41</v>
      </c>
      <c r="I13" s="136">
        <f t="shared" si="4"/>
        <v>36.65</v>
      </c>
      <c r="J13" s="136">
        <f t="shared" si="5"/>
        <v>7.24</v>
      </c>
      <c r="K13" s="136">
        <f t="shared" si="6"/>
        <v>31.74</v>
      </c>
      <c r="L13" s="136">
        <f t="shared" si="7"/>
        <v>5.36</v>
      </c>
      <c r="M13" s="136">
        <f t="shared" si="8"/>
        <v>5.75</v>
      </c>
      <c r="N13" s="136">
        <f t="shared" si="9"/>
        <v>1.03</v>
      </c>
      <c r="O13" s="136">
        <f t="shared" si="10"/>
        <v>7.86</v>
      </c>
      <c r="P13" s="136">
        <f t="shared" si="11"/>
        <v>1.5399999999999998</v>
      </c>
      <c r="Q13" s="136">
        <f t="shared" si="12"/>
        <v>8.1300000000000008</v>
      </c>
      <c r="R13" s="136">
        <f t="shared" si="13"/>
        <v>4.8900000000000006</v>
      </c>
      <c r="S13" s="136">
        <f t="shared" si="14"/>
        <v>84.26</v>
      </c>
      <c r="T13" s="136">
        <f t="shared" si="15"/>
        <v>18.09</v>
      </c>
      <c r="U13" s="135">
        <f t="shared" si="16"/>
        <v>231.23</v>
      </c>
      <c r="V13" s="136">
        <f t="shared" si="17"/>
        <v>8.3199999999999985</v>
      </c>
      <c r="W13" s="134">
        <f t="shared" si="18"/>
        <v>1727.72</v>
      </c>
      <c r="X13" s="135">
        <f t="shared" si="19"/>
        <v>918.32999999999993</v>
      </c>
      <c r="Y13" s="200">
        <f t="shared" si="20"/>
        <v>1506.27</v>
      </c>
      <c r="Z13" s="168">
        <f t="shared" si="21"/>
        <v>1.03</v>
      </c>
      <c r="AA13" s="168">
        <f t="shared" si="22"/>
        <v>1727.72</v>
      </c>
      <c r="AB13" s="150"/>
      <c r="AC13">
        <v>5.62E-3</v>
      </c>
      <c r="AD13">
        <v>2.16E-3</v>
      </c>
      <c r="AE13">
        <v>4.4600000000000004E-3</v>
      </c>
      <c r="AF13">
        <v>1.41E-3</v>
      </c>
      <c r="AG13">
        <v>3.6650000000000002E-2</v>
      </c>
      <c r="AH13">
        <v>7.2399999999999999E-3</v>
      </c>
      <c r="AI13">
        <v>3.1739999999999997E-2</v>
      </c>
      <c r="AJ13">
        <v>5.3600000000000002E-3</v>
      </c>
      <c r="AK13">
        <v>5.7499999999999999E-3</v>
      </c>
      <c r="AL13">
        <v>1.0300000000000001E-3</v>
      </c>
      <c r="AM13">
        <v>7.8600000000000007E-3</v>
      </c>
      <c r="AN13">
        <v>1.5399999999999999E-3</v>
      </c>
      <c r="AO13">
        <v>8.1300000000000001E-3</v>
      </c>
      <c r="AP13">
        <v>4.8900000000000002E-3</v>
      </c>
      <c r="AQ13">
        <v>8.4260000000000002E-2</v>
      </c>
      <c r="AR13">
        <v>1.8089999999999998E-2</v>
      </c>
      <c r="AS13">
        <v>0.23122999999999999</v>
      </c>
      <c r="AT13">
        <v>8.3199999999999993E-3</v>
      </c>
      <c r="AU13">
        <v>1.7277199999999999</v>
      </c>
      <c r="AV13">
        <v>0.91832999999999998</v>
      </c>
      <c r="AW13">
        <v>1.50627</v>
      </c>
    </row>
    <row r="14" spans="1:49" x14ac:dyDescent="0.25">
      <c r="A14" s="228"/>
      <c r="B14" s="224" t="s">
        <v>153</v>
      </c>
      <c r="C14" s="218" t="s">
        <v>23</v>
      </c>
      <c r="D14" s="121" t="s">
        <v>87</v>
      </c>
      <c r="E14" s="136">
        <f t="shared" ref="E14:E19" si="23">AC14*1000</f>
        <v>101.56</v>
      </c>
      <c r="F14" s="136">
        <f t="shared" ref="F14:F19" si="24">AD14*1000</f>
        <v>100.83</v>
      </c>
      <c r="G14" s="136">
        <f t="shared" ref="G14:G19" si="25">AE14*1000</f>
        <v>96.19</v>
      </c>
      <c r="H14" s="136">
        <f t="shared" ref="H14:H19" si="26">AF14*1000</f>
        <v>107.42</v>
      </c>
      <c r="I14" s="136">
        <f t="shared" ref="I14:I19" si="27">AG14*1000</f>
        <v>100.83</v>
      </c>
      <c r="J14" s="136">
        <f t="shared" ref="J14:J19" si="28">AH14*1000</f>
        <v>96.68</v>
      </c>
      <c r="K14" s="136">
        <f t="shared" ref="K14:K19" si="29">AI14*1000</f>
        <v>97.9</v>
      </c>
      <c r="L14" s="136">
        <f t="shared" ref="L14:L19" si="30">AJ14*1000</f>
        <v>96.19</v>
      </c>
      <c r="M14" s="136">
        <f t="shared" ref="M14:M19" si="31">AK14*1000</f>
        <v>101.07</v>
      </c>
      <c r="N14" s="136">
        <f t="shared" ref="N14:N19" si="32">AL14*1000</f>
        <v>100.83</v>
      </c>
      <c r="O14" s="136">
        <f t="shared" ref="O14:O19" si="33">AM14*1000</f>
        <v>95.949999999999989</v>
      </c>
      <c r="P14" s="136">
        <f t="shared" ref="P14:P19" si="34">AN14*1000</f>
        <v>105.96</v>
      </c>
      <c r="Q14" s="136">
        <f t="shared" ref="Q14:Q19" si="35">AO14*1000</f>
        <v>101.81</v>
      </c>
      <c r="R14" s="136">
        <f t="shared" ref="R14:R19" si="36">AP14*1000</f>
        <v>94.72999999999999</v>
      </c>
      <c r="S14" s="136">
        <f t="shared" ref="S14:S19" si="37">AQ14*1000</f>
        <v>93.75</v>
      </c>
      <c r="T14" s="136">
        <f t="shared" ref="T14:T19" si="38">AR14*1000</f>
        <v>107.17999999999999</v>
      </c>
      <c r="U14" s="135">
        <f t="shared" ref="U14:U19" si="39">AS14*1000</f>
        <v>95.949999999999989</v>
      </c>
      <c r="V14" s="136">
        <f t="shared" ref="V14:V19" si="40">AT14*1000</f>
        <v>96.19</v>
      </c>
      <c r="W14" s="134">
        <f t="shared" ref="W14:W19" si="41">AU14*1000</f>
        <v>108.14999999999999</v>
      </c>
      <c r="X14" s="135">
        <f t="shared" ref="X14:X19" si="42">AV14*1000</f>
        <v>116.21</v>
      </c>
      <c r="Y14" s="200">
        <f t="shared" ref="Y14:Y19" si="43">AW14*1000</f>
        <v>100.34</v>
      </c>
      <c r="Z14" s="168">
        <f t="shared" ref="Z14:Z19" si="44">MIN(E14:Y14)</f>
        <v>93.75</v>
      </c>
      <c r="AA14" s="168">
        <f t="shared" ref="AA14:AA19" si="45">MAX(E14:Y14)</f>
        <v>116.21</v>
      </c>
      <c r="AB14" s="150"/>
      <c r="AC14" s="6">
        <v>0.10156</v>
      </c>
      <c r="AD14">
        <v>0.10083</v>
      </c>
      <c r="AE14">
        <v>9.6189999999999998E-2</v>
      </c>
      <c r="AF14">
        <v>0.10742</v>
      </c>
      <c r="AG14">
        <v>0.10083</v>
      </c>
      <c r="AH14">
        <v>9.6680000000000002E-2</v>
      </c>
      <c r="AI14">
        <v>9.7900000000000001E-2</v>
      </c>
      <c r="AJ14">
        <v>9.6189999999999998E-2</v>
      </c>
      <c r="AK14">
        <v>0.10106999999999999</v>
      </c>
      <c r="AL14">
        <v>0.10083</v>
      </c>
      <c r="AM14">
        <v>9.5949999999999994E-2</v>
      </c>
      <c r="AN14">
        <v>0.10596</v>
      </c>
      <c r="AO14">
        <v>0.10181</v>
      </c>
      <c r="AP14">
        <v>9.4729999999999995E-2</v>
      </c>
      <c r="AQ14">
        <v>9.375E-2</v>
      </c>
      <c r="AR14">
        <v>0.10718</v>
      </c>
      <c r="AS14">
        <v>9.5949999999999994E-2</v>
      </c>
      <c r="AT14">
        <v>9.6189999999999998E-2</v>
      </c>
      <c r="AU14">
        <v>0.10815</v>
      </c>
      <c r="AV14">
        <v>0.11620999999999999</v>
      </c>
      <c r="AW14" s="7">
        <v>0.10034</v>
      </c>
    </row>
    <row r="15" spans="1:49" x14ac:dyDescent="0.25">
      <c r="A15" s="228"/>
      <c r="B15" s="225"/>
      <c r="C15" s="219"/>
      <c r="D15" s="122" t="s">
        <v>94</v>
      </c>
      <c r="E15" s="136">
        <f t="shared" si="23"/>
        <v>101.07</v>
      </c>
      <c r="F15" s="136">
        <f t="shared" si="24"/>
        <v>93.02000000000001</v>
      </c>
      <c r="G15" s="136">
        <f t="shared" si="25"/>
        <v>96.44</v>
      </c>
      <c r="H15" s="136">
        <f t="shared" si="26"/>
        <v>103.03</v>
      </c>
      <c r="I15" s="136">
        <f t="shared" si="27"/>
        <v>101.32</v>
      </c>
      <c r="J15" s="136">
        <f t="shared" si="28"/>
        <v>97.17</v>
      </c>
      <c r="K15" s="136">
        <f t="shared" si="29"/>
        <v>98.63</v>
      </c>
      <c r="L15" s="136">
        <f t="shared" si="30"/>
        <v>99.12</v>
      </c>
      <c r="M15" s="136">
        <f t="shared" si="31"/>
        <v>93.75</v>
      </c>
      <c r="N15" s="136">
        <f t="shared" si="32"/>
        <v>95.949999999999989</v>
      </c>
      <c r="O15" s="136">
        <f t="shared" si="33"/>
        <v>95.949999999999989</v>
      </c>
      <c r="P15" s="136">
        <f t="shared" si="34"/>
        <v>102.05</v>
      </c>
      <c r="Q15" s="136">
        <f t="shared" si="35"/>
        <v>94.47999999999999</v>
      </c>
      <c r="R15" s="136">
        <f t="shared" si="36"/>
        <v>94.72999999999999</v>
      </c>
      <c r="S15" s="136">
        <f t="shared" si="37"/>
        <v>93.990000000000009</v>
      </c>
      <c r="T15" s="136">
        <f t="shared" si="38"/>
        <v>107.91000000000001</v>
      </c>
      <c r="U15" s="135">
        <f t="shared" si="39"/>
        <v>103.76</v>
      </c>
      <c r="V15" s="136">
        <f t="shared" si="40"/>
        <v>96.19</v>
      </c>
      <c r="W15" s="134">
        <f t="shared" si="41"/>
        <v>95.210000000000008</v>
      </c>
      <c r="X15" s="135">
        <f t="shared" si="42"/>
        <v>116.94</v>
      </c>
      <c r="Y15" s="200">
        <f t="shared" si="43"/>
        <v>100.83</v>
      </c>
      <c r="Z15" s="168">
        <f t="shared" si="44"/>
        <v>93.02000000000001</v>
      </c>
      <c r="AA15" s="168">
        <f t="shared" si="45"/>
        <v>116.94</v>
      </c>
      <c r="AB15" s="150"/>
      <c r="AC15" s="6">
        <v>0.10106999999999999</v>
      </c>
      <c r="AD15">
        <v>9.3020000000000005E-2</v>
      </c>
      <c r="AE15">
        <v>9.6439999999999998E-2</v>
      </c>
      <c r="AF15">
        <v>0.10303</v>
      </c>
      <c r="AG15">
        <v>0.10131999999999999</v>
      </c>
      <c r="AH15">
        <v>9.7170000000000006E-2</v>
      </c>
      <c r="AI15">
        <v>9.8629999999999995E-2</v>
      </c>
      <c r="AJ15">
        <v>9.912E-2</v>
      </c>
      <c r="AK15">
        <v>9.375E-2</v>
      </c>
      <c r="AL15">
        <v>9.5949999999999994E-2</v>
      </c>
      <c r="AM15">
        <v>9.5949999999999994E-2</v>
      </c>
      <c r="AN15">
        <v>0.10205</v>
      </c>
      <c r="AO15">
        <v>9.4479999999999995E-2</v>
      </c>
      <c r="AP15">
        <v>9.4729999999999995E-2</v>
      </c>
      <c r="AQ15">
        <v>9.3990000000000004E-2</v>
      </c>
      <c r="AR15">
        <v>0.10791000000000001</v>
      </c>
      <c r="AS15">
        <v>0.10376000000000001</v>
      </c>
      <c r="AT15">
        <v>9.6189999999999998E-2</v>
      </c>
      <c r="AU15">
        <v>9.5210000000000003E-2</v>
      </c>
      <c r="AV15">
        <v>0.11694</v>
      </c>
      <c r="AW15" s="7">
        <v>0.10083</v>
      </c>
    </row>
    <row r="16" spans="1:49" x14ac:dyDescent="0.25">
      <c r="A16" s="228"/>
      <c r="B16" s="225"/>
      <c r="C16" s="218" t="s">
        <v>33</v>
      </c>
      <c r="D16" s="121" t="s">
        <v>87</v>
      </c>
      <c r="E16" s="136">
        <f t="shared" si="23"/>
        <v>97.66</v>
      </c>
      <c r="F16" s="136">
        <f t="shared" si="24"/>
        <v>91.550000000000011</v>
      </c>
      <c r="G16" s="136">
        <f t="shared" si="25"/>
        <v>97.66</v>
      </c>
      <c r="H16" s="136">
        <f t="shared" si="26"/>
        <v>91.800000000000011</v>
      </c>
      <c r="I16" s="136">
        <f t="shared" si="27"/>
        <v>98.14</v>
      </c>
      <c r="J16" s="136">
        <f t="shared" si="28"/>
        <v>101.07</v>
      </c>
      <c r="K16" s="136">
        <f t="shared" si="29"/>
        <v>96.68</v>
      </c>
      <c r="L16" s="136">
        <f t="shared" si="30"/>
        <v>101.32</v>
      </c>
      <c r="M16" s="136">
        <f t="shared" si="31"/>
        <v>99.61</v>
      </c>
      <c r="N16" s="136">
        <f t="shared" si="32"/>
        <v>96.44</v>
      </c>
      <c r="O16" s="136">
        <f t="shared" si="33"/>
        <v>92.53</v>
      </c>
      <c r="P16" s="136">
        <f t="shared" si="34"/>
        <v>98.39</v>
      </c>
      <c r="Q16" s="136">
        <f t="shared" si="35"/>
        <v>103.27</v>
      </c>
      <c r="R16" s="136">
        <f t="shared" si="36"/>
        <v>98.14</v>
      </c>
      <c r="S16" s="136">
        <f t="shared" si="37"/>
        <v>94.47999999999999</v>
      </c>
      <c r="T16" s="136">
        <f t="shared" si="38"/>
        <v>97.17</v>
      </c>
      <c r="U16" s="135">
        <f t="shared" si="39"/>
        <v>88.62</v>
      </c>
      <c r="V16" s="136">
        <f t="shared" si="40"/>
        <v>97.9</v>
      </c>
      <c r="W16" s="134">
        <f t="shared" si="41"/>
        <v>97.9</v>
      </c>
      <c r="X16" s="135">
        <f t="shared" si="42"/>
        <v>114.5</v>
      </c>
      <c r="Y16" s="200">
        <f t="shared" si="43"/>
        <v>102.54</v>
      </c>
      <c r="Z16" s="168">
        <f t="shared" si="44"/>
        <v>88.62</v>
      </c>
      <c r="AA16" s="168">
        <f t="shared" si="45"/>
        <v>114.5</v>
      </c>
      <c r="AB16" s="150"/>
      <c r="AC16" s="6">
        <v>9.7659999999999997E-2</v>
      </c>
      <c r="AD16">
        <v>9.1550000000000006E-2</v>
      </c>
      <c r="AE16">
        <v>9.7659999999999997E-2</v>
      </c>
      <c r="AF16">
        <v>9.1800000000000007E-2</v>
      </c>
      <c r="AG16">
        <v>9.8140000000000005E-2</v>
      </c>
      <c r="AH16">
        <v>0.10106999999999999</v>
      </c>
      <c r="AI16">
        <v>9.6680000000000002E-2</v>
      </c>
      <c r="AJ16">
        <v>0.10131999999999999</v>
      </c>
      <c r="AK16">
        <v>9.9610000000000004E-2</v>
      </c>
      <c r="AL16">
        <v>9.6439999999999998E-2</v>
      </c>
      <c r="AM16">
        <v>9.2530000000000001E-2</v>
      </c>
      <c r="AN16">
        <v>9.8390000000000005E-2</v>
      </c>
      <c r="AO16">
        <v>0.10327</v>
      </c>
      <c r="AP16">
        <v>9.8140000000000005E-2</v>
      </c>
      <c r="AQ16">
        <v>9.4479999999999995E-2</v>
      </c>
      <c r="AR16">
        <v>9.7170000000000006E-2</v>
      </c>
      <c r="AS16">
        <v>8.8620000000000004E-2</v>
      </c>
      <c r="AT16">
        <v>9.7900000000000001E-2</v>
      </c>
      <c r="AU16">
        <v>9.7900000000000001E-2</v>
      </c>
      <c r="AV16">
        <v>0.1145</v>
      </c>
      <c r="AW16" s="7">
        <v>0.10254000000000001</v>
      </c>
    </row>
    <row r="17" spans="1:49" x14ac:dyDescent="0.25">
      <c r="A17" s="228"/>
      <c r="B17" s="225"/>
      <c r="C17" s="219"/>
      <c r="D17" s="122" t="s">
        <v>94</v>
      </c>
      <c r="E17" s="136">
        <f t="shared" si="23"/>
        <v>100.34</v>
      </c>
      <c r="F17" s="136">
        <f t="shared" si="24"/>
        <v>91.31</v>
      </c>
      <c r="G17" s="136">
        <f t="shared" si="25"/>
        <v>97.41</v>
      </c>
      <c r="H17" s="136">
        <f t="shared" si="26"/>
        <v>102.78</v>
      </c>
      <c r="I17" s="136">
        <f t="shared" si="27"/>
        <v>97.9</v>
      </c>
      <c r="J17" s="136">
        <f t="shared" si="28"/>
        <v>101.07</v>
      </c>
      <c r="K17" s="136">
        <f t="shared" si="29"/>
        <v>96.68</v>
      </c>
      <c r="L17" s="136">
        <f t="shared" si="30"/>
        <v>102.05</v>
      </c>
      <c r="M17" s="136">
        <f t="shared" si="31"/>
        <v>98.14</v>
      </c>
      <c r="N17" s="136">
        <f t="shared" si="32"/>
        <v>95.460000000000008</v>
      </c>
      <c r="O17" s="136">
        <f t="shared" si="33"/>
        <v>93.02000000000001</v>
      </c>
      <c r="P17" s="136">
        <f t="shared" si="34"/>
        <v>98.63</v>
      </c>
      <c r="Q17" s="136">
        <f t="shared" si="35"/>
        <v>96.68</v>
      </c>
      <c r="R17" s="136">
        <f t="shared" si="36"/>
        <v>95.210000000000008</v>
      </c>
      <c r="S17" s="136">
        <f t="shared" si="37"/>
        <v>93.75</v>
      </c>
      <c r="T17" s="136">
        <f t="shared" si="38"/>
        <v>95.699999999999989</v>
      </c>
      <c r="U17" s="135">
        <f t="shared" si="39"/>
        <v>91.800000000000011</v>
      </c>
      <c r="V17" s="136">
        <f t="shared" si="40"/>
        <v>97.66</v>
      </c>
      <c r="W17" s="134">
        <f t="shared" si="41"/>
        <v>98.14</v>
      </c>
      <c r="X17" s="135">
        <f t="shared" si="42"/>
        <v>115.23</v>
      </c>
      <c r="Y17" s="200">
        <f t="shared" si="43"/>
        <v>104.74</v>
      </c>
      <c r="Z17" s="168">
        <f t="shared" si="44"/>
        <v>91.31</v>
      </c>
      <c r="AA17" s="168">
        <f t="shared" si="45"/>
        <v>115.23</v>
      </c>
      <c r="AB17" s="150"/>
      <c r="AC17" s="6">
        <v>0.10034</v>
      </c>
      <c r="AD17">
        <v>9.1310000000000002E-2</v>
      </c>
      <c r="AE17">
        <v>9.7409999999999997E-2</v>
      </c>
      <c r="AF17">
        <v>0.10278</v>
      </c>
      <c r="AG17">
        <v>9.7900000000000001E-2</v>
      </c>
      <c r="AH17">
        <v>0.10106999999999999</v>
      </c>
      <c r="AI17">
        <v>9.6680000000000002E-2</v>
      </c>
      <c r="AJ17">
        <v>0.10205</v>
      </c>
      <c r="AK17">
        <v>9.8140000000000005E-2</v>
      </c>
      <c r="AL17">
        <v>9.5460000000000003E-2</v>
      </c>
      <c r="AM17">
        <v>9.3020000000000005E-2</v>
      </c>
      <c r="AN17">
        <v>9.8629999999999995E-2</v>
      </c>
      <c r="AO17">
        <v>9.6680000000000002E-2</v>
      </c>
      <c r="AP17">
        <v>9.5210000000000003E-2</v>
      </c>
      <c r="AQ17">
        <v>9.375E-2</v>
      </c>
      <c r="AR17">
        <v>9.5699999999999993E-2</v>
      </c>
      <c r="AS17">
        <v>9.1800000000000007E-2</v>
      </c>
      <c r="AT17">
        <v>9.7659999999999997E-2</v>
      </c>
      <c r="AU17">
        <v>9.8140000000000005E-2</v>
      </c>
      <c r="AV17">
        <v>0.11523</v>
      </c>
      <c r="AW17" s="7">
        <v>0.10474</v>
      </c>
    </row>
    <row r="18" spans="1:49" x14ac:dyDescent="0.25">
      <c r="A18" s="228"/>
      <c r="B18" s="225"/>
      <c r="C18" s="218" t="s">
        <v>34</v>
      </c>
      <c r="D18" s="121" t="s">
        <v>87</v>
      </c>
      <c r="E18" s="136">
        <f t="shared" si="23"/>
        <v>99.37</v>
      </c>
      <c r="F18" s="136">
        <f t="shared" si="24"/>
        <v>91.06</v>
      </c>
      <c r="G18" s="136">
        <f t="shared" si="25"/>
        <v>92.289999999999992</v>
      </c>
      <c r="H18" s="136">
        <f t="shared" si="26"/>
        <v>94.72999999999999</v>
      </c>
      <c r="I18" s="136">
        <f t="shared" si="27"/>
        <v>101.07</v>
      </c>
      <c r="J18" s="136">
        <f t="shared" si="28"/>
        <v>97.9</v>
      </c>
      <c r="K18" s="136">
        <f t="shared" si="29"/>
        <v>101.07</v>
      </c>
      <c r="L18" s="136">
        <f t="shared" si="30"/>
        <v>99.12</v>
      </c>
      <c r="M18" s="136">
        <f t="shared" si="31"/>
        <v>96.19</v>
      </c>
      <c r="N18" s="136">
        <f t="shared" si="32"/>
        <v>110.60000000000001</v>
      </c>
      <c r="O18" s="136">
        <f t="shared" si="33"/>
        <v>105.96</v>
      </c>
      <c r="P18" s="136">
        <f t="shared" si="34"/>
        <v>100.1</v>
      </c>
      <c r="Q18" s="136">
        <f t="shared" si="35"/>
        <v>101.32</v>
      </c>
      <c r="R18" s="136">
        <f t="shared" si="36"/>
        <v>102.54</v>
      </c>
      <c r="S18" s="136">
        <f t="shared" si="37"/>
        <v>91.31</v>
      </c>
      <c r="T18" s="136">
        <f t="shared" si="38"/>
        <v>95.210000000000008</v>
      </c>
      <c r="U18" s="135">
        <f t="shared" si="39"/>
        <v>98.63</v>
      </c>
      <c r="V18" s="136">
        <f t="shared" si="40"/>
        <v>97.17</v>
      </c>
      <c r="W18" s="134">
        <f t="shared" si="41"/>
        <v>97.9</v>
      </c>
      <c r="X18" s="135">
        <f t="shared" si="42"/>
        <v>115.48</v>
      </c>
      <c r="Y18" s="200">
        <f t="shared" si="43"/>
        <v>93.02000000000001</v>
      </c>
      <c r="Z18" s="168">
        <f t="shared" si="44"/>
        <v>91.06</v>
      </c>
      <c r="AA18" s="168">
        <f t="shared" si="45"/>
        <v>115.48</v>
      </c>
      <c r="AB18" s="150"/>
      <c r="AC18" s="6">
        <v>9.937E-2</v>
      </c>
      <c r="AD18">
        <v>9.1060000000000002E-2</v>
      </c>
      <c r="AE18">
        <v>9.2289999999999997E-2</v>
      </c>
      <c r="AF18">
        <v>9.4729999999999995E-2</v>
      </c>
      <c r="AG18">
        <v>0.10106999999999999</v>
      </c>
      <c r="AH18">
        <v>9.7900000000000001E-2</v>
      </c>
      <c r="AI18">
        <v>0.10106999999999999</v>
      </c>
      <c r="AJ18">
        <v>9.912E-2</v>
      </c>
      <c r="AK18">
        <v>9.6189999999999998E-2</v>
      </c>
      <c r="AL18">
        <v>0.1106</v>
      </c>
      <c r="AM18">
        <v>0.10596</v>
      </c>
      <c r="AN18">
        <v>0.10009999999999999</v>
      </c>
      <c r="AO18">
        <v>0.10131999999999999</v>
      </c>
      <c r="AP18">
        <v>0.10254000000000001</v>
      </c>
      <c r="AQ18">
        <v>9.1310000000000002E-2</v>
      </c>
      <c r="AR18">
        <v>9.5210000000000003E-2</v>
      </c>
      <c r="AS18">
        <v>9.8629999999999995E-2</v>
      </c>
      <c r="AT18">
        <v>9.7170000000000006E-2</v>
      </c>
      <c r="AU18">
        <v>9.7900000000000001E-2</v>
      </c>
      <c r="AV18">
        <v>0.11548</v>
      </c>
      <c r="AW18" s="7">
        <v>9.3020000000000005E-2</v>
      </c>
    </row>
    <row r="19" spans="1:49" s="16" customFormat="1" ht="15.75" customHeight="1" thickBot="1" x14ac:dyDescent="0.3">
      <c r="A19" s="228"/>
      <c r="B19" s="226"/>
      <c r="C19" s="219"/>
      <c r="D19" s="122" t="s">
        <v>94</v>
      </c>
      <c r="E19" s="136">
        <f t="shared" si="23"/>
        <v>92.53</v>
      </c>
      <c r="F19" s="136">
        <f t="shared" si="24"/>
        <v>92.289999999999992</v>
      </c>
      <c r="G19" s="136">
        <f t="shared" si="25"/>
        <v>93.75</v>
      </c>
      <c r="H19" s="136">
        <f t="shared" si="26"/>
        <v>103.27</v>
      </c>
      <c r="I19" s="136">
        <f t="shared" si="27"/>
        <v>101.56</v>
      </c>
      <c r="J19" s="136">
        <f t="shared" si="28"/>
        <v>98.14</v>
      </c>
      <c r="K19" s="136">
        <f t="shared" si="29"/>
        <v>101.07</v>
      </c>
      <c r="L19" s="136">
        <f t="shared" si="30"/>
        <v>98.14</v>
      </c>
      <c r="M19" s="136">
        <f t="shared" si="31"/>
        <v>94.240000000000009</v>
      </c>
      <c r="N19" s="136">
        <f t="shared" si="32"/>
        <v>108.64</v>
      </c>
      <c r="O19" s="136">
        <f t="shared" si="33"/>
        <v>105.47</v>
      </c>
      <c r="P19" s="136">
        <f t="shared" si="34"/>
        <v>99.37</v>
      </c>
      <c r="Q19" s="136">
        <f t="shared" si="35"/>
        <v>101.32</v>
      </c>
      <c r="R19" s="136">
        <f t="shared" si="36"/>
        <v>102.78</v>
      </c>
      <c r="S19" s="136">
        <f t="shared" si="37"/>
        <v>94.97</v>
      </c>
      <c r="T19" s="136">
        <f t="shared" si="38"/>
        <v>95.949999999999989</v>
      </c>
      <c r="U19" s="135">
        <f t="shared" si="39"/>
        <v>98.63</v>
      </c>
      <c r="V19" s="136">
        <f t="shared" si="40"/>
        <v>97.41</v>
      </c>
      <c r="W19" s="134">
        <f t="shared" si="41"/>
        <v>102.29</v>
      </c>
      <c r="X19" s="135">
        <f t="shared" si="42"/>
        <v>115.97</v>
      </c>
      <c r="Y19" s="200">
        <f t="shared" si="43"/>
        <v>97.17</v>
      </c>
      <c r="Z19" s="168">
        <f t="shared" si="44"/>
        <v>92.289999999999992</v>
      </c>
      <c r="AA19" s="168">
        <f t="shared" si="45"/>
        <v>115.97</v>
      </c>
      <c r="AB19" s="150"/>
      <c r="AC19" s="6">
        <v>9.2530000000000001E-2</v>
      </c>
      <c r="AD19">
        <v>9.2289999999999997E-2</v>
      </c>
      <c r="AE19">
        <v>9.375E-2</v>
      </c>
      <c r="AF19">
        <v>0.10327</v>
      </c>
      <c r="AG19">
        <v>0.10156</v>
      </c>
      <c r="AH19">
        <v>9.8140000000000005E-2</v>
      </c>
      <c r="AI19">
        <v>0.10106999999999999</v>
      </c>
      <c r="AJ19">
        <v>9.8140000000000005E-2</v>
      </c>
      <c r="AK19">
        <v>9.4240000000000004E-2</v>
      </c>
      <c r="AL19">
        <v>0.10864</v>
      </c>
      <c r="AM19">
        <v>0.10546999999999999</v>
      </c>
      <c r="AN19">
        <v>9.937E-2</v>
      </c>
      <c r="AO19">
        <v>0.10131999999999999</v>
      </c>
      <c r="AP19">
        <v>0.10278</v>
      </c>
      <c r="AQ19">
        <v>9.4969999999999999E-2</v>
      </c>
      <c r="AR19">
        <v>9.5949999999999994E-2</v>
      </c>
      <c r="AS19">
        <v>9.8629999999999995E-2</v>
      </c>
      <c r="AT19">
        <v>9.7409999999999997E-2</v>
      </c>
      <c r="AU19">
        <v>0.10229000000000001</v>
      </c>
      <c r="AV19">
        <v>0.11597</v>
      </c>
      <c r="AW19" s="7">
        <v>9.7170000000000006E-2</v>
      </c>
    </row>
    <row r="20" spans="1:49" x14ac:dyDescent="0.25">
      <c r="A20" s="228"/>
      <c r="B20" s="224" t="s">
        <v>156</v>
      </c>
      <c r="C20" s="232" t="s">
        <v>157</v>
      </c>
      <c r="D20" s="120" t="s">
        <v>23</v>
      </c>
      <c r="E20" s="198">
        <f>AC20/1000</f>
        <v>17.648</v>
      </c>
      <c r="F20" s="198">
        <f t="shared" ref="F20:Y22" si="46">AD20/1000</f>
        <v>6.5759999999999996</v>
      </c>
      <c r="G20" s="198">
        <f t="shared" si="46"/>
        <v>22.96</v>
      </c>
      <c r="H20" s="198">
        <f t="shared" si="46"/>
        <v>7.4080000000000004</v>
      </c>
      <c r="I20" s="198">
        <f t="shared" si="46"/>
        <v>2.5840000000000001</v>
      </c>
      <c r="J20" s="198">
        <f t="shared" si="46"/>
        <v>13.224</v>
      </c>
      <c r="K20" s="198">
        <f t="shared" si="46"/>
        <v>2.5840000000000001</v>
      </c>
      <c r="L20" s="198">
        <f t="shared" si="46"/>
        <v>15.464</v>
      </c>
      <c r="M20" s="198">
        <f t="shared" si="46"/>
        <v>3.7040000000000002</v>
      </c>
      <c r="N20" s="198">
        <f t="shared" si="46"/>
        <v>22.431999999999999</v>
      </c>
      <c r="O20" s="198">
        <f t="shared" si="46"/>
        <v>3.96</v>
      </c>
      <c r="P20" s="198">
        <f t="shared" si="46"/>
        <v>26.431999999999999</v>
      </c>
      <c r="Q20" s="198">
        <f t="shared" si="46"/>
        <v>1.1200000000000001</v>
      </c>
      <c r="R20" s="198">
        <f t="shared" si="46"/>
        <v>1.264</v>
      </c>
      <c r="S20" s="198">
        <f t="shared" si="46"/>
        <v>1.968</v>
      </c>
      <c r="T20" s="198">
        <f t="shared" si="46"/>
        <v>2.992</v>
      </c>
      <c r="U20" s="198">
        <f t="shared" si="46"/>
        <v>3.7120000000000002</v>
      </c>
      <c r="V20" s="198">
        <f t="shared" si="46"/>
        <v>10.032</v>
      </c>
      <c r="W20" s="198">
        <f t="shared" si="46"/>
        <v>3.6560000000000001</v>
      </c>
      <c r="X20" s="198">
        <f t="shared" si="46"/>
        <v>3.556</v>
      </c>
      <c r="Y20" s="203">
        <f t="shared" si="46"/>
        <v>2.82</v>
      </c>
      <c r="Z20" s="168">
        <f>MIN(AC20:AW20)</f>
        <v>1120</v>
      </c>
      <c r="AA20" s="168">
        <f>MAX(AC20:AW20)</f>
        <v>26432</v>
      </c>
      <c r="AB20" s="150"/>
      <c r="AC20" s="136">
        <f>'Memory - M7'!D6</f>
        <v>17648</v>
      </c>
      <c r="AD20" s="136">
        <f>'Memory - M7'!E6</f>
        <v>6576</v>
      </c>
      <c r="AE20" s="136">
        <f>'Memory - M7'!F6</f>
        <v>22960</v>
      </c>
      <c r="AF20" s="136">
        <f>'Memory - M7'!G6</f>
        <v>7408</v>
      </c>
      <c r="AG20" s="136">
        <f>'Memory - M7'!H6</f>
        <v>2584</v>
      </c>
      <c r="AH20" s="136">
        <f>'Memory - M7'!I6</f>
        <v>13224</v>
      </c>
      <c r="AI20" s="136">
        <f>'Memory - M7'!J6</f>
        <v>2584</v>
      </c>
      <c r="AJ20" s="136">
        <f>'Memory - M7'!K6</f>
        <v>15464</v>
      </c>
      <c r="AK20" s="136">
        <f>'Memory - M7'!L6</f>
        <v>3704</v>
      </c>
      <c r="AL20" s="136">
        <f>'Memory - M7'!M6</f>
        <v>22432</v>
      </c>
      <c r="AM20" s="136">
        <f>'Memory - M7'!N6</f>
        <v>3960</v>
      </c>
      <c r="AN20" s="136">
        <f>'Memory - M7'!O6</f>
        <v>26432</v>
      </c>
      <c r="AO20" s="136">
        <f>'Memory - M7'!P6</f>
        <v>1120</v>
      </c>
      <c r="AP20" s="136">
        <f>'Memory - M7'!Q6</f>
        <v>1264</v>
      </c>
      <c r="AQ20" s="136">
        <f>'Memory - M7'!R6</f>
        <v>1968</v>
      </c>
      <c r="AR20" s="136">
        <f>'Memory - M7'!S6</f>
        <v>2992</v>
      </c>
      <c r="AS20" s="136">
        <f>'Memory - M7'!T6</f>
        <v>3712</v>
      </c>
      <c r="AT20" s="136">
        <f>'Memory - M7'!U6</f>
        <v>10032</v>
      </c>
      <c r="AU20" s="136">
        <f>'Memory - M7'!V6</f>
        <v>3656</v>
      </c>
      <c r="AV20" s="136">
        <f>'Memory - M7'!W6</f>
        <v>3556</v>
      </c>
      <c r="AW20" s="136">
        <f>'Memory - M7'!X6</f>
        <v>2820</v>
      </c>
    </row>
    <row r="21" spans="1:49" x14ac:dyDescent="0.25">
      <c r="A21" s="228"/>
      <c r="B21" s="225"/>
      <c r="C21" s="233"/>
      <c r="D21" s="120" t="s">
        <v>33</v>
      </c>
      <c r="E21" s="198">
        <f t="shared" ref="E21:E22" si="47">AC21/1000</f>
        <v>17.559999999999999</v>
      </c>
      <c r="F21" s="198">
        <f t="shared" si="46"/>
        <v>6.6159999999999997</v>
      </c>
      <c r="G21" s="198">
        <f t="shared" si="46"/>
        <v>22.68</v>
      </c>
      <c r="H21" s="198">
        <f t="shared" si="46"/>
        <v>7.4480000000000004</v>
      </c>
      <c r="I21" s="198">
        <f t="shared" si="46"/>
        <v>2.952</v>
      </c>
      <c r="J21" s="198">
        <f t="shared" si="46"/>
        <v>13.52</v>
      </c>
      <c r="K21" s="198">
        <f t="shared" si="46"/>
        <v>2.952</v>
      </c>
      <c r="L21" s="198">
        <f t="shared" si="46"/>
        <v>15.76</v>
      </c>
      <c r="M21" s="198">
        <f t="shared" si="46"/>
        <v>5.992</v>
      </c>
      <c r="N21" s="198">
        <f t="shared" si="46"/>
        <v>23.952000000000002</v>
      </c>
      <c r="O21" s="198">
        <f t="shared" si="46"/>
        <v>6.52</v>
      </c>
      <c r="P21" s="198">
        <f t="shared" si="46"/>
        <v>29.824000000000002</v>
      </c>
      <c r="Q21" s="198">
        <f t="shared" si="46"/>
        <v>2.1280000000000001</v>
      </c>
      <c r="R21" s="198">
        <f t="shared" si="46"/>
        <v>1.3759999999999999</v>
      </c>
      <c r="S21" s="198">
        <f t="shared" si="46"/>
        <v>5.984</v>
      </c>
      <c r="T21" s="198">
        <f t="shared" si="46"/>
        <v>4.5039999999999996</v>
      </c>
      <c r="U21" s="198">
        <f t="shared" si="46"/>
        <v>10.536</v>
      </c>
      <c r="V21" s="198">
        <f t="shared" si="46"/>
        <v>11.288</v>
      </c>
      <c r="W21" s="198">
        <f t="shared" si="46"/>
        <v>5.56</v>
      </c>
      <c r="X21" s="198">
        <f t="shared" si="46"/>
        <v>7.4359999999999999</v>
      </c>
      <c r="Y21" s="203">
        <f t="shared" si="46"/>
        <v>8.3640000000000008</v>
      </c>
      <c r="Z21" s="168">
        <f>MIN(AC21:AW21)</f>
        <v>1376</v>
      </c>
      <c r="AA21" s="168">
        <f>MAX(AC21:AW21)</f>
        <v>29824</v>
      </c>
      <c r="AB21" s="150"/>
      <c r="AC21" s="136">
        <f>'Memory - M7'!D13</f>
        <v>17560</v>
      </c>
      <c r="AD21" s="136">
        <f>'Memory - M7'!E13</f>
        <v>6616</v>
      </c>
      <c r="AE21" s="136">
        <f>'Memory - M7'!F13</f>
        <v>22680</v>
      </c>
      <c r="AF21" s="136">
        <f>'Memory - M7'!G13</f>
        <v>7448</v>
      </c>
      <c r="AG21" s="136">
        <f>'Memory - M7'!H13</f>
        <v>2952</v>
      </c>
      <c r="AH21" s="136">
        <f>'Memory - M7'!I13</f>
        <v>13520</v>
      </c>
      <c r="AI21" s="136">
        <f>'Memory - M7'!J13</f>
        <v>2952</v>
      </c>
      <c r="AJ21" s="136">
        <f>'Memory - M7'!K13</f>
        <v>15760</v>
      </c>
      <c r="AK21" s="136">
        <f>'Memory - M7'!L13</f>
        <v>5992</v>
      </c>
      <c r="AL21" s="136">
        <f>'Memory - M7'!M13</f>
        <v>23952</v>
      </c>
      <c r="AM21" s="136">
        <f>'Memory - M7'!N13</f>
        <v>6520</v>
      </c>
      <c r="AN21" s="136">
        <f>'Memory - M7'!O13</f>
        <v>29824</v>
      </c>
      <c r="AO21" s="136">
        <f>'Memory - M7'!P13</f>
        <v>2128</v>
      </c>
      <c r="AP21" s="136">
        <f>'Memory - M7'!Q13</f>
        <v>1376</v>
      </c>
      <c r="AQ21" s="136">
        <f>'Memory - M7'!R13</f>
        <v>5984</v>
      </c>
      <c r="AR21" s="136">
        <f>'Memory - M7'!S13</f>
        <v>4504</v>
      </c>
      <c r="AS21" s="136">
        <f>'Memory - M7'!T13</f>
        <v>10536</v>
      </c>
      <c r="AT21" s="136">
        <f>'Memory - M7'!U13</f>
        <v>11288</v>
      </c>
      <c r="AU21" s="136">
        <f>'Memory - M7'!V13</f>
        <v>5560</v>
      </c>
      <c r="AV21" s="136">
        <f>'Memory - M7'!W13</f>
        <v>7436</v>
      </c>
      <c r="AW21" s="136">
        <f>'Memory - M7'!X13</f>
        <v>8364</v>
      </c>
    </row>
    <row r="22" spans="1:49" x14ac:dyDescent="0.25">
      <c r="A22" s="228"/>
      <c r="B22" s="225"/>
      <c r="C22" s="234"/>
      <c r="D22" s="120" t="s">
        <v>34</v>
      </c>
      <c r="E22" s="198">
        <f t="shared" si="47"/>
        <v>2.0960000000000001</v>
      </c>
      <c r="F22" s="198">
        <f t="shared" si="46"/>
        <v>6.64</v>
      </c>
      <c r="G22" s="198">
        <f t="shared" si="46"/>
        <v>2.8</v>
      </c>
      <c r="H22" s="198">
        <f t="shared" si="46"/>
        <v>7.5359999999999996</v>
      </c>
      <c r="I22" s="198">
        <f t="shared" si="46"/>
        <v>2.1920000000000002</v>
      </c>
      <c r="J22" s="198">
        <f t="shared" si="46"/>
        <v>13.352</v>
      </c>
      <c r="K22" s="198">
        <f t="shared" si="46"/>
        <v>2.1920000000000002</v>
      </c>
      <c r="L22" s="198">
        <f t="shared" si="46"/>
        <v>15.464</v>
      </c>
      <c r="M22" s="198">
        <f t="shared" si="46"/>
        <v>3.36</v>
      </c>
      <c r="N22" s="198">
        <f t="shared" si="46"/>
        <v>21.24</v>
      </c>
      <c r="O22" s="198">
        <f t="shared" si="46"/>
        <v>3.472</v>
      </c>
      <c r="P22" s="198">
        <f t="shared" si="46"/>
        <v>24.776</v>
      </c>
      <c r="Q22" s="198">
        <f t="shared" si="46"/>
        <v>1.1120000000000001</v>
      </c>
      <c r="R22" s="198">
        <f t="shared" si="46"/>
        <v>1.1919999999999999</v>
      </c>
      <c r="S22" s="198">
        <f t="shared" si="46"/>
        <v>1.776</v>
      </c>
      <c r="T22" s="198">
        <f t="shared" si="46"/>
        <v>2.6640000000000001</v>
      </c>
      <c r="U22" s="198">
        <f t="shared" si="46"/>
        <v>2.6240000000000001</v>
      </c>
      <c r="V22" s="198">
        <f t="shared" si="46"/>
        <v>9.5839999999999996</v>
      </c>
      <c r="W22" s="198">
        <f t="shared" si="46"/>
        <v>3.0720000000000001</v>
      </c>
      <c r="X22" s="198">
        <f t="shared" si="46"/>
        <v>2.6520000000000001</v>
      </c>
      <c r="Y22" s="203">
        <f t="shared" si="46"/>
        <v>2.4359999999999999</v>
      </c>
      <c r="Z22" s="168">
        <f>MIN(AC22:AW22)</f>
        <v>1112</v>
      </c>
      <c r="AA22" s="168">
        <f>MAX(AC22:AW22)</f>
        <v>24776</v>
      </c>
      <c r="AB22" s="150"/>
      <c r="AC22" s="136">
        <f>'Memory - M7'!D20</f>
        <v>2096</v>
      </c>
      <c r="AD22" s="136">
        <f>'Memory - M7'!E20</f>
        <v>6640</v>
      </c>
      <c r="AE22" s="136">
        <f>'Memory - M7'!F20</f>
        <v>2800</v>
      </c>
      <c r="AF22" s="136">
        <f>'Memory - M7'!G20</f>
        <v>7536</v>
      </c>
      <c r="AG22" s="136">
        <f>'Memory - M7'!H20</f>
        <v>2192</v>
      </c>
      <c r="AH22" s="136">
        <f>'Memory - M7'!I20</f>
        <v>13352</v>
      </c>
      <c r="AI22" s="136">
        <f>'Memory - M7'!J20</f>
        <v>2192</v>
      </c>
      <c r="AJ22" s="136">
        <f>'Memory - M7'!K20</f>
        <v>15464</v>
      </c>
      <c r="AK22" s="136">
        <f>'Memory - M7'!L20</f>
        <v>3360</v>
      </c>
      <c r="AL22" s="136">
        <f>'Memory - M7'!M20</f>
        <v>21240</v>
      </c>
      <c r="AM22" s="136">
        <f>'Memory - M7'!N20</f>
        <v>3472</v>
      </c>
      <c r="AN22" s="136">
        <f>'Memory - M7'!O20</f>
        <v>24776</v>
      </c>
      <c r="AO22" s="136">
        <f>'Memory - M7'!P20</f>
        <v>1112</v>
      </c>
      <c r="AP22" s="136">
        <f>'Memory - M7'!Q20</f>
        <v>1192</v>
      </c>
      <c r="AQ22" s="136">
        <f>'Memory - M7'!R20</f>
        <v>1776</v>
      </c>
      <c r="AR22" s="136">
        <f>'Memory - M7'!S20</f>
        <v>2664</v>
      </c>
      <c r="AS22" s="136">
        <f>'Memory - M7'!T20</f>
        <v>2624</v>
      </c>
      <c r="AT22" s="136">
        <f>'Memory - M7'!U20</f>
        <v>9584</v>
      </c>
      <c r="AU22" s="136">
        <f>'Memory - M7'!V20</f>
        <v>3072</v>
      </c>
      <c r="AV22" s="136">
        <f>'Memory - M7'!W20</f>
        <v>2652</v>
      </c>
      <c r="AW22" s="136">
        <f>'Memory - M7'!X20</f>
        <v>2436</v>
      </c>
    </row>
    <row r="23" spans="1:49" ht="15.75" thickBot="1" x14ac:dyDescent="0.3">
      <c r="A23" s="229"/>
      <c r="B23" s="226"/>
      <c r="C23" s="230" t="s">
        <v>158</v>
      </c>
      <c r="D23" s="231"/>
      <c r="E23" s="204">
        <f>AC23</f>
        <v>0</v>
      </c>
      <c r="F23" s="204">
        <f t="shared" ref="F23:Y23" si="48">AD23</f>
        <v>0</v>
      </c>
      <c r="G23" s="204">
        <f t="shared" si="48"/>
        <v>0</v>
      </c>
      <c r="H23" s="204">
        <f t="shared" si="48"/>
        <v>0</v>
      </c>
      <c r="I23" s="204">
        <f t="shared" si="48"/>
        <v>0</v>
      </c>
      <c r="J23" s="204">
        <f t="shared" si="48"/>
        <v>96</v>
      </c>
      <c r="K23" s="204">
        <f t="shared" si="48"/>
        <v>0</v>
      </c>
      <c r="L23" s="204">
        <f t="shared" si="48"/>
        <v>96</v>
      </c>
      <c r="M23" s="204">
        <f t="shared" si="48"/>
        <v>0</v>
      </c>
      <c r="N23" s="204">
        <f t="shared" si="48"/>
        <v>0</v>
      </c>
      <c r="O23" s="204">
        <f t="shared" si="48"/>
        <v>0</v>
      </c>
      <c r="P23" s="204">
        <f t="shared" si="48"/>
        <v>0</v>
      </c>
      <c r="Q23" s="204">
        <f t="shared" si="48"/>
        <v>24</v>
      </c>
      <c r="R23" s="204">
        <f t="shared" si="48"/>
        <v>0</v>
      </c>
      <c r="S23" s="204">
        <f t="shared" si="48"/>
        <v>0</v>
      </c>
      <c r="T23" s="204">
        <f t="shared" si="48"/>
        <v>32</v>
      </c>
      <c r="U23" s="204">
        <f t="shared" si="48"/>
        <v>8</v>
      </c>
      <c r="V23" s="204">
        <f t="shared" si="48"/>
        <v>0</v>
      </c>
      <c r="W23" s="204">
        <f t="shared" si="48"/>
        <v>1024</v>
      </c>
      <c r="X23" s="204">
        <f t="shared" si="48"/>
        <v>0</v>
      </c>
      <c r="Y23" s="205">
        <f t="shared" si="48"/>
        <v>0</v>
      </c>
      <c r="Z23" s="168">
        <f>MIN(AC23:AW23)</f>
        <v>0</v>
      </c>
      <c r="AA23" s="168">
        <f>MAX(AC23:AW23)</f>
        <v>1024</v>
      </c>
      <c r="AB23" s="150"/>
      <c r="AC23" s="134">
        <f>'Memory - M7'!D23</f>
        <v>0</v>
      </c>
      <c r="AD23" s="134">
        <f>'Memory - M7'!E23</f>
        <v>0</v>
      </c>
      <c r="AE23" s="134">
        <f>'Memory - M7'!F23</f>
        <v>0</v>
      </c>
      <c r="AF23" s="134">
        <f>'Memory - M7'!G23</f>
        <v>0</v>
      </c>
      <c r="AG23" s="134">
        <f>'Memory - M7'!H23</f>
        <v>0</v>
      </c>
      <c r="AH23" s="134">
        <f>'Memory - M7'!I23</f>
        <v>96</v>
      </c>
      <c r="AI23" s="134">
        <f>'Memory - M7'!J23</f>
        <v>0</v>
      </c>
      <c r="AJ23" s="134">
        <f>'Memory - M7'!K23</f>
        <v>96</v>
      </c>
      <c r="AK23" s="134">
        <f>'Memory - M7'!L23</f>
        <v>0</v>
      </c>
      <c r="AL23" s="134">
        <f>'Memory - M7'!M23</f>
        <v>0</v>
      </c>
      <c r="AM23" s="134">
        <f>'Memory - M7'!N23</f>
        <v>0</v>
      </c>
      <c r="AN23" s="134">
        <f>'Memory - M7'!O23</f>
        <v>0</v>
      </c>
      <c r="AO23" s="134">
        <f>'Memory - M7'!P23</f>
        <v>24</v>
      </c>
      <c r="AP23" s="134">
        <f>'Memory - M7'!Q23</f>
        <v>0</v>
      </c>
      <c r="AQ23" s="134">
        <f>'Memory - M7'!R23</f>
        <v>0</v>
      </c>
      <c r="AR23" s="134">
        <f>'Memory - M7'!S23</f>
        <v>32</v>
      </c>
      <c r="AS23" s="134">
        <f>'Memory - M7'!T23</f>
        <v>8</v>
      </c>
      <c r="AT23" s="134">
        <f>'Memory - M7'!U23</f>
        <v>0</v>
      </c>
      <c r="AU23" s="134">
        <f>'Memory - M7'!V23</f>
        <v>1024</v>
      </c>
      <c r="AV23" s="134">
        <f>'Memory - M7'!W23</f>
        <v>0</v>
      </c>
      <c r="AW23" s="153">
        <f>'Memory - M7'!X23</f>
        <v>0</v>
      </c>
    </row>
    <row r="24" spans="1:49" x14ac:dyDescent="0.25">
      <c r="A24" s="227" t="s">
        <v>97</v>
      </c>
      <c r="B24" s="220" t="s">
        <v>93</v>
      </c>
      <c r="C24" s="222" t="s">
        <v>23</v>
      </c>
      <c r="D24" s="142" t="s">
        <v>87</v>
      </c>
      <c r="E24" s="143">
        <f t="shared" si="0"/>
        <v>35.550061613321297</v>
      </c>
      <c r="F24" s="143">
        <f t="shared" si="1"/>
        <v>26.44729986786842</v>
      </c>
      <c r="G24" s="143">
        <f t="shared" si="2"/>
        <v>26.041038334369659</v>
      </c>
      <c r="H24" s="143">
        <f t="shared" si="3"/>
        <v>17.546150833368301</v>
      </c>
      <c r="I24" s="144">
        <f t="shared" si="4"/>
        <v>141.81004464626309</v>
      </c>
      <c r="J24" s="143">
        <f t="shared" si="5"/>
        <v>89.986450970172882</v>
      </c>
      <c r="K24" s="144">
        <f t="shared" si="6"/>
        <v>124.1080462932587</v>
      </c>
      <c r="L24" s="143">
        <f t="shared" si="7"/>
        <v>65.041385591030121</v>
      </c>
      <c r="M24" s="143">
        <f t="shared" si="8"/>
        <v>15.676449984312061</v>
      </c>
      <c r="N24" s="143">
        <f t="shared" si="9"/>
        <v>11.05502527207136</v>
      </c>
      <c r="O24" s="143">
        <f t="shared" si="10"/>
        <v>20.895799621939659</v>
      </c>
      <c r="P24" s="143">
        <f t="shared" si="11"/>
        <v>17.00748689472675</v>
      </c>
      <c r="Q24" s="143">
        <f t="shared" si="12"/>
        <v>39.302900433540337</v>
      </c>
      <c r="R24" s="143">
        <f t="shared" si="13"/>
        <v>24.16321262717247</v>
      </c>
      <c r="S24" s="144">
        <f t="shared" si="14"/>
        <v>408.78638625144958</v>
      </c>
      <c r="T24" s="144">
        <f t="shared" si="15"/>
        <v>73.919773101806641</v>
      </c>
      <c r="U24" s="144">
        <f t="shared" si="16"/>
        <v>568.69947910308838</v>
      </c>
      <c r="V24" s="144">
        <f t="shared" si="17"/>
        <v>94.242565333843231</v>
      </c>
      <c r="W24" s="145">
        <f t="shared" si="18"/>
        <v>5239.3202781677246</v>
      </c>
      <c r="X24" s="145">
        <f t="shared" si="19"/>
        <v>4382.2779655456543</v>
      </c>
      <c r="Y24" s="199">
        <f t="shared" si="20"/>
        <v>4555.8657646179199</v>
      </c>
      <c r="Z24" s="150">
        <f t="shared" si="21"/>
        <v>11.05502527207136</v>
      </c>
      <c r="AA24" s="150">
        <f t="shared" si="22"/>
        <v>5239.3202781677246</v>
      </c>
      <c r="AB24" s="150"/>
      <c r="AC24">
        <v>3.5550061613321297E-2</v>
      </c>
      <c r="AD24">
        <v>2.644729986786842E-2</v>
      </c>
      <c r="AE24">
        <v>2.6041038334369659E-2</v>
      </c>
      <c r="AF24" s="6">
        <v>1.7546150833368301E-2</v>
      </c>
      <c r="AG24">
        <v>0.14181004464626309</v>
      </c>
      <c r="AH24">
        <v>8.9986450970172882E-2</v>
      </c>
      <c r="AI24">
        <v>0.12410804629325869</v>
      </c>
      <c r="AJ24">
        <v>6.5041385591030121E-2</v>
      </c>
      <c r="AK24">
        <v>1.5676449984312061E-2</v>
      </c>
      <c r="AL24">
        <v>1.105502527207136E-2</v>
      </c>
      <c r="AM24">
        <v>2.0895799621939659E-2</v>
      </c>
      <c r="AN24">
        <v>1.700748689472675E-2</v>
      </c>
      <c r="AO24">
        <v>3.9302900433540337E-2</v>
      </c>
      <c r="AP24" s="7">
        <v>2.416321262717247E-2</v>
      </c>
      <c r="AQ24">
        <v>0.40878638625144958</v>
      </c>
      <c r="AR24">
        <v>7.3919773101806641E-2</v>
      </c>
      <c r="AS24">
        <v>0.56869947910308838</v>
      </c>
      <c r="AT24">
        <v>9.4242565333843231E-2</v>
      </c>
      <c r="AU24">
        <v>5.2393202781677246</v>
      </c>
      <c r="AV24">
        <v>4.3822779655456543</v>
      </c>
      <c r="AW24">
        <v>4.5558657646179199</v>
      </c>
    </row>
    <row r="25" spans="1:49" x14ac:dyDescent="0.25">
      <c r="A25" s="228"/>
      <c r="B25" s="221"/>
      <c r="C25" s="219"/>
      <c r="D25" s="122" t="s">
        <v>94</v>
      </c>
      <c r="E25" s="136">
        <f t="shared" si="0"/>
        <v>35.457637161016457</v>
      </c>
      <c r="F25" s="136">
        <f t="shared" si="1"/>
        <v>26.353063061833382</v>
      </c>
      <c r="G25" s="136">
        <f t="shared" si="2"/>
        <v>26.109311729669571</v>
      </c>
      <c r="H25" s="136">
        <f t="shared" si="3"/>
        <v>17.43365079164505</v>
      </c>
      <c r="I25" s="135">
        <f t="shared" si="4"/>
        <v>141.8107450008392</v>
      </c>
      <c r="J25" s="136">
        <f t="shared" si="5"/>
        <v>89.987590909004211</v>
      </c>
      <c r="K25" s="135">
        <f t="shared" si="6"/>
        <v>124.110572040081</v>
      </c>
      <c r="L25" s="136">
        <f t="shared" si="7"/>
        <v>65.04300981760025</v>
      </c>
      <c r="M25" s="136">
        <f t="shared" si="8"/>
        <v>16.24151319265366</v>
      </c>
      <c r="N25" s="136">
        <f t="shared" si="9"/>
        <v>11.055512353777891</v>
      </c>
      <c r="O25" s="136">
        <f t="shared" si="10"/>
        <v>21.412387490272518</v>
      </c>
      <c r="P25" s="136">
        <f t="shared" si="11"/>
        <v>16.985250636935231</v>
      </c>
      <c r="Q25" s="136">
        <f t="shared" si="12"/>
        <v>39.227575063705437</v>
      </c>
      <c r="R25" s="136">
        <f t="shared" si="13"/>
        <v>24.08713661134243</v>
      </c>
      <c r="S25" s="135">
        <f t="shared" si="14"/>
        <v>408.90198945999151</v>
      </c>
      <c r="T25" s="135">
        <f t="shared" si="15"/>
        <v>73.727913200855255</v>
      </c>
      <c r="U25" s="135">
        <f t="shared" si="16"/>
        <v>569.68891620635986</v>
      </c>
      <c r="V25" s="135">
        <f t="shared" si="17"/>
        <v>94.075426459312439</v>
      </c>
      <c r="W25" s="134">
        <f t="shared" si="18"/>
        <v>5239.3183708190918</v>
      </c>
      <c r="X25" s="134">
        <f t="shared" si="19"/>
        <v>4357.792854309082</v>
      </c>
      <c r="Y25" s="200">
        <f t="shared" si="20"/>
        <v>4556.0221672058115</v>
      </c>
      <c r="Z25" s="150">
        <f t="shared" si="21"/>
        <v>11.055512353777891</v>
      </c>
      <c r="AA25" s="150">
        <f t="shared" si="22"/>
        <v>5239.3183708190918</v>
      </c>
      <c r="AB25" s="150"/>
      <c r="AC25">
        <v>3.5457637161016457E-2</v>
      </c>
      <c r="AD25">
        <v>2.6353063061833382E-2</v>
      </c>
      <c r="AE25">
        <v>2.6109311729669571E-2</v>
      </c>
      <c r="AF25" s="6">
        <v>1.743365079164505E-2</v>
      </c>
      <c r="AG25">
        <v>0.14181074500083921</v>
      </c>
      <c r="AH25">
        <v>8.9987590909004211E-2</v>
      </c>
      <c r="AI25">
        <v>0.124110572040081</v>
      </c>
      <c r="AJ25">
        <v>6.504300981760025E-2</v>
      </c>
      <c r="AK25">
        <v>1.6241513192653659E-2</v>
      </c>
      <c r="AL25">
        <v>1.1055512353777891E-2</v>
      </c>
      <c r="AM25">
        <v>2.1412387490272519E-2</v>
      </c>
      <c r="AN25">
        <v>1.6985250636935231E-2</v>
      </c>
      <c r="AO25">
        <v>3.9227575063705437E-2</v>
      </c>
      <c r="AP25" s="7">
        <v>2.408713661134243E-2</v>
      </c>
      <c r="AQ25">
        <v>0.40890198945999151</v>
      </c>
      <c r="AR25">
        <v>7.3727913200855255E-2</v>
      </c>
      <c r="AS25">
        <v>0.56968891620635986</v>
      </c>
      <c r="AT25">
        <v>9.4075426459312439E-2</v>
      </c>
      <c r="AU25">
        <v>5.2393183708190918</v>
      </c>
      <c r="AV25">
        <v>4.357792854309082</v>
      </c>
      <c r="AW25">
        <v>4.5560221672058114</v>
      </c>
    </row>
    <row r="26" spans="1:49" x14ac:dyDescent="0.25">
      <c r="A26" s="228"/>
      <c r="B26" s="221"/>
      <c r="C26" s="218" t="s">
        <v>33</v>
      </c>
      <c r="D26" s="121" t="s">
        <v>87</v>
      </c>
      <c r="E26" s="136">
        <f t="shared" si="0"/>
        <v>31.151661649346352</v>
      </c>
      <c r="F26" s="136">
        <f t="shared" si="1"/>
        <v>26.409400627017021</v>
      </c>
      <c r="G26" s="136">
        <f t="shared" si="2"/>
        <v>21.53847552835941</v>
      </c>
      <c r="H26" s="136">
        <f t="shared" si="3"/>
        <v>17.54668727517128</v>
      </c>
      <c r="I26" s="136">
        <f t="shared" si="4"/>
        <v>98.55247288942337</v>
      </c>
      <c r="J26" s="136">
        <f t="shared" si="5"/>
        <v>89.644327759742737</v>
      </c>
      <c r="K26" s="136">
        <f t="shared" si="6"/>
        <v>81.466309726238251</v>
      </c>
      <c r="L26" s="136">
        <f t="shared" si="7"/>
        <v>64.666174352169037</v>
      </c>
      <c r="M26" s="136">
        <f t="shared" si="8"/>
        <v>16.06612466275692</v>
      </c>
      <c r="N26" s="136">
        <f t="shared" si="9"/>
        <v>11.172724887728689</v>
      </c>
      <c r="O26" s="136">
        <f t="shared" si="10"/>
        <v>32.001424580812447</v>
      </c>
      <c r="P26" s="136">
        <f t="shared" si="11"/>
        <v>17.213737592101101</v>
      </c>
      <c r="Q26" s="136">
        <f t="shared" si="12"/>
        <v>31.870998442172997</v>
      </c>
      <c r="R26" s="136">
        <f t="shared" si="13"/>
        <v>24.125125259160999</v>
      </c>
      <c r="S26" s="135">
        <f t="shared" si="14"/>
        <v>457.57946372032171</v>
      </c>
      <c r="T26" s="135">
        <f t="shared" si="15"/>
        <v>32.073412090539932</v>
      </c>
      <c r="U26" s="135">
        <f t="shared" si="16"/>
        <v>382.66411423683172</v>
      </c>
      <c r="V26" s="135">
        <f t="shared" si="17"/>
        <v>94.362027943134308</v>
      </c>
      <c r="W26" s="134">
        <f t="shared" si="18"/>
        <v>3542.7935123443599</v>
      </c>
      <c r="X26" s="134">
        <f t="shared" si="19"/>
        <v>4162.874698638916</v>
      </c>
      <c r="Y26" s="200">
        <f t="shared" si="20"/>
        <v>2565.973281860352</v>
      </c>
      <c r="Z26" s="150">
        <f t="shared" si="21"/>
        <v>11.172724887728689</v>
      </c>
      <c r="AA26" s="150">
        <f t="shared" si="22"/>
        <v>4162.874698638916</v>
      </c>
      <c r="AB26" s="150"/>
      <c r="AC26">
        <v>3.1151661649346352E-2</v>
      </c>
      <c r="AD26">
        <v>2.6409400627017021E-2</v>
      </c>
      <c r="AE26">
        <v>2.153847552835941E-2</v>
      </c>
      <c r="AF26" s="6">
        <v>1.754668727517128E-2</v>
      </c>
      <c r="AG26">
        <v>9.855247288942337E-2</v>
      </c>
      <c r="AH26">
        <v>8.9644327759742737E-2</v>
      </c>
      <c r="AI26">
        <v>8.1466309726238251E-2</v>
      </c>
      <c r="AJ26">
        <v>6.4666174352169037E-2</v>
      </c>
      <c r="AK26">
        <v>1.606612466275692E-2</v>
      </c>
      <c r="AL26">
        <v>1.1172724887728689E-2</v>
      </c>
      <c r="AM26">
        <v>3.2001424580812447E-2</v>
      </c>
      <c r="AN26">
        <v>1.7213737592101101E-2</v>
      </c>
      <c r="AO26">
        <v>3.1870998442172997E-2</v>
      </c>
      <c r="AP26" s="7">
        <v>2.4125125259160999E-2</v>
      </c>
      <c r="AQ26">
        <v>0.45757946372032171</v>
      </c>
      <c r="AR26">
        <v>3.2073412090539932E-2</v>
      </c>
      <c r="AS26">
        <v>0.38266411423683172</v>
      </c>
      <c r="AT26">
        <v>9.4362027943134308E-2</v>
      </c>
      <c r="AU26">
        <v>3.5427935123443599</v>
      </c>
      <c r="AV26">
        <v>4.162874698638916</v>
      </c>
      <c r="AW26">
        <v>2.565973281860352</v>
      </c>
    </row>
    <row r="27" spans="1:49" x14ac:dyDescent="0.25">
      <c r="A27" s="228"/>
      <c r="B27" s="221"/>
      <c r="C27" s="219"/>
      <c r="D27" s="122" t="s">
        <v>94</v>
      </c>
      <c r="E27" s="136">
        <f t="shared" si="0"/>
        <v>30.945949256420139</v>
      </c>
      <c r="F27" s="136">
        <f t="shared" si="1"/>
        <v>26.316912844777111</v>
      </c>
      <c r="G27" s="136">
        <f t="shared" si="2"/>
        <v>21.146262064576149</v>
      </c>
      <c r="H27" s="136">
        <f t="shared" si="3"/>
        <v>17.433937638998032</v>
      </c>
      <c r="I27" s="136">
        <f t="shared" si="4"/>
        <v>98.554536700248718</v>
      </c>
      <c r="J27" s="136">
        <f t="shared" si="5"/>
        <v>89.645959436893463</v>
      </c>
      <c r="K27" s="136">
        <f t="shared" si="6"/>
        <v>81.46899938583374</v>
      </c>
      <c r="L27" s="136">
        <f t="shared" si="7"/>
        <v>64.66781347990036</v>
      </c>
      <c r="M27" s="136">
        <f t="shared" si="8"/>
        <v>16.828650608658791</v>
      </c>
      <c r="N27" s="136">
        <f t="shared" si="9"/>
        <v>11.172975413501259</v>
      </c>
      <c r="O27" s="136">
        <f t="shared" si="10"/>
        <v>32.6952263712883</v>
      </c>
      <c r="P27" s="136">
        <f t="shared" si="11"/>
        <v>17.237374559044842</v>
      </c>
      <c r="Q27" s="136">
        <f t="shared" si="12"/>
        <v>31.983789056539543</v>
      </c>
      <c r="R27" s="136">
        <f t="shared" si="13"/>
        <v>24.124374613165859</v>
      </c>
      <c r="S27" s="135">
        <f t="shared" si="14"/>
        <v>457.5619101524353</v>
      </c>
      <c r="T27" s="135">
        <f t="shared" si="15"/>
        <v>31.69265016913414</v>
      </c>
      <c r="U27" s="135">
        <f t="shared" si="16"/>
        <v>382.92568922042852</v>
      </c>
      <c r="V27" s="135">
        <f t="shared" si="17"/>
        <v>94.117186963558197</v>
      </c>
      <c r="W27" s="134">
        <f t="shared" si="18"/>
        <v>3542.7935123443599</v>
      </c>
      <c r="X27" s="134">
        <f t="shared" si="19"/>
        <v>4144.080638885498</v>
      </c>
      <c r="Y27" s="200">
        <f t="shared" si="20"/>
        <v>2565.37938117981</v>
      </c>
      <c r="Z27" s="150">
        <f t="shared" si="21"/>
        <v>11.172975413501259</v>
      </c>
      <c r="AA27" s="150">
        <f t="shared" si="22"/>
        <v>4144.080638885498</v>
      </c>
      <c r="AB27" s="150"/>
      <c r="AC27">
        <v>3.0945949256420139E-2</v>
      </c>
      <c r="AD27">
        <v>2.6316912844777111E-2</v>
      </c>
      <c r="AE27">
        <v>2.1146262064576149E-2</v>
      </c>
      <c r="AF27" s="6">
        <v>1.7433937638998032E-2</v>
      </c>
      <c r="AG27">
        <v>9.8554536700248718E-2</v>
      </c>
      <c r="AH27">
        <v>8.9645959436893463E-2</v>
      </c>
      <c r="AI27">
        <v>8.146899938583374E-2</v>
      </c>
      <c r="AJ27">
        <v>6.466781347990036E-2</v>
      </c>
      <c r="AK27">
        <v>1.6828650608658791E-2</v>
      </c>
      <c r="AL27">
        <v>1.1172975413501259E-2</v>
      </c>
      <c r="AM27">
        <v>3.26952263712883E-2</v>
      </c>
      <c r="AN27">
        <v>1.7237374559044841E-2</v>
      </c>
      <c r="AO27">
        <v>3.1983789056539542E-2</v>
      </c>
      <c r="AP27" s="7">
        <v>2.4124374613165859E-2</v>
      </c>
      <c r="AQ27">
        <v>0.4575619101524353</v>
      </c>
      <c r="AR27">
        <v>3.169265016913414E-2</v>
      </c>
      <c r="AS27">
        <v>0.38292568922042852</v>
      </c>
      <c r="AT27">
        <v>9.4117186963558197E-2</v>
      </c>
      <c r="AU27">
        <v>3.5427935123443599</v>
      </c>
      <c r="AV27">
        <v>4.144080638885498</v>
      </c>
      <c r="AW27">
        <v>2.56537938117981</v>
      </c>
    </row>
    <row r="28" spans="1:49" x14ac:dyDescent="0.25">
      <c r="A28" s="228"/>
      <c r="B28" s="221"/>
      <c r="C28" s="218" t="s">
        <v>34</v>
      </c>
      <c r="D28" s="121" t="s">
        <v>87</v>
      </c>
      <c r="E28" s="136">
        <f t="shared" ref="E28:E57" si="49">AC28*1000</f>
        <v>27.518324553966519</v>
      </c>
      <c r="F28" s="136">
        <f t="shared" ref="F28:F57" si="50">AD28*1000</f>
        <v>26.785662397742271</v>
      </c>
      <c r="G28" s="136">
        <f t="shared" ref="G28:G57" si="51">AE28*1000</f>
        <v>20.51376178860664</v>
      </c>
      <c r="H28" s="136">
        <f t="shared" ref="H28:H57" si="52">AF28*1000</f>
        <v>17.593225464224819</v>
      </c>
      <c r="I28" s="135">
        <f t="shared" ref="I28:I57" si="53">AG28*1000</f>
        <v>170.52912712097171</v>
      </c>
      <c r="J28" s="136"/>
      <c r="K28" s="135">
        <f t="shared" ref="K28:K57" si="54">AI28*1000</f>
        <v>146.9317823648453</v>
      </c>
      <c r="L28" s="136"/>
      <c r="M28" s="136">
        <f t="shared" ref="M28:M57" si="55">AK28*1000</f>
        <v>16.870250925421711</v>
      </c>
      <c r="N28" s="136">
        <f t="shared" ref="N28:N57" si="56">AL28*1000</f>
        <v>11.268362402915949</v>
      </c>
      <c r="O28" s="136">
        <f t="shared" ref="O28:O57" si="57">AM28*1000</f>
        <v>23.0253990739584</v>
      </c>
      <c r="P28" s="136">
        <f t="shared" ref="P28:P57" si="58">AN28*1000</f>
        <v>17.150262370705601</v>
      </c>
      <c r="Q28" s="136">
        <f t="shared" ref="Q28:Q57" si="59">AO28*1000</f>
        <v>45.125450938940048</v>
      </c>
      <c r="R28" s="136">
        <f t="shared" ref="R28:R57" si="60">AP28*1000</f>
        <v>26.228474453091621</v>
      </c>
      <c r="S28" s="135">
        <f t="shared" ref="S28:S57" si="61">AQ28*1000</f>
        <v>402.76658535003662</v>
      </c>
      <c r="T28" s="135">
        <f t="shared" ref="T28:T57" si="62">AR28*1000</f>
        <v>82.473248243331909</v>
      </c>
      <c r="U28" s="135">
        <f t="shared" ref="U28:U57" si="63">AS28*1000</f>
        <v>690.77968597412109</v>
      </c>
      <c r="V28" s="135">
        <f t="shared" ref="V28:V57" si="64">AT28*1000</f>
        <v>94.307653605937958</v>
      </c>
      <c r="W28" s="134">
        <f t="shared" ref="W28:W57" si="65">AU28*1000</f>
        <v>7231.687068939209</v>
      </c>
      <c r="X28" s="134">
        <f t="shared" ref="X28:X57" si="66">AV28*1000</f>
        <v>4845.1285362243652</v>
      </c>
      <c r="Y28" s="200">
        <f t="shared" ref="Y28:Y57" si="67">AW28*1000</f>
        <v>4974.6618270874023</v>
      </c>
      <c r="Z28" s="150">
        <f t="shared" si="21"/>
        <v>11.268362402915949</v>
      </c>
      <c r="AA28" s="150">
        <f t="shared" si="22"/>
        <v>7231.687068939209</v>
      </c>
      <c r="AB28" s="150"/>
      <c r="AC28" s="154">
        <v>2.7518324553966519E-2</v>
      </c>
      <c r="AD28">
        <v>2.6785662397742271E-2</v>
      </c>
      <c r="AE28">
        <v>2.051376178860664E-2</v>
      </c>
      <c r="AF28" s="133">
        <v>1.7593225464224819E-2</v>
      </c>
      <c r="AG28">
        <v>0.17052912712097171</v>
      </c>
      <c r="AI28">
        <v>0.1469317823648453</v>
      </c>
      <c r="AK28">
        <v>1.6870250925421711E-2</v>
      </c>
      <c r="AL28">
        <v>1.1268362402915949E-2</v>
      </c>
      <c r="AM28">
        <v>2.30253990739584E-2</v>
      </c>
      <c r="AN28">
        <v>1.7150262370705601E-2</v>
      </c>
      <c r="AO28">
        <v>4.5125450938940048E-2</v>
      </c>
      <c r="AP28" s="7">
        <v>2.6228474453091621E-2</v>
      </c>
      <c r="AQ28">
        <v>0.40276658535003662</v>
      </c>
      <c r="AR28">
        <v>8.2473248243331909E-2</v>
      </c>
      <c r="AS28">
        <v>0.69077968597412109</v>
      </c>
      <c r="AT28">
        <v>9.4307653605937958E-2</v>
      </c>
      <c r="AU28">
        <v>7.231687068939209</v>
      </c>
      <c r="AV28">
        <v>4.8451285362243652</v>
      </c>
      <c r="AW28">
        <v>4.9746618270874023</v>
      </c>
    </row>
    <row r="29" spans="1:49" x14ac:dyDescent="0.25">
      <c r="A29" s="228"/>
      <c r="B29" s="219"/>
      <c r="C29" s="219"/>
      <c r="D29" s="138" t="s">
        <v>94</v>
      </c>
      <c r="E29" s="157">
        <f t="shared" si="49"/>
        <v>27.51811221241951</v>
      </c>
      <c r="F29" s="157">
        <f t="shared" si="50"/>
        <v>26.654638350009922</v>
      </c>
      <c r="G29" s="157">
        <f t="shared" si="51"/>
        <v>20.560787990689281</v>
      </c>
      <c r="H29" s="157">
        <f t="shared" si="52"/>
        <v>17.575062811374661</v>
      </c>
      <c r="I29" s="152">
        <f t="shared" si="53"/>
        <v>170.55712640285489</v>
      </c>
      <c r="J29" s="157"/>
      <c r="K29" s="152">
        <f t="shared" si="54"/>
        <v>146.9334959983826</v>
      </c>
      <c r="L29" s="157"/>
      <c r="M29" s="157">
        <f t="shared" si="55"/>
        <v>17.63217523694038</v>
      </c>
      <c r="N29" s="157">
        <f t="shared" si="56"/>
        <v>11.301512829959391</v>
      </c>
      <c r="O29" s="157">
        <f t="shared" si="57"/>
        <v>23.913588374853131</v>
      </c>
      <c r="P29" s="157">
        <f t="shared" si="58"/>
        <v>17.10547506809235</v>
      </c>
      <c r="Q29" s="157">
        <f t="shared" si="59"/>
        <v>45.088186860084527</v>
      </c>
      <c r="R29" s="157">
        <f t="shared" si="60"/>
        <v>26.190312579274181</v>
      </c>
      <c r="S29" s="152">
        <f t="shared" si="61"/>
        <v>402.81191468238831</v>
      </c>
      <c r="T29" s="152">
        <f t="shared" si="62"/>
        <v>82.388535141944885</v>
      </c>
      <c r="U29" s="152">
        <f t="shared" si="63"/>
        <v>692.01946258544922</v>
      </c>
      <c r="V29" s="152">
        <f t="shared" si="64"/>
        <v>94.329550862312317</v>
      </c>
      <c r="W29" s="158">
        <f t="shared" si="65"/>
        <v>7231.6913604736328</v>
      </c>
      <c r="X29" s="158">
        <f t="shared" si="66"/>
        <v>4822.634220123291</v>
      </c>
      <c r="Y29" s="201">
        <f t="shared" si="67"/>
        <v>4974.8525619506836</v>
      </c>
      <c r="Z29" s="150">
        <f t="shared" si="21"/>
        <v>11.301512829959391</v>
      </c>
      <c r="AA29" s="150">
        <f t="shared" si="22"/>
        <v>7231.6913604736328</v>
      </c>
      <c r="AB29" s="150"/>
      <c r="AC29">
        <v>2.751811221241951E-2</v>
      </c>
      <c r="AD29">
        <v>2.6654638350009922E-2</v>
      </c>
      <c r="AE29">
        <v>2.0560787990689281E-2</v>
      </c>
      <c r="AF29" s="6">
        <v>1.7575062811374661E-2</v>
      </c>
      <c r="AG29">
        <v>0.17055712640285489</v>
      </c>
      <c r="AI29">
        <v>0.1469334959983826</v>
      </c>
      <c r="AK29">
        <v>1.763217523694038E-2</v>
      </c>
      <c r="AL29">
        <v>1.1301512829959391E-2</v>
      </c>
      <c r="AM29">
        <v>2.3913588374853131E-2</v>
      </c>
      <c r="AN29">
        <v>1.710547506809235E-2</v>
      </c>
      <c r="AO29">
        <v>4.5088186860084527E-2</v>
      </c>
      <c r="AP29" s="7">
        <v>2.6190312579274181E-2</v>
      </c>
      <c r="AQ29">
        <v>0.40281191468238831</v>
      </c>
      <c r="AR29">
        <v>8.2388535141944885E-2</v>
      </c>
      <c r="AS29">
        <v>0.69201946258544922</v>
      </c>
      <c r="AT29">
        <v>9.4329550862312317E-2</v>
      </c>
      <c r="AU29">
        <v>7.2316913604736328</v>
      </c>
      <c r="AV29">
        <v>4.822634220123291</v>
      </c>
      <c r="AW29">
        <v>4.9748525619506836</v>
      </c>
    </row>
    <row r="30" spans="1:49" x14ac:dyDescent="0.25">
      <c r="A30" s="228"/>
      <c r="B30" s="223" t="s">
        <v>95</v>
      </c>
      <c r="C30" s="218" t="s">
        <v>23</v>
      </c>
      <c r="D30" s="121" t="s">
        <v>87</v>
      </c>
      <c r="E30" s="136">
        <f t="shared" si="49"/>
        <v>1.61</v>
      </c>
      <c r="F30" s="136">
        <f t="shared" si="50"/>
        <v>1.1599999999999999</v>
      </c>
      <c r="G30" s="136">
        <f t="shared" si="51"/>
        <v>1.1800000000000002</v>
      </c>
      <c r="H30" s="136">
        <f t="shared" si="52"/>
        <v>0.76999999999999991</v>
      </c>
      <c r="I30" s="136">
        <f t="shared" si="53"/>
        <v>6.42</v>
      </c>
      <c r="J30" s="136">
        <f>AH30*1000</f>
        <v>3.96</v>
      </c>
      <c r="K30" s="136">
        <f t="shared" si="54"/>
        <v>5.63</v>
      </c>
      <c r="L30" s="136">
        <f>AJ30*1000</f>
        <v>2.87</v>
      </c>
      <c r="M30" s="136">
        <f t="shared" si="55"/>
        <v>0.8</v>
      </c>
      <c r="N30" s="136">
        <f t="shared" si="56"/>
        <v>0.5</v>
      </c>
      <c r="O30" s="136">
        <f t="shared" si="57"/>
        <v>1.08</v>
      </c>
      <c r="P30" s="136">
        <f t="shared" si="58"/>
        <v>0.78</v>
      </c>
      <c r="Q30" s="136">
        <f t="shared" si="59"/>
        <v>1.85</v>
      </c>
      <c r="R30" s="136">
        <f t="shared" si="60"/>
        <v>1.1199999999999999</v>
      </c>
      <c r="S30" s="136">
        <f t="shared" si="61"/>
        <v>17.28</v>
      </c>
      <c r="T30" s="136">
        <f t="shared" si="62"/>
        <v>3.66</v>
      </c>
      <c r="U30" s="136">
        <f t="shared" si="63"/>
        <v>27.240000000000002</v>
      </c>
      <c r="V30" s="136">
        <f t="shared" si="64"/>
        <v>4.13</v>
      </c>
      <c r="W30" s="135">
        <f t="shared" si="65"/>
        <v>237.6</v>
      </c>
      <c r="X30" s="135">
        <f t="shared" si="66"/>
        <v>240.10999999999999</v>
      </c>
      <c r="Y30" s="206">
        <f t="shared" si="67"/>
        <v>194.24</v>
      </c>
      <c r="Z30" s="167">
        <f t="shared" si="21"/>
        <v>0.5</v>
      </c>
      <c r="AA30" s="167">
        <f t="shared" si="22"/>
        <v>240.10999999999999</v>
      </c>
      <c r="AB30" s="150"/>
      <c r="AC30">
        <v>1.6100000000000001E-3</v>
      </c>
      <c r="AD30">
        <v>1.16E-3</v>
      </c>
      <c r="AE30">
        <v>1.1800000000000001E-3</v>
      </c>
      <c r="AF30">
        <v>7.6999999999999996E-4</v>
      </c>
      <c r="AG30">
        <v>6.4200000000000004E-3</v>
      </c>
      <c r="AH30">
        <v>3.96E-3</v>
      </c>
      <c r="AI30">
        <v>5.6299999999999996E-3</v>
      </c>
      <c r="AJ30">
        <v>2.8700000000000002E-3</v>
      </c>
      <c r="AK30">
        <v>8.0000000000000004E-4</v>
      </c>
      <c r="AL30">
        <v>5.0000000000000001E-4</v>
      </c>
      <c r="AM30">
        <v>1.08E-3</v>
      </c>
      <c r="AN30">
        <v>7.7999999999999999E-4</v>
      </c>
      <c r="AO30">
        <v>1.8500000000000001E-3</v>
      </c>
      <c r="AP30">
        <v>1.1199999999999999E-3</v>
      </c>
      <c r="AQ30">
        <v>1.728E-2</v>
      </c>
      <c r="AR30">
        <v>3.6600000000000001E-3</v>
      </c>
      <c r="AS30" s="7">
        <v>2.724E-2</v>
      </c>
      <c r="AT30">
        <v>4.13E-3</v>
      </c>
      <c r="AU30">
        <v>0.23760000000000001</v>
      </c>
      <c r="AV30">
        <v>0.24010999999999999</v>
      </c>
      <c r="AW30">
        <v>0.19424</v>
      </c>
    </row>
    <row r="31" spans="1:49" x14ac:dyDescent="0.25">
      <c r="A31" s="228"/>
      <c r="B31" s="221"/>
      <c r="C31" s="219"/>
      <c r="D31" s="122" t="s">
        <v>94</v>
      </c>
      <c r="E31" s="136">
        <f t="shared" si="49"/>
        <v>1.61</v>
      </c>
      <c r="F31" s="136">
        <f t="shared" si="50"/>
        <v>1.1499999999999999</v>
      </c>
      <c r="G31" s="136">
        <f t="shared" si="51"/>
        <v>1.1900000000000002</v>
      </c>
      <c r="H31" s="136">
        <f t="shared" si="52"/>
        <v>0.76</v>
      </c>
      <c r="I31" s="136">
        <f t="shared" si="53"/>
        <v>6.39</v>
      </c>
      <c r="J31" s="136">
        <f>AH31*1000</f>
        <v>3.94</v>
      </c>
      <c r="K31" s="136">
        <f t="shared" si="54"/>
        <v>5.6</v>
      </c>
      <c r="L31" s="136">
        <f>AJ31*1000</f>
        <v>2.8600000000000003</v>
      </c>
      <c r="M31" s="136">
        <f t="shared" si="55"/>
        <v>0.83</v>
      </c>
      <c r="N31" s="136">
        <f t="shared" si="56"/>
        <v>0.5</v>
      </c>
      <c r="O31" s="136">
        <f t="shared" si="57"/>
        <v>1.1000000000000001</v>
      </c>
      <c r="P31" s="136">
        <f t="shared" si="58"/>
        <v>0.78</v>
      </c>
      <c r="Q31" s="136">
        <f t="shared" si="59"/>
        <v>1.83</v>
      </c>
      <c r="R31" s="136">
        <f t="shared" si="60"/>
        <v>1.1000000000000001</v>
      </c>
      <c r="S31" s="136">
        <f t="shared" si="61"/>
        <v>17.21</v>
      </c>
      <c r="T31" s="136">
        <f t="shared" si="62"/>
        <v>3.63</v>
      </c>
      <c r="U31" s="136">
        <f t="shared" si="63"/>
        <v>27.16</v>
      </c>
      <c r="V31" s="136">
        <f t="shared" si="64"/>
        <v>4.17</v>
      </c>
      <c r="W31" s="135">
        <f t="shared" si="65"/>
        <v>236.42</v>
      </c>
      <c r="X31" s="135">
        <f t="shared" si="66"/>
        <v>238.37</v>
      </c>
      <c r="Y31" s="206">
        <f t="shared" si="67"/>
        <v>193.55</v>
      </c>
      <c r="Z31" s="150">
        <f t="shared" si="21"/>
        <v>0.5</v>
      </c>
      <c r="AA31" s="150">
        <f t="shared" si="22"/>
        <v>238.37</v>
      </c>
      <c r="AB31" s="150"/>
      <c r="AC31">
        <v>1.6100000000000001E-3</v>
      </c>
      <c r="AD31">
        <v>1.15E-3</v>
      </c>
      <c r="AE31">
        <v>1.1900000000000001E-3</v>
      </c>
      <c r="AF31">
        <v>7.6000000000000004E-4</v>
      </c>
      <c r="AG31">
        <v>6.3899999999999998E-3</v>
      </c>
      <c r="AH31">
        <v>3.9399999999999999E-3</v>
      </c>
      <c r="AI31">
        <v>5.5999999999999999E-3</v>
      </c>
      <c r="AJ31">
        <v>2.8600000000000001E-3</v>
      </c>
      <c r="AK31">
        <v>8.3000000000000001E-4</v>
      </c>
      <c r="AL31">
        <v>5.0000000000000001E-4</v>
      </c>
      <c r="AM31">
        <v>1.1000000000000001E-3</v>
      </c>
      <c r="AN31">
        <v>7.7999999999999999E-4</v>
      </c>
      <c r="AO31">
        <v>1.83E-3</v>
      </c>
      <c r="AP31">
        <v>1.1000000000000001E-3</v>
      </c>
      <c r="AQ31">
        <v>1.721E-2</v>
      </c>
      <c r="AR31">
        <v>3.63E-3</v>
      </c>
      <c r="AS31" s="7">
        <v>2.716E-2</v>
      </c>
      <c r="AT31">
        <v>4.1700000000000001E-3</v>
      </c>
      <c r="AU31">
        <v>0.23641999999999999</v>
      </c>
      <c r="AV31">
        <v>0.23837</v>
      </c>
      <c r="AW31">
        <v>0.19355</v>
      </c>
    </row>
    <row r="32" spans="1:49" x14ac:dyDescent="0.25">
      <c r="A32" s="228"/>
      <c r="B32" s="221"/>
      <c r="C32" s="218" t="s">
        <v>33</v>
      </c>
      <c r="D32" s="121" t="s">
        <v>87</v>
      </c>
      <c r="E32" s="136">
        <f t="shared" si="49"/>
        <v>1.41</v>
      </c>
      <c r="F32" s="136">
        <f t="shared" si="50"/>
        <v>1.1599999999999999</v>
      </c>
      <c r="G32" s="136">
        <f t="shared" si="51"/>
        <v>0.98</v>
      </c>
      <c r="H32" s="136">
        <f t="shared" si="52"/>
        <v>0.76999999999999991</v>
      </c>
      <c r="I32" s="136">
        <f t="shared" si="53"/>
        <v>4.53</v>
      </c>
      <c r="J32" s="136">
        <f>AH32*1000</f>
        <v>3.93</v>
      </c>
      <c r="K32" s="136">
        <f t="shared" si="54"/>
        <v>3.75</v>
      </c>
      <c r="L32" s="136">
        <f>AJ32*1000</f>
        <v>2.85</v>
      </c>
      <c r="M32" s="136">
        <f t="shared" si="55"/>
        <v>0.78</v>
      </c>
      <c r="N32" s="136">
        <f t="shared" si="56"/>
        <v>0.51</v>
      </c>
      <c r="O32" s="136">
        <f t="shared" si="57"/>
        <v>1.5399999999999998</v>
      </c>
      <c r="P32" s="136">
        <f t="shared" si="58"/>
        <v>0.79</v>
      </c>
      <c r="Q32" s="136">
        <f t="shared" si="59"/>
        <v>1.46</v>
      </c>
      <c r="R32" s="136">
        <f t="shared" si="60"/>
        <v>1.1199999999999999</v>
      </c>
      <c r="S32" s="136">
        <f t="shared" si="61"/>
        <v>19.689999999999998</v>
      </c>
      <c r="T32" s="136">
        <f t="shared" si="62"/>
        <v>1.65</v>
      </c>
      <c r="U32" s="136">
        <f t="shared" si="63"/>
        <v>17.840000000000003</v>
      </c>
      <c r="V32" s="136">
        <f t="shared" si="64"/>
        <v>4.1599999999999993</v>
      </c>
      <c r="W32" s="135">
        <f t="shared" si="65"/>
        <v>167.17000000000002</v>
      </c>
      <c r="X32" s="135">
        <f t="shared" si="66"/>
        <v>228.89000000000001</v>
      </c>
      <c r="Y32" s="206">
        <f t="shared" si="67"/>
        <v>107.36</v>
      </c>
      <c r="Z32" s="150">
        <f t="shared" si="21"/>
        <v>0.51</v>
      </c>
      <c r="AA32" s="150">
        <f t="shared" si="22"/>
        <v>228.89000000000001</v>
      </c>
      <c r="AB32" s="150"/>
      <c r="AC32">
        <v>1.41E-3</v>
      </c>
      <c r="AD32">
        <v>1.16E-3</v>
      </c>
      <c r="AE32">
        <v>9.7999999999999997E-4</v>
      </c>
      <c r="AF32">
        <v>7.6999999999999996E-4</v>
      </c>
      <c r="AG32">
        <v>4.5300000000000002E-3</v>
      </c>
      <c r="AH32">
        <v>3.9300000000000003E-3</v>
      </c>
      <c r="AI32">
        <v>3.7499999999999999E-3</v>
      </c>
      <c r="AJ32">
        <v>2.8500000000000001E-3</v>
      </c>
      <c r="AK32">
        <v>7.7999999999999999E-4</v>
      </c>
      <c r="AL32">
        <v>5.1000000000000004E-4</v>
      </c>
      <c r="AM32">
        <v>1.5399999999999999E-3</v>
      </c>
      <c r="AN32">
        <v>7.9000000000000001E-4</v>
      </c>
      <c r="AO32">
        <v>1.4599999999999999E-3</v>
      </c>
      <c r="AP32">
        <v>1.1199999999999999E-3</v>
      </c>
      <c r="AQ32">
        <v>1.9689999999999999E-2</v>
      </c>
      <c r="AR32">
        <v>1.65E-3</v>
      </c>
      <c r="AS32" s="7">
        <v>1.7840000000000002E-2</v>
      </c>
      <c r="AT32">
        <v>4.1599999999999996E-3</v>
      </c>
      <c r="AU32">
        <v>0.16717000000000001</v>
      </c>
      <c r="AV32">
        <v>0.22889000000000001</v>
      </c>
      <c r="AW32">
        <v>0.10736</v>
      </c>
    </row>
    <row r="33" spans="1:49" x14ac:dyDescent="0.25">
      <c r="A33" s="228"/>
      <c r="B33" s="221"/>
      <c r="C33" s="219"/>
      <c r="D33" s="122" t="s">
        <v>94</v>
      </c>
      <c r="E33" s="136">
        <f t="shared" si="49"/>
        <v>1.41</v>
      </c>
      <c r="F33" s="136">
        <f t="shared" si="50"/>
        <v>1.1499999999999999</v>
      </c>
      <c r="G33" s="136">
        <f t="shared" si="51"/>
        <v>0.96000000000000008</v>
      </c>
      <c r="H33" s="136">
        <f t="shared" si="52"/>
        <v>0.76</v>
      </c>
      <c r="I33" s="136">
        <f t="shared" si="53"/>
        <v>4.5</v>
      </c>
      <c r="J33" s="136">
        <f>AH33*1000</f>
        <v>3.91</v>
      </c>
      <c r="K33" s="136">
        <f t="shared" si="54"/>
        <v>3.73</v>
      </c>
      <c r="L33" s="136">
        <f>AJ33*1000</f>
        <v>2.82</v>
      </c>
      <c r="M33" s="136">
        <f t="shared" si="55"/>
        <v>0.82</v>
      </c>
      <c r="N33" s="136">
        <f t="shared" si="56"/>
        <v>0.51</v>
      </c>
      <c r="O33" s="136">
        <f t="shared" si="57"/>
        <v>1.56</v>
      </c>
      <c r="P33" s="136">
        <f t="shared" si="58"/>
        <v>0.79</v>
      </c>
      <c r="Q33" s="136">
        <f t="shared" si="59"/>
        <v>1.42</v>
      </c>
      <c r="R33" s="136">
        <f t="shared" si="60"/>
        <v>1.1100000000000001</v>
      </c>
      <c r="S33" s="136">
        <f t="shared" si="61"/>
        <v>19.64</v>
      </c>
      <c r="T33" s="136">
        <f t="shared" si="62"/>
        <v>1.6</v>
      </c>
      <c r="U33" s="136">
        <f t="shared" si="63"/>
        <v>17.739999999999998</v>
      </c>
      <c r="V33" s="136">
        <f t="shared" si="64"/>
        <v>4.18</v>
      </c>
      <c r="W33" s="135">
        <f t="shared" si="65"/>
        <v>166.36</v>
      </c>
      <c r="X33" s="135">
        <f t="shared" si="66"/>
        <v>226.93</v>
      </c>
      <c r="Y33" s="206">
        <f t="shared" si="67"/>
        <v>106.72</v>
      </c>
      <c r="Z33" s="150">
        <f t="shared" si="21"/>
        <v>0.51</v>
      </c>
      <c r="AA33" s="150">
        <f t="shared" si="22"/>
        <v>226.93</v>
      </c>
      <c r="AB33" s="150"/>
      <c r="AC33">
        <v>1.41E-3</v>
      </c>
      <c r="AD33">
        <v>1.15E-3</v>
      </c>
      <c r="AE33">
        <v>9.6000000000000002E-4</v>
      </c>
      <c r="AF33">
        <v>7.6000000000000004E-4</v>
      </c>
      <c r="AG33">
        <v>4.4999999999999997E-3</v>
      </c>
      <c r="AH33">
        <v>3.9100000000000003E-3</v>
      </c>
      <c r="AI33">
        <v>3.7299999999999998E-3</v>
      </c>
      <c r="AJ33">
        <v>2.82E-3</v>
      </c>
      <c r="AK33">
        <v>8.1999999999999998E-4</v>
      </c>
      <c r="AL33">
        <v>5.1000000000000004E-4</v>
      </c>
      <c r="AM33">
        <v>1.56E-3</v>
      </c>
      <c r="AN33">
        <v>7.9000000000000001E-4</v>
      </c>
      <c r="AO33">
        <v>1.42E-3</v>
      </c>
      <c r="AP33">
        <v>1.1100000000000001E-3</v>
      </c>
      <c r="AQ33">
        <v>1.9640000000000001E-2</v>
      </c>
      <c r="AR33">
        <v>1.6000000000000001E-3</v>
      </c>
      <c r="AS33" s="7">
        <v>1.7739999999999999E-2</v>
      </c>
      <c r="AT33">
        <v>4.1799999999999997E-3</v>
      </c>
      <c r="AU33">
        <v>0.16636000000000001</v>
      </c>
      <c r="AV33">
        <v>0.22692999999999999</v>
      </c>
      <c r="AW33">
        <v>0.10672</v>
      </c>
    </row>
    <row r="34" spans="1:49" x14ac:dyDescent="0.25">
      <c r="A34" s="228"/>
      <c r="B34" s="221"/>
      <c r="C34" s="218" t="s">
        <v>34</v>
      </c>
      <c r="D34" s="121" t="s">
        <v>87</v>
      </c>
      <c r="E34" s="136">
        <f t="shared" si="49"/>
        <v>1.28</v>
      </c>
      <c r="F34" s="136">
        <f t="shared" si="50"/>
        <v>1.1800000000000002</v>
      </c>
      <c r="G34" s="136">
        <f t="shared" si="51"/>
        <v>0.95</v>
      </c>
      <c r="H34" s="136">
        <f t="shared" si="52"/>
        <v>0.78</v>
      </c>
      <c r="I34" s="136">
        <f t="shared" si="53"/>
        <v>7.88</v>
      </c>
      <c r="J34" s="136"/>
      <c r="K34" s="136">
        <f t="shared" si="54"/>
        <v>6.8</v>
      </c>
      <c r="L34" s="136"/>
      <c r="M34" s="136">
        <f t="shared" si="55"/>
        <v>0.86</v>
      </c>
      <c r="N34" s="136">
        <f t="shared" si="56"/>
        <v>0.51</v>
      </c>
      <c r="O34" s="136">
        <f t="shared" si="57"/>
        <v>1.17</v>
      </c>
      <c r="P34" s="136">
        <f t="shared" si="58"/>
        <v>0.79</v>
      </c>
      <c r="Q34" s="136">
        <f t="shared" si="59"/>
        <v>2.14</v>
      </c>
      <c r="R34" s="136">
        <f t="shared" si="60"/>
        <v>1.23</v>
      </c>
      <c r="S34" s="136">
        <f t="shared" si="61"/>
        <v>16.78</v>
      </c>
      <c r="T34" s="136">
        <f t="shared" si="62"/>
        <v>3.8600000000000003</v>
      </c>
      <c r="U34" s="136">
        <f t="shared" si="63"/>
        <v>32.9</v>
      </c>
      <c r="V34" s="136">
        <f t="shared" si="64"/>
        <v>4.1399999999999997</v>
      </c>
      <c r="W34" s="135">
        <f t="shared" si="65"/>
        <v>315.13</v>
      </c>
      <c r="X34" s="135">
        <f t="shared" si="66"/>
        <v>264.42</v>
      </c>
      <c r="Y34" s="206">
        <f t="shared" si="67"/>
        <v>211.59</v>
      </c>
      <c r="Z34" s="150">
        <f t="shared" si="21"/>
        <v>0.51</v>
      </c>
      <c r="AA34" s="150">
        <f t="shared" si="22"/>
        <v>315.13</v>
      </c>
      <c r="AB34" s="150"/>
      <c r="AC34">
        <v>1.2800000000000001E-3</v>
      </c>
      <c r="AD34">
        <v>1.1800000000000001E-3</v>
      </c>
      <c r="AE34">
        <v>9.5E-4</v>
      </c>
      <c r="AF34">
        <v>7.7999999999999999E-4</v>
      </c>
      <c r="AG34">
        <v>7.8799999999999999E-3</v>
      </c>
      <c r="AH34">
        <v>3.9899999999999996E-3</v>
      </c>
      <c r="AI34">
        <v>6.7999999999999996E-3</v>
      </c>
      <c r="AJ34">
        <v>2.9099999999999998E-3</v>
      </c>
      <c r="AK34">
        <v>8.5999999999999998E-4</v>
      </c>
      <c r="AL34">
        <v>5.1000000000000004E-4</v>
      </c>
      <c r="AM34">
        <v>1.17E-3</v>
      </c>
      <c r="AN34">
        <v>7.9000000000000001E-4</v>
      </c>
      <c r="AO34">
        <v>2.14E-3</v>
      </c>
      <c r="AP34">
        <v>1.23E-3</v>
      </c>
      <c r="AQ34">
        <v>1.678E-2</v>
      </c>
      <c r="AR34">
        <v>3.8600000000000001E-3</v>
      </c>
      <c r="AS34" s="7">
        <v>3.2899999999999999E-2</v>
      </c>
      <c r="AT34">
        <v>4.1399999999999996E-3</v>
      </c>
      <c r="AU34">
        <v>0.31513000000000002</v>
      </c>
      <c r="AV34">
        <v>0.26441999999999999</v>
      </c>
      <c r="AW34">
        <v>0.21159</v>
      </c>
    </row>
    <row r="35" spans="1:49" x14ac:dyDescent="0.25">
      <c r="A35" s="228"/>
      <c r="B35" s="219"/>
      <c r="C35" s="219"/>
      <c r="D35" s="122" t="s">
        <v>94</v>
      </c>
      <c r="E35" s="136">
        <f t="shared" si="49"/>
        <v>1.26</v>
      </c>
      <c r="F35" s="136">
        <f t="shared" si="50"/>
        <v>1.1800000000000002</v>
      </c>
      <c r="G35" s="136">
        <f t="shared" si="51"/>
        <v>0.94</v>
      </c>
      <c r="H35" s="136">
        <f t="shared" si="52"/>
        <v>0.76999999999999991</v>
      </c>
      <c r="I35" s="136">
        <f t="shared" si="53"/>
        <v>7.84</v>
      </c>
      <c r="J35" s="136"/>
      <c r="K35" s="136">
        <f t="shared" si="54"/>
        <v>6.75</v>
      </c>
      <c r="L35" s="136"/>
      <c r="M35" s="136">
        <f t="shared" si="55"/>
        <v>0.88</v>
      </c>
      <c r="N35" s="136">
        <f t="shared" si="56"/>
        <v>0.51</v>
      </c>
      <c r="O35" s="136">
        <f t="shared" si="57"/>
        <v>1.1900000000000002</v>
      </c>
      <c r="P35" s="136">
        <f t="shared" si="58"/>
        <v>0.79</v>
      </c>
      <c r="Q35" s="136">
        <f t="shared" si="59"/>
        <v>2.11</v>
      </c>
      <c r="R35" s="136">
        <f t="shared" si="60"/>
        <v>1.21</v>
      </c>
      <c r="S35" s="136">
        <f t="shared" si="61"/>
        <v>16.7</v>
      </c>
      <c r="T35" s="136">
        <f t="shared" si="62"/>
        <v>3.82</v>
      </c>
      <c r="U35" s="136">
        <f t="shared" si="63"/>
        <v>32.81</v>
      </c>
      <c r="V35" s="136">
        <f t="shared" si="64"/>
        <v>4.2</v>
      </c>
      <c r="W35" s="135">
        <f t="shared" si="65"/>
        <v>314.44</v>
      </c>
      <c r="X35" s="135">
        <f t="shared" si="66"/>
        <v>262.5</v>
      </c>
      <c r="Y35" s="206">
        <f t="shared" si="67"/>
        <v>211.01</v>
      </c>
      <c r="Z35" s="168">
        <f t="shared" si="21"/>
        <v>0.51</v>
      </c>
      <c r="AA35" s="168">
        <f t="shared" si="22"/>
        <v>314.44</v>
      </c>
      <c r="AB35" s="150"/>
      <c r="AC35">
        <v>1.2600000000000001E-3</v>
      </c>
      <c r="AD35">
        <v>1.1800000000000001E-3</v>
      </c>
      <c r="AE35">
        <v>9.3999999999999997E-4</v>
      </c>
      <c r="AF35">
        <v>7.6999999999999996E-4</v>
      </c>
      <c r="AG35">
        <v>7.8399999999999997E-3</v>
      </c>
      <c r="AH35">
        <v>3.98E-3</v>
      </c>
      <c r="AI35">
        <v>6.7499999999999999E-3</v>
      </c>
      <c r="AJ35">
        <v>2.8900000000000002E-3</v>
      </c>
      <c r="AK35">
        <v>8.8000000000000003E-4</v>
      </c>
      <c r="AL35">
        <v>5.1000000000000004E-4</v>
      </c>
      <c r="AM35">
        <v>1.1900000000000001E-3</v>
      </c>
      <c r="AN35">
        <v>7.9000000000000001E-4</v>
      </c>
      <c r="AO35">
        <v>2.1099999999999999E-3</v>
      </c>
      <c r="AP35">
        <v>1.2099999999999999E-3</v>
      </c>
      <c r="AQ35">
        <v>1.67E-2</v>
      </c>
      <c r="AR35">
        <v>3.82E-3</v>
      </c>
      <c r="AS35" s="7">
        <v>3.2809999999999999E-2</v>
      </c>
      <c r="AT35">
        <v>4.1999999999999997E-3</v>
      </c>
      <c r="AU35">
        <v>0.31444</v>
      </c>
      <c r="AV35">
        <v>0.26250000000000001</v>
      </c>
      <c r="AW35">
        <v>0.21101</v>
      </c>
    </row>
    <row r="36" spans="1:49" x14ac:dyDescent="0.25">
      <c r="A36" s="228"/>
      <c r="B36" s="224" t="s">
        <v>153</v>
      </c>
      <c r="C36" s="218" t="s">
        <v>23</v>
      </c>
      <c r="D36" s="121" t="s">
        <v>87</v>
      </c>
      <c r="E36" s="136">
        <f t="shared" si="49"/>
        <v>14.370000000000001</v>
      </c>
      <c r="F36" s="136">
        <f t="shared" si="50"/>
        <v>14.13</v>
      </c>
      <c r="G36" s="136">
        <f t="shared" si="51"/>
        <v>14.27</v>
      </c>
      <c r="H36" s="136">
        <f t="shared" si="52"/>
        <v>14.13</v>
      </c>
      <c r="I36" s="136">
        <f t="shared" si="53"/>
        <v>14.63</v>
      </c>
      <c r="J36" s="136">
        <f t="shared" ref="J36:J41" si="68">AH36*1000</f>
        <v>14.59</v>
      </c>
      <c r="K36" s="136">
        <f t="shared" si="54"/>
        <v>14.56</v>
      </c>
      <c r="L36" s="136">
        <f t="shared" ref="L36:L41" si="69">AJ36*1000</f>
        <v>14.62</v>
      </c>
      <c r="M36" s="136">
        <f t="shared" si="55"/>
        <v>16.080000000000002</v>
      </c>
      <c r="N36" s="136">
        <f t="shared" si="56"/>
        <v>14.43</v>
      </c>
      <c r="O36" s="136">
        <f t="shared" si="57"/>
        <v>16.16</v>
      </c>
      <c r="P36" s="136">
        <f t="shared" si="58"/>
        <v>14.82</v>
      </c>
      <c r="Q36" s="136">
        <f t="shared" si="59"/>
        <v>14.63</v>
      </c>
      <c r="R36" s="136">
        <f t="shared" si="60"/>
        <v>14.370000000000001</v>
      </c>
      <c r="S36" s="136">
        <f t="shared" si="61"/>
        <v>15</v>
      </c>
      <c r="T36" s="136">
        <f t="shared" si="62"/>
        <v>15.73</v>
      </c>
      <c r="U36" s="135">
        <f t="shared" si="63"/>
        <v>16.11</v>
      </c>
      <c r="V36" s="136">
        <f t="shared" si="64"/>
        <v>14.01</v>
      </c>
      <c r="W36" s="134">
        <f t="shared" si="65"/>
        <v>15.66</v>
      </c>
      <c r="X36" s="135">
        <f t="shared" si="66"/>
        <v>17.559999999999999</v>
      </c>
      <c r="Y36" s="200">
        <f t="shared" si="67"/>
        <v>15.610000000000001</v>
      </c>
      <c r="Z36" s="168">
        <f t="shared" si="21"/>
        <v>14.01</v>
      </c>
      <c r="AA36" s="168">
        <f t="shared" si="22"/>
        <v>17.559999999999999</v>
      </c>
      <c r="AB36" s="150"/>
      <c r="AC36">
        <v>1.4370000000000001E-2</v>
      </c>
      <c r="AD36">
        <v>1.413E-2</v>
      </c>
      <c r="AE36">
        <v>1.427E-2</v>
      </c>
      <c r="AF36">
        <v>1.413E-2</v>
      </c>
      <c r="AG36">
        <v>1.4630000000000001E-2</v>
      </c>
      <c r="AH36">
        <v>1.4590000000000001E-2</v>
      </c>
      <c r="AI36">
        <v>1.456E-2</v>
      </c>
      <c r="AJ36">
        <v>1.4619999999999999E-2</v>
      </c>
      <c r="AK36">
        <v>1.6080000000000001E-2</v>
      </c>
      <c r="AL36">
        <v>1.443E-2</v>
      </c>
      <c r="AM36">
        <v>1.6160000000000001E-2</v>
      </c>
      <c r="AN36">
        <v>1.482E-2</v>
      </c>
      <c r="AO36">
        <v>1.4630000000000001E-2</v>
      </c>
      <c r="AP36">
        <v>1.4370000000000001E-2</v>
      </c>
      <c r="AQ36">
        <v>1.4999999999999999E-2</v>
      </c>
      <c r="AR36">
        <v>1.5730000000000001E-2</v>
      </c>
      <c r="AS36" s="7">
        <v>1.6109999999999999E-2</v>
      </c>
      <c r="AT36">
        <v>1.401E-2</v>
      </c>
      <c r="AU36">
        <v>1.566E-2</v>
      </c>
      <c r="AV36">
        <v>1.7559999999999999E-2</v>
      </c>
      <c r="AW36">
        <v>1.5610000000000001E-2</v>
      </c>
    </row>
    <row r="37" spans="1:49" x14ac:dyDescent="0.25">
      <c r="A37" s="228"/>
      <c r="B37" s="225"/>
      <c r="C37" s="219"/>
      <c r="D37" s="122" t="s">
        <v>94</v>
      </c>
      <c r="E37" s="136">
        <f t="shared" si="49"/>
        <v>14.3</v>
      </c>
      <c r="F37" s="136">
        <f t="shared" si="50"/>
        <v>14.21</v>
      </c>
      <c r="G37" s="136">
        <f t="shared" si="51"/>
        <v>14.34</v>
      </c>
      <c r="H37" s="136">
        <f t="shared" si="52"/>
        <v>14.14</v>
      </c>
      <c r="I37" s="136">
        <f t="shared" si="53"/>
        <v>14.51</v>
      </c>
      <c r="J37" s="136">
        <f t="shared" si="68"/>
        <v>14.47</v>
      </c>
      <c r="K37" s="136">
        <f t="shared" si="54"/>
        <v>14.48</v>
      </c>
      <c r="L37" s="136">
        <f t="shared" si="69"/>
        <v>14.4</v>
      </c>
      <c r="M37" s="136">
        <f t="shared" si="55"/>
        <v>15.93</v>
      </c>
      <c r="N37" s="136">
        <f t="shared" si="56"/>
        <v>14.540000000000001</v>
      </c>
      <c r="O37" s="136">
        <f t="shared" si="57"/>
        <v>16.080000000000002</v>
      </c>
      <c r="P37" s="136">
        <f t="shared" si="58"/>
        <v>14.8</v>
      </c>
      <c r="Q37" s="136">
        <f t="shared" si="59"/>
        <v>996.09</v>
      </c>
      <c r="R37" s="136">
        <f t="shared" si="60"/>
        <v>14.16</v>
      </c>
      <c r="S37" s="136">
        <f t="shared" si="61"/>
        <v>14.97</v>
      </c>
      <c r="T37" s="136">
        <f t="shared" si="62"/>
        <v>15.530000000000001</v>
      </c>
      <c r="U37" s="135">
        <f t="shared" si="63"/>
        <v>15.81</v>
      </c>
      <c r="V37" s="136">
        <f t="shared" si="64"/>
        <v>14.01</v>
      </c>
      <c r="W37" s="134">
        <f t="shared" si="65"/>
        <v>15.530000000000001</v>
      </c>
      <c r="X37" s="135">
        <f t="shared" si="66"/>
        <v>17.52</v>
      </c>
      <c r="Y37" s="200">
        <f t="shared" si="67"/>
        <v>22.509999999999998</v>
      </c>
      <c r="Z37" s="168">
        <f t="shared" si="21"/>
        <v>14.01</v>
      </c>
      <c r="AA37" s="168">
        <f t="shared" si="22"/>
        <v>996.09</v>
      </c>
      <c r="AB37" s="150"/>
      <c r="AC37">
        <v>1.43E-2</v>
      </c>
      <c r="AD37">
        <v>1.421E-2</v>
      </c>
      <c r="AE37">
        <v>1.434E-2</v>
      </c>
      <c r="AF37">
        <v>1.414E-2</v>
      </c>
      <c r="AG37">
        <v>1.451E-2</v>
      </c>
      <c r="AH37">
        <v>1.447E-2</v>
      </c>
      <c r="AI37">
        <v>1.448E-2</v>
      </c>
      <c r="AJ37">
        <v>1.44E-2</v>
      </c>
      <c r="AK37">
        <v>1.593E-2</v>
      </c>
      <c r="AL37">
        <v>1.4540000000000001E-2</v>
      </c>
      <c r="AM37">
        <v>1.6080000000000001E-2</v>
      </c>
      <c r="AN37">
        <v>1.4800000000000001E-2</v>
      </c>
      <c r="AO37">
        <v>0.99609000000000003</v>
      </c>
      <c r="AP37">
        <v>1.4160000000000001E-2</v>
      </c>
      <c r="AQ37">
        <v>1.4970000000000001E-2</v>
      </c>
      <c r="AR37">
        <v>1.553E-2</v>
      </c>
      <c r="AS37" s="7">
        <v>1.5810000000000001E-2</v>
      </c>
      <c r="AT37">
        <v>1.401E-2</v>
      </c>
      <c r="AU37">
        <v>1.553E-2</v>
      </c>
      <c r="AV37">
        <v>1.7520000000000001E-2</v>
      </c>
      <c r="AW37">
        <v>2.2509999999999999E-2</v>
      </c>
    </row>
    <row r="38" spans="1:49" x14ac:dyDescent="0.25">
      <c r="A38" s="228"/>
      <c r="B38" s="225"/>
      <c r="C38" s="218" t="s">
        <v>33</v>
      </c>
      <c r="D38" s="121" t="s">
        <v>87</v>
      </c>
      <c r="E38" s="136">
        <f t="shared" si="49"/>
        <v>14.540000000000001</v>
      </c>
      <c r="F38" s="136">
        <f t="shared" si="50"/>
        <v>13.950000000000001</v>
      </c>
      <c r="G38" s="136">
        <f t="shared" si="51"/>
        <v>14.47</v>
      </c>
      <c r="H38" s="136">
        <f t="shared" si="52"/>
        <v>14.040000000000001</v>
      </c>
      <c r="I38" s="136">
        <f t="shared" si="53"/>
        <v>14.62</v>
      </c>
      <c r="J38" s="136">
        <f t="shared" si="68"/>
        <v>14.370000000000001</v>
      </c>
      <c r="K38" s="136">
        <f t="shared" si="54"/>
        <v>14.69</v>
      </c>
      <c r="L38" s="136">
        <f t="shared" si="69"/>
        <v>14.45</v>
      </c>
      <c r="M38" s="136">
        <f t="shared" si="55"/>
        <v>15.5</v>
      </c>
      <c r="N38" s="136">
        <f t="shared" si="56"/>
        <v>14.59</v>
      </c>
      <c r="O38" s="136">
        <f t="shared" si="57"/>
        <v>14.98</v>
      </c>
      <c r="P38" s="136">
        <f t="shared" si="58"/>
        <v>14.239999999999998</v>
      </c>
      <c r="Q38" s="136">
        <f t="shared" si="59"/>
        <v>14.63</v>
      </c>
      <c r="R38" s="136">
        <f t="shared" si="60"/>
        <v>14.4</v>
      </c>
      <c r="S38" s="136">
        <f t="shared" si="61"/>
        <v>16.36</v>
      </c>
      <c r="T38" s="136">
        <f t="shared" si="62"/>
        <v>14.72</v>
      </c>
      <c r="U38" s="135">
        <f t="shared" si="63"/>
        <v>15.66</v>
      </c>
      <c r="V38" s="136">
        <f t="shared" si="64"/>
        <v>14.01</v>
      </c>
      <c r="W38" s="134">
        <f t="shared" si="65"/>
        <v>15.34</v>
      </c>
      <c r="X38" s="135">
        <f t="shared" si="66"/>
        <v>17.79</v>
      </c>
      <c r="Y38" s="200">
        <f t="shared" si="67"/>
        <v>15.85</v>
      </c>
      <c r="Z38" s="168">
        <f t="shared" si="21"/>
        <v>13.950000000000001</v>
      </c>
      <c r="AA38" s="168">
        <f t="shared" si="22"/>
        <v>17.79</v>
      </c>
      <c r="AB38" s="150"/>
      <c r="AC38">
        <v>1.4540000000000001E-2</v>
      </c>
      <c r="AD38">
        <v>1.3950000000000001E-2</v>
      </c>
      <c r="AE38">
        <v>1.447E-2</v>
      </c>
      <c r="AF38">
        <v>1.404E-2</v>
      </c>
      <c r="AG38">
        <v>1.4619999999999999E-2</v>
      </c>
      <c r="AH38">
        <v>1.4370000000000001E-2</v>
      </c>
      <c r="AI38">
        <v>1.469E-2</v>
      </c>
      <c r="AJ38">
        <v>1.4449999999999999E-2</v>
      </c>
      <c r="AK38">
        <v>1.55E-2</v>
      </c>
      <c r="AL38">
        <v>1.4590000000000001E-2</v>
      </c>
      <c r="AM38">
        <v>1.498E-2</v>
      </c>
      <c r="AN38">
        <v>1.4239999999999999E-2</v>
      </c>
      <c r="AO38">
        <v>1.4630000000000001E-2</v>
      </c>
      <c r="AP38">
        <v>1.44E-2</v>
      </c>
      <c r="AQ38">
        <v>1.636E-2</v>
      </c>
      <c r="AR38">
        <v>1.472E-2</v>
      </c>
      <c r="AS38" s="7">
        <v>1.566E-2</v>
      </c>
      <c r="AT38">
        <v>1.401E-2</v>
      </c>
      <c r="AU38">
        <v>1.5339999999999999E-2</v>
      </c>
      <c r="AV38">
        <v>1.779E-2</v>
      </c>
      <c r="AW38">
        <v>1.585E-2</v>
      </c>
    </row>
    <row r="39" spans="1:49" x14ac:dyDescent="0.25">
      <c r="A39" s="228"/>
      <c r="B39" s="225"/>
      <c r="C39" s="219"/>
      <c r="D39" s="122" t="s">
        <v>94</v>
      </c>
      <c r="E39" s="136">
        <f t="shared" si="49"/>
        <v>14.66</v>
      </c>
      <c r="F39" s="136">
        <f t="shared" si="50"/>
        <v>13.780000000000001</v>
      </c>
      <c r="G39" s="136">
        <f t="shared" si="51"/>
        <v>14.6</v>
      </c>
      <c r="H39" s="136">
        <f t="shared" si="52"/>
        <v>13.93</v>
      </c>
      <c r="I39" s="136">
        <f t="shared" si="53"/>
        <v>15.379999999999999</v>
      </c>
      <c r="J39" s="136">
        <f t="shared" si="68"/>
        <v>14.27</v>
      </c>
      <c r="K39" s="136">
        <f t="shared" si="54"/>
        <v>14.47</v>
      </c>
      <c r="L39" s="136">
        <f t="shared" si="69"/>
        <v>14.28</v>
      </c>
      <c r="M39" s="136">
        <f t="shared" si="55"/>
        <v>15.41</v>
      </c>
      <c r="N39" s="136">
        <f t="shared" si="56"/>
        <v>14.59</v>
      </c>
      <c r="O39" s="136">
        <f t="shared" si="57"/>
        <v>15.58</v>
      </c>
      <c r="P39" s="136">
        <f t="shared" si="58"/>
        <v>14.22</v>
      </c>
      <c r="Q39" s="136">
        <f t="shared" si="59"/>
        <v>14.4</v>
      </c>
      <c r="R39" s="136">
        <f t="shared" si="60"/>
        <v>14.43</v>
      </c>
      <c r="S39" s="136">
        <f t="shared" si="61"/>
        <v>16.04</v>
      </c>
      <c r="T39" s="136">
        <f t="shared" si="62"/>
        <v>14.53</v>
      </c>
      <c r="U39" s="135">
        <f t="shared" si="63"/>
        <v>16.240000000000002</v>
      </c>
      <c r="V39" s="136">
        <f t="shared" si="64"/>
        <v>14.02</v>
      </c>
      <c r="W39" s="134">
        <f t="shared" si="65"/>
        <v>14.97</v>
      </c>
      <c r="X39" s="135">
        <f t="shared" si="66"/>
        <v>17.64</v>
      </c>
      <c r="Y39" s="200">
        <f t="shared" si="67"/>
        <v>22.38</v>
      </c>
      <c r="Z39" s="168">
        <f t="shared" si="21"/>
        <v>13.780000000000001</v>
      </c>
      <c r="AA39" s="168">
        <f t="shared" si="22"/>
        <v>22.38</v>
      </c>
      <c r="AB39" s="150"/>
      <c r="AC39">
        <v>1.4659999999999999E-2</v>
      </c>
      <c r="AD39">
        <v>1.3780000000000001E-2</v>
      </c>
      <c r="AE39">
        <v>1.46E-2</v>
      </c>
      <c r="AF39">
        <v>1.393E-2</v>
      </c>
      <c r="AG39">
        <v>1.538E-2</v>
      </c>
      <c r="AH39">
        <v>1.427E-2</v>
      </c>
      <c r="AI39">
        <v>1.447E-2</v>
      </c>
      <c r="AJ39">
        <v>1.4279999999999999E-2</v>
      </c>
      <c r="AK39">
        <v>1.541E-2</v>
      </c>
      <c r="AL39">
        <v>1.4590000000000001E-2</v>
      </c>
      <c r="AM39">
        <v>1.558E-2</v>
      </c>
      <c r="AN39">
        <v>1.422E-2</v>
      </c>
      <c r="AO39">
        <v>1.44E-2</v>
      </c>
      <c r="AP39">
        <v>1.443E-2</v>
      </c>
      <c r="AQ39">
        <v>1.6039999999999999E-2</v>
      </c>
      <c r="AR39">
        <v>1.453E-2</v>
      </c>
      <c r="AS39" s="7">
        <v>1.6240000000000001E-2</v>
      </c>
      <c r="AT39">
        <v>1.4019999999999999E-2</v>
      </c>
      <c r="AU39">
        <v>1.4970000000000001E-2</v>
      </c>
      <c r="AV39">
        <v>1.7639999999999999E-2</v>
      </c>
      <c r="AW39">
        <v>2.2380000000000001E-2</v>
      </c>
    </row>
    <row r="40" spans="1:49" x14ac:dyDescent="0.25">
      <c r="A40" s="228"/>
      <c r="B40" s="225"/>
      <c r="C40" s="218" t="s">
        <v>34</v>
      </c>
      <c r="D40" s="121" t="s">
        <v>87</v>
      </c>
      <c r="E40" s="136">
        <f t="shared" si="49"/>
        <v>14.42</v>
      </c>
      <c r="F40" s="136">
        <f t="shared" si="50"/>
        <v>13.96</v>
      </c>
      <c r="G40" s="136">
        <f t="shared" si="51"/>
        <v>14.47</v>
      </c>
      <c r="H40" s="136">
        <f t="shared" si="52"/>
        <v>14.01</v>
      </c>
      <c r="I40" s="136">
        <f t="shared" si="53"/>
        <v>14.63</v>
      </c>
      <c r="J40" s="136">
        <f t="shared" si="68"/>
        <v>0</v>
      </c>
      <c r="K40" s="136">
        <f t="shared" si="54"/>
        <v>14.62</v>
      </c>
      <c r="L40" s="136">
        <f t="shared" si="69"/>
        <v>0</v>
      </c>
      <c r="M40" s="136">
        <f t="shared" si="55"/>
        <v>15.879999999999999</v>
      </c>
      <c r="N40" s="136">
        <f t="shared" si="56"/>
        <v>14.5</v>
      </c>
      <c r="O40" s="136">
        <f t="shared" si="57"/>
        <v>15.93</v>
      </c>
      <c r="P40" s="136">
        <f t="shared" si="58"/>
        <v>14.83</v>
      </c>
      <c r="Q40" s="136">
        <f t="shared" si="59"/>
        <v>14.76</v>
      </c>
      <c r="R40" s="136">
        <f t="shared" si="60"/>
        <v>14.59</v>
      </c>
      <c r="S40" s="136">
        <f t="shared" si="61"/>
        <v>14.91</v>
      </c>
      <c r="T40" s="136">
        <f t="shared" si="62"/>
        <v>15.459999999999999</v>
      </c>
      <c r="U40" s="135">
        <f t="shared" si="63"/>
        <v>16.16</v>
      </c>
      <c r="V40" s="136">
        <f t="shared" si="64"/>
        <v>14.01</v>
      </c>
      <c r="W40" s="134">
        <f t="shared" si="65"/>
        <v>15.959999999999999</v>
      </c>
      <c r="X40" s="135">
        <f t="shared" si="66"/>
        <v>17.68</v>
      </c>
      <c r="Y40" s="200">
        <f t="shared" si="67"/>
        <v>14.74</v>
      </c>
      <c r="Z40" s="168">
        <f t="shared" si="21"/>
        <v>0</v>
      </c>
      <c r="AA40" s="168">
        <f t="shared" si="22"/>
        <v>17.68</v>
      </c>
      <c r="AB40" s="150"/>
      <c r="AC40">
        <v>1.4420000000000001E-2</v>
      </c>
      <c r="AD40">
        <v>1.396E-2</v>
      </c>
      <c r="AE40">
        <v>1.447E-2</v>
      </c>
      <c r="AF40">
        <v>1.401E-2</v>
      </c>
      <c r="AG40">
        <v>1.4630000000000001E-2</v>
      </c>
      <c r="AI40">
        <v>1.4619999999999999E-2</v>
      </c>
      <c r="AK40">
        <v>1.5879999999999998E-2</v>
      </c>
      <c r="AL40">
        <v>1.4500000000000001E-2</v>
      </c>
      <c r="AM40">
        <v>1.593E-2</v>
      </c>
      <c r="AN40">
        <v>1.4829999999999999E-2</v>
      </c>
      <c r="AO40">
        <v>1.4760000000000001E-2</v>
      </c>
      <c r="AP40">
        <v>1.4590000000000001E-2</v>
      </c>
      <c r="AQ40">
        <v>1.491E-2</v>
      </c>
      <c r="AR40">
        <v>1.546E-2</v>
      </c>
      <c r="AS40">
        <v>1.6160000000000001E-2</v>
      </c>
      <c r="AT40">
        <v>1.401E-2</v>
      </c>
      <c r="AU40">
        <v>1.5959999999999998E-2</v>
      </c>
      <c r="AV40">
        <v>1.7680000000000001E-2</v>
      </c>
      <c r="AW40">
        <v>1.474E-2</v>
      </c>
    </row>
    <row r="41" spans="1:49" s="16" customFormat="1" ht="15.75" customHeight="1" thickBot="1" x14ac:dyDescent="0.3">
      <c r="A41" s="228"/>
      <c r="B41" s="226"/>
      <c r="C41" s="219"/>
      <c r="D41" s="122" t="s">
        <v>94</v>
      </c>
      <c r="E41" s="136">
        <f t="shared" si="49"/>
        <v>14.239999999999998</v>
      </c>
      <c r="F41" s="136">
        <f t="shared" si="50"/>
        <v>13.84</v>
      </c>
      <c r="G41" s="136">
        <f t="shared" si="51"/>
        <v>14.28</v>
      </c>
      <c r="H41" s="136">
        <f t="shared" si="52"/>
        <v>13.870000000000001</v>
      </c>
      <c r="I41" s="136">
        <f t="shared" si="53"/>
        <v>14.47</v>
      </c>
      <c r="J41" s="136">
        <f t="shared" si="68"/>
        <v>0</v>
      </c>
      <c r="K41" s="136">
        <f t="shared" si="54"/>
        <v>14.47</v>
      </c>
      <c r="L41" s="136">
        <f t="shared" si="69"/>
        <v>0</v>
      </c>
      <c r="M41" s="136">
        <f t="shared" si="55"/>
        <v>15.69</v>
      </c>
      <c r="N41" s="136">
        <f t="shared" si="56"/>
        <v>14.27</v>
      </c>
      <c r="O41" s="136">
        <f t="shared" si="57"/>
        <v>15.69</v>
      </c>
      <c r="P41" s="136">
        <f t="shared" si="58"/>
        <v>14.5</v>
      </c>
      <c r="Q41" s="136">
        <f t="shared" si="59"/>
        <v>14.47</v>
      </c>
      <c r="R41" s="136">
        <f t="shared" si="60"/>
        <v>14.3</v>
      </c>
      <c r="S41" s="136">
        <f t="shared" si="61"/>
        <v>14.77</v>
      </c>
      <c r="T41" s="136">
        <f t="shared" si="62"/>
        <v>14.82</v>
      </c>
      <c r="U41" s="135">
        <f t="shared" si="63"/>
        <v>16.010000000000002</v>
      </c>
      <c r="V41" s="136">
        <f t="shared" si="64"/>
        <v>14.08</v>
      </c>
      <c r="W41" s="134">
        <f t="shared" si="65"/>
        <v>15.959999999999999</v>
      </c>
      <c r="X41" s="135">
        <f t="shared" si="66"/>
        <v>17.59</v>
      </c>
      <c r="Y41" s="200">
        <f t="shared" si="67"/>
        <v>22.16</v>
      </c>
      <c r="Z41" s="168">
        <f t="shared" si="21"/>
        <v>0</v>
      </c>
      <c r="AA41" s="168">
        <f t="shared" si="22"/>
        <v>22.16</v>
      </c>
      <c r="AB41" s="150"/>
      <c r="AC41">
        <v>1.4239999999999999E-2</v>
      </c>
      <c r="AD41">
        <v>1.384E-2</v>
      </c>
      <c r="AE41">
        <v>1.4279999999999999E-2</v>
      </c>
      <c r="AF41">
        <v>1.387E-2</v>
      </c>
      <c r="AG41">
        <v>1.447E-2</v>
      </c>
      <c r="AH41"/>
      <c r="AI41">
        <v>1.447E-2</v>
      </c>
      <c r="AJ41"/>
      <c r="AK41">
        <v>1.5689999999999999E-2</v>
      </c>
      <c r="AL41">
        <v>1.427E-2</v>
      </c>
      <c r="AM41">
        <v>1.5689999999999999E-2</v>
      </c>
      <c r="AN41">
        <v>1.4500000000000001E-2</v>
      </c>
      <c r="AO41">
        <v>1.447E-2</v>
      </c>
      <c r="AP41">
        <v>1.43E-2</v>
      </c>
      <c r="AQ41">
        <v>1.477E-2</v>
      </c>
      <c r="AR41">
        <v>1.482E-2</v>
      </c>
      <c r="AS41">
        <v>1.601E-2</v>
      </c>
      <c r="AT41">
        <v>1.4080000000000001E-2</v>
      </c>
      <c r="AU41">
        <v>1.5959999999999998E-2</v>
      </c>
      <c r="AV41">
        <v>1.7590000000000001E-2</v>
      </c>
      <c r="AW41">
        <v>2.2159999999999999E-2</v>
      </c>
    </row>
    <row r="42" spans="1:49" x14ac:dyDescent="0.25">
      <c r="A42" s="228"/>
      <c r="B42" s="224" t="s">
        <v>156</v>
      </c>
      <c r="C42" s="232" t="s">
        <v>157</v>
      </c>
      <c r="D42" s="120" t="s">
        <v>23</v>
      </c>
      <c r="E42" s="198">
        <f>AC42/1000</f>
        <v>18.2</v>
      </c>
      <c r="F42" s="198">
        <f t="shared" ref="F42:F44" si="70">AD42/1000</f>
        <v>7.8479999999999999</v>
      </c>
      <c r="G42" s="198">
        <f t="shared" ref="G42:G44" si="71">AE42/1000</f>
        <v>23.576000000000001</v>
      </c>
      <c r="H42" s="198">
        <f t="shared" ref="H42:H44" si="72">AF42/1000</f>
        <v>8.6959999999999997</v>
      </c>
      <c r="I42" s="198">
        <f t="shared" ref="I42:I44" si="73">AG42/1000</f>
        <v>21.568000000000001</v>
      </c>
      <c r="J42" s="198">
        <f t="shared" ref="J42:J44" si="74">AH42/1000</f>
        <v>14.504</v>
      </c>
      <c r="K42" s="198">
        <f t="shared" ref="K42:K44" si="75">AI42/1000</f>
        <v>21.568000000000001</v>
      </c>
      <c r="L42" s="198">
        <f t="shared" ref="L42:L44" si="76">AJ42/1000</f>
        <v>16.736000000000001</v>
      </c>
      <c r="M42" s="198">
        <f t="shared" ref="M42:M44" si="77">AK42/1000</f>
        <v>39.704000000000001</v>
      </c>
      <c r="N42" s="198">
        <f t="shared" ref="N42:N44" si="78">AL42/1000</f>
        <v>58.32</v>
      </c>
      <c r="O42" s="198">
        <f t="shared" ref="O42:O44" si="79">AM42/1000</f>
        <v>39.872</v>
      </c>
      <c r="P42" s="198">
        <f t="shared" ref="P42:P44" si="80">AN42/1000</f>
        <v>62.368000000000002</v>
      </c>
      <c r="Q42" s="198">
        <f t="shared" ref="Q42:Q44" si="81">AO42/1000</f>
        <v>2.04</v>
      </c>
      <c r="R42" s="198">
        <f t="shared" ref="R42:R44" si="82">AP42/1000</f>
        <v>2.1360000000000001</v>
      </c>
      <c r="S42" s="198">
        <f t="shared" ref="S42:S44" si="83">AQ42/1000</f>
        <v>3.2160000000000002</v>
      </c>
      <c r="T42" s="198">
        <f t="shared" ref="T42:T44" si="84">AR42/1000</f>
        <v>21.904</v>
      </c>
      <c r="U42" s="198">
        <f t="shared" ref="U42:U44" si="85">AS42/1000</f>
        <v>4.984</v>
      </c>
      <c r="V42" s="198">
        <f t="shared" ref="V42:V44" si="86">AT42/1000</f>
        <v>12.6</v>
      </c>
      <c r="W42" s="198">
        <f t="shared" ref="W42:W44" si="87">AU42/1000</f>
        <v>39.543999999999997</v>
      </c>
      <c r="X42" s="198">
        <f t="shared" ref="X42:X44" si="88">AV42/1000</f>
        <v>5.96</v>
      </c>
      <c r="Y42" s="203">
        <f t="shared" ref="Y42:Y44" si="89">AW42/1000</f>
        <v>38.64</v>
      </c>
      <c r="Z42" s="168">
        <f>MIN(AC42:AW42)</f>
        <v>2040</v>
      </c>
      <c r="AA42" s="168">
        <f>MAX(AC42:AW42)</f>
        <v>62368</v>
      </c>
      <c r="AB42" s="150"/>
      <c r="AC42" s="136">
        <f>'[1]Memory - M4'!D5</f>
        <v>18200</v>
      </c>
      <c r="AD42" s="136">
        <f>'[1]Memory - M4'!E5</f>
        <v>7848</v>
      </c>
      <c r="AE42" s="136">
        <f>'[1]Memory - M4'!F5</f>
        <v>23576</v>
      </c>
      <c r="AF42" s="136">
        <f>'[1]Memory - M4'!G5</f>
        <v>8696</v>
      </c>
      <c r="AG42" s="136">
        <f>'[1]Memory - M4'!H5</f>
        <v>21568</v>
      </c>
      <c r="AH42" s="136">
        <f>'[1]Memory - M4'!I5</f>
        <v>14504</v>
      </c>
      <c r="AI42" s="136">
        <f>'[1]Memory - M4'!J5</f>
        <v>21568</v>
      </c>
      <c r="AJ42" s="136">
        <f>'[1]Memory - M4'!K5</f>
        <v>16736</v>
      </c>
      <c r="AK42" s="136">
        <f>'[1]Memory - M4'!L5</f>
        <v>39704</v>
      </c>
      <c r="AL42" s="136">
        <f>'[1]Memory - M4'!M5</f>
        <v>58320</v>
      </c>
      <c r="AM42" s="136">
        <f>'[1]Memory - M4'!N5</f>
        <v>39872</v>
      </c>
      <c r="AN42" s="136">
        <f>'[1]Memory - M4'!O5</f>
        <v>62368</v>
      </c>
      <c r="AO42" s="136">
        <f>'[1]Memory - M4'!P5</f>
        <v>2040</v>
      </c>
      <c r="AP42" s="136">
        <f>'[1]Memory - M4'!Q5</f>
        <v>2136</v>
      </c>
      <c r="AQ42" s="136">
        <f>'[1]Memory - M4'!R5</f>
        <v>3216</v>
      </c>
      <c r="AR42" s="136">
        <f>'[1]Memory - M4'!S5</f>
        <v>21904</v>
      </c>
      <c r="AS42" s="136">
        <f>'[1]Memory - M4'!T5</f>
        <v>4984</v>
      </c>
      <c r="AT42" s="136">
        <f>'[1]Memory - M4'!U5</f>
        <v>12600</v>
      </c>
      <c r="AU42" s="136">
        <f>'[1]Memory - M4'!V5</f>
        <v>39544</v>
      </c>
      <c r="AV42" s="136">
        <f>'[1]Memory - M4'!W5</f>
        <v>5960</v>
      </c>
      <c r="AW42" s="136">
        <f>'[1]Memory - M4'!X5</f>
        <v>38640</v>
      </c>
    </row>
    <row r="43" spans="1:49" x14ac:dyDescent="0.25">
      <c r="A43" s="228"/>
      <c r="B43" s="225"/>
      <c r="C43" s="233"/>
      <c r="D43" s="120" t="s">
        <v>33</v>
      </c>
      <c r="E43" s="198">
        <f t="shared" ref="E43:E44" si="90">AC43/1000</f>
        <v>18.192</v>
      </c>
      <c r="F43" s="198">
        <f t="shared" si="70"/>
        <v>7.8559999999999999</v>
      </c>
      <c r="G43" s="198">
        <f t="shared" si="71"/>
        <v>23.2</v>
      </c>
      <c r="H43" s="198">
        <f t="shared" si="72"/>
        <v>8.7040000000000006</v>
      </c>
      <c r="I43" s="198">
        <f t="shared" si="73"/>
        <v>21.896000000000001</v>
      </c>
      <c r="J43" s="198">
        <f t="shared" si="74"/>
        <v>14.776</v>
      </c>
      <c r="K43" s="198">
        <f t="shared" si="75"/>
        <v>21.896000000000001</v>
      </c>
      <c r="L43" s="198">
        <f t="shared" si="76"/>
        <v>17.024000000000001</v>
      </c>
      <c r="M43" s="198">
        <f t="shared" si="77"/>
        <v>41.8</v>
      </c>
      <c r="N43" s="198">
        <f t="shared" si="78"/>
        <v>59.904000000000003</v>
      </c>
      <c r="O43" s="198">
        <f t="shared" si="79"/>
        <v>42.223999999999997</v>
      </c>
      <c r="P43" s="198">
        <f t="shared" si="80"/>
        <v>65.623999999999995</v>
      </c>
      <c r="Q43" s="198">
        <f t="shared" si="81"/>
        <v>3</v>
      </c>
      <c r="R43" s="198">
        <f t="shared" si="82"/>
        <v>2.2639999999999998</v>
      </c>
      <c r="S43" s="198">
        <f t="shared" si="83"/>
        <v>7.2320000000000002</v>
      </c>
      <c r="T43" s="198">
        <f t="shared" si="84"/>
        <v>23.391999999999999</v>
      </c>
      <c r="U43" s="198">
        <f t="shared" si="85"/>
        <v>11.688000000000001</v>
      </c>
      <c r="V43" s="198">
        <f t="shared" si="86"/>
        <v>13.816000000000001</v>
      </c>
      <c r="W43" s="198">
        <f t="shared" si="87"/>
        <v>41.415999999999997</v>
      </c>
      <c r="X43" s="198">
        <f t="shared" si="88"/>
        <v>9.4480000000000004</v>
      </c>
      <c r="Y43" s="203">
        <f t="shared" si="89"/>
        <v>44.48</v>
      </c>
      <c r="Z43" s="168">
        <f>MIN(AC43:AW43)</f>
        <v>2264</v>
      </c>
      <c r="AA43" s="168">
        <f>MAX(AC43:AW43)</f>
        <v>65624</v>
      </c>
      <c r="AB43" s="150"/>
      <c r="AC43" s="136">
        <f>'[1]Memory - M4'!D11</f>
        <v>18192</v>
      </c>
      <c r="AD43" s="136">
        <f>'[1]Memory - M4'!E11</f>
        <v>7856</v>
      </c>
      <c r="AE43" s="136">
        <f>'[1]Memory - M4'!F11</f>
        <v>23200</v>
      </c>
      <c r="AF43" s="136">
        <f>'[1]Memory - M4'!G11</f>
        <v>8704</v>
      </c>
      <c r="AG43" s="136">
        <f>'[1]Memory - M4'!H11</f>
        <v>21896</v>
      </c>
      <c r="AH43" s="136">
        <f>'[1]Memory - M4'!I11</f>
        <v>14776</v>
      </c>
      <c r="AI43" s="136">
        <f>'[1]Memory - M4'!J11</f>
        <v>21896</v>
      </c>
      <c r="AJ43" s="136">
        <f>'[1]Memory - M4'!K11</f>
        <v>17024</v>
      </c>
      <c r="AK43" s="136">
        <f>'[1]Memory - M4'!L11</f>
        <v>41800</v>
      </c>
      <c r="AL43" s="136">
        <f>'[1]Memory - M4'!M11</f>
        <v>59904</v>
      </c>
      <c r="AM43" s="136">
        <f>'[1]Memory - M4'!N11</f>
        <v>42224</v>
      </c>
      <c r="AN43" s="136">
        <f>'[1]Memory - M4'!O11</f>
        <v>65624</v>
      </c>
      <c r="AO43" s="136">
        <f>'[1]Memory - M4'!P11</f>
        <v>3000</v>
      </c>
      <c r="AP43" s="136">
        <f>'[1]Memory - M4'!Q11</f>
        <v>2264</v>
      </c>
      <c r="AQ43" s="136">
        <f>'[1]Memory - M4'!R11</f>
        <v>7232</v>
      </c>
      <c r="AR43" s="136">
        <f>'[1]Memory - M4'!S11</f>
        <v>23392</v>
      </c>
      <c r="AS43" s="136">
        <f>'[1]Memory - M4'!T11</f>
        <v>11688</v>
      </c>
      <c r="AT43" s="136">
        <f>'[1]Memory - M4'!U11</f>
        <v>13816</v>
      </c>
      <c r="AU43" s="136">
        <f>'[1]Memory - M4'!V11</f>
        <v>41416</v>
      </c>
      <c r="AV43" s="136">
        <f>'[1]Memory - M4'!W11</f>
        <v>9448</v>
      </c>
      <c r="AW43" s="136">
        <f>'[1]Memory - M4'!X11</f>
        <v>44480</v>
      </c>
    </row>
    <row r="44" spans="1:49" x14ac:dyDescent="0.25">
      <c r="A44" s="228"/>
      <c r="B44" s="225"/>
      <c r="C44" s="234"/>
      <c r="D44" s="120" t="s">
        <v>34</v>
      </c>
      <c r="E44" s="198">
        <f t="shared" si="90"/>
        <v>2.96</v>
      </c>
      <c r="F44" s="198">
        <f t="shared" si="70"/>
        <v>7.88</v>
      </c>
      <c r="G44" s="198">
        <f t="shared" si="71"/>
        <v>3.6640000000000001</v>
      </c>
      <c r="H44" s="198">
        <f t="shared" si="72"/>
        <v>8.7200000000000006</v>
      </c>
      <c r="I44" s="198">
        <f t="shared" si="73"/>
        <v>21.088000000000001</v>
      </c>
      <c r="J44" s="198">
        <f t="shared" si="74"/>
        <v>0</v>
      </c>
      <c r="K44" s="198">
        <f t="shared" si="75"/>
        <v>21.088000000000001</v>
      </c>
      <c r="L44" s="198">
        <f t="shared" si="76"/>
        <v>0</v>
      </c>
      <c r="M44" s="198">
        <f t="shared" si="77"/>
        <v>39.264000000000003</v>
      </c>
      <c r="N44" s="198">
        <f t="shared" si="78"/>
        <v>57.103999999999999</v>
      </c>
      <c r="O44" s="198">
        <f t="shared" si="79"/>
        <v>39.304000000000002</v>
      </c>
      <c r="P44" s="198">
        <f t="shared" si="80"/>
        <v>60.576000000000001</v>
      </c>
      <c r="Q44" s="198">
        <f t="shared" si="81"/>
        <v>1.968</v>
      </c>
      <c r="R44" s="198">
        <f t="shared" si="82"/>
        <v>2.056</v>
      </c>
      <c r="S44" s="198">
        <f t="shared" si="83"/>
        <v>3</v>
      </c>
      <c r="T44" s="198">
        <f t="shared" si="84"/>
        <v>21.616</v>
      </c>
      <c r="U44" s="198">
        <f t="shared" si="85"/>
        <v>3.8239999999999998</v>
      </c>
      <c r="V44" s="198">
        <f t="shared" si="86"/>
        <v>12.215999999999999</v>
      </c>
      <c r="W44" s="198">
        <f t="shared" si="87"/>
        <v>38.944000000000003</v>
      </c>
      <c r="X44" s="198">
        <f t="shared" si="88"/>
        <v>5.0640000000000001</v>
      </c>
      <c r="Y44" s="203">
        <f t="shared" si="89"/>
        <v>38.287999999999997</v>
      </c>
      <c r="Z44" s="168">
        <f>MIN(AC44:AW44)</f>
        <v>0</v>
      </c>
      <c r="AA44" s="168">
        <f>MAX(AC44:AW44)</f>
        <v>60576</v>
      </c>
      <c r="AB44" s="150"/>
      <c r="AC44" s="136">
        <f>'[1]Memory - M4'!D17</f>
        <v>2960</v>
      </c>
      <c r="AD44" s="136">
        <f>'[1]Memory - M4'!E17</f>
        <v>7880</v>
      </c>
      <c r="AE44" s="136">
        <f>'[1]Memory - M4'!F17</f>
        <v>3664</v>
      </c>
      <c r="AF44" s="136">
        <f>'[1]Memory - M4'!G17</f>
        <v>8720</v>
      </c>
      <c r="AG44" s="136">
        <f>'[1]Memory - M4'!H17</f>
        <v>21088</v>
      </c>
      <c r="AH44" s="136">
        <f>'[1]Memory - M4'!I17</f>
        <v>0</v>
      </c>
      <c r="AI44" s="136">
        <f>'[1]Memory - M4'!J17</f>
        <v>21088</v>
      </c>
      <c r="AJ44" s="136">
        <f>'[1]Memory - M4'!K17</f>
        <v>0</v>
      </c>
      <c r="AK44" s="136">
        <f>'[1]Memory - M4'!L17</f>
        <v>39264</v>
      </c>
      <c r="AL44" s="136">
        <f>'[1]Memory - M4'!M17</f>
        <v>57104</v>
      </c>
      <c r="AM44" s="136">
        <f>'[1]Memory - M4'!N17</f>
        <v>39304</v>
      </c>
      <c r="AN44" s="136">
        <f>'[1]Memory - M4'!O17</f>
        <v>60576</v>
      </c>
      <c r="AO44" s="136">
        <f>'[1]Memory - M4'!P17</f>
        <v>1968</v>
      </c>
      <c r="AP44" s="136">
        <f>'[1]Memory - M4'!Q17</f>
        <v>2056</v>
      </c>
      <c r="AQ44" s="136">
        <f>'[1]Memory - M4'!R17</f>
        <v>3000</v>
      </c>
      <c r="AR44" s="136">
        <f>'[1]Memory - M4'!S17</f>
        <v>21616</v>
      </c>
      <c r="AS44" s="136">
        <f>'[1]Memory - M4'!T17</f>
        <v>3824</v>
      </c>
      <c r="AT44" s="136">
        <f>'[1]Memory - M4'!U17</f>
        <v>12216</v>
      </c>
      <c r="AU44" s="136">
        <f>'[1]Memory - M4'!V17</f>
        <v>38944</v>
      </c>
      <c r="AV44" s="136">
        <f>'[1]Memory - M4'!W17</f>
        <v>5064</v>
      </c>
      <c r="AW44" s="136">
        <f>'[1]Memory - M4'!X17</f>
        <v>38288</v>
      </c>
    </row>
    <row r="45" spans="1:49" ht="15.75" thickBot="1" x14ac:dyDescent="0.3">
      <c r="A45" s="229"/>
      <c r="B45" s="226"/>
      <c r="C45" s="230" t="s">
        <v>158</v>
      </c>
      <c r="D45" s="231"/>
      <c r="E45" s="204">
        <f>AC45</f>
        <v>0</v>
      </c>
      <c r="F45" s="204">
        <f t="shared" ref="F45" si="91">AD45</f>
        <v>0</v>
      </c>
      <c r="G45" s="204">
        <f t="shared" ref="G45" si="92">AE45</f>
        <v>0</v>
      </c>
      <c r="H45" s="204">
        <f t="shared" ref="H45" si="93">AF45</f>
        <v>0</v>
      </c>
      <c r="I45" s="204">
        <f t="shared" ref="I45" si="94">AG45</f>
        <v>1072</v>
      </c>
      <c r="J45" s="204">
        <f t="shared" ref="J45" si="95">AH45</f>
        <v>96</v>
      </c>
      <c r="K45" s="204">
        <f t="shared" ref="K45" si="96">AI45</f>
        <v>1072</v>
      </c>
      <c r="L45" s="204">
        <f t="shared" ref="L45" si="97">AJ45</f>
        <v>96</v>
      </c>
      <c r="M45" s="204">
        <f t="shared" ref="M45" si="98">AK45</f>
        <v>1072</v>
      </c>
      <c r="N45" s="204">
        <f t="shared" ref="N45" si="99">AL45</f>
        <v>1080</v>
      </c>
      <c r="O45" s="204">
        <f t="shared" ref="O45" si="100">AM45</f>
        <v>1072</v>
      </c>
      <c r="P45" s="204">
        <f t="shared" ref="P45" si="101">AN45</f>
        <v>1072</v>
      </c>
      <c r="Q45" s="204">
        <f t="shared" ref="Q45" si="102">AO45</f>
        <v>24</v>
      </c>
      <c r="R45" s="204">
        <f t="shared" ref="R45" si="103">AP45</f>
        <v>0</v>
      </c>
      <c r="S45" s="204">
        <f t="shared" ref="S45" si="104">AQ45</f>
        <v>0</v>
      </c>
      <c r="T45" s="204">
        <f t="shared" ref="T45" si="105">AR45</f>
        <v>1104</v>
      </c>
      <c r="U45" s="204">
        <f t="shared" ref="U45" si="106">AS45</f>
        <v>8</v>
      </c>
      <c r="V45" s="204">
        <f t="shared" ref="V45" si="107">AT45</f>
        <v>0</v>
      </c>
      <c r="W45" s="204">
        <f t="shared" ref="W45" si="108">AU45</f>
        <v>2104</v>
      </c>
      <c r="X45" s="204">
        <f t="shared" ref="X45" si="109">AV45</f>
        <v>0</v>
      </c>
      <c r="Y45" s="205">
        <f t="shared" ref="Y45" si="110">AW45</f>
        <v>1104</v>
      </c>
      <c r="Z45" s="168">
        <f>MIN(AC45:AW45)</f>
        <v>0</v>
      </c>
      <c r="AA45" s="168">
        <f>MAX(AC45:AW45)</f>
        <v>2104</v>
      </c>
      <c r="AB45" s="150"/>
      <c r="AC45" s="134">
        <f>'[1]Memory - M4'!D20</f>
        <v>0</v>
      </c>
      <c r="AD45" s="134">
        <f>'[1]Memory - M4'!E20</f>
        <v>0</v>
      </c>
      <c r="AE45" s="134">
        <f>'[1]Memory - M4'!F20</f>
        <v>0</v>
      </c>
      <c r="AF45" s="134">
        <f>'[1]Memory - M4'!G20</f>
        <v>0</v>
      </c>
      <c r="AG45" s="134">
        <f>'[1]Memory - M4'!H20</f>
        <v>1072</v>
      </c>
      <c r="AH45" s="134">
        <f>'[1]Memory - M4'!I20</f>
        <v>96</v>
      </c>
      <c r="AI45" s="134">
        <f>'[1]Memory - M4'!J20</f>
        <v>1072</v>
      </c>
      <c r="AJ45" s="134">
        <f>'[1]Memory - M4'!K20</f>
        <v>96</v>
      </c>
      <c r="AK45" s="134">
        <f>'[1]Memory - M4'!L20</f>
        <v>1072</v>
      </c>
      <c r="AL45" s="134">
        <f>'[1]Memory - M4'!M20</f>
        <v>1080</v>
      </c>
      <c r="AM45" s="134">
        <f>'[1]Memory - M4'!N20</f>
        <v>1072</v>
      </c>
      <c r="AN45" s="134">
        <f>'[1]Memory - M4'!O20</f>
        <v>1072</v>
      </c>
      <c r="AO45" s="134">
        <f>'[1]Memory - M4'!P20</f>
        <v>24</v>
      </c>
      <c r="AP45" s="134">
        <f>'[1]Memory - M4'!Q20</f>
        <v>0</v>
      </c>
      <c r="AQ45" s="134">
        <f>'[1]Memory - M4'!R20</f>
        <v>0</v>
      </c>
      <c r="AR45" s="134">
        <f>'[1]Memory - M4'!S20</f>
        <v>1104</v>
      </c>
      <c r="AS45" s="134">
        <f>'[1]Memory - M4'!T20</f>
        <v>8</v>
      </c>
      <c r="AT45" s="134">
        <f>'[1]Memory - M4'!U20</f>
        <v>0</v>
      </c>
      <c r="AU45" s="134">
        <f>'[1]Memory - M4'!V20</f>
        <v>2104</v>
      </c>
      <c r="AV45" s="134">
        <f>'[1]Memory - M4'!W20</f>
        <v>0</v>
      </c>
      <c r="AW45" s="153">
        <f>'[1]Memory - M4'!X20</f>
        <v>1104</v>
      </c>
    </row>
    <row r="46" spans="1:49" s="5" customFormat="1" x14ac:dyDescent="0.25">
      <c r="A46" s="227" t="s">
        <v>98</v>
      </c>
      <c r="B46" s="220" t="s">
        <v>93</v>
      </c>
      <c r="C46" s="222" t="s">
        <v>23</v>
      </c>
      <c r="D46" s="142" t="s">
        <v>87</v>
      </c>
      <c r="E46" s="143">
        <f t="shared" si="49"/>
        <v>9.6495058387517929</v>
      </c>
      <c r="F46" s="143">
        <f t="shared" si="50"/>
        <v>4.7627999447286129</v>
      </c>
      <c r="G46" s="143">
        <f t="shared" si="51"/>
        <v>7.1603185497224331</v>
      </c>
      <c r="H46" s="143">
        <f t="shared" si="52"/>
        <v>3.178568789735436</v>
      </c>
      <c r="I46" s="143">
        <f t="shared" si="53"/>
        <v>68.240083754062653</v>
      </c>
      <c r="J46" s="143">
        <f t="shared" ref="J46:J63" si="111">AH46*1000</f>
        <v>16.24892465770245</v>
      </c>
      <c r="K46" s="143">
        <f t="shared" si="54"/>
        <v>57.402342557907097</v>
      </c>
      <c r="L46" s="143">
        <f t="shared" ref="L46:L63" si="112">AJ46*1000</f>
        <v>12.000212445855141</v>
      </c>
      <c r="M46" s="143">
        <f t="shared" si="55"/>
        <v>7.6727126725018016</v>
      </c>
      <c r="N46" s="143">
        <f t="shared" si="56"/>
        <v>2.6159249246120448</v>
      </c>
      <c r="O46" s="143">
        <f t="shared" si="57"/>
        <v>10.595450177788729</v>
      </c>
      <c r="P46" s="143">
        <f t="shared" si="58"/>
        <v>4.0727122686803341</v>
      </c>
      <c r="Q46" s="143">
        <f t="shared" si="59"/>
        <v>19.647430628538132</v>
      </c>
      <c r="R46" s="143">
        <f t="shared" si="60"/>
        <v>12.078156694769859</v>
      </c>
      <c r="S46" s="144">
        <f t="shared" si="61"/>
        <v>211.23979985713959</v>
      </c>
      <c r="T46" s="143">
        <f t="shared" si="62"/>
        <v>39.094839245080948</v>
      </c>
      <c r="U46" s="144">
        <f t="shared" si="63"/>
        <v>283.21415185928339</v>
      </c>
      <c r="V46" s="143">
        <f t="shared" si="64"/>
        <v>23.254074156284329</v>
      </c>
      <c r="W46" s="145">
        <f t="shared" si="65"/>
        <v>3021.1143493652339</v>
      </c>
      <c r="X46" s="145">
        <f t="shared" si="66"/>
        <v>2866.7774200439449</v>
      </c>
      <c r="Y46" s="199">
        <f t="shared" si="67"/>
        <v>2098.542213439941</v>
      </c>
      <c r="Z46" s="146">
        <f t="shared" si="21"/>
        <v>2.6159249246120448</v>
      </c>
      <c r="AA46" s="146">
        <f t="shared" si="22"/>
        <v>3021.1143493652339</v>
      </c>
      <c r="AB46" s="150"/>
      <c r="AC46" s="148">
        <v>9.6495058387517929E-3</v>
      </c>
      <c r="AD46" s="5">
        <v>4.7627999447286129E-3</v>
      </c>
      <c r="AE46" s="5">
        <v>7.1603185497224331E-3</v>
      </c>
      <c r="AF46" s="149">
        <v>3.178568789735436E-3</v>
      </c>
      <c r="AG46" s="5">
        <v>6.8240083754062653E-2</v>
      </c>
      <c r="AH46" s="5">
        <v>1.6248924657702449E-2</v>
      </c>
      <c r="AI46" s="5">
        <v>5.7402342557907098E-2</v>
      </c>
      <c r="AJ46" s="5">
        <v>1.2000212445855141E-2</v>
      </c>
      <c r="AK46" s="147">
        <v>7.6727126725018016E-3</v>
      </c>
      <c r="AL46" s="5">
        <v>2.6159249246120449E-3</v>
      </c>
      <c r="AM46" s="5">
        <v>1.0595450177788729E-2</v>
      </c>
      <c r="AN46" s="149">
        <v>4.0727122686803341E-3</v>
      </c>
      <c r="AO46" s="147">
        <v>1.9647430628538132E-2</v>
      </c>
      <c r="AP46" s="149">
        <v>1.2078156694769859E-2</v>
      </c>
      <c r="AQ46" s="5">
        <v>0.21123979985713959</v>
      </c>
      <c r="AR46" s="5">
        <v>3.9094839245080948E-2</v>
      </c>
      <c r="AS46" s="5">
        <v>0.28321415185928339</v>
      </c>
      <c r="AT46" s="5">
        <v>2.3254074156284329E-2</v>
      </c>
      <c r="AU46" s="5">
        <v>3.0211143493652339</v>
      </c>
      <c r="AV46" s="5">
        <v>2.8667774200439449</v>
      </c>
      <c r="AW46" s="149">
        <v>2.098542213439941</v>
      </c>
    </row>
    <row r="47" spans="1:49" x14ac:dyDescent="0.25">
      <c r="A47" s="228"/>
      <c r="B47" s="221"/>
      <c r="C47" s="219"/>
      <c r="D47" s="122" t="s">
        <v>94</v>
      </c>
      <c r="E47" s="136">
        <f t="shared" si="49"/>
        <v>9.9400309845805168</v>
      </c>
      <c r="F47" s="136">
        <f t="shared" si="50"/>
        <v>4.7304313629865646</v>
      </c>
      <c r="G47" s="136">
        <f t="shared" si="51"/>
        <v>7.3337811045348644</v>
      </c>
      <c r="H47" s="136">
        <f t="shared" si="52"/>
        <v>3.145837457850575</v>
      </c>
      <c r="I47" s="136">
        <f t="shared" si="53"/>
        <v>68.239398300647736</v>
      </c>
      <c r="J47" s="136">
        <f t="shared" si="111"/>
        <v>16.241781413555149</v>
      </c>
      <c r="K47" s="136">
        <f t="shared" si="54"/>
        <v>57.401474565267563</v>
      </c>
      <c r="L47" s="136">
        <f t="shared" si="112"/>
        <v>11.99479401111603</v>
      </c>
      <c r="M47" s="136">
        <f t="shared" si="55"/>
        <v>7.9039065167307854</v>
      </c>
      <c r="N47" s="136">
        <f t="shared" si="56"/>
        <v>2.6191624347120519</v>
      </c>
      <c r="O47" s="136">
        <f t="shared" si="57"/>
        <v>10.8457813039422</v>
      </c>
      <c r="P47" s="136">
        <f t="shared" si="58"/>
        <v>4.0355375967919827</v>
      </c>
      <c r="Q47" s="136">
        <f t="shared" si="59"/>
        <v>19.59127560257912</v>
      </c>
      <c r="R47" s="136">
        <f t="shared" si="60"/>
        <v>12.022062204778189</v>
      </c>
      <c r="S47" s="135">
        <f t="shared" si="61"/>
        <v>211.23890578746801</v>
      </c>
      <c r="T47" s="136">
        <f t="shared" si="62"/>
        <v>38.953650742769241</v>
      </c>
      <c r="U47" s="135">
        <f t="shared" si="63"/>
        <v>283.40926766395569</v>
      </c>
      <c r="V47" s="136">
        <f t="shared" si="64"/>
        <v>23.24309945106506</v>
      </c>
      <c r="W47" s="134">
        <f t="shared" si="65"/>
        <v>3021.1136341094971</v>
      </c>
      <c r="X47" s="134">
        <f t="shared" si="66"/>
        <v>2858.740091323853</v>
      </c>
      <c r="Y47" s="200">
        <f t="shared" si="67"/>
        <v>2098.5383987426758</v>
      </c>
      <c r="Z47" s="150">
        <f t="shared" si="21"/>
        <v>2.6191624347120519</v>
      </c>
      <c r="AA47" s="150">
        <f t="shared" si="22"/>
        <v>3021.1136341094971</v>
      </c>
      <c r="AB47" s="150"/>
      <c r="AC47" s="20">
        <v>9.9400309845805168E-3</v>
      </c>
      <c r="AD47">
        <v>4.7304313629865646E-3</v>
      </c>
      <c r="AE47">
        <v>7.3337811045348644E-3</v>
      </c>
      <c r="AF47" s="26">
        <v>3.145837457850575E-3</v>
      </c>
      <c r="AG47">
        <v>6.8239398300647736E-2</v>
      </c>
      <c r="AH47">
        <v>1.6241781413555149E-2</v>
      </c>
      <c r="AI47">
        <v>5.7401474565267563E-2</v>
      </c>
      <c r="AJ47">
        <v>1.199479401111603E-2</v>
      </c>
      <c r="AK47" s="34">
        <v>7.9039065167307854E-3</v>
      </c>
      <c r="AL47">
        <v>2.6191624347120519E-3</v>
      </c>
      <c r="AM47">
        <v>1.08457813039422E-2</v>
      </c>
      <c r="AN47" s="26">
        <v>4.0355375967919827E-3</v>
      </c>
      <c r="AO47" s="34">
        <v>1.959127560257912E-2</v>
      </c>
      <c r="AP47" s="26">
        <v>1.2022062204778189E-2</v>
      </c>
      <c r="AQ47">
        <v>0.21123890578746801</v>
      </c>
      <c r="AR47">
        <v>3.8953650742769241E-2</v>
      </c>
      <c r="AS47">
        <v>0.28340926766395569</v>
      </c>
      <c r="AT47">
        <v>2.324309945106506E-2</v>
      </c>
      <c r="AU47">
        <v>3.0211136341094971</v>
      </c>
      <c r="AV47">
        <v>2.858740091323853</v>
      </c>
      <c r="AW47" s="26">
        <v>2.0985383987426758</v>
      </c>
    </row>
    <row r="48" spans="1:49" x14ac:dyDescent="0.25">
      <c r="A48" s="228"/>
      <c r="B48" s="221"/>
      <c r="C48" s="218" t="s">
        <v>33</v>
      </c>
      <c r="D48" s="121" t="s">
        <v>87</v>
      </c>
      <c r="E48" s="136">
        <f t="shared" si="49"/>
        <v>7.8638065606355667</v>
      </c>
      <c r="F48" s="136">
        <f t="shared" si="50"/>
        <v>4.7624497674405566</v>
      </c>
      <c r="G48" s="136">
        <f t="shared" si="51"/>
        <v>5.2856937982141972</v>
      </c>
      <c r="H48" s="136">
        <f t="shared" si="52"/>
        <v>3.178375074639916</v>
      </c>
      <c r="I48" s="136">
        <f t="shared" si="53"/>
        <v>48.927780240774148</v>
      </c>
      <c r="J48" s="136">
        <f t="shared" si="111"/>
        <v>16.171518713235859</v>
      </c>
      <c r="K48" s="136">
        <f t="shared" si="54"/>
        <v>38.31116110086441</v>
      </c>
      <c r="L48" s="136">
        <f t="shared" si="112"/>
        <v>11.92272454500198</v>
      </c>
      <c r="M48" s="136">
        <f t="shared" si="55"/>
        <v>7.0355124771595001</v>
      </c>
      <c r="N48" s="136">
        <f t="shared" si="56"/>
        <v>2.515574917197227</v>
      </c>
      <c r="O48" s="136">
        <f t="shared" si="57"/>
        <v>9.7600938752293587</v>
      </c>
      <c r="P48" s="136">
        <f t="shared" si="58"/>
        <v>4.0796436369419098</v>
      </c>
      <c r="Q48" s="136">
        <f t="shared" si="59"/>
        <v>15.98756946623325</v>
      </c>
      <c r="R48" s="136">
        <f t="shared" si="60"/>
        <v>12.0594808831811</v>
      </c>
      <c r="S48" s="136">
        <f t="shared" si="61"/>
        <v>94.856880605220795</v>
      </c>
      <c r="T48" s="136">
        <f t="shared" si="62"/>
        <v>14.2622934654355</v>
      </c>
      <c r="U48" s="135">
        <f t="shared" si="63"/>
        <v>106.33543878793721</v>
      </c>
      <c r="V48" s="136">
        <f t="shared" si="64"/>
        <v>23.238899186253551</v>
      </c>
      <c r="W48" s="134">
        <f t="shared" si="65"/>
        <v>1957.1133852005</v>
      </c>
      <c r="X48" s="134">
        <f t="shared" si="66"/>
        <v>2751.0743141174321</v>
      </c>
      <c r="Y48" s="200">
        <f t="shared" si="67"/>
        <v>1231.1644554138179</v>
      </c>
      <c r="Z48" s="150">
        <f t="shared" si="21"/>
        <v>2.515574917197227</v>
      </c>
      <c r="AA48" s="150">
        <f t="shared" si="22"/>
        <v>2751.0743141174321</v>
      </c>
      <c r="AB48" s="150"/>
      <c r="AC48" s="20">
        <v>7.8638065606355667E-3</v>
      </c>
      <c r="AD48">
        <v>4.7624497674405566E-3</v>
      </c>
      <c r="AE48">
        <v>5.2856937982141972E-3</v>
      </c>
      <c r="AF48">
        <v>3.178375074639916E-3</v>
      </c>
      <c r="AG48">
        <v>4.8927780240774148E-2</v>
      </c>
      <c r="AH48">
        <v>1.6171518713235859E-2</v>
      </c>
      <c r="AI48">
        <v>3.831116110086441E-2</v>
      </c>
      <c r="AJ48">
        <v>1.192272454500198E-2</v>
      </c>
      <c r="AK48">
        <v>7.0355124771595001E-3</v>
      </c>
      <c r="AL48">
        <v>2.515574917197227E-3</v>
      </c>
      <c r="AM48">
        <v>9.7600938752293587E-3</v>
      </c>
      <c r="AN48">
        <v>4.0796436369419098E-3</v>
      </c>
      <c r="AO48">
        <v>1.598756946623325E-2</v>
      </c>
      <c r="AP48">
        <v>1.20594808831811E-2</v>
      </c>
      <c r="AQ48">
        <v>9.4856880605220795E-2</v>
      </c>
      <c r="AR48">
        <v>1.42622934654355E-2</v>
      </c>
      <c r="AS48">
        <v>0.10633543878793721</v>
      </c>
      <c r="AT48">
        <v>2.3238899186253551E-2</v>
      </c>
      <c r="AU48">
        <v>1.9571133852005</v>
      </c>
      <c r="AV48">
        <v>2.7510743141174321</v>
      </c>
      <c r="AW48" s="26">
        <v>1.2311644554138179</v>
      </c>
    </row>
    <row r="49" spans="1:49" x14ac:dyDescent="0.25">
      <c r="A49" s="228"/>
      <c r="B49" s="221"/>
      <c r="C49" s="219"/>
      <c r="D49" s="122" t="s">
        <v>94</v>
      </c>
      <c r="E49" s="136">
        <f t="shared" si="49"/>
        <v>7.9191997647285461</v>
      </c>
      <c r="F49" s="136">
        <f t="shared" si="50"/>
        <v>4.7303750179708004</v>
      </c>
      <c r="G49" s="136">
        <f t="shared" si="51"/>
        <v>5.3785061463713646</v>
      </c>
      <c r="H49" s="136">
        <f t="shared" si="52"/>
        <v>3.145962487906218</v>
      </c>
      <c r="I49" s="136">
        <f t="shared" si="53"/>
        <v>48.926793038845062</v>
      </c>
      <c r="J49" s="136">
        <f t="shared" si="111"/>
        <v>16.163961961865429</v>
      </c>
      <c r="K49" s="136">
        <f t="shared" si="54"/>
        <v>38.309913128614433</v>
      </c>
      <c r="L49" s="136">
        <f t="shared" si="112"/>
        <v>11.91698107868433</v>
      </c>
      <c r="M49" s="136">
        <f t="shared" si="55"/>
        <v>7.2786561213433743</v>
      </c>
      <c r="N49" s="136">
        <f t="shared" si="56"/>
        <v>2.5183188263326879</v>
      </c>
      <c r="O49" s="136">
        <f t="shared" si="57"/>
        <v>9.9609373137354851</v>
      </c>
      <c r="P49" s="136">
        <f t="shared" si="58"/>
        <v>4.0590250864624977</v>
      </c>
      <c r="Q49" s="136">
        <f t="shared" si="59"/>
        <v>15.987168997526169</v>
      </c>
      <c r="R49" s="136">
        <f t="shared" si="60"/>
        <v>12.040475383400921</v>
      </c>
      <c r="S49" s="136">
        <f t="shared" si="61"/>
        <v>94.804100692272186</v>
      </c>
      <c r="T49" s="136">
        <f t="shared" si="62"/>
        <v>14.111556112766269</v>
      </c>
      <c r="U49" s="135">
        <f t="shared" si="63"/>
        <v>106.49197548627851</v>
      </c>
      <c r="V49" s="136">
        <f t="shared" si="64"/>
        <v>23.43008108437061</v>
      </c>
      <c r="W49" s="134">
        <f t="shared" si="65"/>
        <v>1957.1119546890261</v>
      </c>
      <c r="X49" s="134">
        <f t="shared" si="66"/>
        <v>2738.8749122619629</v>
      </c>
      <c r="Y49" s="200">
        <f t="shared" si="67"/>
        <v>1231.0435771942141</v>
      </c>
      <c r="Z49" s="150">
        <f t="shared" si="21"/>
        <v>2.5183188263326879</v>
      </c>
      <c r="AA49" s="150">
        <f t="shared" si="22"/>
        <v>2738.8749122619629</v>
      </c>
      <c r="AB49" s="150"/>
      <c r="AC49" s="20">
        <v>7.9191997647285461E-3</v>
      </c>
      <c r="AD49">
        <v>4.7303750179708004E-3</v>
      </c>
      <c r="AE49">
        <v>5.3785061463713646E-3</v>
      </c>
      <c r="AF49">
        <v>3.145962487906218E-3</v>
      </c>
      <c r="AG49">
        <v>4.8926793038845062E-2</v>
      </c>
      <c r="AH49">
        <v>1.6163961961865429E-2</v>
      </c>
      <c r="AI49">
        <v>3.8309913128614433E-2</v>
      </c>
      <c r="AJ49">
        <v>1.191698107868433E-2</v>
      </c>
      <c r="AK49">
        <v>7.2786561213433743E-3</v>
      </c>
      <c r="AL49">
        <v>2.5183188263326879E-3</v>
      </c>
      <c r="AM49">
        <v>9.9609373137354851E-3</v>
      </c>
      <c r="AN49">
        <v>4.0590250864624977E-3</v>
      </c>
      <c r="AO49">
        <v>1.5987168997526169E-2</v>
      </c>
      <c r="AP49">
        <v>1.2040475383400921E-2</v>
      </c>
      <c r="AQ49">
        <v>9.4804100692272186E-2</v>
      </c>
      <c r="AR49">
        <v>1.4111556112766269E-2</v>
      </c>
      <c r="AS49">
        <v>0.10649197548627851</v>
      </c>
      <c r="AT49">
        <v>2.343008108437061E-2</v>
      </c>
      <c r="AU49">
        <v>1.9571119546890261</v>
      </c>
      <c r="AV49">
        <v>2.7388749122619629</v>
      </c>
      <c r="AW49" s="26">
        <v>1.2310435771942141</v>
      </c>
    </row>
    <row r="50" spans="1:49" x14ac:dyDescent="0.25">
      <c r="A50" s="228"/>
      <c r="B50" s="221"/>
      <c r="C50" s="218" t="s">
        <v>34</v>
      </c>
      <c r="D50" s="121" t="s">
        <v>87</v>
      </c>
      <c r="E50" s="136">
        <f t="shared" si="49"/>
        <v>13.463594019412989</v>
      </c>
      <c r="F50" s="136">
        <f t="shared" si="50"/>
        <v>4.743918776512146</v>
      </c>
      <c r="G50" s="136">
        <f t="shared" si="51"/>
        <v>10.01777499914169</v>
      </c>
      <c r="H50" s="136">
        <f t="shared" si="52"/>
        <v>3.127150004729629</v>
      </c>
      <c r="I50" s="136">
        <f t="shared" si="53"/>
        <v>83.204962313175201</v>
      </c>
      <c r="J50" s="136">
        <f t="shared" si="111"/>
        <v>16.485355794429779</v>
      </c>
      <c r="K50" s="136">
        <f t="shared" si="54"/>
        <v>71.039997041225433</v>
      </c>
      <c r="L50" s="136">
        <f t="shared" si="112"/>
        <v>12.20092456787825</v>
      </c>
      <c r="M50" s="136">
        <f t="shared" si="55"/>
        <v>8.095981553196907</v>
      </c>
      <c r="N50" s="136">
        <f t="shared" si="56"/>
        <v>2.610087394714355</v>
      </c>
      <c r="O50" s="136">
        <f t="shared" si="57"/>
        <v>11.32282521575689</v>
      </c>
      <c r="P50" s="136">
        <f t="shared" si="58"/>
        <v>4.0552061982452869</v>
      </c>
      <c r="Q50" s="136">
        <f t="shared" si="59"/>
        <v>22.652013227343559</v>
      </c>
      <c r="R50" s="136">
        <f t="shared" si="60"/>
        <v>14.087687246501449</v>
      </c>
      <c r="S50" s="135">
        <f t="shared" si="61"/>
        <v>201.82850956916809</v>
      </c>
      <c r="T50" s="136">
        <f t="shared" si="62"/>
        <v>41.349757462739937</v>
      </c>
      <c r="U50" s="135">
        <f t="shared" si="63"/>
        <v>345.26103734970093</v>
      </c>
      <c r="V50" s="136">
        <f t="shared" si="64"/>
        <v>23.306287825107571</v>
      </c>
      <c r="W50" s="134">
        <f t="shared" si="65"/>
        <v>3700.3591060638432</v>
      </c>
      <c r="X50" s="134">
        <f t="shared" si="66"/>
        <v>3099.9362468719478</v>
      </c>
      <c r="Y50" s="200">
        <f t="shared" si="67"/>
        <v>2360.5189323425288</v>
      </c>
      <c r="Z50" s="150">
        <f t="shared" si="21"/>
        <v>2.610087394714355</v>
      </c>
      <c r="AA50" s="150">
        <f t="shared" si="22"/>
        <v>3700.3591060638432</v>
      </c>
      <c r="AB50" s="150"/>
      <c r="AC50" s="20">
        <v>1.3463594019412989E-2</v>
      </c>
      <c r="AD50">
        <v>4.743918776512146E-3</v>
      </c>
      <c r="AE50">
        <v>1.001777499914169E-2</v>
      </c>
      <c r="AF50">
        <v>3.127150004729629E-3</v>
      </c>
      <c r="AG50">
        <v>8.3204962313175201E-2</v>
      </c>
      <c r="AH50">
        <v>1.6485355794429779E-2</v>
      </c>
      <c r="AI50">
        <v>7.1039997041225433E-2</v>
      </c>
      <c r="AJ50">
        <v>1.220092456787825E-2</v>
      </c>
      <c r="AK50">
        <v>8.095981553196907E-3</v>
      </c>
      <c r="AL50">
        <v>2.610087394714355E-3</v>
      </c>
      <c r="AM50">
        <v>1.132282521575689E-2</v>
      </c>
      <c r="AN50">
        <v>4.0552061982452869E-3</v>
      </c>
      <c r="AO50">
        <v>2.2652013227343559E-2</v>
      </c>
      <c r="AP50">
        <v>1.4087687246501449E-2</v>
      </c>
      <c r="AQ50">
        <v>0.20182850956916809</v>
      </c>
      <c r="AR50">
        <v>4.1349757462739938E-2</v>
      </c>
      <c r="AS50">
        <v>0.34526103734970093</v>
      </c>
      <c r="AT50">
        <v>2.3306287825107571E-2</v>
      </c>
      <c r="AU50">
        <v>3.7003591060638432</v>
      </c>
      <c r="AV50">
        <v>3.0999362468719478</v>
      </c>
      <c r="AW50" s="26">
        <v>2.3605189323425289</v>
      </c>
    </row>
    <row r="51" spans="1:49" x14ac:dyDescent="0.25">
      <c r="A51" s="228"/>
      <c r="B51" s="219"/>
      <c r="C51" s="219"/>
      <c r="D51" s="138" t="s">
        <v>94</v>
      </c>
      <c r="E51" s="157">
        <f t="shared" si="49"/>
        <v>13.57661280781031</v>
      </c>
      <c r="F51" s="157">
        <f t="shared" si="50"/>
        <v>4.7960001975297928</v>
      </c>
      <c r="G51" s="157">
        <f t="shared" si="51"/>
        <v>10.11660601943731</v>
      </c>
      <c r="H51" s="157">
        <f t="shared" si="52"/>
        <v>3.1270063482224941</v>
      </c>
      <c r="I51" s="157">
        <f t="shared" si="53"/>
        <v>83.204515278339386</v>
      </c>
      <c r="J51" s="157">
        <f t="shared" si="111"/>
        <v>16.478056088089939</v>
      </c>
      <c r="K51" s="157">
        <f t="shared" si="54"/>
        <v>71.039341390132904</v>
      </c>
      <c r="L51" s="157">
        <f t="shared" si="112"/>
        <v>12.19561230391264</v>
      </c>
      <c r="M51" s="157">
        <f t="shared" si="55"/>
        <v>8.392656221985817</v>
      </c>
      <c r="N51" s="157">
        <f t="shared" si="56"/>
        <v>2.6082687545567751</v>
      </c>
      <c r="O51" s="157">
        <f t="shared" si="57"/>
        <v>11.61500625312328</v>
      </c>
      <c r="P51" s="157">
        <f t="shared" si="58"/>
        <v>4.0366873145103446</v>
      </c>
      <c r="Q51" s="157">
        <f t="shared" si="59"/>
        <v>22.63353206217289</v>
      </c>
      <c r="R51" s="157">
        <f t="shared" si="60"/>
        <v>14.068931341171259</v>
      </c>
      <c r="S51" s="152">
        <f t="shared" si="61"/>
        <v>201.85589790344241</v>
      </c>
      <c r="T51" s="157">
        <f t="shared" si="62"/>
        <v>41.20844230055809</v>
      </c>
      <c r="U51" s="152">
        <f t="shared" si="63"/>
        <v>345.67311406135559</v>
      </c>
      <c r="V51" s="157">
        <f t="shared" si="64"/>
        <v>23.257799446582791</v>
      </c>
      <c r="W51" s="158">
        <f t="shared" si="65"/>
        <v>3700.3588676452641</v>
      </c>
      <c r="X51" s="158">
        <f t="shared" si="66"/>
        <v>3091.0065174102779</v>
      </c>
      <c r="Y51" s="201">
        <f t="shared" si="67"/>
        <v>2360.5258464813228</v>
      </c>
      <c r="Z51" s="150">
        <f t="shared" si="21"/>
        <v>2.6082687545567751</v>
      </c>
      <c r="AA51" s="150">
        <f t="shared" si="22"/>
        <v>3700.3588676452641</v>
      </c>
      <c r="AB51" s="150"/>
      <c r="AC51" s="20">
        <v>1.357661280781031E-2</v>
      </c>
      <c r="AD51">
        <v>4.7960001975297928E-3</v>
      </c>
      <c r="AE51">
        <v>1.011660601943731E-2</v>
      </c>
      <c r="AF51">
        <v>3.1270063482224941E-3</v>
      </c>
      <c r="AG51">
        <v>8.3204515278339386E-2</v>
      </c>
      <c r="AH51">
        <v>1.6478056088089939E-2</v>
      </c>
      <c r="AI51">
        <v>7.1039341390132904E-2</v>
      </c>
      <c r="AJ51">
        <v>1.219561230391264E-2</v>
      </c>
      <c r="AK51">
        <v>8.392656221985817E-3</v>
      </c>
      <c r="AL51">
        <v>2.6082687545567751E-3</v>
      </c>
      <c r="AM51">
        <v>1.161500625312328E-2</v>
      </c>
      <c r="AN51">
        <v>4.0366873145103446E-3</v>
      </c>
      <c r="AO51">
        <v>2.263353206217289E-2</v>
      </c>
      <c r="AP51">
        <v>1.4068931341171259E-2</v>
      </c>
      <c r="AQ51">
        <v>0.20185589790344241</v>
      </c>
      <c r="AR51">
        <v>4.120844230055809E-2</v>
      </c>
      <c r="AS51">
        <v>0.34567311406135559</v>
      </c>
      <c r="AT51">
        <v>2.3257799446582791E-2</v>
      </c>
      <c r="AU51">
        <v>3.7003588676452641</v>
      </c>
      <c r="AV51">
        <v>3.0910065174102779</v>
      </c>
      <c r="AW51" s="26">
        <v>2.3605258464813228</v>
      </c>
    </row>
    <row r="52" spans="1:49" x14ac:dyDescent="0.25">
      <c r="A52" s="228"/>
      <c r="B52" s="223" t="s">
        <v>95</v>
      </c>
      <c r="C52" s="218" t="s">
        <v>23</v>
      </c>
      <c r="D52" s="121" t="s">
        <v>87</v>
      </c>
      <c r="E52" s="137">
        <f t="shared" si="49"/>
        <v>0.25999999999999995</v>
      </c>
      <c r="F52" s="137">
        <f t="shared" si="50"/>
        <v>0.12000000000000001</v>
      </c>
      <c r="G52" s="137">
        <f t="shared" si="51"/>
        <v>0.2</v>
      </c>
      <c r="H52" s="137">
        <f t="shared" si="52"/>
        <v>0.08</v>
      </c>
      <c r="I52" s="137">
        <f t="shared" si="53"/>
        <v>1.8699999999999999</v>
      </c>
      <c r="J52" s="137">
        <f t="shared" si="111"/>
        <v>0.42000000000000004</v>
      </c>
      <c r="K52" s="137">
        <f t="shared" si="54"/>
        <v>1.57</v>
      </c>
      <c r="L52" s="137">
        <f t="shared" si="112"/>
        <v>0.31</v>
      </c>
      <c r="M52" s="137">
        <f t="shared" si="55"/>
        <v>0.23</v>
      </c>
      <c r="N52" s="137">
        <f t="shared" si="56"/>
        <v>6.9999999999999993E-2</v>
      </c>
      <c r="O52" s="137">
        <f t="shared" si="57"/>
        <v>0.32</v>
      </c>
      <c r="P52" s="137">
        <f t="shared" si="58"/>
        <v>0.11</v>
      </c>
      <c r="Q52" s="137">
        <f t="shared" si="59"/>
        <v>0.55000000000000004</v>
      </c>
      <c r="R52" s="137">
        <f t="shared" si="60"/>
        <v>0.33</v>
      </c>
      <c r="S52" s="137">
        <f t="shared" si="61"/>
        <v>5.3</v>
      </c>
      <c r="T52" s="137">
        <f t="shared" si="62"/>
        <v>1.1399999999999999</v>
      </c>
      <c r="U52" s="137">
        <f t="shared" si="63"/>
        <v>8.2000000000000011</v>
      </c>
      <c r="V52" s="137">
        <f t="shared" si="64"/>
        <v>0.6</v>
      </c>
      <c r="W52" s="136">
        <f t="shared" si="65"/>
        <v>82.38</v>
      </c>
      <c r="X52" s="136">
        <f t="shared" si="66"/>
        <v>86.59</v>
      </c>
      <c r="Y52" s="202">
        <f t="shared" si="67"/>
        <v>54.480000000000004</v>
      </c>
      <c r="Z52" s="167">
        <f t="shared" si="21"/>
        <v>6.9999999999999993E-2</v>
      </c>
      <c r="AA52" s="167">
        <f t="shared" si="22"/>
        <v>86.59</v>
      </c>
      <c r="AB52" s="150"/>
      <c r="AC52">
        <v>2.5999999999999998E-4</v>
      </c>
      <c r="AD52">
        <v>1.2E-4</v>
      </c>
      <c r="AE52">
        <v>2.0000000000000001E-4</v>
      </c>
      <c r="AF52">
        <v>8.0000000000000007E-5</v>
      </c>
      <c r="AG52">
        <v>1.8699999999999999E-3</v>
      </c>
      <c r="AH52">
        <v>4.2000000000000002E-4</v>
      </c>
      <c r="AI52">
        <v>1.57E-3</v>
      </c>
      <c r="AJ52">
        <v>3.1E-4</v>
      </c>
      <c r="AK52">
        <v>2.3000000000000001E-4</v>
      </c>
      <c r="AL52">
        <v>6.9999999999999994E-5</v>
      </c>
      <c r="AM52">
        <v>3.2000000000000003E-4</v>
      </c>
      <c r="AN52">
        <v>1.1E-4</v>
      </c>
      <c r="AO52">
        <v>5.5000000000000003E-4</v>
      </c>
      <c r="AP52">
        <v>3.3E-4</v>
      </c>
      <c r="AQ52">
        <v>5.3E-3</v>
      </c>
      <c r="AR52">
        <v>1.14E-3</v>
      </c>
      <c r="AS52">
        <v>8.2000000000000007E-3</v>
      </c>
      <c r="AT52">
        <v>5.9999999999999995E-4</v>
      </c>
      <c r="AU52">
        <v>8.2379999999999995E-2</v>
      </c>
      <c r="AV52">
        <v>8.659E-2</v>
      </c>
      <c r="AW52" s="7">
        <v>5.4480000000000001E-2</v>
      </c>
    </row>
    <row r="53" spans="1:49" x14ac:dyDescent="0.25">
      <c r="A53" s="228"/>
      <c r="B53" s="221"/>
      <c r="C53" s="219"/>
      <c r="D53" s="122" t="s">
        <v>94</v>
      </c>
      <c r="E53" s="137">
        <f t="shared" si="49"/>
        <v>0.27</v>
      </c>
      <c r="F53" s="137">
        <f t="shared" si="50"/>
        <v>0.12000000000000001</v>
      </c>
      <c r="G53" s="137">
        <f t="shared" si="51"/>
        <v>0.2</v>
      </c>
      <c r="H53" s="137">
        <f t="shared" si="52"/>
        <v>0.08</v>
      </c>
      <c r="I53" s="137">
        <f t="shared" si="53"/>
        <v>1.8699999999999999</v>
      </c>
      <c r="J53" s="137">
        <f t="shared" si="111"/>
        <v>0.42000000000000004</v>
      </c>
      <c r="K53" s="137">
        <f t="shared" si="54"/>
        <v>1.57</v>
      </c>
      <c r="L53" s="137">
        <f t="shared" si="112"/>
        <v>0.31</v>
      </c>
      <c r="M53" s="137">
        <f t="shared" si="55"/>
        <v>0.24000000000000002</v>
      </c>
      <c r="N53" s="137">
        <f t="shared" si="56"/>
        <v>6.9999999999999993E-2</v>
      </c>
      <c r="O53" s="137">
        <f t="shared" si="57"/>
        <v>0.33</v>
      </c>
      <c r="P53" s="137">
        <f t="shared" si="58"/>
        <v>0.11</v>
      </c>
      <c r="Q53" s="137">
        <f t="shared" si="59"/>
        <v>0.55000000000000004</v>
      </c>
      <c r="R53" s="137">
        <f t="shared" si="60"/>
        <v>0.33</v>
      </c>
      <c r="S53" s="137">
        <f t="shared" si="61"/>
        <v>5.32</v>
      </c>
      <c r="T53" s="137">
        <f t="shared" si="62"/>
        <v>1.1399999999999999</v>
      </c>
      <c r="U53" s="137">
        <f t="shared" si="63"/>
        <v>8.2100000000000009</v>
      </c>
      <c r="V53" s="137">
        <f t="shared" si="64"/>
        <v>0.61</v>
      </c>
      <c r="W53" s="136">
        <f t="shared" si="65"/>
        <v>82.18</v>
      </c>
      <c r="X53" s="136">
        <f t="shared" si="66"/>
        <v>87.27</v>
      </c>
      <c r="Y53" s="202">
        <f t="shared" si="67"/>
        <v>54.47</v>
      </c>
      <c r="Z53" s="150">
        <f t="shared" si="21"/>
        <v>6.9999999999999993E-2</v>
      </c>
      <c r="AA53" s="150">
        <f t="shared" si="22"/>
        <v>87.27</v>
      </c>
      <c r="AB53" s="150"/>
      <c r="AC53">
        <v>2.7E-4</v>
      </c>
      <c r="AD53">
        <v>1.2E-4</v>
      </c>
      <c r="AE53">
        <v>2.0000000000000001E-4</v>
      </c>
      <c r="AF53">
        <v>8.0000000000000007E-5</v>
      </c>
      <c r="AG53">
        <v>1.8699999999999999E-3</v>
      </c>
      <c r="AH53">
        <v>4.2000000000000002E-4</v>
      </c>
      <c r="AI53">
        <v>1.57E-3</v>
      </c>
      <c r="AJ53">
        <v>3.1E-4</v>
      </c>
      <c r="AK53">
        <v>2.4000000000000001E-4</v>
      </c>
      <c r="AL53">
        <v>6.9999999999999994E-5</v>
      </c>
      <c r="AM53">
        <v>3.3E-4</v>
      </c>
      <c r="AN53">
        <v>1.1E-4</v>
      </c>
      <c r="AO53">
        <v>5.5000000000000003E-4</v>
      </c>
      <c r="AP53">
        <v>3.3E-4</v>
      </c>
      <c r="AQ53">
        <v>5.3200000000000001E-3</v>
      </c>
      <c r="AR53">
        <v>1.14E-3</v>
      </c>
      <c r="AS53">
        <v>8.2100000000000003E-3</v>
      </c>
      <c r="AT53">
        <v>6.0999999999999997E-4</v>
      </c>
      <c r="AU53">
        <v>8.2180000000000003E-2</v>
      </c>
      <c r="AV53">
        <v>8.727E-2</v>
      </c>
      <c r="AW53" s="7">
        <v>5.4469999999999998E-2</v>
      </c>
    </row>
    <row r="54" spans="1:49" x14ac:dyDescent="0.25">
      <c r="A54" s="228"/>
      <c r="B54" s="221"/>
      <c r="C54" s="218" t="s">
        <v>33</v>
      </c>
      <c r="D54" s="121" t="s">
        <v>87</v>
      </c>
      <c r="E54" s="137">
        <f t="shared" si="49"/>
        <v>0.22</v>
      </c>
      <c r="F54" s="137">
        <f t="shared" si="50"/>
        <v>0.12000000000000001</v>
      </c>
      <c r="G54" s="137">
        <f t="shared" si="51"/>
        <v>0.15</v>
      </c>
      <c r="H54" s="137">
        <f t="shared" si="52"/>
        <v>0.08</v>
      </c>
      <c r="I54" s="137">
        <f t="shared" si="53"/>
        <v>1.35</v>
      </c>
      <c r="J54" s="137">
        <f t="shared" si="111"/>
        <v>0.41</v>
      </c>
      <c r="K54" s="137">
        <f t="shared" si="54"/>
        <v>1.06</v>
      </c>
      <c r="L54" s="137">
        <f t="shared" si="112"/>
        <v>0.3</v>
      </c>
      <c r="M54" s="137">
        <f t="shared" si="55"/>
        <v>0.21000000000000002</v>
      </c>
      <c r="N54" s="137">
        <f t="shared" si="56"/>
        <v>6.9999999999999993E-2</v>
      </c>
      <c r="O54" s="137">
        <f t="shared" si="57"/>
        <v>0.28999999999999998</v>
      </c>
      <c r="P54" s="137">
        <f t="shared" si="58"/>
        <v>0.12000000000000001</v>
      </c>
      <c r="Q54" s="137">
        <f t="shared" si="59"/>
        <v>0.42000000000000004</v>
      </c>
      <c r="R54" s="137">
        <f t="shared" si="60"/>
        <v>0.33</v>
      </c>
      <c r="S54" s="137">
        <f t="shared" si="61"/>
        <v>2.4</v>
      </c>
      <c r="T54" s="137">
        <f t="shared" si="62"/>
        <v>0.46</v>
      </c>
      <c r="U54" s="137">
        <f t="shared" si="63"/>
        <v>3.09</v>
      </c>
      <c r="V54" s="137">
        <f t="shared" si="64"/>
        <v>0.6</v>
      </c>
      <c r="W54" s="136">
        <f t="shared" si="65"/>
        <v>54.190000000000005</v>
      </c>
      <c r="X54" s="136">
        <f t="shared" si="66"/>
        <v>83.64</v>
      </c>
      <c r="Y54" s="202">
        <f t="shared" si="67"/>
        <v>31.919999999999998</v>
      </c>
      <c r="Z54" s="150">
        <f t="shared" si="21"/>
        <v>6.9999999999999993E-2</v>
      </c>
      <c r="AA54" s="150">
        <f t="shared" si="22"/>
        <v>83.64</v>
      </c>
      <c r="AB54" s="150"/>
      <c r="AC54">
        <v>2.2000000000000001E-4</v>
      </c>
      <c r="AD54">
        <v>1.2E-4</v>
      </c>
      <c r="AE54">
        <v>1.4999999999999999E-4</v>
      </c>
      <c r="AF54">
        <v>8.0000000000000007E-5</v>
      </c>
      <c r="AG54">
        <v>1.3500000000000001E-3</v>
      </c>
      <c r="AH54">
        <v>4.0999999999999999E-4</v>
      </c>
      <c r="AI54">
        <v>1.06E-3</v>
      </c>
      <c r="AJ54">
        <v>2.9999999999999997E-4</v>
      </c>
      <c r="AK54">
        <v>2.1000000000000001E-4</v>
      </c>
      <c r="AL54">
        <v>6.9999999999999994E-5</v>
      </c>
      <c r="AM54">
        <v>2.9E-4</v>
      </c>
      <c r="AN54">
        <v>1.2E-4</v>
      </c>
      <c r="AO54">
        <v>4.2000000000000002E-4</v>
      </c>
      <c r="AP54">
        <v>3.3E-4</v>
      </c>
      <c r="AQ54">
        <v>2.3999999999999998E-3</v>
      </c>
      <c r="AR54">
        <v>4.6000000000000001E-4</v>
      </c>
      <c r="AS54">
        <v>3.0899999999999999E-3</v>
      </c>
      <c r="AT54">
        <v>5.9999999999999995E-4</v>
      </c>
      <c r="AU54">
        <v>5.4190000000000002E-2</v>
      </c>
      <c r="AV54">
        <v>8.3640000000000006E-2</v>
      </c>
      <c r="AW54" s="7">
        <v>3.1919999999999997E-2</v>
      </c>
    </row>
    <row r="55" spans="1:49" x14ac:dyDescent="0.25">
      <c r="A55" s="228"/>
      <c r="B55" s="221"/>
      <c r="C55" s="219"/>
      <c r="D55" s="122" t="s">
        <v>94</v>
      </c>
      <c r="E55" s="137">
        <f t="shared" si="49"/>
        <v>0.22</v>
      </c>
      <c r="F55" s="137">
        <f t="shared" si="50"/>
        <v>0.12000000000000001</v>
      </c>
      <c r="G55" s="137">
        <f t="shared" si="51"/>
        <v>0.15</v>
      </c>
      <c r="H55" s="137">
        <f t="shared" si="52"/>
        <v>0.08</v>
      </c>
      <c r="I55" s="137">
        <f t="shared" si="53"/>
        <v>1.35</v>
      </c>
      <c r="J55" s="137">
        <f t="shared" si="111"/>
        <v>0.41</v>
      </c>
      <c r="K55" s="137">
        <f t="shared" si="54"/>
        <v>1.06</v>
      </c>
      <c r="L55" s="137">
        <f t="shared" si="112"/>
        <v>0.31</v>
      </c>
      <c r="M55" s="137">
        <f t="shared" si="55"/>
        <v>0.21000000000000002</v>
      </c>
      <c r="N55" s="137">
        <f t="shared" si="56"/>
        <v>6.9999999999999993E-2</v>
      </c>
      <c r="O55" s="137">
        <f t="shared" si="57"/>
        <v>0.3</v>
      </c>
      <c r="P55" s="137">
        <f t="shared" si="58"/>
        <v>0.12000000000000001</v>
      </c>
      <c r="Q55" s="137">
        <f t="shared" si="59"/>
        <v>0.42000000000000004</v>
      </c>
      <c r="R55" s="137">
        <f t="shared" si="60"/>
        <v>0.33</v>
      </c>
      <c r="S55" s="137">
        <f t="shared" si="61"/>
        <v>2.4</v>
      </c>
      <c r="T55" s="137">
        <f t="shared" si="62"/>
        <v>0.45</v>
      </c>
      <c r="U55" s="137">
        <f t="shared" si="63"/>
        <v>3.11</v>
      </c>
      <c r="V55" s="137">
        <f t="shared" si="64"/>
        <v>0.61</v>
      </c>
      <c r="W55" s="136">
        <f t="shared" si="65"/>
        <v>54.120000000000005</v>
      </c>
      <c r="X55" s="136">
        <f t="shared" si="66"/>
        <v>83.27</v>
      </c>
      <c r="Y55" s="202">
        <f t="shared" si="67"/>
        <v>31.99</v>
      </c>
      <c r="Z55" s="150">
        <f t="shared" si="21"/>
        <v>6.9999999999999993E-2</v>
      </c>
      <c r="AA55" s="150">
        <f t="shared" si="22"/>
        <v>83.27</v>
      </c>
      <c r="AB55" s="150"/>
      <c r="AC55">
        <v>2.2000000000000001E-4</v>
      </c>
      <c r="AD55">
        <v>1.2E-4</v>
      </c>
      <c r="AE55">
        <v>1.4999999999999999E-4</v>
      </c>
      <c r="AF55">
        <v>8.0000000000000007E-5</v>
      </c>
      <c r="AG55">
        <v>1.3500000000000001E-3</v>
      </c>
      <c r="AH55">
        <v>4.0999999999999999E-4</v>
      </c>
      <c r="AI55">
        <v>1.06E-3</v>
      </c>
      <c r="AJ55">
        <v>3.1E-4</v>
      </c>
      <c r="AK55">
        <v>2.1000000000000001E-4</v>
      </c>
      <c r="AL55">
        <v>6.9999999999999994E-5</v>
      </c>
      <c r="AM55">
        <v>2.9999999999999997E-4</v>
      </c>
      <c r="AN55">
        <v>1.2E-4</v>
      </c>
      <c r="AO55">
        <v>4.2000000000000002E-4</v>
      </c>
      <c r="AP55">
        <v>3.3E-4</v>
      </c>
      <c r="AQ55">
        <v>2.3999999999999998E-3</v>
      </c>
      <c r="AR55">
        <v>4.4999999999999999E-4</v>
      </c>
      <c r="AS55">
        <v>3.1099999999999999E-3</v>
      </c>
      <c r="AT55">
        <v>6.0999999999999997E-4</v>
      </c>
      <c r="AU55">
        <v>5.4120000000000001E-2</v>
      </c>
      <c r="AV55">
        <v>8.3269999999999997E-2</v>
      </c>
      <c r="AW55" s="7">
        <v>3.1989999999999998E-2</v>
      </c>
    </row>
    <row r="56" spans="1:49" x14ac:dyDescent="0.25">
      <c r="A56" s="228"/>
      <c r="B56" s="221"/>
      <c r="C56" s="218" t="s">
        <v>34</v>
      </c>
      <c r="D56" s="121" t="s">
        <v>87</v>
      </c>
      <c r="E56" s="137">
        <f t="shared" si="49"/>
        <v>0.38</v>
      </c>
      <c r="F56" s="137">
        <f t="shared" si="50"/>
        <v>0.12000000000000001</v>
      </c>
      <c r="G56" s="137">
        <f t="shared" si="51"/>
        <v>0.27999999999999997</v>
      </c>
      <c r="H56" s="137">
        <f t="shared" si="52"/>
        <v>0.08</v>
      </c>
      <c r="I56" s="137">
        <f t="shared" si="53"/>
        <v>2.31</v>
      </c>
      <c r="J56" s="137">
        <f t="shared" si="111"/>
        <v>0.42000000000000004</v>
      </c>
      <c r="K56" s="137">
        <f t="shared" si="54"/>
        <v>1.98</v>
      </c>
      <c r="L56" s="137">
        <f t="shared" si="112"/>
        <v>0.31</v>
      </c>
      <c r="M56" s="137">
        <f t="shared" si="55"/>
        <v>0.24000000000000002</v>
      </c>
      <c r="N56" s="137">
        <f t="shared" si="56"/>
        <v>6.9999999999999993E-2</v>
      </c>
      <c r="O56" s="137">
        <f t="shared" si="57"/>
        <v>0.34</v>
      </c>
      <c r="P56" s="137">
        <f t="shared" si="58"/>
        <v>0.11</v>
      </c>
      <c r="Q56" s="137">
        <f t="shared" si="59"/>
        <v>0.64</v>
      </c>
      <c r="R56" s="137">
        <f t="shared" si="60"/>
        <v>0.38</v>
      </c>
      <c r="S56" s="137">
        <f t="shared" si="61"/>
        <v>5.08</v>
      </c>
      <c r="T56" s="137">
        <f t="shared" si="62"/>
        <v>1.17</v>
      </c>
      <c r="U56" s="137">
        <f t="shared" si="63"/>
        <v>9.870000000000001</v>
      </c>
      <c r="V56" s="137">
        <f t="shared" si="64"/>
        <v>0.61</v>
      </c>
      <c r="W56" s="136">
        <f t="shared" si="65"/>
        <v>96.19</v>
      </c>
      <c r="X56" s="136">
        <f t="shared" si="66"/>
        <v>94.460000000000008</v>
      </c>
      <c r="Y56" s="202">
        <f t="shared" si="67"/>
        <v>60.43</v>
      </c>
      <c r="Z56" s="150">
        <f t="shared" si="21"/>
        <v>6.9999999999999993E-2</v>
      </c>
      <c r="AA56" s="150">
        <f t="shared" si="22"/>
        <v>96.19</v>
      </c>
      <c r="AB56" s="150"/>
      <c r="AC56">
        <v>3.8000000000000002E-4</v>
      </c>
      <c r="AD56">
        <v>1.2E-4</v>
      </c>
      <c r="AE56">
        <v>2.7999999999999998E-4</v>
      </c>
      <c r="AF56">
        <v>8.0000000000000007E-5</v>
      </c>
      <c r="AG56">
        <v>2.31E-3</v>
      </c>
      <c r="AH56">
        <v>4.2000000000000002E-4</v>
      </c>
      <c r="AI56">
        <v>1.98E-3</v>
      </c>
      <c r="AJ56">
        <v>3.1E-4</v>
      </c>
      <c r="AK56">
        <v>2.4000000000000001E-4</v>
      </c>
      <c r="AL56">
        <v>6.9999999999999994E-5</v>
      </c>
      <c r="AM56">
        <v>3.4000000000000002E-4</v>
      </c>
      <c r="AN56">
        <v>1.1E-4</v>
      </c>
      <c r="AO56">
        <v>6.4000000000000005E-4</v>
      </c>
      <c r="AP56">
        <v>3.8000000000000002E-4</v>
      </c>
      <c r="AQ56">
        <v>5.0800000000000003E-3</v>
      </c>
      <c r="AR56">
        <v>1.17E-3</v>
      </c>
      <c r="AS56">
        <v>9.8700000000000003E-3</v>
      </c>
      <c r="AT56">
        <v>6.0999999999999997E-4</v>
      </c>
      <c r="AU56">
        <v>9.6189999999999998E-2</v>
      </c>
      <c r="AV56">
        <v>9.4460000000000002E-2</v>
      </c>
      <c r="AW56" s="7">
        <v>6.0429999999999998E-2</v>
      </c>
    </row>
    <row r="57" spans="1:49" x14ac:dyDescent="0.25">
      <c r="A57" s="228"/>
      <c r="B57" s="219"/>
      <c r="C57" s="219"/>
      <c r="D57" s="122" t="s">
        <v>94</v>
      </c>
      <c r="E57" s="137">
        <f t="shared" si="49"/>
        <v>0.39</v>
      </c>
      <c r="F57" s="137">
        <f t="shared" si="50"/>
        <v>0.12000000000000001</v>
      </c>
      <c r="G57" s="137">
        <f t="shared" si="51"/>
        <v>0.28999999999999998</v>
      </c>
      <c r="H57" s="137">
        <f t="shared" si="52"/>
        <v>0.08</v>
      </c>
      <c r="I57" s="137">
        <f t="shared" si="53"/>
        <v>2.33</v>
      </c>
      <c r="J57" s="137">
        <f t="shared" si="111"/>
        <v>0.42000000000000004</v>
      </c>
      <c r="K57" s="137">
        <f t="shared" si="54"/>
        <v>1.99</v>
      </c>
      <c r="L57" s="137">
        <f t="shared" si="112"/>
        <v>0.31</v>
      </c>
      <c r="M57" s="137">
        <f t="shared" si="55"/>
        <v>0.25</v>
      </c>
      <c r="N57" s="137">
        <f t="shared" si="56"/>
        <v>6.9999999999999993E-2</v>
      </c>
      <c r="O57" s="137">
        <f t="shared" si="57"/>
        <v>0.35</v>
      </c>
      <c r="P57" s="137">
        <f t="shared" si="58"/>
        <v>0.11</v>
      </c>
      <c r="Q57" s="137">
        <f t="shared" si="59"/>
        <v>0.65</v>
      </c>
      <c r="R57" s="137">
        <f t="shared" si="60"/>
        <v>0.39</v>
      </c>
      <c r="S57" s="137">
        <f t="shared" si="61"/>
        <v>5.08</v>
      </c>
      <c r="T57" s="137">
        <f t="shared" si="62"/>
        <v>1.17</v>
      </c>
      <c r="U57" s="137">
        <f t="shared" si="63"/>
        <v>9.870000000000001</v>
      </c>
      <c r="V57" s="137">
        <f t="shared" si="64"/>
        <v>0.6</v>
      </c>
      <c r="W57" s="136">
        <f t="shared" si="65"/>
        <v>96.42</v>
      </c>
      <c r="X57" s="136">
        <f t="shared" si="66"/>
        <v>94.16</v>
      </c>
      <c r="Y57" s="202">
        <f t="shared" si="67"/>
        <v>60.66</v>
      </c>
      <c r="Z57" s="168">
        <f t="shared" si="21"/>
        <v>6.9999999999999993E-2</v>
      </c>
      <c r="AA57" s="168">
        <f t="shared" si="22"/>
        <v>96.42</v>
      </c>
      <c r="AB57" s="150"/>
      <c r="AC57">
        <v>3.8999999999999999E-4</v>
      </c>
      <c r="AD57">
        <v>1.2E-4</v>
      </c>
      <c r="AE57">
        <v>2.9E-4</v>
      </c>
      <c r="AF57">
        <v>8.0000000000000007E-5</v>
      </c>
      <c r="AG57">
        <v>2.33E-3</v>
      </c>
      <c r="AH57">
        <v>4.2000000000000002E-4</v>
      </c>
      <c r="AI57">
        <v>1.99E-3</v>
      </c>
      <c r="AJ57">
        <v>3.1E-4</v>
      </c>
      <c r="AK57">
        <v>2.5000000000000001E-4</v>
      </c>
      <c r="AL57">
        <v>6.9999999999999994E-5</v>
      </c>
      <c r="AM57">
        <v>3.5E-4</v>
      </c>
      <c r="AN57">
        <v>1.1E-4</v>
      </c>
      <c r="AO57">
        <v>6.4999999999999997E-4</v>
      </c>
      <c r="AP57">
        <v>3.8999999999999999E-4</v>
      </c>
      <c r="AQ57">
        <v>5.0800000000000003E-3</v>
      </c>
      <c r="AR57">
        <v>1.17E-3</v>
      </c>
      <c r="AS57">
        <v>9.8700000000000003E-3</v>
      </c>
      <c r="AT57">
        <v>5.9999999999999995E-4</v>
      </c>
      <c r="AU57">
        <v>9.6420000000000006E-2</v>
      </c>
      <c r="AV57">
        <v>9.4159999999999994E-2</v>
      </c>
      <c r="AW57" s="7">
        <v>6.0659999999999999E-2</v>
      </c>
    </row>
    <row r="58" spans="1:49" x14ac:dyDescent="0.25">
      <c r="A58" s="228"/>
      <c r="B58" s="224" t="s">
        <v>153</v>
      </c>
      <c r="C58" s="218" t="s">
        <v>23</v>
      </c>
      <c r="D58" s="121" t="s">
        <v>87</v>
      </c>
      <c r="E58" s="136">
        <f t="shared" ref="E58:E63" si="113">AC58*1000</f>
        <v>9.11</v>
      </c>
      <c r="F58" s="136">
        <f t="shared" ref="F58:F63" si="114">AD58*1000</f>
        <v>11.23</v>
      </c>
      <c r="G58" s="136">
        <f t="shared" ref="G58:G63" si="115">AE58*1000</f>
        <v>10.76</v>
      </c>
      <c r="H58" s="136">
        <f t="shared" ref="H58:H63" si="116">AF58*1000</f>
        <v>11.4</v>
      </c>
      <c r="I58" s="136">
        <f t="shared" ref="I58:I63" si="117">AG58*1000</f>
        <v>9.26</v>
      </c>
      <c r="J58" s="136">
        <f t="shared" si="111"/>
        <v>10.44</v>
      </c>
      <c r="K58" s="136">
        <f t="shared" ref="K58:K63" si="118">AI58*1000</f>
        <v>9.4599999999999991</v>
      </c>
      <c r="L58" s="136">
        <f t="shared" si="112"/>
        <v>10.24</v>
      </c>
      <c r="M58" s="136">
        <f t="shared" ref="M58:M63" si="119">AK58*1000</f>
        <v>10.44</v>
      </c>
      <c r="N58" s="136">
        <f t="shared" ref="N58:N63" si="120">AL58*1000</f>
        <v>11.549999999999999</v>
      </c>
      <c r="O58" s="136">
        <f t="shared" ref="O58:O63" si="121">AM58*1000</f>
        <v>10.62</v>
      </c>
      <c r="P58" s="136">
        <f t="shared" ref="P58:P63" si="122">AN58*1000</f>
        <v>13.03</v>
      </c>
      <c r="Q58" s="136">
        <f t="shared" ref="Q58:Q63" si="123">AO58*1000</f>
        <v>9.5200000000000014</v>
      </c>
      <c r="R58" s="136">
        <f t="shared" ref="R58:R63" si="124">AP58*1000</f>
        <v>9.5200000000000014</v>
      </c>
      <c r="S58" s="136">
        <f t="shared" ref="S58:S63" si="125">AQ58*1000</f>
        <v>9.26</v>
      </c>
      <c r="T58" s="136">
        <f t="shared" ref="T58:T63" si="126">AR58*1000</f>
        <v>10.149999999999999</v>
      </c>
      <c r="U58" s="135">
        <f t="shared" ref="U58:U63" si="127">AS58*1000</f>
        <v>9.9799999999999986</v>
      </c>
      <c r="V58" s="136">
        <f t="shared" ref="V58:V63" si="128">AT58*1000</f>
        <v>9.0900000000000016</v>
      </c>
      <c r="W58" s="134">
        <f t="shared" ref="W58:W63" si="129">AU58*1000</f>
        <v>9.66</v>
      </c>
      <c r="X58" s="135">
        <f t="shared" ref="X58:X63" si="130">AV58*1000</f>
        <v>10.36</v>
      </c>
      <c r="Y58" s="200">
        <f t="shared" ref="Y58:Y63" si="131">AW58*1000</f>
        <v>9.4599999999999991</v>
      </c>
      <c r="Z58" s="168">
        <f t="shared" ref="Z58:Z63" si="132">MIN(E58:Y58)</f>
        <v>9.0900000000000016</v>
      </c>
      <c r="AA58" s="168">
        <f t="shared" ref="AA58:AA63" si="133">MAX(E58:Y58)</f>
        <v>13.03</v>
      </c>
      <c r="AB58" s="150"/>
      <c r="AC58" s="6">
        <v>9.11E-3</v>
      </c>
      <c r="AD58">
        <v>1.123E-2</v>
      </c>
      <c r="AE58">
        <v>1.076E-2</v>
      </c>
      <c r="AF58">
        <v>1.14E-2</v>
      </c>
      <c r="AG58">
        <v>9.2599999999999991E-3</v>
      </c>
      <c r="AH58">
        <v>1.044E-2</v>
      </c>
      <c r="AI58">
        <v>9.4599999999999997E-3</v>
      </c>
      <c r="AJ58">
        <v>1.0240000000000001E-2</v>
      </c>
      <c r="AK58">
        <v>1.044E-2</v>
      </c>
      <c r="AL58">
        <v>1.155E-2</v>
      </c>
      <c r="AM58">
        <v>1.0619999999999999E-2</v>
      </c>
      <c r="AN58">
        <v>1.303E-2</v>
      </c>
      <c r="AO58">
        <v>9.5200000000000007E-3</v>
      </c>
      <c r="AP58">
        <v>9.5200000000000007E-3</v>
      </c>
      <c r="AQ58">
        <v>9.2599999999999991E-3</v>
      </c>
      <c r="AR58">
        <v>1.0149999999999999E-2</v>
      </c>
      <c r="AS58">
        <v>9.9799999999999993E-3</v>
      </c>
      <c r="AT58">
        <v>9.0900000000000009E-3</v>
      </c>
      <c r="AU58">
        <v>9.6600000000000002E-3</v>
      </c>
      <c r="AV58">
        <v>1.0359999999999999E-2</v>
      </c>
      <c r="AW58" s="7">
        <v>9.4599999999999997E-3</v>
      </c>
    </row>
    <row r="59" spans="1:49" x14ac:dyDescent="0.25">
      <c r="A59" s="228"/>
      <c r="B59" s="225"/>
      <c r="C59" s="219"/>
      <c r="D59" s="122" t="s">
        <v>94</v>
      </c>
      <c r="E59" s="136">
        <f t="shared" si="113"/>
        <v>9.17</v>
      </c>
      <c r="F59" s="136">
        <f t="shared" si="114"/>
        <v>8.85</v>
      </c>
      <c r="G59" s="136">
        <f t="shared" si="115"/>
        <v>9.26</v>
      </c>
      <c r="H59" s="136">
        <f t="shared" si="116"/>
        <v>8.73</v>
      </c>
      <c r="I59" s="136">
        <f t="shared" si="117"/>
        <v>9.2899999999999991</v>
      </c>
      <c r="J59" s="136">
        <f t="shared" si="111"/>
        <v>9.06</v>
      </c>
      <c r="K59" s="136">
        <f t="shared" si="118"/>
        <v>9.43</v>
      </c>
      <c r="L59" s="136">
        <f t="shared" si="112"/>
        <v>9.1199999999999992</v>
      </c>
      <c r="M59" s="136">
        <f t="shared" si="119"/>
        <v>10.38</v>
      </c>
      <c r="N59" s="136">
        <f t="shared" si="120"/>
        <v>9.41</v>
      </c>
      <c r="O59" s="136">
        <f t="shared" si="121"/>
        <v>10.41</v>
      </c>
      <c r="P59" s="136">
        <f t="shared" si="122"/>
        <v>9.6</v>
      </c>
      <c r="Q59" s="136">
        <f t="shared" si="123"/>
        <v>9.629999999999999</v>
      </c>
      <c r="R59" s="136">
        <f t="shared" si="124"/>
        <v>9.48</v>
      </c>
      <c r="S59" s="136">
        <f t="shared" si="125"/>
        <v>9.3500000000000014</v>
      </c>
      <c r="T59" s="136">
        <f t="shared" si="126"/>
        <v>9.9600000000000009</v>
      </c>
      <c r="U59" s="135">
        <f t="shared" si="127"/>
        <v>9.9</v>
      </c>
      <c r="V59" s="136">
        <f t="shared" si="128"/>
        <v>9.02</v>
      </c>
      <c r="W59" s="134">
        <f t="shared" si="129"/>
        <v>9.6100000000000012</v>
      </c>
      <c r="X59" s="135">
        <f t="shared" si="130"/>
        <v>10.5</v>
      </c>
      <c r="Y59" s="200">
        <f t="shared" si="131"/>
        <v>10.76</v>
      </c>
      <c r="Z59" s="168">
        <f t="shared" si="132"/>
        <v>8.73</v>
      </c>
      <c r="AA59" s="168">
        <f t="shared" si="133"/>
        <v>10.76</v>
      </c>
      <c r="AB59" s="150"/>
      <c r="AC59" s="6">
        <v>9.1699999999999993E-3</v>
      </c>
      <c r="AD59">
        <v>8.8500000000000002E-3</v>
      </c>
      <c r="AE59">
        <v>9.2599999999999991E-3</v>
      </c>
      <c r="AF59">
        <v>8.7299999999999999E-3</v>
      </c>
      <c r="AG59">
        <v>9.2899999999999996E-3</v>
      </c>
      <c r="AH59">
        <v>9.0600000000000003E-3</v>
      </c>
      <c r="AI59">
        <v>9.4299999999999991E-3</v>
      </c>
      <c r="AJ59">
        <v>9.1199999999999996E-3</v>
      </c>
      <c r="AK59">
        <v>1.038E-2</v>
      </c>
      <c r="AL59">
        <v>9.41E-3</v>
      </c>
      <c r="AM59">
        <v>1.0410000000000001E-2</v>
      </c>
      <c r="AN59">
        <v>9.5999999999999992E-3</v>
      </c>
      <c r="AO59">
        <v>9.6299999999999997E-3</v>
      </c>
      <c r="AP59">
        <v>9.4800000000000006E-3</v>
      </c>
      <c r="AQ59">
        <v>9.3500000000000007E-3</v>
      </c>
      <c r="AR59">
        <v>9.9600000000000001E-3</v>
      </c>
      <c r="AS59">
        <v>9.9000000000000008E-3</v>
      </c>
      <c r="AT59">
        <v>9.0200000000000002E-3</v>
      </c>
      <c r="AU59">
        <v>9.6100000000000005E-3</v>
      </c>
      <c r="AV59">
        <v>1.0500000000000001E-2</v>
      </c>
      <c r="AW59" s="7">
        <v>1.076E-2</v>
      </c>
    </row>
    <row r="60" spans="1:49" x14ac:dyDescent="0.25">
      <c r="A60" s="228"/>
      <c r="B60" s="225"/>
      <c r="C60" s="218" t="s">
        <v>33</v>
      </c>
      <c r="D60" s="121" t="s">
        <v>87</v>
      </c>
      <c r="E60" s="136">
        <f t="shared" si="113"/>
        <v>9.48</v>
      </c>
      <c r="F60" s="136">
        <f t="shared" si="114"/>
        <v>11.83</v>
      </c>
      <c r="G60" s="136">
        <f t="shared" si="115"/>
        <v>9.48</v>
      </c>
      <c r="H60" s="136">
        <f t="shared" si="116"/>
        <v>8.8800000000000008</v>
      </c>
      <c r="I60" s="136">
        <f t="shared" si="117"/>
        <v>9.57</v>
      </c>
      <c r="J60" s="136">
        <f t="shared" si="111"/>
        <v>10.6</v>
      </c>
      <c r="K60" s="136">
        <f t="shared" si="118"/>
        <v>9.57</v>
      </c>
      <c r="L60" s="136">
        <f t="shared" si="112"/>
        <v>9.6100000000000012</v>
      </c>
      <c r="M60" s="136">
        <f t="shared" si="119"/>
        <v>10.16</v>
      </c>
      <c r="N60" s="136">
        <f t="shared" si="120"/>
        <v>12.16</v>
      </c>
      <c r="O60" s="136">
        <f t="shared" si="121"/>
        <v>10.28</v>
      </c>
      <c r="P60" s="136">
        <f t="shared" si="122"/>
        <v>12.36</v>
      </c>
      <c r="Q60" s="136">
        <f t="shared" si="123"/>
        <v>9.14</v>
      </c>
      <c r="R60" s="136">
        <f t="shared" si="124"/>
        <v>9.4599999999999991</v>
      </c>
      <c r="S60" s="136">
        <f t="shared" si="125"/>
        <v>9.0500000000000007</v>
      </c>
      <c r="T60" s="136">
        <f t="shared" si="126"/>
        <v>11.51</v>
      </c>
      <c r="U60" s="135">
        <f t="shared" si="127"/>
        <v>10.73</v>
      </c>
      <c r="V60" s="136">
        <f t="shared" si="128"/>
        <v>8.9599999999999991</v>
      </c>
      <c r="W60" s="134">
        <f t="shared" si="129"/>
        <v>9.7199999999999989</v>
      </c>
      <c r="X60" s="135">
        <f t="shared" si="130"/>
        <v>10.41</v>
      </c>
      <c r="Y60" s="200">
        <f t="shared" si="131"/>
        <v>9.31</v>
      </c>
      <c r="Z60" s="168">
        <f t="shared" si="132"/>
        <v>8.8800000000000008</v>
      </c>
      <c r="AA60" s="168">
        <f t="shared" si="133"/>
        <v>12.36</v>
      </c>
      <c r="AB60" s="150"/>
      <c r="AC60" s="6">
        <v>9.4800000000000006E-3</v>
      </c>
      <c r="AD60">
        <v>1.183E-2</v>
      </c>
      <c r="AE60">
        <v>9.4800000000000006E-3</v>
      </c>
      <c r="AF60">
        <v>8.8800000000000007E-3</v>
      </c>
      <c r="AG60">
        <v>9.5700000000000004E-3</v>
      </c>
      <c r="AH60">
        <v>1.06E-2</v>
      </c>
      <c r="AI60">
        <v>9.5700000000000004E-3</v>
      </c>
      <c r="AJ60">
        <v>9.6100000000000005E-3</v>
      </c>
      <c r="AK60">
        <v>1.0160000000000001E-2</v>
      </c>
      <c r="AL60">
        <v>1.2160000000000001E-2</v>
      </c>
      <c r="AM60">
        <v>1.0279999999999999E-2</v>
      </c>
      <c r="AN60">
        <v>1.2359999999999999E-2</v>
      </c>
      <c r="AO60">
        <v>9.1400000000000006E-3</v>
      </c>
      <c r="AP60">
        <v>9.4599999999999997E-3</v>
      </c>
      <c r="AQ60">
        <v>9.0500000000000008E-3</v>
      </c>
      <c r="AR60">
        <v>1.1509999999999999E-2</v>
      </c>
      <c r="AS60">
        <v>1.073E-2</v>
      </c>
      <c r="AT60">
        <v>8.9599999999999992E-3</v>
      </c>
      <c r="AU60">
        <v>9.7199999999999995E-3</v>
      </c>
      <c r="AV60">
        <v>1.0410000000000001E-2</v>
      </c>
      <c r="AW60" s="7">
        <v>9.3100000000000006E-3</v>
      </c>
    </row>
    <row r="61" spans="1:49" x14ac:dyDescent="0.25">
      <c r="A61" s="228"/>
      <c r="B61" s="225"/>
      <c r="C61" s="219"/>
      <c r="D61" s="122" t="s">
        <v>94</v>
      </c>
      <c r="E61" s="136">
        <f t="shared" si="113"/>
        <v>9.4599999999999991</v>
      </c>
      <c r="F61" s="136">
        <f t="shared" si="114"/>
        <v>8.91</v>
      </c>
      <c r="G61" s="136">
        <f t="shared" si="115"/>
        <v>11.73</v>
      </c>
      <c r="H61" s="136">
        <f t="shared" si="116"/>
        <v>8.93</v>
      </c>
      <c r="I61" s="136">
        <f t="shared" si="117"/>
        <v>9.57</v>
      </c>
      <c r="J61" s="136">
        <f t="shared" si="111"/>
        <v>9.14</v>
      </c>
      <c r="K61" s="136">
        <f t="shared" si="118"/>
        <v>9.6900000000000013</v>
      </c>
      <c r="L61" s="136">
        <f t="shared" si="112"/>
        <v>9.1999999999999993</v>
      </c>
      <c r="M61" s="136">
        <f t="shared" si="119"/>
        <v>10.09</v>
      </c>
      <c r="N61" s="136">
        <f t="shared" si="120"/>
        <v>9.5200000000000014</v>
      </c>
      <c r="O61" s="136">
        <f t="shared" si="121"/>
        <v>10.059999999999999</v>
      </c>
      <c r="P61" s="136">
        <f t="shared" si="122"/>
        <v>9.9</v>
      </c>
      <c r="Q61" s="136">
        <f t="shared" si="123"/>
        <v>9.1199999999999992</v>
      </c>
      <c r="R61" s="136">
        <f t="shared" si="124"/>
        <v>9.43</v>
      </c>
      <c r="S61" s="136">
        <f t="shared" si="125"/>
        <v>9.3699999999999992</v>
      </c>
      <c r="T61" s="136">
        <f t="shared" si="126"/>
        <v>10.94</v>
      </c>
      <c r="U61" s="135">
        <f t="shared" si="127"/>
        <v>9.9500000000000011</v>
      </c>
      <c r="V61" s="136">
        <f t="shared" si="128"/>
        <v>9.32</v>
      </c>
      <c r="W61" s="134">
        <f t="shared" si="129"/>
        <v>9.51</v>
      </c>
      <c r="X61" s="135">
        <f t="shared" si="130"/>
        <v>10.41</v>
      </c>
      <c r="Y61" s="200">
        <f t="shared" si="131"/>
        <v>10.68</v>
      </c>
      <c r="Z61" s="168">
        <f t="shared" si="132"/>
        <v>8.91</v>
      </c>
      <c r="AA61" s="168">
        <f t="shared" si="133"/>
        <v>11.73</v>
      </c>
      <c r="AB61" s="150"/>
      <c r="AC61" s="6">
        <v>9.4599999999999997E-3</v>
      </c>
      <c r="AD61">
        <v>8.9099999999999995E-3</v>
      </c>
      <c r="AE61">
        <v>1.1730000000000001E-2</v>
      </c>
      <c r="AF61">
        <v>8.9300000000000004E-3</v>
      </c>
      <c r="AG61">
        <v>9.5700000000000004E-3</v>
      </c>
      <c r="AH61">
        <v>9.1400000000000006E-3</v>
      </c>
      <c r="AI61">
        <v>9.6900000000000007E-3</v>
      </c>
      <c r="AJ61">
        <v>9.1999999999999998E-3</v>
      </c>
      <c r="AK61">
        <v>1.009E-2</v>
      </c>
      <c r="AL61">
        <v>9.5200000000000007E-3</v>
      </c>
      <c r="AM61">
        <v>1.0059999999999999E-2</v>
      </c>
      <c r="AN61">
        <v>9.9000000000000008E-3</v>
      </c>
      <c r="AO61">
        <v>9.1199999999999996E-3</v>
      </c>
      <c r="AP61">
        <v>9.4299999999999991E-3</v>
      </c>
      <c r="AQ61">
        <v>9.3699999999999999E-3</v>
      </c>
      <c r="AR61">
        <v>1.094E-2</v>
      </c>
      <c r="AS61">
        <v>9.9500000000000005E-3</v>
      </c>
      <c r="AT61">
        <v>9.3200000000000002E-3</v>
      </c>
      <c r="AU61">
        <v>9.5099999999999994E-3</v>
      </c>
      <c r="AV61">
        <v>1.0410000000000001E-2</v>
      </c>
      <c r="AW61" s="7">
        <v>1.068E-2</v>
      </c>
    </row>
    <row r="62" spans="1:49" x14ac:dyDescent="0.25">
      <c r="A62" s="228"/>
      <c r="B62" s="225"/>
      <c r="C62" s="218" t="s">
        <v>34</v>
      </c>
      <c r="D62" s="121" t="s">
        <v>87</v>
      </c>
      <c r="E62" s="136">
        <f t="shared" si="113"/>
        <v>9.8099999999999987</v>
      </c>
      <c r="F62" s="136">
        <f t="shared" si="114"/>
        <v>11.37</v>
      </c>
      <c r="G62" s="136">
        <f t="shared" si="115"/>
        <v>9.6100000000000012</v>
      </c>
      <c r="H62" s="136">
        <f t="shared" si="116"/>
        <v>8.7100000000000009</v>
      </c>
      <c r="I62" s="136">
        <f t="shared" si="117"/>
        <v>9.6399999999999988</v>
      </c>
      <c r="J62" s="136">
        <f t="shared" si="111"/>
        <v>10.57</v>
      </c>
      <c r="K62" s="136">
        <f t="shared" si="118"/>
        <v>9.629999999999999</v>
      </c>
      <c r="L62" s="136">
        <f t="shared" si="112"/>
        <v>10.040000000000001</v>
      </c>
      <c r="M62" s="136">
        <f t="shared" si="119"/>
        <v>10.220000000000001</v>
      </c>
      <c r="N62" s="136">
        <f t="shared" si="120"/>
        <v>9.43</v>
      </c>
      <c r="O62" s="136">
        <f t="shared" si="121"/>
        <v>10.39</v>
      </c>
      <c r="P62" s="136">
        <f t="shared" si="122"/>
        <v>12.97</v>
      </c>
      <c r="Q62" s="136">
        <f t="shared" si="123"/>
        <v>9.83</v>
      </c>
      <c r="R62" s="136">
        <f t="shared" si="124"/>
        <v>9.58</v>
      </c>
      <c r="S62" s="136">
        <f t="shared" si="125"/>
        <v>9.31</v>
      </c>
      <c r="T62" s="136">
        <f t="shared" si="126"/>
        <v>9.84</v>
      </c>
      <c r="U62" s="135">
        <f t="shared" si="127"/>
        <v>9.99</v>
      </c>
      <c r="V62" s="136">
        <f t="shared" si="128"/>
        <v>9.2899999999999991</v>
      </c>
      <c r="W62" s="134">
        <f t="shared" si="129"/>
        <v>9.6399999999999988</v>
      </c>
      <c r="X62" s="135">
        <f t="shared" si="130"/>
        <v>10.53</v>
      </c>
      <c r="Y62" s="200">
        <f t="shared" si="131"/>
        <v>9.51</v>
      </c>
      <c r="Z62" s="168">
        <f t="shared" si="132"/>
        <v>8.7100000000000009</v>
      </c>
      <c r="AA62" s="168">
        <f t="shared" si="133"/>
        <v>12.97</v>
      </c>
      <c r="AB62" s="150"/>
      <c r="AC62" s="6">
        <v>9.8099999999999993E-3</v>
      </c>
      <c r="AD62">
        <v>1.137E-2</v>
      </c>
      <c r="AE62">
        <v>9.6100000000000005E-3</v>
      </c>
      <c r="AF62">
        <v>8.7100000000000007E-3</v>
      </c>
      <c r="AG62">
        <v>9.6399999999999993E-3</v>
      </c>
      <c r="AH62">
        <v>1.057E-2</v>
      </c>
      <c r="AI62">
        <v>9.6299999999999997E-3</v>
      </c>
      <c r="AJ62">
        <v>1.004E-2</v>
      </c>
      <c r="AK62">
        <v>1.022E-2</v>
      </c>
      <c r="AL62">
        <v>9.4299999999999991E-3</v>
      </c>
      <c r="AM62">
        <v>1.039E-2</v>
      </c>
      <c r="AN62">
        <v>1.2970000000000001E-2</v>
      </c>
      <c r="AO62">
        <v>9.8300000000000002E-3</v>
      </c>
      <c r="AP62">
        <v>9.58E-3</v>
      </c>
      <c r="AQ62">
        <v>9.3100000000000006E-3</v>
      </c>
      <c r="AR62">
        <v>9.8399999999999998E-3</v>
      </c>
      <c r="AS62">
        <v>9.9900000000000006E-3</v>
      </c>
      <c r="AT62">
        <v>9.2899999999999996E-3</v>
      </c>
      <c r="AU62">
        <v>9.6399999999999993E-3</v>
      </c>
      <c r="AV62">
        <v>1.0529999999999999E-2</v>
      </c>
      <c r="AW62" s="7">
        <v>9.5099999999999994E-3</v>
      </c>
    </row>
    <row r="63" spans="1:49" s="16" customFormat="1" ht="15.75" customHeight="1" thickBot="1" x14ac:dyDescent="0.3">
      <c r="A63" s="228"/>
      <c r="B63" s="225"/>
      <c r="C63" s="219"/>
      <c r="D63" s="122" t="s">
        <v>94</v>
      </c>
      <c r="E63" s="136">
        <f t="shared" si="113"/>
        <v>9.8899999999999988</v>
      </c>
      <c r="F63" s="136">
        <f t="shared" si="114"/>
        <v>8.83</v>
      </c>
      <c r="G63" s="136">
        <f t="shared" si="115"/>
        <v>9.7199999999999989</v>
      </c>
      <c r="H63" s="136">
        <f t="shared" si="116"/>
        <v>8.7100000000000009</v>
      </c>
      <c r="I63" s="136">
        <f t="shared" si="117"/>
        <v>9.75</v>
      </c>
      <c r="J63" s="136">
        <f t="shared" si="111"/>
        <v>9.41</v>
      </c>
      <c r="K63" s="136">
        <f t="shared" si="118"/>
        <v>9.74</v>
      </c>
      <c r="L63" s="136">
        <f t="shared" si="112"/>
        <v>9.43</v>
      </c>
      <c r="M63" s="136">
        <f t="shared" si="119"/>
        <v>10.1</v>
      </c>
      <c r="N63" s="136">
        <f t="shared" si="120"/>
        <v>9.4</v>
      </c>
      <c r="O63" s="136">
        <f t="shared" si="121"/>
        <v>10.27</v>
      </c>
      <c r="P63" s="136">
        <f t="shared" si="122"/>
        <v>9.6</v>
      </c>
      <c r="Q63" s="136">
        <f t="shared" si="123"/>
        <v>9.870000000000001</v>
      </c>
      <c r="R63" s="136">
        <f t="shared" si="124"/>
        <v>9.5399999999999991</v>
      </c>
      <c r="S63" s="136">
        <f t="shared" si="125"/>
        <v>9.3500000000000014</v>
      </c>
      <c r="T63" s="136">
        <f t="shared" si="126"/>
        <v>9.9799999999999986</v>
      </c>
      <c r="U63" s="135">
        <f t="shared" si="127"/>
        <v>9.9600000000000009</v>
      </c>
      <c r="V63" s="136">
        <f t="shared" si="128"/>
        <v>9.0500000000000007</v>
      </c>
      <c r="W63" s="134">
        <f t="shared" si="129"/>
        <v>9.77</v>
      </c>
      <c r="X63" s="135">
        <f t="shared" si="130"/>
        <v>10.56</v>
      </c>
      <c r="Y63" s="200">
        <f t="shared" si="131"/>
        <v>10.57</v>
      </c>
      <c r="Z63" s="168">
        <f t="shared" si="132"/>
        <v>8.7100000000000009</v>
      </c>
      <c r="AA63" s="168">
        <f t="shared" si="133"/>
        <v>10.57</v>
      </c>
      <c r="AB63" s="150"/>
      <c r="AC63" s="6">
        <v>9.8899999999999995E-3</v>
      </c>
      <c r="AD63">
        <v>8.8299999999999993E-3</v>
      </c>
      <c r="AE63">
        <v>9.7199999999999995E-3</v>
      </c>
      <c r="AF63">
        <v>8.7100000000000007E-3</v>
      </c>
      <c r="AG63">
        <v>9.75E-3</v>
      </c>
      <c r="AH63">
        <v>9.41E-3</v>
      </c>
      <c r="AI63">
        <v>9.7400000000000004E-3</v>
      </c>
      <c r="AJ63">
        <v>9.4299999999999991E-3</v>
      </c>
      <c r="AK63">
        <v>1.01E-2</v>
      </c>
      <c r="AL63">
        <v>9.4000000000000004E-3</v>
      </c>
      <c r="AM63">
        <v>1.027E-2</v>
      </c>
      <c r="AN63">
        <v>9.5999999999999992E-3</v>
      </c>
      <c r="AO63">
        <v>9.8700000000000003E-3</v>
      </c>
      <c r="AP63">
        <v>9.5399999999999999E-3</v>
      </c>
      <c r="AQ63">
        <v>9.3500000000000007E-3</v>
      </c>
      <c r="AR63">
        <v>9.9799999999999993E-3</v>
      </c>
      <c r="AS63">
        <v>9.9600000000000001E-3</v>
      </c>
      <c r="AT63">
        <v>9.0500000000000008E-3</v>
      </c>
      <c r="AU63">
        <v>9.7699999999999992E-3</v>
      </c>
      <c r="AV63">
        <v>1.056E-2</v>
      </c>
      <c r="AW63" s="7">
        <v>1.057E-2</v>
      </c>
    </row>
    <row r="64" spans="1:49" ht="15.75" thickBot="1" x14ac:dyDescent="0.3">
      <c r="A64" s="228"/>
      <c r="B64" s="223" t="s">
        <v>156</v>
      </c>
      <c r="C64" s="232" t="s">
        <v>157</v>
      </c>
      <c r="D64" s="120" t="s">
        <v>23</v>
      </c>
      <c r="E64" s="198">
        <f>AC64/1000</f>
        <v>19.308</v>
      </c>
      <c r="F64" s="198">
        <f t="shared" ref="F64:F66" si="134">AD64/1000</f>
        <v>7.952</v>
      </c>
      <c r="G64" s="198">
        <f t="shared" ref="G64:G66" si="135">AE64/1000</f>
        <v>24.68</v>
      </c>
      <c r="H64" s="198">
        <f t="shared" ref="H64:H66" si="136">AF64/1000</f>
        <v>8.7680000000000007</v>
      </c>
      <c r="I64" s="198">
        <f t="shared" ref="I64:I66" si="137">AG64/1000</f>
        <v>20.58</v>
      </c>
      <c r="J64" s="198">
        <f t="shared" ref="J64:J66" si="138">AH64/1000</f>
        <v>16.655999999999999</v>
      </c>
      <c r="K64" s="198">
        <f t="shared" ref="K64:K66" si="139">AI64/1000</f>
        <v>20.58</v>
      </c>
      <c r="L64" s="198">
        <f t="shared" ref="L64:L66" si="140">AJ64/1000</f>
        <v>14.464</v>
      </c>
      <c r="M64" s="198">
        <f t="shared" ref="M64:M66" si="141">AK64/1000</f>
        <v>38.82</v>
      </c>
      <c r="N64" s="198">
        <f t="shared" ref="N64:N66" si="142">AL64/1000</f>
        <v>57.747999999999998</v>
      </c>
      <c r="O64" s="198">
        <f t="shared" ref="O64:O66" si="143">AM64/1000</f>
        <v>39.003999999999998</v>
      </c>
      <c r="P64" s="198">
        <f t="shared" ref="P64:P66" si="144">AN64/1000</f>
        <v>61.747999999999998</v>
      </c>
      <c r="Q64" s="198">
        <f t="shared" ref="Q64:Q66" si="145">AO64/1000</f>
        <v>2.2000000000000002</v>
      </c>
      <c r="R64" s="198">
        <f t="shared" ref="R64:R66" si="146">AP64/1000</f>
        <v>2.2959999999999998</v>
      </c>
      <c r="S64" s="198">
        <f t="shared" ref="S64:S66" si="147">AQ64/1000</f>
        <v>3.3559999999999999</v>
      </c>
      <c r="T64" s="198">
        <f t="shared" ref="T64:T66" si="148">AR64/1000</f>
        <v>20.911999999999999</v>
      </c>
      <c r="U64" s="198">
        <f t="shared" ref="U64:U66" si="149">AS64/1000</f>
        <v>5.0039999999999996</v>
      </c>
      <c r="V64" s="198">
        <f t="shared" ref="V64:V66" si="150">AT64/1000</f>
        <v>11.36</v>
      </c>
      <c r="W64" s="198">
        <f t="shared" ref="W64:W66" si="151">AU64/1000</f>
        <v>38.692</v>
      </c>
      <c r="X64" s="198">
        <f t="shared" ref="X64:X66" si="152">AV64/1000</f>
        <v>5.7880000000000003</v>
      </c>
      <c r="Y64" s="203">
        <f t="shared" ref="Y64:Y66" si="153">AW64/1000</f>
        <v>37.808</v>
      </c>
      <c r="Z64" s="168">
        <f>MIN(AC64:AW64)</f>
        <v>2200</v>
      </c>
      <c r="AA64" s="168">
        <f>MAX(AC64:AW64)</f>
        <v>61748</v>
      </c>
      <c r="AB64" s="150"/>
      <c r="AC64" s="16">
        <v>19308</v>
      </c>
      <c r="AD64" s="16">
        <v>7952</v>
      </c>
      <c r="AE64" s="16">
        <v>24680</v>
      </c>
      <c r="AF64" s="16">
        <v>8768</v>
      </c>
      <c r="AG64" s="16">
        <v>20580</v>
      </c>
      <c r="AH64" s="16">
        <v>16656</v>
      </c>
      <c r="AI64" s="16">
        <v>20580</v>
      </c>
      <c r="AJ64" s="16">
        <v>14464</v>
      </c>
      <c r="AK64" s="16">
        <v>38820</v>
      </c>
      <c r="AL64" s="16">
        <v>57748</v>
      </c>
      <c r="AM64" s="16">
        <v>39004</v>
      </c>
      <c r="AN64" s="16">
        <v>61748</v>
      </c>
      <c r="AO64" s="16">
        <v>2200</v>
      </c>
      <c r="AP64" s="16">
        <v>2296</v>
      </c>
      <c r="AQ64" s="16">
        <v>3356</v>
      </c>
      <c r="AR64" s="16">
        <v>20912</v>
      </c>
      <c r="AS64" s="16">
        <v>5004</v>
      </c>
      <c r="AT64" s="16">
        <v>11360</v>
      </c>
      <c r="AU64" s="16">
        <v>38692</v>
      </c>
      <c r="AV64" s="16">
        <v>5788</v>
      </c>
      <c r="AW64" s="17">
        <v>37808</v>
      </c>
    </row>
    <row r="65" spans="1:49" ht="15.75" thickBot="1" x14ac:dyDescent="0.3">
      <c r="A65" s="228"/>
      <c r="B65" s="223"/>
      <c r="C65" s="233"/>
      <c r="D65" s="120" t="s">
        <v>33</v>
      </c>
      <c r="E65" s="198">
        <f t="shared" ref="E65:E66" si="154">AC65/1000</f>
        <v>19.443999999999999</v>
      </c>
      <c r="F65" s="198">
        <f t="shared" si="134"/>
        <v>8.0960000000000001</v>
      </c>
      <c r="G65" s="198">
        <f t="shared" si="135"/>
        <v>24.72</v>
      </c>
      <c r="H65" s="198">
        <f t="shared" si="136"/>
        <v>8.9120000000000008</v>
      </c>
      <c r="I65" s="198">
        <f t="shared" si="137"/>
        <v>21.123999999999999</v>
      </c>
      <c r="J65" s="198">
        <f t="shared" si="138"/>
        <v>17.068000000000001</v>
      </c>
      <c r="K65" s="198">
        <f t="shared" si="139"/>
        <v>21.123999999999999</v>
      </c>
      <c r="L65" s="198">
        <f t="shared" si="140"/>
        <v>14.875999999999999</v>
      </c>
      <c r="M65" s="198">
        <f t="shared" si="141"/>
        <v>41.124000000000002</v>
      </c>
      <c r="N65" s="198">
        <f t="shared" si="142"/>
        <v>59.42</v>
      </c>
      <c r="O65" s="198">
        <f t="shared" si="143"/>
        <v>41.564</v>
      </c>
      <c r="P65" s="198">
        <f t="shared" si="144"/>
        <v>65.14</v>
      </c>
      <c r="Q65" s="198">
        <f t="shared" si="145"/>
        <v>1.3640000000000001</v>
      </c>
      <c r="R65" s="198">
        <f t="shared" si="146"/>
        <v>2.5640000000000001</v>
      </c>
      <c r="S65" s="198">
        <f t="shared" si="147"/>
        <v>7.5679999999999996</v>
      </c>
      <c r="T65" s="198">
        <f t="shared" si="148"/>
        <v>22.591999999999999</v>
      </c>
      <c r="U65" s="198">
        <f t="shared" si="149"/>
        <v>11.948</v>
      </c>
      <c r="V65" s="198">
        <f t="shared" si="150"/>
        <v>12.46</v>
      </c>
      <c r="W65" s="198">
        <f t="shared" si="151"/>
        <v>30.82</v>
      </c>
      <c r="X65" s="198">
        <f t="shared" si="152"/>
        <v>9.3759999999999994</v>
      </c>
      <c r="Y65" s="203">
        <f t="shared" si="153"/>
        <v>43.616</v>
      </c>
      <c r="Z65" s="168">
        <f>MIN(AC65:AW65)</f>
        <v>1364</v>
      </c>
      <c r="AA65" s="168">
        <f>MAX(AC65:AW65)</f>
        <v>65140</v>
      </c>
      <c r="AB65" s="150"/>
      <c r="AC65" s="16">
        <v>19444</v>
      </c>
      <c r="AD65" s="16">
        <v>8096</v>
      </c>
      <c r="AE65" s="16">
        <v>24720</v>
      </c>
      <c r="AF65" s="16">
        <v>8912</v>
      </c>
      <c r="AG65" s="16">
        <v>21124</v>
      </c>
      <c r="AH65" s="16">
        <v>17068</v>
      </c>
      <c r="AI65" s="16">
        <v>21124</v>
      </c>
      <c r="AJ65" s="16">
        <v>14876</v>
      </c>
      <c r="AK65" s="16">
        <v>41124</v>
      </c>
      <c r="AL65" s="16">
        <v>59420</v>
      </c>
      <c r="AM65" s="16">
        <v>41564</v>
      </c>
      <c r="AN65" s="16">
        <v>65140</v>
      </c>
      <c r="AO65" s="16">
        <v>1364</v>
      </c>
      <c r="AP65" s="16">
        <v>2564</v>
      </c>
      <c r="AQ65" s="16">
        <v>7568</v>
      </c>
      <c r="AR65" s="16">
        <v>22592</v>
      </c>
      <c r="AS65" s="16">
        <v>11948</v>
      </c>
      <c r="AT65" s="16">
        <v>12460</v>
      </c>
      <c r="AU65" s="16">
        <v>30820</v>
      </c>
      <c r="AV65" s="16">
        <v>9376</v>
      </c>
      <c r="AW65" s="17">
        <v>43616</v>
      </c>
    </row>
    <row r="66" spans="1:49" ht="15.75" thickBot="1" x14ac:dyDescent="0.3">
      <c r="A66" s="228"/>
      <c r="B66" s="223"/>
      <c r="C66" s="234"/>
      <c r="D66" s="120" t="s">
        <v>34</v>
      </c>
      <c r="E66" s="198">
        <f t="shared" si="154"/>
        <v>3.0960000000000001</v>
      </c>
      <c r="F66" s="198">
        <f t="shared" si="134"/>
        <v>7.9240000000000004</v>
      </c>
      <c r="G66" s="198">
        <f t="shared" si="135"/>
        <v>3.8</v>
      </c>
      <c r="H66" s="198">
        <f t="shared" si="136"/>
        <v>8.7919999999999998</v>
      </c>
      <c r="I66" s="198">
        <f t="shared" si="137"/>
        <v>20.088000000000001</v>
      </c>
      <c r="J66" s="198">
        <f t="shared" si="138"/>
        <v>16.771999999999998</v>
      </c>
      <c r="K66" s="198">
        <f t="shared" si="139"/>
        <v>20.088000000000001</v>
      </c>
      <c r="L66" s="198">
        <f t="shared" si="140"/>
        <v>14.648</v>
      </c>
      <c r="M66" s="198">
        <f t="shared" si="141"/>
        <v>38.380000000000003</v>
      </c>
      <c r="N66" s="198">
        <f t="shared" si="142"/>
        <v>56.468000000000004</v>
      </c>
      <c r="O66" s="198">
        <f t="shared" si="143"/>
        <v>38.436</v>
      </c>
      <c r="P66" s="198">
        <f t="shared" si="144"/>
        <v>59.988</v>
      </c>
      <c r="Q66" s="198">
        <f t="shared" si="145"/>
        <v>2.0960000000000001</v>
      </c>
      <c r="R66" s="198">
        <f t="shared" si="146"/>
        <v>2.1840000000000002</v>
      </c>
      <c r="S66" s="198">
        <f t="shared" si="147"/>
        <v>3.0680000000000001</v>
      </c>
      <c r="T66" s="198">
        <f t="shared" si="148"/>
        <v>20.576000000000001</v>
      </c>
      <c r="U66" s="198">
        <f t="shared" si="149"/>
        <v>3.88</v>
      </c>
      <c r="V66" s="198">
        <f t="shared" si="150"/>
        <v>10.88</v>
      </c>
      <c r="W66" s="198">
        <f t="shared" si="151"/>
        <v>38.107999999999997</v>
      </c>
      <c r="X66" s="198">
        <f t="shared" si="152"/>
        <v>4.8959999999999999</v>
      </c>
      <c r="Y66" s="203">
        <f t="shared" si="153"/>
        <v>37.472000000000001</v>
      </c>
      <c r="Z66" s="168">
        <f>MIN(AC66:AW66)</f>
        <v>2096</v>
      </c>
      <c r="AA66" s="168">
        <f>MAX(AC66:AW66)</f>
        <v>59988</v>
      </c>
      <c r="AB66" s="150"/>
      <c r="AC66" s="16">
        <v>3096</v>
      </c>
      <c r="AD66" s="16">
        <v>7924</v>
      </c>
      <c r="AE66" s="16">
        <v>3800</v>
      </c>
      <c r="AF66" s="16">
        <v>8792</v>
      </c>
      <c r="AG66" s="16">
        <v>20088</v>
      </c>
      <c r="AH66" s="16">
        <v>16772</v>
      </c>
      <c r="AI66" s="16">
        <v>20088</v>
      </c>
      <c r="AJ66" s="16">
        <v>14648</v>
      </c>
      <c r="AK66" s="16">
        <v>38380</v>
      </c>
      <c r="AL66" s="16">
        <v>56468</v>
      </c>
      <c r="AM66" s="16">
        <v>38436</v>
      </c>
      <c r="AN66" s="16">
        <v>59988</v>
      </c>
      <c r="AO66" s="16">
        <v>2096</v>
      </c>
      <c r="AP66" s="16">
        <v>2184</v>
      </c>
      <c r="AQ66" s="16">
        <v>3068</v>
      </c>
      <c r="AR66" s="16">
        <v>20576</v>
      </c>
      <c r="AS66" s="16">
        <v>3880</v>
      </c>
      <c r="AT66" s="16">
        <v>10880</v>
      </c>
      <c r="AU66" s="16">
        <v>38108</v>
      </c>
      <c r="AV66" s="16">
        <v>4896</v>
      </c>
      <c r="AW66" s="17">
        <v>37472</v>
      </c>
    </row>
    <row r="67" spans="1:49" ht="15.75" thickBot="1" x14ac:dyDescent="0.3">
      <c r="A67" s="229"/>
      <c r="B67" s="235"/>
      <c r="C67" s="230" t="s">
        <v>158</v>
      </c>
      <c r="D67" s="231"/>
      <c r="E67" s="204">
        <f>AC67</f>
        <v>0</v>
      </c>
      <c r="F67" s="204">
        <f t="shared" ref="F67" si="155">AD67</f>
        <v>0</v>
      </c>
      <c r="G67" s="204">
        <f t="shared" ref="G67" si="156">AE67</f>
        <v>0</v>
      </c>
      <c r="H67" s="204">
        <f t="shared" ref="H67" si="157">AF67</f>
        <v>0</v>
      </c>
      <c r="I67" s="204">
        <f t="shared" ref="I67" si="158">AG67</f>
        <v>1080</v>
      </c>
      <c r="J67" s="204">
        <f t="shared" ref="J67" si="159">AH67</f>
        <v>96</v>
      </c>
      <c r="K67" s="204">
        <f t="shared" ref="K67" si="160">AI67</f>
        <v>1080</v>
      </c>
      <c r="L67" s="204">
        <f t="shared" ref="L67" si="161">AJ67</f>
        <v>96</v>
      </c>
      <c r="M67" s="204">
        <f t="shared" ref="M67" si="162">AK67</f>
        <v>1080</v>
      </c>
      <c r="N67" s="204">
        <f t="shared" ref="N67" si="163">AL67</f>
        <v>1080</v>
      </c>
      <c r="O67" s="204">
        <f t="shared" ref="O67" si="164">AM67</f>
        <v>1080</v>
      </c>
      <c r="P67" s="204">
        <f t="shared" ref="P67" si="165">AN67</f>
        <v>1080</v>
      </c>
      <c r="Q67" s="204">
        <f t="shared" ref="Q67" si="166">AO67</f>
        <v>24</v>
      </c>
      <c r="R67" s="204">
        <f t="shared" ref="R67" si="167">AP67</f>
        <v>0</v>
      </c>
      <c r="S67" s="204">
        <f t="shared" ref="S67" si="168">AQ67</f>
        <v>0</v>
      </c>
      <c r="T67" s="204">
        <f t="shared" ref="T67" si="169">AR67</f>
        <v>1112</v>
      </c>
      <c r="U67" s="204">
        <f t="shared" ref="U67" si="170">AS67</f>
        <v>8</v>
      </c>
      <c r="V67" s="204">
        <f t="shared" ref="V67" si="171">AT67</f>
        <v>0</v>
      </c>
      <c r="W67" s="204">
        <f t="shared" ref="W67" si="172">AU67</f>
        <v>2104</v>
      </c>
      <c r="X67" s="204">
        <f t="shared" ref="X67" si="173">AV67</f>
        <v>0</v>
      </c>
      <c r="Y67" s="205">
        <f t="shared" ref="Y67" si="174">AW67</f>
        <v>1112</v>
      </c>
      <c r="Z67" s="168">
        <f>MIN(AC67:AW67)</f>
        <v>0</v>
      </c>
      <c r="AA67" s="168">
        <f>MAX(AC67:AW67)</f>
        <v>2104</v>
      </c>
      <c r="AB67" s="150"/>
      <c r="AC67" s="196">
        <v>0</v>
      </c>
      <c r="AD67" s="194">
        <v>0</v>
      </c>
      <c r="AE67" s="194">
        <v>0</v>
      </c>
      <c r="AF67" s="194">
        <v>0</v>
      </c>
      <c r="AG67" s="194">
        <v>1080</v>
      </c>
      <c r="AH67" s="194">
        <v>96</v>
      </c>
      <c r="AI67" s="194">
        <v>1080</v>
      </c>
      <c r="AJ67" s="194">
        <v>96</v>
      </c>
      <c r="AK67" s="194">
        <v>1080</v>
      </c>
      <c r="AL67" s="194">
        <v>1080</v>
      </c>
      <c r="AM67" s="194">
        <v>1080</v>
      </c>
      <c r="AN67" s="194">
        <v>1080</v>
      </c>
      <c r="AO67" s="194">
        <v>24</v>
      </c>
      <c r="AP67" s="194">
        <v>0</v>
      </c>
      <c r="AQ67" s="194">
        <v>0</v>
      </c>
      <c r="AR67" s="194">
        <v>1112</v>
      </c>
      <c r="AS67" s="194">
        <v>8</v>
      </c>
      <c r="AT67" s="194">
        <v>0</v>
      </c>
      <c r="AU67" s="194">
        <v>2104</v>
      </c>
      <c r="AV67" s="194">
        <v>0</v>
      </c>
      <c r="AW67" s="195">
        <v>1112</v>
      </c>
    </row>
  </sheetData>
  <mergeCells count="48">
    <mergeCell ref="B64:B67"/>
    <mergeCell ref="C64:C66"/>
    <mergeCell ref="C67:D67"/>
    <mergeCell ref="A24:A45"/>
    <mergeCell ref="A46:A67"/>
    <mergeCell ref="B58:B63"/>
    <mergeCell ref="C58:C59"/>
    <mergeCell ref="C60:C61"/>
    <mergeCell ref="C62:C63"/>
    <mergeCell ref="C56:C57"/>
    <mergeCell ref="C52:C53"/>
    <mergeCell ref="C46:C47"/>
    <mergeCell ref="C48:C49"/>
    <mergeCell ref="C54:C55"/>
    <mergeCell ref="B52:B57"/>
    <mergeCell ref="B46:B51"/>
    <mergeCell ref="A2:A23"/>
    <mergeCell ref="C23:D23"/>
    <mergeCell ref="C20:C22"/>
    <mergeCell ref="B42:B45"/>
    <mergeCell ref="C42:C44"/>
    <mergeCell ref="C45:D45"/>
    <mergeCell ref="B36:B41"/>
    <mergeCell ref="C36:C37"/>
    <mergeCell ref="C38:C39"/>
    <mergeCell ref="C40:C41"/>
    <mergeCell ref="B2:B7"/>
    <mergeCell ref="C14:C15"/>
    <mergeCell ref="C16:C17"/>
    <mergeCell ref="C18:C19"/>
    <mergeCell ref="B14:B19"/>
    <mergeCell ref="B30:B35"/>
    <mergeCell ref="C2:C3"/>
    <mergeCell ref="C8:C9"/>
    <mergeCell ref="C12:C13"/>
    <mergeCell ref="C34:C35"/>
    <mergeCell ref="B8:B13"/>
    <mergeCell ref="C30:C31"/>
    <mergeCell ref="B20:B23"/>
    <mergeCell ref="C32:C33"/>
    <mergeCell ref="C26:C27"/>
    <mergeCell ref="C50:C51"/>
    <mergeCell ref="B24:B29"/>
    <mergeCell ref="C28:C29"/>
    <mergeCell ref="C4:C5"/>
    <mergeCell ref="C10:C11"/>
    <mergeCell ref="C24:C25"/>
    <mergeCell ref="C6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W23"/>
  <sheetViews>
    <sheetView zoomScale="70" zoomScaleNormal="70" workbookViewId="0">
      <selection activeCell="A23" sqref="A23:AS23"/>
    </sheetView>
  </sheetViews>
  <sheetFormatPr defaultRowHeight="15" x14ac:dyDescent="0.25"/>
  <sheetData>
    <row r="1" spans="1:127" ht="15.75" customHeight="1" thickBot="1" x14ac:dyDescent="0.3">
      <c r="A1" t="s">
        <v>92</v>
      </c>
    </row>
    <row r="2" spans="1:127" x14ac:dyDescent="0.25">
      <c r="A2" s="187" t="s">
        <v>93</v>
      </c>
      <c r="B2" s="173">
        <v>2.9630786739289761E-3</v>
      </c>
      <c r="C2" s="173">
        <v>3.0632175039499998E-3</v>
      </c>
      <c r="D2" s="173">
        <v>3.0928009655326601E-3</v>
      </c>
      <c r="E2" s="174">
        <v>3.216749988496304E-3</v>
      </c>
      <c r="F2" s="173">
        <v>3.2503379043191671E-3</v>
      </c>
      <c r="G2" s="173">
        <v>3.3453472424298521E-3</v>
      </c>
      <c r="H2" s="173">
        <v>4.5995372347533703E-3</v>
      </c>
      <c r="I2" s="173">
        <v>4.6001528389751911E-3</v>
      </c>
      <c r="J2" s="176">
        <v>4.603879526257515E-3</v>
      </c>
      <c r="K2" s="175">
        <v>4.609319381415844E-3</v>
      </c>
      <c r="L2" s="175">
        <v>4.6360739506781101E-3</v>
      </c>
      <c r="M2" s="174">
        <v>4.6589444391429424E-3</v>
      </c>
      <c r="N2" s="176">
        <v>4.6886205673217773E-3</v>
      </c>
      <c r="O2" s="191">
        <v>4.7039352357387543E-3</v>
      </c>
      <c r="P2" s="173">
        <v>4.7460510395467281E-3</v>
      </c>
      <c r="Q2" s="173">
        <v>4.7547821886837482E-3</v>
      </c>
      <c r="R2" s="175">
        <v>4.7564445994794369E-3</v>
      </c>
      <c r="S2" s="173">
        <v>4.8658796586096287E-3</v>
      </c>
      <c r="T2" s="173">
        <v>5.3759072907269001E-3</v>
      </c>
      <c r="U2" s="173">
        <v>5.4736803285777569E-3</v>
      </c>
      <c r="V2" s="174">
        <v>7.0911664515733719E-3</v>
      </c>
      <c r="W2" s="177">
        <v>7.1003194898366928E-3</v>
      </c>
      <c r="X2" s="177">
        <v>7.1088196709752083E-3</v>
      </c>
      <c r="Y2" s="177">
        <v>7.1719815023243427E-3</v>
      </c>
      <c r="Z2" s="178">
        <v>7.1783242747187606E-3</v>
      </c>
      <c r="AA2" s="177">
        <v>7.2749583050608626E-3</v>
      </c>
      <c r="AB2" s="177">
        <v>7.8865047544240952E-3</v>
      </c>
      <c r="AC2" s="177">
        <v>7.9391989856958389E-3</v>
      </c>
      <c r="AD2" s="177">
        <v>9.020351804792881E-3</v>
      </c>
      <c r="AE2" s="179">
        <v>9.1282455250620842E-3</v>
      </c>
      <c r="AF2" s="177">
        <v>1.146914809942245E-2</v>
      </c>
      <c r="AG2" s="177">
        <v>1.176911592483521E-2</v>
      </c>
      <c r="AH2" s="178">
        <v>1.2137036770582201E-2</v>
      </c>
      <c r="AI2" s="179">
        <v>1.2328569777309889E-2</v>
      </c>
      <c r="AJ2" s="178">
        <v>1.3784295879304411E-2</v>
      </c>
      <c r="AK2" s="177">
        <v>1.392932888120413E-2</v>
      </c>
      <c r="AL2" s="177">
        <v>1.48627869784832E-2</v>
      </c>
      <c r="AM2" s="177">
        <v>1.500456500798464E-2</v>
      </c>
      <c r="AN2" s="177">
        <v>1.5168546698987481E-2</v>
      </c>
      <c r="AO2" s="177">
        <v>1.5201861038804051E-2</v>
      </c>
      <c r="AP2" s="177">
        <v>1.680180057883263E-2</v>
      </c>
      <c r="AQ2" s="178">
        <v>1.7188036814332008E-2</v>
      </c>
      <c r="AR2" s="177">
        <v>1.7238670960068699E-2</v>
      </c>
      <c r="AS2" s="177">
        <v>1.7265735194087029E-2</v>
      </c>
      <c r="AT2" s="177">
        <v>1.739783771336079E-2</v>
      </c>
      <c r="AU2" s="177">
        <v>1.7585532739758492E-2</v>
      </c>
      <c r="AV2" s="177">
        <v>1.761819422245026E-2</v>
      </c>
      <c r="AW2" s="177">
        <v>1.76346804946661E-2</v>
      </c>
      <c r="AX2" s="177">
        <v>1.7664356157183651E-2</v>
      </c>
      <c r="AY2" s="177">
        <v>1.7743036150932309E-2</v>
      </c>
      <c r="AZ2" s="177">
        <v>1.7807170748710629E-2</v>
      </c>
      <c r="BA2" s="177">
        <v>1.7883054912090302E-2</v>
      </c>
      <c r="BB2" s="177">
        <v>1.8102796748280529E-2</v>
      </c>
      <c r="BC2" s="177">
        <v>1.8227305263280869E-2</v>
      </c>
      <c r="BD2" s="177">
        <v>1.8525471910834309E-2</v>
      </c>
      <c r="BE2" s="177">
        <v>1.9012333825230598E-2</v>
      </c>
      <c r="BF2" s="177">
        <v>1.9015569239854809E-2</v>
      </c>
      <c r="BG2" s="177">
        <v>1.905098557472229E-2</v>
      </c>
      <c r="BH2" s="177">
        <v>1.918427832424641E-2</v>
      </c>
      <c r="BI2" s="177">
        <v>1.9287606701254841E-2</v>
      </c>
      <c r="BJ2" s="177">
        <v>2.1744018420577049E-2</v>
      </c>
      <c r="BK2" s="177">
        <v>2.2218277677893639E-2</v>
      </c>
      <c r="BL2" s="178">
        <v>2.3327356204390529E-2</v>
      </c>
      <c r="BM2" s="177">
        <v>2.3429712280631069E-2</v>
      </c>
      <c r="BN2" s="177">
        <v>2.3907259106636051E-2</v>
      </c>
      <c r="BO2" s="177">
        <v>2.3923138156533241E-2</v>
      </c>
      <c r="BP2" s="177">
        <v>2.4114282801747319E-2</v>
      </c>
      <c r="BQ2" s="177">
        <v>2.4131175130605701E-2</v>
      </c>
      <c r="BR2" s="177">
        <v>2.5052906945347789E-2</v>
      </c>
      <c r="BS2" s="177">
        <v>2.5302981957793239E-2</v>
      </c>
      <c r="BT2" s="177">
        <v>2.561444416642189E-2</v>
      </c>
      <c r="BU2" s="177">
        <v>2.618346735835075E-2</v>
      </c>
      <c r="BV2" s="177">
        <v>2.676444873213768E-2</v>
      </c>
      <c r="BW2" s="177">
        <v>2.6824260130524639E-2</v>
      </c>
      <c r="BX2" s="177">
        <v>2.7492573484778401E-2</v>
      </c>
      <c r="BY2" s="177">
        <v>2.750535681843758E-2</v>
      </c>
      <c r="BZ2" s="177">
        <v>2.800370380282402E-2</v>
      </c>
      <c r="CA2" s="177">
        <v>2.8026111423969269E-2</v>
      </c>
      <c r="CB2" s="177">
        <v>2.892852388322353E-2</v>
      </c>
      <c r="CC2" s="177">
        <v>2.8934570029377941E-2</v>
      </c>
      <c r="CD2" s="177">
        <v>4.8635914921760559E-2</v>
      </c>
      <c r="CE2" s="177">
        <v>4.8706773668527603E-2</v>
      </c>
      <c r="CF2" s="172">
        <v>5.9974875301122672E-2</v>
      </c>
      <c r="CG2" s="181">
        <v>6.0045819729566567E-2</v>
      </c>
      <c r="CH2" s="177">
        <v>6.0114722698926933E-2</v>
      </c>
      <c r="CI2" s="177">
        <v>6.0362707823514938E-2</v>
      </c>
      <c r="CJ2" s="177">
        <v>6.1132978647947311E-2</v>
      </c>
      <c r="CK2" s="177">
        <v>6.1737269163131707E-2</v>
      </c>
      <c r="CL2" s="177">
        <v>8.4830500185489655E-2</v>
      </c>
      <c r="CM2" s="177">
        <v>8.4831714630126953E-2</v>
      </c>
      <c r="CN2" s="172">
        <v>9.6059814095497131E-2</v>
      </c>
      <c r="CO2" s="172">
        <v>9.6061922609806061E-2</v>
      </c>
      <c r="CP2" s="177">
        <v>0.1039864644408226</v>
      </c>
      <c r="CQ2" s="177">
        <v>0.1047296822071075</v>
      </c>
      <c r="CR2" s="177">
        <v>0.1174902096390724</v>
      </c>
      <c r="CS2" s="177">
        <v>0.1177932769060135</v>
      </c>
      <c r="CT2" s="172">
        <v>0.12025298178195951</v>
      </c>
      <c r="CU2" s="172">
        <v>0.120879165828228</v>
      </c>
      <c r="CV2" s="177">
        <v>0.17304408550262451</v>
      </c>
      <c r="CW2" s="177">
        <v>0.17335651814937589</v>
      </c>
      <c r="CX2" s="177">
        <v>0.27986836433410639</v>
      </c>
      <c r="CY2" s="177">
        <v>0.28044781088829041</v>
      </c>
      <c r="CZ2" s="177">
        <v>0.3441033661365509</v>
      </c>
      <c r="DA2" s="177">
        <v>0.34477806091308588</v>
      </c>
      <c r="DB2" s="178">
        <v>0.51023483276367188</v>
      </c>
      <c r="DC2" s="177">
        <v>0.51107102632522583</v>
      </c>
      <c r="DD2" s="177">
        <v>0.77524244785308838</v>
      </c>
      <c r="DE2" s="177">
        <v>0.7762330174446106</v>
      </c>
      <c r="DF2" s="177">
        <v>2.331305980682373</v>
      </c>
      <c r="DG2" s="177">
        <v>2.331395149230957</v>
      </c>
      <c r="DH2" s="177">
        <v>2.576513290405273</v>
      </c>
      <c r="DI2" s="177">
        <v>2.57701563835144</v>
      </c>
      <c r="DJ2" s="177">
        <v>3.0020031929016109</v>
      </c>
      <c r="DK2" s="177">
        <v>3.0099062919616699</v>
      </c>
      <c r="DL2" s="177">
        <v>3.2118790149688721</v>
      </c>
      <c r="DM2" s="177">
        <v>3.2136268615722661</v>
      </c>
      <c r="DN2" s="177">
        <v>3.6089961528778081</v>
      </c>
      <c r="DO2" s="177">
        <v>3.6361618041992192</v>
      </c>
      <c r="DP2" s="177">
        <v>4.0434150695800781</v>
      </c>
      <c r="DQ2" s="177">
        <v>4.0436983108520508</v>
      </c>
      <c r="DR2" s="177">
        <v>5.147280216217041</v>
      </c>
      <c r="DS2" s="177">
        <v>5.1473851203918457</v>
      </c>
      <c r="DT2" s="177">
        <v>5.3620562553405762</v>
      </c>
      <c r="DU2" s="177">
        <v>5.3624067306518546</v>
      </c>
      <c r="DV2" s="177">
        <v>5.7286224365234384</v>
      </c>
      <c r="DW2" s="178">
        <v>5.7286443710327148</v>
      </c>
    </row>
    <row r="3" spans="1:127" ht="33.75" customHeight="1" x14ac:dyDescent="0.25">
      <c r="A3" s="190" t="s">
        <v>95</v>
      </c>
      <c r="B3" s="172">
        <v>9.3000000000000005E-4</v>
      </c>
      <c r="C3" s="172">
        <v>9.6000000000000002E-4</v>
      </c>
      <c r="D3" s="172">
        <v>9.7999999999999997E-4</v>
      </c>
      <c r="E3" s="172">
        <v>9.8999999999999999E-4</v>
      </c>
      <c r="F3" s="172">
        <v>1.01E-3</v>
      </c>
      <c r="G3" s="172">
        <v>1.0300000000000001E-3</v>
      </c>
      <c r="H3" s="172">
        <v>1.39E-3</v>
      </c>
      <c r="I3" s="172">
        <v>1.47E-3</v>
      </c>
      <c r="J3" s="172">
        <v>1.47E-3</v>
      </c>
      <c r="K3" s="172">
        <v>1.3799999999999999E-3</v>
      </c>
      <c r="L3" s="172">
        <v>1.39E-3</v>
      </c>
      <c r="M3" s="172">
        <v>1.4E-3</v>
      </c>
      <c r="N3" s="172">
        <v>1.49E-3</v>
      </c>
      <c r="O3" s="172">
        <v>1.39E-3</v>
      </c>
      <c r="P3" s="172">
        <v>1.5E-3</v>
      </c>
      <c r="Q3" s="172">
        <v>1.49E-3</v>
      </c>
      <c r="R3" s="172">
        <v>1.41E-3</v>
      </c>
      <c r="S3" s="172">
        <v>1.5399999999999999E-3</v>
      </c>
      <c r="T3" s="172">
        <v>1.6900000000000001E-3</v>
      </c>
      <c r="U3" s="172">
        <v>1.7099999999999999E-3</v>
      </c>
      <c r="V3" s="172">
        <v>2.1299999999999999E-3</v>
      </c>
      <c r="W3" s="172">
        <v>2.1299999999999999E-3</v>
      </c>
      <c r="X3" s="172">
        <v>2.14E-3</v>
      </c>
      <c r="Y3" s="172">
        <v>2.14E-3</v>
      </c>
      <c r="Z3" s="172">
        <v>2.14E-3</v>
      </c>
      <c r="AA3" s="172">
        <v>2.16E-3</v>
      </c>
      <c r="AB3" s="172">
        <v>2.48E-3</v>
      </c>
      <c r="AC3" s="172">
        <v>2.47E-3</v>
      </c>
      <c r="AD3" s="172">
        <v>2.7699999999999999E-3</v>
      </c>
      <c r="AE3" s="172">
        <v>2.81E-3</v>
      </c>
      <c r="AF3" s="172">
        <v>3.5400000000000002E-3</v>
      </c>
      <c r="AG3" s="172">
        <v>3.5500000000000002E-3</v>
      </c>
      <c r="AH3" s="172">
        <v>3.7699999999999999E-3</v>
      </c>
      <c r="AI3" s="172">
        <v>3.7399999999999998E-3</v>
      </c>
      <c r="AJ3" s="172">
        <v>4.2199999999999998E-3</v>
      </c>
      <c r="AK3" s="172">
        <v>4.2199999999999998E-3</v>
      </c>
      <c r="AL3" s="172">
        <v>4.47E-3</v>
      </c>
      <c r="AM3" s="172">
        <v>4.8799999999999998E-3</v>
      </c>
      <c r="AN3" s="172">
        <v>4.8900000000000002E-3</v>
      </c>
      <c r="AO3" s="172">
        <v>4.4600000000000004E-3</v>
      </c>
      <c r="AP3" s="172">
        <v>5.1000000000000004E-3</v>
      </c>
      <c r="AQ3" s="172">
        <v>5.1000000000000004E-3</v>
      </c>
      <c r="AR3" s="172">
        <v>5.2599999999999999E-3</v>
      </c>
      <c r="AS3" s="172">
        <v>5.1399999999999996E-3</v>
      </c>
      <c r="AT3" s="172">
        <v>5.4000000000000003E-3</v>
      </c>
      <c r="AU3" s="172">
        <v>5.4599999999999996E-3</v>
      </c>
      <c r="AV3" s="172">
        <v>5.45E-3</v>
      </c>
      <c r="AW3" s="172">
        <v>5.45E-3</v>
      </c>
      <c r="AX3" s="172">
        <v>5.3E-3</v>
      </c>
      <c r="AY3" s="172">
        <v>5.3E-3</v>
      </c>
      <c r="AZ3" s="172">
        <v>5.3600000000000002E-3</v>
      </c>
      <c r="BA3" s="172">
        <v>5.3400000000000001E-3</v>
      </c>
      <c r="BB3" s="172">
        <v>5.5799999999999999E-3</v>
      </c>
      <c r="BC3" s="172">
        <v>5.5700000000000003E-3</v>
      </c>
      <c r="BD3" s="172">
        <v>5.5999999999999999E-3</v>
      </c>
      <c r="BE3" s="172">
        <v>5.7400000000000003E-3</v>
      </c>
      <c r="BF3" s="172">
        <v>5.62E-3</v>
      </c>
      <c r="BG3" s="172">
        <v>5.7499999999999999E-3</v>
      </c>
      <c r="BH3" s="172">
        <v>5.9500000000000004E-3</v>
      </c>
      <c r="BI3" s="172">
        <v>5.9100000000000003E-3</v>
      </c>
      <c r="BJ3" s="172">
        <v>6.8100000000000001E-3</v>
      </c>
      <c r="BK3" s="172">
        <v>6.9100000000000003E-3</v>
      </c>
      <c r="BL3" s="172">
        <v>6.94E-3</v>
      </c>
      <c r="BM3" s="172">
        <v>6.9899999999999997E-3</v>
      </c>
      <c r="BN3" s="172">
        <v>7.1500000000000001E-3</v>
      </c>
      <c r="BO3" s="172">
        <v>7.1799999999999998E-3</v>
      </c>
      <c r="BP3" s="172">
        <v>7.2399999999999999E-3</v>
      </c>
      <c r="BQ3" s="172">
        <v>7.1900000000000002E-3</v>
      </c>
      <c r="BR3" s="172">
        <v>8.0700000000000008E-3</v>
      </c>
      <c r="BS3" s="172">
        <v>8.1300000000000001E-3</v>
      </c>
      <c r="BT3" s="172">
        <v>7.7099999999999998E-3</v>
      </c>
      <c r="BU3" s="172">
        <v>7.8600000000000007E-3</v>
      </c>
      <c r="BV3" s="172">
        <v>8.4100000000000008E-3</v>
      </c>
      <c r="BW3" s="172">
        <v>8.43E-3</v>
      </c>
      <c r="BX3" s="172">
        <v>8.3199999999999993E-3</v>
      </c>
      <c r="BY3" s="172">
        <v>8.2900000000000005E-3</v>
      </c>
      <c r="BZ3" s="172">
        <v>8.4600000000000005E-3</v>
      </c>
      <c r="CA3" s="172">
        <v>8.4799999999999997E-3</v>
      </c>
      <c r="CB3" s="172">
        <v>8.8500000000000002E-3</v>
      </c>
      <c r="CC3" s="172">
        <v>8.8500000000000002E-3</v>
      </c>
      <c r="CD3" s="172">
        <v>1.477E-2</v>
      </c>
      <c r="CE3" s="172">
        <v>1.477E-2</v>
      </c>
      <c r="CF3" s="172">
        <v>1.8239999999999999E-2</v>
      </c>
      <c r="CG3" s="172">
        <v>1.8319999999999999E-2</v>
      </c>
      <c r="CH3" s="172">
        <v>1.8759999999999999E-2</v>
      </c>
      <c r="CI3" s="172">
        <v>1.8089999999999998E-2</v>
      </c>
      <c r="CJ3" s="172">
        <v>1.8069999999999999E-2</v>
      </c>
      <c r="CK3" s="172">
        <v>1.8780000000000002E-2</v>
      </c>
      <c r="CL3" s="172">
        <v>2.5729999999999999E-2</v>
      </c>
      <c r="CM3" s="172">
        <v>2.5739999999999999E-2</v>
      </c>
      <c r="CN3" s="172">
        <v>2.9219999999999999E-2</v>
      </c>
      <c r="CO3" s="172">
        <v>2.9239999999999999E-2</v>
      </c>
      <c r="CP3" s="172">
        <v>3.1739999999999997E-2</v>
      </c>
      <c r="CQ3" s="172">
        <v>3.2000000000000001E-2</v>
      </c>
      <c r="CR3" s="172">
        <v>3.5529999999999999E-2</v>
      </c>
      <c r="CS3" s="172">
        <v>3.5619999999999999E-2</v>
      </c>
      <c r="CT3" s="172">
        <v>3.6650000000000002E-2</v>
      </c>
      <c r="CU3" s="172">
        <v>3.6909999999999998E-2</v>
      </c>
      <c r="CV3" s="172">
        <v>4.8469999999999999E-2</v>
      </c>
      <c r="CW3" s="172">
        <v>4.854E-2</v>
      </c>
      <c r="CX3" s="172">
        <v>8.4129999999999996E-2</v>
      </c>
      <c r="CY3" s="172">
        <v>8.4260000000000002E-2</v>
      </c>
      <c r="CZ3" s="172">
        <v>0.10148</v>
      </c>
      <c r="DA3" s="172">
        <v>0.10163</v>
      </c>
      <c r="DB3" s="172">
        <v>0.14291999999999999</v>
      </c>
      <c r="DC3" s="172">
        <v>0.14310999999999999</v>
      </c>
      <c r="DD3" s="172">
        <v>0.23091</v>
      </c>
      <c r="DE3" s="172">
        <v>0.23122999999999999</v>
      </c>
      <c r="DF3" s="172">
        <v>0.72765000000000002</v>
      </c>
      <c r="DG3" s="172">
        <v>0.72828999999999999</v>
      </c>
      <c r="DH3" s="172">
        <v>0.75412000000000001</v>
      </c>
      <c r="DI3" s="172">
        <v>0.75419999999999998</v>
      </c>
      <c r="DJ3" s="172">
        <v>0.75034000000000001</v>
      </c>
      <c r="DK3" s="172">
        <v>0.74878999999999996</v>
      </c>
      <c r="DL3" s="172">
        <v>0.82704</v>
      </c>
      <c r="DM3" s="172">
        <v>0.82765999999999995</v>
      </c>
      <c r="DN3" s="172">
        <v>0.91832999999999998</v>
      </c>
      <c r="DO3" s="172">
        <v>0.92742999999999998</v>
      </c>
      <c r="DP3" s="172">
        <v>1.2512000000000001</v>
      </c>
      <c r="DQ3" s="172">
        <v>1.25302</v>
      </c>
      <c r="DR3" s="172">
        <v>1.5276000000000001</v>
      </c>
      <c r="DS3" s="172">
        <v>1.50627</v>
      </c>
      <c r="DT3" s="172">
        <v>1.5547500000000001</v>
      </c>
      <c r="DU3" s="172">
        <v>1.55738</v>
      </c>
      <c r="DV3" s="172">
        <v>1.7277199999999999</v>
      </c>
      <c r="DW3" s="172">
        <v>1.72563</v>
      </c>
    </row>
    <row r="5" spans="1:127" x14ac:dyDescent="0.25">
      <c r="A5" t="s">
        <v>97</v>
      </c>
    </row>
    <row r="6" spans="1:127" x14ac:dyDescent="0.25">
      <c r="A6" s="127" t="s">
        <v>93</v>
      </c>
      <c r="B6" s="172">
        <v>1.105502527207136E-2</v>
      </c>
      <c r="C6" s="172">
        <v>1.1055512353777891E-2</v>
      </c>
      <c r="D6" s="172">
        <v>1.1172724887728689E-2</v>
      </c>
      <c r="E6" s="180">
        <v>1.1172975413501259E-2</v>
      </c>
      <c r="F6" s="172">
        <v>1.1268362402915949E-2</v>
      </c>
      <c r="G6" s="172">
        <v>1.1301512829959391E-2</v>
      </c>
      <c r="H6" s="172">
        <v>1.5676449984312061E-2</v>
      </c>
      <c r="I6" s="172">
        <v>1.606612466275692E-2</v>
      </c>
      <c r="J6" s="172">
        <v>1.6241513192653659E-2</v>
      </c>
      <c r="K6" s="172">
        <v>1.6828650608658791E-2</v>
      </c>
      <c r="L6" s="172">
        <v>1.6870250925421711E-2</v>
      </c>
      <c r="M6" s="172">
        <v>1.6985250636935231E-2</v>
      </c>
      <c r="N6" s="172">
        <v>1.700748689472675E-2</v>
      </c>
      <c r="O6" s="181">
        <v>1.710547506809235E-2</v>
      </c>
      <c r="P6" s="172">
        <v>1.7150262370705601E-2</v>
      </c>
      <c r="Q6" s="172">
        <v>1.7213737592101101E-2</v>
      </c>
      <c r="R6" s="172">
        <v>1.7237374559044841E-2</v>
      </c>
      <c r="S6" s="172">
        <v>1.743365079164505E-2</v>
      </c>
      <c r="T6" s="172">
        <v>1.7433937638998032E-2</v>
      </c>
      <c r="U6" s="172">
        <v>1.7546150833368301E-2</v>
      </c>
      <c r="V6" s="172">
        <v>1.754668727517128E-2</v>
      </c>
      <c r="W6" s="172">
        <v>1.7575062811374661E-2</v>
      </c>
      <c r="X6" s="182">
        <v>1.7593225464224819E-2</v>
      </c>
      <c r="Y6" s="172">
        <v>1.763217523694038E-2</v>
      </c>
      <c r="Z6" s="180">
        <v>2.051376178860664E-2</v>
      </c>
      <c r="AA6" s="172">
        <v>2.0560787990689281E-2</v>
      </c>
      <c r="AB6" s="172">
        <v>2.0895799621939659E-2</v>
      </c>
      <c r="AC6" s="172">
        <v>2.1146262064576149E-2</v>
      </c>
      <c r="AD6" s="172">
        <v>2.1412387490272519E-2</v>
      </c>
      <c r="AE6" s="172">
        <v>2.153847552835941E-2</v>
      </c>
      <c r="AF6" s="172">
        <v>2.30253990739584E-2</v>
      </c>
      <c r="AG6" s="172">
        <v>2.3913588374853131E-2</v>
      </c>
      <c r="AH6" s="172">
        <v>2.408713661134243E-2</v>
      </c>
      <c r="AI6" s="172">
        <v>2.4124374613165859E-2</v>
      </c>
      <c r="AJ6" s="181">
        <v>2.4125125259160999E-2</v>
      </c>
      <c r="AK6" s="172">
        <v>2.416321262717247E-2</v>
      </c>
      <c r="AL6" s="172">
        <v>2.6041038334369659E-2</v>
      </c>
      <c r="AM6" s="172">
        <v>2.6109311729669571E-2</v>
      </c>
      <c r="AN6" s="172">
        <v>2.6190312579274181E-2</v>
      </c>
      <c r="AO6" s="172">
        <v>2.6228474453091621E-2</v>
      </c>
      <c r="AP6" s="172">
        <v>2.6316912844777111E-2</v>
      </c>
      <c r="AQ6" s="172">
        <v>2.6353063061833382E-2</v>
      </c>
      <c r="AR6" s="172">
        <v>2.6409400627017021E-2</v>
      </c>
      <c r="AS6" s="172">
        <v>2.644729986786842E-2</v>
      </c>
      <c r="AT6" s="172">
        <v>2.6654638350009922E-2</v>
      </c>
      <c r="AU6" s="180">
        <v>2.6785662397742271E-2</v>
      </c>
      <c r="AV6" s="172">
        <v>2.751811221241951E-2</v>
      </c>
      <c r="AW6" s="182">
        <v>2.7518324553966519E-2</v>
      </c>
      <c r="AX6" s="172">
        <v>3.0945949256420139E-2</v>
      </c>
      <c r="AY6" s="172">
        <v>3.1151661649346352E-2</v>
      </c>
      <c r="AZ6" s="172">
        <v>3.169265016913414E-2</v>
      </c>
      <c r="BA6" s="172">
        <v>3.1870998442172997E-2</v>
      </c>
      <c r="BB6" s="172">
        <v>3.1983789056539542E-2</v>
      </c>
      <c r="BC6" s="172">
        <v>3.2001424580812447E-2</v>
      </c>
      <c r="BD6" s="172">
        <v>3.2073412090539932E-2</v>
      </c>
      <c r="BE6" s="181">
        <v>3.26952263712883E-2</v>
      </c>
      <c r="BF6" s="172">
        <v>3.5457637161016457E-2</v>
      </c>
      <c r="BG6" s="172">
        <v>3.5550061613321297E-2</v>
      </c>
      <c r="BH6" s="172">
        <v>3.9227575063705437E-2</v>
      </c>
      <c r="BI6" s="172">
        <v>3.9302900433540337E-2</v>
      </c>
      <c r="BJ6" s="172">
        <v>4.5088186860084527E-2</v>
      </c>
      <c r="BK6" s="172">
        <v>4.5125450938940048E-2</v>
      </c>
      <c r="BL6" s="172">
        <v>6.4666174352169037E-2</v>
      </c>
      <c r="BM6" s="172">
        <v>6.466781347990036E-2</v>
      </c>
      <c r="BN6" s="172">
        <v>6.5041385591030121E-2</v>
      </c>
      <c r="BO6" s="172">
        <v>6.504300981760025E-2</v>
      </c>
      <c r="BP6" s="180">
        <v>7.3727913200855255E-2</v>
      </c>
      <c r="BQ6" s="172">
        <v>7.3919773101806641E-2</v>
      </c>
      <c r="BR6" s="172">
        <v>8.1466309726238251E-2</v>
      </c>
      <c r="BS6" s="172">
        <v>8.146899938583374E-2</v>
      </c>
      <c r="BT6" s="172">
        <v>8.2388535141944885E-2</v>
      </c>
      <c r="BU6" s="172">
        <v>8.2473248243331909E-2</v>
      </c>
      <c r="BV6" s="172">
        <v>8.9644327759742737E-2</v>
      </c>
      <c r="BW6" s="172">
        <v>8.9645959436893463E-2</v>
      </c>
      <c r="BX6" s="172">
        <v>8.9986450970172882E-2</v>
      </c>
      <c r="BY6" s="172">
        <v>8.9987590909004211E-2</v>
      </c>
      <c r="BZ6" s="181">
        <v>9.4075426459312439E-2</v>
      </c>
      <c r="CA6" s="172">
        <v>9.4117186963558197E-2</v>
      </c>
      <c r="CB6" s="172">
        <v>9.4242565333843231E-2</v>
      </c>
      <c r="CC6" s="172">
        <v>9.4307653605937958E-2</v>
      </c>
      <c r="CD6" s="172">
        <v>9.4329550862312317E-2</v>
      </c>
      <c r="CE6" s="172">
        <v>9.4362027943134308E-2</v>
      </c>
      <c r="CF6" s="172">
        <v>9.855247288942337E-2</v>
      </c>
      <c r="CG6" s="172">
        <v>9.8554536700248718E-2</v>
      </c>
      <c r="CH6" s="172">
        <v>0.12410804629325869</v>
      </c>
      <c r="CI6" s="172">
        <v>0.124110572040081</v>
      </c>
      <c r="CJ6" s="172">
        <v>0.14181004464626309</v>
      </c>
      <c r="CK6" s="180">
        <v>0.14181074500083921</v>
      </c>
      <c r="CL6" s="172">
        <v>0.1469317823648453</v>
      </c>
      <c r="CM6" s="172">
        <v>0.1469334959983826</v>
      </c>
      <c r="CN6" s="172">
        <v>0.17052912712097171</v>
      </c>
      <c r="CO6" s="172">
        <v>0.17055712640285489</v>
      </c>
      <c r="CP6" s="172">
        <v>0.38266411423683172</v>
      </c>
      <c r="CQ6" s="172">
        <v>0.38292568922042852</v>
      </c>
      <c r="CR6" s="172">
        <v>0.40276658535003662</v>
      </c>
      <c r="CS6" s="181">
        <v>0.40281191468238831</v>
      </c>
      <c r="CT6" s="172">
        <v>0.40878638625144958</v>
      </c>
      <c r="CU6" s="172">
        <v>0.40890198945999151</v>
      </c>
      <c r="CV6" s="172">
        <v>0.4575619101524353</v>
      </c>
      <c r="CW6" s="172">
        <v>0.45757946372032171</v>
      </c>
      <c r="CX6" s="172">
        <v>0.56869947910308838</v>
      </c>
      <c r="CY6" s="172">
        <v>0.56968891620635986</v>
      </c>
      <c r="CZ6" s="172">
        <v>0.69077968597412109</v>
      </c>
      <c r="DA6" s="172">
        <v>0.69201946258544922</v>
      </c>
      <c r="DB6" s="172">
        <v>2.56537938117981</v>
      </c>
      <c r="DC6" s="172">
        <v>2.565973281860352</v>
      </c>
      <c r="DD6" s="180">
        <v>3.5427935123443599</v>
      </c>
      <c r="DE6" s="172">
        <v>3.5427935123443599</v>
      </c>
      <c r="DF6" s="172">
        <v>4.144080638885498</v>
      </c>
      <c r="DG6" s="172">
        <v>4.162874698638916</v>
      </c>
      <c r="DH6" s="172">
        <v>4.357792854309082</v>
      </c>
      <c r="DI6" s="172">
        <v>4.3822779655456543</v>
      </c>
      <c r="DJ6" s="172">
        <v>4.5558657646179199</v>
      </c>
      <c r="DK6" s="172">
        <v>4.5560221672058114</v>
      </c>
      <c r="DL6" s="181">
        <v>4.822634220123291</v>
      </c>
      <c r="DM6" s="172">
        <v>4.8451285362243652</v>
      </c>
      <c r="DN6" s="172">
        <v>4.9746618270874023</v>
      </c>
      <c r="DO6" s="172">
        <v>4.9748525619506836</v>
      </c>
      <c r="DP6" s="172">
        <v>5.2393183708190918</v>
      </c>
      <c r="DQ6" s="172">
        <v>5.2393202781677246</v>
      </c>
      <c r="DR6" s="172">
        <v>7.231687068939209</v>
      </c>
      <c r="DS6" s="172">
        <v>7.2316913604736328</v>
      </c>
    </row>
    <row r="7" spans="1:127" ht="33.75" customHeight="1" x14ac:dyDescent="0.25">
      <c r="A7" s="190" t="s">
        <v>95</v>
      </c>
      <c r="B7" s="172">
        <v>5.0000000000000001E-4</v>
      </c>
      <c r="C7" s="172">
        <v>5.0000000000000001E-4</v>
      </c>
      <c r="D7" s="172">
        <v>5.1000000000000004E-4</v>
      </c>
      <c r="E7" s="172">
        <v>5.1000000000000004E-4</v>
      </c>
      <c r="F7" s="172">
        <v>5.1000000000000004E-4</v>
      </c>
      <c r="G7" s="172">
        <v>5.1000000000000004E-4</v>
      </c>
      <c r="H7" s="172">
        <v>8.0000000000000004E-4</v>
      </c>
      <c r="I7" s="172">
        <v>7.7999999999999999E-4</v>
      </c>
      <c r="J7" s="172">
        <v>8.3000000000000001E-4</v>
      </c>
      <c r="K7" s="172">
        <v>8.1999999999999998E-4</v>
      </c>
      <c r="L7" s="172">
        <v>8.5999999999999998E-4</v>
      </c>
      <c r="M7" s="172">
        <v>7.7999999999999999E-4</v>
      </c>
      <c r="N7" s="172">
        <v>7.7999999999999999E-4</v>
      </c>
      <c r="O7" s="172">
        <v>7.9000000000000001E-4</v>
      </c>
      <c r="P7" s="172">
        <v>7.9000000000000001E-4</v>
      </c>
      <c r="Q7" s="172">
        <v>7.9000000000000001E-4</v>
      </c>
      <c r="R7" s="181">
        <v>7.9000000000000001E-4</v>
      </c>
      <c r="S7" s="172">
        <v>7.6000000000000004E-4</v>
      </c>
      <c r="T7" s="172">
        <v>7.6000000000000004E-4</v>
      </c>
      <c r="U7" s="172">
        <v>7.6999999999999996E-4</v>
      </c>
      <c r="V7" s="172">
        <v>7.6999999999999996E-4</v>
      </c>
      <c r="W7" s="172">
        <v>7.6999999999999996E-4</v>
      </c>
      <c r="X7" s="172">
        <v>7.7999999999999999E-4</v>
      </c>
      <c r="Y7" s="172">
        <v>8.8000000000000003E-4</v>
      </c>
      <c r="Z7" s="172">
        <v>9.5E-4</v>
      </c>
      <c r="AA7" s="172">
        <v>9.3999999999999997E-4</v>
      </c>
      <c r="AB7" s="172">
        <v>1.08E-3</v>
      </c>
      <c r="AC7" s="172">
        <v>9.6000000000000002E-4</v>
      </c>
      <c r="AD7" s="172">
        <v>1.1000000000000001E-3</v>
      </c>
      <c r="AE7" s="172">
        <v>9.7999999999999997E-4</v>
      </c>
      <c r="AF7" s="172">
        <v>1.17E-3</v>
      </c>
      <c r="AG7" s="172">
        <v>1.1900000000000001E-3</v>
      </c>
      <c r="AH7" s="172">
        <v>1.1000000000000001E-3</v>
      </c>
      <c r="AI7" s="172">
        <v>1.1100000000000001E-3</v>
      </c>
      <c r="AJ7" s="172">
        <v>1.1199999999999999E-3</v>
      </c>
      <c r="AK7" s="172">
        <v>1.1199999999999999E-3</v>
      </c>
      <c r="AL7" s="172">
        <v>1.1800000000000001E-3</v>
      </c>
      <c r="AM7" s="181">
        <v>1.1900000000000001E-3</v>
      </c>
      <c r="AN7" s="172">
        <v>1.2099999999999999E-3</v>
      </c>
      <c r="AO7" s="172">
        <v>1.23E-3</v>
      </c>
      <c r="AP7" s="172">
        <v>1.15E-3</v>
      </c>
      <c r="AQ7" s="172">
        <v>1.15E-3</v>
      </c>
      <c r="AR7" s="172">
        <v>1.16E-3</v>
      </c>
      <c r="AS7" s="172">
        <v>1.16E-3</v>
      </c>
      <c r="AT7" s="172">
        <v>1.1800000000000001E-3</v>
      </c>
      <c r="AU7" s="172">
        <v>1.1800000000000001E-3</v>
      </c>
      <c r="AV7" s="172">
        <v>1.2600000000000001E-3</v>
      </c>
      <c r="AW7" s="172">
        <v>1.2800000000000001E-3</v>
      </c>
      <c r="AX7" s="172">
        <v>1.41E-3</v>
      </c>
      <c r="AY7" s="172">
        <v>1.41E-3</v>
      </c>
      <c r="AZ7" s="172">
        <v>1.6000000000000001E-3</v>
      </c>
      <c r="BA7" s="172">
        <v>1.4599999999999999E-3</v>
      </c>
      <c r="BB7" s="172">
        <v>1.42E-3</v>
      </c>
      <c r="BC7" s="172">
        <v>1.5399999999999999E-3</v>
      </c>
      <c r="BD7" s="172">
        <v>1.65E-3</v>
      </c>
      <c r="BE7" s="172">
        <v>1.56E-3</v>
      </c>
      <c r="BF7" s="172">
        <v>1.6100000000000001E-3</v>
      </c>
      <c r="BG7" s="172">
        <v>1.6100000000000001E-3</v>
      </c>
      <c r="BH7" s="181">
        <v>1.83E-3</v>
      </c>
      <c r="BI7" s="172">
        <v>1.8500000000000001E-3</v>
      </c>
      <c r="BJ7" s="172">
        <v>2.1099999999999999E-3</v>
      </c>
      <c r="BK7" s="172">
        <v>2.14E-3</v>
      </c>
      <c r="BL7" s="172">
        <v>2.8500000000000001E-3</v>
      </c>
      <c r="BM7" s="172">
        <v>2.82E-3</v>
      </c>
      <c r="BN7" s="172">
        <v>2.8700000000000002E-3</v>
      </c>
      <c r="BO7" s="172">
        <v>2.8600000000000001E-3</v>
      </c>
      <c r="BP7" s="172">
        <v>3.63E-3</v>
      </c>
      <c r="BQ7" s="172">
        <v>3.6600000000000001E-3</v>
      </c>
      <c r="BR7" s="172">
        <v>3.7499999999999999E-3</v>
      </c>
      <c r="BS7" s="172">
        <v>3.7299999999999998E-3</v>
      </c>
      <c r="BT7" s="172">
        <v>3.82E-3</v>
      </c>
      <c r="BU7" s="172">
        <v>3.8600000000000001E-3</v>
      </c>
      <c r="BV7" s="172">
        <v>3.9300000000000003E-3</v>
      </c>
      <c r="BW7" s="172">
        <v>3.9100000000000003E-3</v>
      </c>
      <c r="BX7" s="172">
        <v>3.96E-3</v>
      </c>
      <c r="BY7" s="172">
        <v>3.9399999999999999E-3</v>
      </c>
      <c r="BZ7" s="172">
        <v>4.1700000000000001E-3</v>
      </c>
      <c r="CA7" s="172">
        <v>4.1799999999999997E-3</v>
      </c>
      <c r="CB7" s="172">
        <v>4.13E-3</v>
      </c>
      <c r="CC7" s="181">
        <v>4.1399999999999996E-3</v>
      </c>
      <c r="CD7" s="172">
        <v>4.1999999999999997E-3</v>
      </c>
      <c r="CE7" s="172">
        <v>4.1599999999999996E-3</v>
      </c>
      <c r="CF7" s="172">
        <v>4.5300000000000002E-3</v>
      </c>
      <c r="CG7" s="172">
        <v>4.4999999999999997E-3</v>
      </c>
      <c r="CH7" s="172">
        <v>5.6299999999999996E-3</v>
      </c>
      <c r="CI7" s="172">
        <v>5.5999999999999999E-3</v>
      </c>
      <c r="CJ7" s="172">
        <v>6.4200000000000004E-3</v>
      </c>
      <c r="CK7" s="172">
        <v>6.3899999999999998E-3</v>
      </c>
      <c r="CL7" s="172">
        <v>6.7999999999999996E-3</v>
      </c>
      <c r="CM7" s="172">
        <v>6.7499999999999999E-3</v>
      </c>
      <c r="CN7" s="172">
        <v>7.8799999999999999E-3</v>
      </c>
      <c r="CO7" s="172">
        <v>7.8399999999999997E-3</v>
      </c>
      <c r="CP7" s="172">
        <v>1.7840000000000002E-2</v>
      </c>
      <c r="CQ7" s="172">
        <v>1.7739999999999999E-2</v>
      </c>
      <c r="CR7" s="172">
        <v>1.678E-2</v>
      </c>
      <c r="CS7" s="172">
        <v>1.67E-2</v>
      </c>
      <c r="CT7" s="172">
        <v>1.728E-2</v>
      </c>
      <c r="CU7" s="172">
        <v>1.721E-2</v>
      </c>
      <c r="CV7" s="181">
        <v>1.9640000000000001E-2</v>
      </c>
      <c r="CW7" s="172">
        <v>1.9689999999999999E-2</v>
      </c>
      <c r="CX7" s="172">
        <v>2.724E-2</v>
      </c>
      <c r="CY7" s="172">
        <v>2.716E-2</v>
      </c>
      <c r="CZ7" s="172">
        <v>3.2899999999999999E-2</v>
      </c>
      <c r="DA7" s="172">
        <v>3.2809999999999999E-2</v>
      </c>
      <c r="DB7" s="172">
        <v>0.10672</v>
      </c>
      <c r="DC7" s="172">
        <v>0.10736</v>
      </c>
      <c r="DD7" s="172">
        <v>0.16717000000000001</v>
      </c>
      <c r="DE7" s="172">
        <v>0.16636000000000001</v>
      </c>
      <c r="DF7" s="172">
        <v>0.22692999999999999</v>
      </c>
      <c r="DG7" s="172">
        <v>0.22889000000000001</v>
      </c>
      <c r="DH7" s="172">
        <v>0.23837</v>
      </c>
      <c r="DI7" s="172">
        <v>0.24010999999999999</v>
      </c>
      <c r="DJ7" s="172">
        <v>0.19424</v>
      </c>
      <c r="DK7" s="172">
        <v>0.19355</v>
      </c>
      <c r="DL7" s="172">
        <v>0.26250000000000001</v>
      </c>
      <c r="DM7" s="172">
        <v>0.26441999999999999</v>
      </c>
      <c r="DN7" s="172">
        <v>0.21159</v>
      </c>
      <c r="DO7" s="181">
        <v>0.21101</v>
      </c>
      <c r="DP7" s="172">
        <v>0.23641999999999999</v>
      </c>
      <c r="DQ7" s="172">
        <v>0.23760000000000001</v>
      </c>
      <c r="DR7" s="172">
        <v>0.31513000000000002</v>
      </c>
      <c r="DS7" s="172">
        <v>0.31444</v>
      </c>
    </row>
    <row r="8" spans="1:127" x14ac:dyDescent="0.25">
      <c r="A8" s="193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  <c r="BF8" s="172"/>
      <c r="BG8" s="172"/>
      <c r="BH8" s="172"/>
      <c r="BI8" s="172"/>
      <c r="BJ8" s="172"/>
      <c r="BK8" s="172"/>
      <c r="BL8" s="172"/>
      <c r="BM8" s="172"/>
      <c r="BN8" s="172"/>
      <c r="BO8" s="172"/>
      <c r="BP8" s="172"/>
      <c r="BQ8" s="172"/>
      <c r="BR8" s="172"/>
      <c r="BS8" s="172"/>
      <c r="BT8" s="172"/>
      <c r="BU8" s="172"/>
      <c r="BV8" s="172"/>
      <c r="BW8" s="172"/>
      <c r="BX8" s="172"/>
      <c r="BY8" s="172"/>
      <c r="BZ8" s="172"/>
      <c r="CA8" s="172"/>
      <c r="CB8" s="172"/>
      <c r="CC8" s="172"/>
      <c r="CD8" s="172"/>
      <c r="CE8" s="172"/>
      <c r="CF8" s="172"/>
      <c r="CG8" s="172"/>
      <c r="CH8" s="172"/>
      <c r="CI8" s="172"/>
      <c r="CJ8" s="172"/>
      <c r="CK8" s="172"/>
      <c r="CL8" s="172"/>
      <c r="CM8" s="172"/>
      <c r="CN8" s="172"/>
      <c r="CO8" s="172"/>
      <c r="CP8" s="172"/>
      <c r="CQ8" s="172"/>
      <c r="CR8" s="172"/>
      <c r="CS8" s="172"/>
      <c r="CT8" s="172"/>
      <c r="CU8" s="172"/>
      <c r="CV8" s="172"/>
      <c r="CW8" s="172"/>
      <c r="CX8" s="172"/>
      <c r="CY8" s="172"/>
      <c r="CZ8" s="172"/>
      <c r="DA8" s="172"/>
      <c r="DB8" s="172"/>
      <c r="DC8" s="172"/>
      <c r="DD8" s="172"/>
      <c r="DE8" s="172"/>
      <c r="DF8" s="172"/>
      <c r="DG8" s="172"/>
      <c r="DH8" s="172"/>
      <c r="DI8" s="172"/>
      <c r="DJ8" s="172"/>
      <c r="DK8" s="172"/>
      <c r="DL8" s="172"/>
      <c r="DM8" s="172"/>
      <c r="DN8" s="172"/>
      <c r="DO8" s="172"/>
      <c r="DP8" s="172"/>
      <c r="DQ8" s="172"/>
      <c r="DR8" s="172"/>
      <c r="DS8" s="172"/>
    </row>
    <row r="9" spans="1:127" ht="15.75" customHeight="1" thickBot="1" x14ac:dyDescent="0.3">
      <c r="A9" t="s">
        <v>98</v>
      </c>
    </row>
    <row r="10" spans="1:127" x14ac:dyDescent="0.25">
      <c r="A10" s="127" t="s">
        <v>93</v>
      </c>
      <c r="B10" s="175">
        <v>2.515574917197227E-3</v>
      </c>
      <c r="C10" s="175">
        <v>2.5183188263326879E-3</v>
      </c>
      <c r="D10" s="175">
        <v>2.6082687545567751E-3</v>
      </c>
      <c r="E10" s="191">
        <v>2.610087394714355E-3</v>
      </c>
      <c r="F10" s="175">
        <v>2.6159249246120449E-3</v>
      </c>
      <c r="G10" s="175">
        <v>2.6191624347120519E-3</v>
      </c>
      <c r="H10" s="175">
        <v>3.1270063482224941E-3</v>
      </c>
      <c r="I10" s="175">
        <v>3.127150004729629E-3</v>
      </c>
      <c r="J10" s="176">
        <v>3.145837457850575E-3</v>
      </c>
      <c r="K10" s="175">
        <v>3.145962487906218E-3</v>
      </c>
      <c r="L10" s="175">
        <v>3.178375074639916E-3</v>
      </c>
      <c r="M10" s="174">
        <v>3.178568789735436E-3</v>
      </c>
      <c r="N10" s="176">
        <v>4.0355375967919827E-3</v>
      </c>
      <c r="O10" s="191">
        <v>4.0366873145103446E-3</v>
      </c>
      <c r="P10" s="175">
        <v>4.0552061982452869E-3</v>
      </c>
      <c r="Q10" s="175">
        <v>4.0590250864624977E-3</v>
      </c>
      <c r="R10" s="173">
        <v>4.0727122686803341E-3</v>
      </c>
      <c r="S10" s="175">
        <v>4.0796436369419098E-3</v>
      </c>
      <c r="T10" s="175">
        <v>4.7303750179708004E-3</v>
      </c>
      <c r="U10" s="175">
        <v>4.7304313629865646E-3</v>
      </c>
      <c r="V10" s="191">
        <v>4.743918776512146E-3</v>
      </c>
      <c r="W10" s="172">
        <v>4.7624497674405566E-3</v>
      </c>
      <c r="X10" s="172">
        <v>4.7627999447286129E-3</v>
      </c>
      <c r="Y10" s="172">
        <v>4.7960001975297928E-3</v>
      </c>
      <c r="Z10" s="181">
        <v>5.2856937982141972E-3</v>
      </c>
      <c r="AA10" s="172">
        <v>5.3785061463713646E-3</v>
      </c>
      <c r="AB10" s="172">
        <v>7.0355124771595001E-3</v>
      </c>
      <c r="AC10" s="172">
        <v>7.1603185497224331E-3</v>
      </c>
      <c r="AD10" s="172">
        <v>7.2786561213433743E-3</v>
      </c>
      <c r="AE10" s="180">
        <v>7.3337811045348644E-3</v>
      </c>
      <c r="AF10" s="177">
        <v>7.6727126725018016E-3</v>
      </c>
      <c r="AG10" s="177">
        <v>7.8638065606355667E-3</v>
      </c>
      <c r="AH10" s="178">
        <v>7.9039065167307854E-3</v>
      </c>
      <c r="AI10" s="179">
        <v>7.9191997647285461E-3</v>
      </c>
      <c r="AJ10" s="181">
        <v>8.095981553196907E-3</v>
      </c>
      <c r="AK10" s="172">
        <v>8.392656221985817E-3</v>
      </c>
      <c r="AL10" s="177">
        <v>9.6495058387517929E-3</v>
      </c>
      <c r="AM10" s="172">
        <v>9.7600938752293587E-3</v>
      </c>
      <c r="AN10" s="177">
        <v>9.9400309845805168E-3</v>
      </c>
      <c r="AO10" s="172">
        <v>9.9609373137354851E-3</v>
      </c>
      <c r="AP10" s="172">
        <v>1.001777499914169E-2</v>
      </c>
      <c r="AQ10" s="181">
        <v>1.011660601943731E-2</v>
      </c>
      <c r="AR10" s="172">
        <v>1.0595450177788729E-2</v>
      </c>
      <c r="AS10" s="172">
        <v>1.08457813039422E-2</v>
      </c>
      <c r="AT10" s="172">
        <v>1.132282521575689E-2</v>
      </c>
      <c r="AU10" s="172">
        <v>1.161500625312328E-2</v>
      </c>
      <c r="AV10" s="172">
        <v>1.191698107868433E-2</v>
      </c>
      <c r="AW10" s="172">
        <v>1.192272454500198E-2</v>
      </c>
      <c r="AX10" s="172">
        <v>1.199479401111603E-2</v>
      </c>
      <c r="AY10" s="172">
        <v>1.2000212445855141E-2</v>
      </c>
      <c r="AZ10" s="177">
        <v>1.2022062204778189E-2</v>
      </c>
      <c r="BA10" s="172">
        <v>1.2040475383400921E-2</v>
      </c>
      <c r="BB10" s="172">
        <v>1.20594808831811E-2</v>
      </c>
      <c r="BC10" s="177">
        <v>1.2078156694769859E-2</v>
      </c>
      <c r="BD10" s="172">
        <v>1.219561230391264E-2</v>
      </c>
      <c r="BE10" s="172">
        <v>1.220092456787825E-2</v>
      </c>
      <c r="BF10" s="177">
        <v>1.3463594019412989E-2</v>
      </c>
      <c r="BG10" s="177">
        <v>1.357661280781031E-2</v>
      </c>
      <c r="BH10" s="172">
        <v>1.4068931341171259E-2</v>
      </c>
      <c r="BI10" s="172">
        <v>1.4087687246501449E-2</v>
      </c>
      <c r="BJ10" s="172">
        <v>1.4111556112766269E-2</v>
      </c>
      <c r="BK10" s="172">
        <v>1.42622934654355E-2</v>
      </c>
      <c r="BL10" s="181">
        <v>1.5987168997526169E-2</v>
      </c>
      <c r="BM10" s="172">
        <v>1.598756946623325E-2</v>
      </c>
      <c r="BN10" s="172">
        <v>1.6163961961865429E-2</v>
      </c>
      <c r="BO10" s="172">
        <v>1.6171518713235859E-2</v>
      </c>
      <c r="BP10" s="172">
        <v>1.6241781413555149E-2</v>
      </c>
      <c r="BQ10" s="172">
        <v>1.6248924657702449E-2</v>
      </c>
      <c r="BR10" s="172">
        <v>1.6478056088089939E-2</v>
      </c>
      <c r="BS10" s="172">
        <v>1.6485355794429779E-2</v>
      </c>
      <c r="BT10" s="177">
        <v>1.959127560257912E-2</v>
      </c>
      <c r="BU10" s="177">
        <v>1.9647430628538132E-2</v>
      </c>
      <c r="BV10" s="172">
        <v>2.263353206217289E-2</v>
      </c>
      <c r="BW10" s="172">
        <v>2.2652013227343559E-2</v>
      </c>
      <c r="BX10" s="172">
        <v>2.3238899186253551E-2</v>
      </c>
      <c r="BY10" s="172">
        <v>2.324309945106506E-2</v>
      </c>
      <c r="BZ10" s="172">
        <v>2.3254074156284329E-2</v>
      </c>
      <c r="CA10" s="172">
        <v>2.3257799446582791E-2</v>
      </c>
      <c r="CB10" s="172">
        <v>2.3306287825107571E-2</v>
      </c>
      <c r="CC10" s="172">
        <v>2.343008108437061E-2</v>
      </c>
      <c r="CD10" s="172">
        <v>3.8309913128614433E-2</v>
      </c>
      <c r="CE10" s="172">
        <v>3.831116110086441E-2</v>
      </c>
      <c r="CF10" s="172">
        <v>3.8953650742769241E-2</v>
      </c>
      <c r="CG10" s="181">
        <v>3.9094839245080948E-2</v>
      </c>
      <c r="CH10" s="172">
        <v>4.120844230055809E-2</v>
      </c>
      <c r="CI10" s="172">
        <v>4.1349757462739938E-2</v>
      </c>
      <c r="CJ10" s="172">
        <v>4.8926793038845062E-2</v>
      </c>
      <c r="CK10" s="172">
        <v>4.8927780240774148E-2</v>
      </c>
      <c r="CL10" s="172">
        <v>5.7401474565267563E-2</v>
      </c>
      <c r="CM10" s="172">
        <v>5.7402342557907098E-2</v>
      </c>
      <c r="CN10" s="172">
        <v>6.8239398300647736E-2</v>
      </c>
      <c r="CO10" s="172">
        <v>6.8240083754062653E-2</v>
      </c>
      <c r="CP10" s="172">
        <v>7.1039341390132904E-2</v>
      </c>
      <c r="CQ10" s="172">
        <v>7.1039997041225433E-2</v>
      </c>
      <c r="CR10" s="172">
        <v>8.3204515278339386E-2</v>
      </c>
      <c r="CS10" s="172">
        <v>8.3204962313175201E-2</v>
      </c>
      <c r="CT10" s="172">
        <v>9.4804100692272186E-2</v>
      </c>
      <c r="CU10" s="172">
        <v>9.4856880605220795E-2</v>
      </c>
      <c r="CV10" s="172">
        <v>0.10633543878793721</v>
      </c>
      <c r="CW10" s="172">
        <v>0.10649197548627851</v>
      </c>
      <c r="CX10" s="172">
        <v>0.20182850956916809</v>
      </c>
      <c r="CY10" s="172">
        <v>0.20185589790344241</v>
      </c>
      <c r="CZ10" s="172">
        <v>0.21123890578746801</v>
      </c>
      <c r="DA10" s="172">
        <v>0.21123979985713959</v>
      </c>
      <c r="DB10" s="181">
        <v>0.28321415185928339</v>
      </c>
      <c r="DC10" s="172">
        <v>0.28340926766395569</v>
      </c>
      <c r="DD10" s="172">
        <v>0.34526103734970093</v>
      </c>
      <c r="DE10" s="172">
        <v>0.34567311406135559</v>
      </c>
      <c r="DF10" s="177">
        <v>1.2310435771942141</v>
      </c>
      <c r="DG10" s="177">
        <v>1.2311644554138179</v>
      </c>
      <c r="DH10" s="172">
        <v>1.9571119546890261</v>
      </c>
      <c r="DI10" s="172">
        <v>1.9571133852005</v>
      </c>
      <c r="DJ10" s="177">
        <v>2.0985383987426758</v>
      </c>
      <c r="DK10" s="177">
        <v>2.098542213439941</v>
      </c>
      <c r="DL10" s="177">
        <v>2.3605189323425289</v>
      </c>
      <c r="DM10" s="177">
        <v>2.3605258464813228</v>
      </c>
      <c r="DN10" s="172">
        <v>2.7388749122619629</v>
      </c>
      <c r="DO10" s="172">
        <v>2.7510743141174321</v>
      </c>
      <c r="DP10" s="172">
        <v>2.858740091323853</v>
      </c>
      <c r="DQ10" s="172">
        <v>2.8667774200439449</v>
      </c>
      <c r="DR10" s="172">
        <v>3.0211136341094971</v>
      </c>
      <c r="DS10" s="172">
        <v>3.0211143493652339</v>
      </c>
      <c r="DT10" s="172">
        <v>3.0910065174102779</v>
      </c>
      <c r="DU10" s="172">
        <v>3.0999362468719478</v>
      </c>
      <c r="DV10" s="172">
        <v>3.7003588676452641</v>
      </c>
      <c r="DW10" s="181">
        <v>3.7003591060638432</v>
      </c>
    </row>
    <row r="11" spans="1:127" ht="33.75" customHeight="1" x14ac:dyDescent="0.25">
      <c r="A11" s="190" t="s">
        <v>95</v>
      </c>
      <c r="B11" s="172">
        <v>6.9999999999999994E-5</v>
      </c>
      <c r="C11" s="172">
        <v>6.9999999999999994E-5</v>
      </c>
      <c r="D11" s="172">
        <v>6.9999999999999994E-5</v>
      </c>
      <c r="E11" s="172">
        <v>6.9999999999999994E-5</v>
      </c>
      <c r="F11" s="172">
        <v>6.9999999999999994E-5</v>
      </c>
      <c r="G11" s="172">
        <v>6.9999999999999994E-5</v>
      </c>
      <c r="H11" s="172">
        <v>8.0000000000000007E-5</v>
      </c>
      <c r="I11" s="172">
        <v>8.0000000000000007E-5</v>
      </c>
      <c r="J11" s="172">
        <v>8.0000000000000007E-5</v>
      </c>
      <c r="K11" s="172">
        <v>8.0000000000000007E-5</v>
      </c>
      <c r="L11" s="172">
        <v>8.0000000000000007E-5</v>
      </c>
      <c r="M11" s="172">
        <v>8.0000000000000007E-5</v>
      </c>
      <c r="N11" s="172">
        <v>1.1E-4</v>
      </c>
      <c r="O11" s="172">
        <v>1.1E-4</v>
      </c>
      <c r="P11" s="172">
        <v>1.1E-4</v>
      </c>
      <c r="Q11" s="172">
        <v>1.2E-4</v>
      </c>
      <c r="R11" s="172">
        <v>1.1E-4</v>
      </c>
      <c r="S11" s="172">
        <v>1.2E-4</v>
      </c>
      <c r="T11" s="172">
        <v>1.2E-4</v>
      </c>
      <c r="U11" s="172">
        <v>1.2E-4</v>
      </c>
      <c r="V11" s="181">
        <v>1.2E-4</v>
      </c>
      <c r="W11" s="172">
        <v>1.2E-4</v>
      </c>
      <c r="X11" s="172">
        <v>1.2E-4</v>
      </c>
      <c r="Y11" s="172">
        <v>1.2E-4</v>
      </c>
      <c r="Z11" s="172">
        <v>1.4999999999999999E-4</v>
      </c>
      <c r="AA11" s="172">
        <v>1.4999999999999999E-4</v>
      </c>
      <c r="AB11" s="172">
        <v>2.1000000000000001E-4</v>
      </c>
      <c r="AC11" s="172">
        <v>2.0000000000000001E-4</v>
      </c>
      <c r="AD11" s="172">
        <v>2.1000000000000001E-4</v>
      </c>
      <c r="AE11" s="172">
        <v>2.0000000000000001E-4</v>
      </c>
      <c r="AF11" s="172">
        <v>2.3000000000000001E-4</v>
      </c>
      <c r="AG11" s="172">
        <v>2.2000000000000001E-4</v>
      </c>
      <c r="AH11" s="172">
        <v>2.4000000000000001E-4</v>
      </c>
      <c r="AI11" s="172">
        <v>2.2000000000000001E-4</v>
      </c>
      <c r="AJ11" s="172">
        <v>2.4000000000000001E-4</v>
      </c>
      <c r="AK11" s="172">
        <v>2.5000000000000001E-4</v>
      </c>
      <c r="AL11" s="172">
        <v>2.5999999999999998E-4</v>
      </c>
      <c r="AM11" s="172">
        <v>2.9E-4</v>
      </c>
      <c r="AN11" s="172">
        <v>2.7E-4</v>
      </c>
      <c r="AO11" s="172">
        <v>2.9999999999999997E-4</v>
      </c>
      <c r="AP11" s="172">
        <v>2.7999999999999998E-4</v>
      </c>
      <c r="AQ11" s="181">
        <v>2.9E-4</v>
      </c>
      <c r="AR11" s="172">
        <v>3.2000000000000003E-4</v>
      </c>
      <c r="AS11" s="172">
        <v>3.3E-4</v>
      </c>
      <c r="AT11" s="172">
        <v>3.4000000000000002E-4</v>
      </c>
      <c r="AU11" s="172">
        <v>3.5E-4</v>
      </c>
      <c r="AV11" s="172">
        <v>3.1E-4</v>
      </c>
      <c r="AW11" s="172">
        <v>2.9999999999999997E-4</v>
      </c>
      <c r="AX11" s="172">
        <v>3.1E-4</v>
      </c>
      <c r="AY11" s="172">
        <v>3.1E-4</v>
      </c>
      <c r="AZ11" s="172">
        <v>3.3E-4</v>
      </c>
      <c r="BA11" s="172">
        <v>3.3E-4</v>
      </c>
      <c r="BB11" s="172">
        <v>3.3E-4</v>
      </c>
      <c r="BC11" s="172">
        <v>3.3E-4</v>
      </c>
      <c r="BD11" s="172">
        <v>3.1E-4</v>
      </c>
      <c r="BE11" s="172">
        <v>3.1E-4</v>
      </c>
      <c r="BF11" s="172">
        <v>3.8000000000000002E-4</v>
      </c>
      <c r="BG11" s="172">
        <v>3.8999999999999999E-4</v>
      </c>
      <c r="BH11" s="172">
        <v>3.8999999999999999E-4</v>
      </c>
      <c r="BI11" s="172">
        <v>3.8000000000000002E-4</v>
      </c>
      <c r="BJ11" s="172">
        <v>4.4999999999999999E-4</v>
      </c>
      <c r="BK11" s="172">
        <v>4.6000000000000001E-4</v>
      </c>
      <c r="BL11" s="181">
        <v>4.2000000000000002E-4</v>
      </c>
      <c r="BM11" s="172">
        <v>4.2000000000000002E-4</v>
      </c>
      <c r="BN11" s="172">
        <v>4.0999999999999999E-4</v>
      </c>
      <c r="BO11" s="172">
        <v>4.0999999999999999E-4</v>
      </c>
      <c r="BP11" s="172">
        <v>4.2000000000000002E-4</v>
      </c>
      <c r="BQ11" s="172">
        <v>4.2000000000000002E-4</v>
      </c>
      <c r="BR11" s="172">
        <v>4.2000000000000002E-4</v>
      </c>
      <c r="BS11" s="172">
        <v>4.2000000000000002E-4</v>
      </c>
      <c r="BT11" s="172">
        <v>5.5000000000000003E-4</v>
      </c>
      <c r="BU11" s="172">
        <v>5.5000000000000003E-4</v>
      </c>
      <c r="BV11" s="172">
        <v>6.4999999999999997E-4</v>
      </c>
      <c r="BW11" s="172">
        <v>6.4000000000000005E-4</v>
      </c>
      <c r="BX11" s="172">
        <v>5.9999999999999995E-4</v>
      </c>
      <c r="BY11" s="172">
        <v>6.0999999999999997E-4</v>
      </c>
      <c r="BZ11" s="172">
        <v>5.9999999999999995E-4</v>
      </c>
      <c r="CA11" s="172">
        <v>5.9999999999999995E-4</v>
      </c>
      <c r="CB11" s="172">
        <v>6.0999999999999997E-4</v>
      </c>
      <c r="CC11" s="172">
        <v>6.0999999999999997E-4</v>
      </c>
      <c r="CD11" s="172">
        <v>1.06E-3</v>
      </c>
      <c r="CE11" s="172">
        <v>1.06E-3</v>
      </c>
      <c r="CF11" s="172">
        <v>1.14E-3</v>
      </c>
      <c r="CG11" s="181">
        <v>1.14E-3</v>
      </c>
      <c r="CH11" s="172">
        <v>1.17E-3</v>
      </c>
      <c r="CI11" s="172">
        <v>1.17E-3</v>
      </c>
      <c r="CJ11" s="172">
        <v>1.3500000000000001E-3</v>
      </c>
      <c r="CK11" s="172">
        <v>1.3500000000000001E-3</v>
      </c>
      <c r="CL11" s="172">
        <v>1.57E-3</v>
      </c>
      <c r="CM11" s="172">
        <v>1.57E-3</v>
      </c>
      <c r="CN11" s="172">
        <v>1.8699999999999999E-3</v>
      </c>
      <c r="CO11" s="172">
        <v>1.8699999999999999E-3</v>
      </c>
      <c r="CP11" s="172">
        <v>1.99E-3</v>
      </c>
      <c r="CQ11" s="172">
        <v>1.98E-3</v>
      </c>
      <c r="CR11" s="172">
        <v>2.33E-3</v>
      </c>
      <c r="CS11" s="172">
        <v>2.31E-3</v>
      </c>
      <c r="CT11" s="172">
        <v>2.3999999999999998E-3</v>
      </c>
      <c r="CU11" s="172">
        <v>2.3999999999999998E-3</v>
      </c>
      <c r="CV11" s="172">
        <v>3.0899999999999999E-3</v>
      </c>
      <c r="CW11" s="172">
        <v>3.1099999999999999E-3</v>
      </c>
      <c r="CX11" s="172">
        <v>5.0800000000000003E-3</v>
      </c>
      <c r="CY11" s="172">
        <v>5.0800000000000003E-3</v>
      </c>
      <c r="CZ11" s="172">
        <v>5.3200000000000001E-3</v>
      </c>
      <c r="DA11" s="172">
        <v>5.3E-3</v>
      </c>
      <c r="DB11" s="181">
        <v>8.2000000000000007E-3</v>
      </c>
      <c r="DC11" s="172">
        <v>8.2100000000000003E-3</v>
      </c>
      <c r="DD11" s="172">
        <v>9.8700000000000003E-3</v>
      </c>
      <c r="DE11" s="172">
        <v>9.8700000000000003E-3</v>
      </c>
      <c r="DF11" s="172">
        <v>3.1989999999999998E-2</v>
      </c>
      <c r="DG11" s="172">
        <v>3.1919999999999997E-2</v>
      </c>
      <c r="DH11" s="172">
        <v>5.4120000000000001E-2</v>
      </c>
      <c r="DI11" s="172">
        <v>5.4190000000000002E-2</v>
      </c>
      <c r="DJ11" s="172">
        <v>5.4469999999999998E-2</v>
      </c>
      <c r="DK11" s="172">
        <v>5.4480000000000001E-2</v>
      </c>
      <c r="DL11" s="172">
        <v>6.0429999999999998E-2</v>
      </c>
      <c r="DM11" s="172">
        <v>6.0659999999999999E-2</v>
      </c>
      <c r="DN11" s="172">
        <v>8.3269999999999997E-2</v>
      </c>
      <c r="DO11" s="172">
        <v>8.3640000000000006E-2</v>
      </c>
      <c r="DP11" s="172">
        <v>8.727E-2</v>
      </c>
      <c r="DQ11" s="172">
        <v>8.659E-2</v>
      </c>
      <c r="DR11" s="172">
        <v>8.2180000000000003E-2</v>
      </c>
      <c r="DS11" s="172">
        <v>8.2379999999999995E-2</v>
      </c>
      <c r="DT11" s="172">
        <v>9.4159999999999994E-2</v>
      </c>
      <c r="DU11" s="172">
        <v>9.4460000000000002E-2</v>
      </c>
      <c r="DV11" s="172">
        <v>9.6420000000000006E-2</v>
      </c>
      <c r="DW11" s="181">
        <v>9.6189999999999998E-2</v>
      </c>
    </row>
    <row r="21" spans="1:45" ht="15.75" thickBot="1" x14ac:dyDescent="0.3">
      <c r="A21" s="163">
        <f t="shared" ref="A21:U23" si="0">Y21*1000</f>
        <v>101.56</v>
      </c>
      <c r="B21" s="163">
        <f t="shared" si="0"/>
        <v>100.83</v>
      </c>
      <c r="C21" s="163">
        <f t="shared" si="0"/>
        <v>97.66</v>
      </c>
      <c r="D21" s="163">
        <f t="shared" si="0"/>
        <v>107.42</v>
      </c>
      <c r="E21" s="163">
        <f t="shared" si="0"/>
        <v>101.56</v>
      </c>
      <c r="F21" s="163">
        <f t="shared" si="0"/>
        <v>101.07</v>
      </c>
      <c r="G21" s="163">
        <f t="shared" si="0"/>
        <v>101.07</v>
      </c>
      <c r="H21" s="163">
        <f t="shared" si="0"/>
        <v>102.05</v>
      </c>
      <c r="I21" s="163">
        <f t="shared" si="0"/>
        <v>101.07</v>
      </c>
      <c r="J21" s="163">
        <f t="shared" si="0"/>
        <v>110.60000000000001</v>
      </c>
      <c r="K21" s="163">
        <f t="shared" si="0"/>
        <v>105.96</v>
      </c>
      <c r="L21" s="163">
        <f t="shared" si="0"/>
        <v>105.96</v>
      </c>
      <c r="M21" s="163">
        <f t="shared" si="0"/>
        <v>103.27</v>
      </c>
      <c r="N21" s="163">
        <f t="shared" si="0"/>
        <v>102.78</v>
      </c>
      <c r="O21" s="163">
        <f t="shared" si="0"/>
        <v>94.97</v>
      </c>
      <c r="P21" s="163">
        <f t="shared" si="0"/>
        <v>107.91000000000001</v>
      </c>
      <c r="Q21" s="163">
        <f t="shared" si="0"/>
        <v>103.76</v>
      </c>
      <c r="R21" s="163">
        <f t="shared" si="0"/>
        <v>97.9</v>
      </c>
      <c r="S21" s="163">
        <f t="shared" si="0"/>
        <v>108.14999999999999</v>
      </c>
      <c r="T21" s="163">
        <f t="shared" si="0"/>
        <v>116.94</v>
      </c>
      <c r="U21" s="164">
        <f t="shared" si="0"/>
        <v>104.74</v>
      </c>
      <c r="V21" s="156">
        <f t="shared" ref="V21" si="1">MIN(A21:U21)</f>
        <v>94.97</v>
      </c>
      <c r="W21" s="151">
        <f t="shared" ref="W21" si="2">MAX(A21:U21)</f>
        <v>116.94</v>
      </c>
      <c r="X21" s="150"/>
      <c r="Y21" s="16">
        <v>0.10156</v>
      </c>
      <c r="Z21" s="16">
        <v>0.10083</v>
      </c>
      <c r="AA21" s="16">
        <v>9.7659999999999997E-2</v>
      </c>
      <c r="AB21" s="16">
        <v>0.10742</v>
      </c>
      <c r="AC21" s="16">
        <v>0.10156</v>
      </c>
      <c r="AD21" s="16">
        <v>0.10106999999999999</v>
      </c>
      <c r="AE21" s="16">
        <v>0.10106999999999999</v>
      </c>
      <c r="AF21" s="16">
        <v>0.10205</v>
      </c>
      <c r="AG21" s="16">
        <v>0.10106999999999999</v>
      </c>
      <c r="AH21" s="16">
        <v>0.1106</v>
      </c>
      <c r="AI21" s="16">
        <v>0.10596</v>
      </c>
      <c r="AJ21" s="16">
        <v>0.10596</v>
      </c>
      <c r="AK21" s="16">
        <v>0.10327</v>
      </c>
      <c r="AL21" s="16">
        <v>0.10278</v>
      </c>
      <c r="AM21" s="16">
        <v>9.4969999999999999E-2</v>
      </c>
      <c r="AN21" s="16">
        <v>0.10791000000000001</v>
      </c>
      <c r="AO21" s="16">
        <v>0.10376000000000001</v>
      </c>
      <c r="AP21" s="16">
        <v>9.7900000000000001E-2</v>
      </c>
      <c r="AQ21" s="16">
        <v>0.10815</v>
      </c>
      <c r="AR21" s="16">
        <v>0.11694</v>
      </c>
      <c r="AS21" s="16">
        <v>0.10474</v>
      </c>
    </row>
    <row r="22" spans="1:45" x14ac:dyDescent="0.25">
      <c r="A22" s="161">
        <f t="shared" si="0"/>
        <v>14.66</v>
      </c>
      <c r="B22" s="161">
        <f t="shared" si="0"/>
        <v>14.21</v>
      </c>
      <c r="C22" s="161">
        <f t="shared" si="0"/>
        <v>14.6</v>
      </c>
      <c r="D22" s="161">
        <f t="shared" si="0"/>
        <v>14.14</v>
      </c>
      <c r="E22" s="161">
        <f t="shared" si="0"/>
        <v>15.379999999999999</v>
      </c>
      <c r="F22" s="161">
        <f t="shared" si="0"/>
        <v>14.74</v>
      </c>
      <c r="G22" s="161">
        <f t="shared" si="0"/>
        <v>14.69</v>
      </c>
      <c r="H22" s="161">
        <f t="shared" si="0"/>
        <v>14.69</v>
      </c>
      <c r="I22" s="161">
        <f t="shared" si="0"/>
        <v>16.080000000000002</v>
      </c>
      <c r="J22" s="161">
        <f t="shared" si="0"/>
        <v>14.59</v>
      </c>
      <c r="K22" s="161">
        <f t="shared" si="0"/>
        <v>16.16</v>
      </c>
      <c r="L22" s="161">
        <f t="shared" si="0"/>
        <v>14.91</v>
      </c>
      <c r="M22" s="161">
        <f t="shared" si="0"/>
        <v>14.74</v>
      </c>
      <c r="N22" s="161">
        <f t="shared" si="0"/>
        <v>15.379999999999999</v>
      </c>
      <c r="O22" s="161">
        <f t="shared" si="0"/>
        <v>15</v>
      </c>
      <c r="P22" s="161">
        <f t="shared" si="0"/>
        <v>16.36</v>
      </c>
      <c r="Q22" s="161">
        <f t="shared" si="0"/>
        <v>16.240000000000002</v>
      </c>
      <c r="R22" s="161">
        <f t="shared" si="0"/>
        <v>14.25</v>
      </c>
      <c r="S22" s="161">
        <f t="shared" ref="S22:U23" si="3">AQ22*1000</f>
        <v>15.81</v>
      </c>
      <c r="T22" s="161">
        <f t="shared" si="3"/>
        <v>17.87</v>
      </c>
      <c r="U22" s="162">
        <f t="shared" si="3"/>
        <v>22.509999999999998</v>
      </c>
      <c r="V22" s="155">
        <f t="shared" ref="V22:V23" si="4">MIN(A22:U22)</f>
        <v>14.14</v>
      </c>
      <c r="W22" s="150">
        <f t="shared" ref="W22:W23" si="5">MAX(A22:U22)</f>
        <v>22.509999999999998</v>
      </c>
      <c r="X22" s="150"/>
      <c r="Y22">
        <v>1.4659999999999999E-2</v>
      </c>
      <c r="Z22">
        <v>1.421E-2</v>
      </c>
      <c r="AA22">
        <v>1.46E-2</v>
      </c>
      <c r="AB22">
        <v>1.414E-2</v>
      </c>
      <c r="AC22">
        <v>1.538E-2</v>
      </c>
      <c r="AD22">
        <v>1.474E-2</v>
      </c>
      <c r="AE22">
        <v>1.469E-2</v>
      </c>
      <c r="AF22">
        <v>1.469E-2</v>
      </c>
      <c r="AG22">
        <v>1.6080000000000001E-2</v>
      </c>
      <c r="AH22">
        <v>1.4590000000000001E-2</v>
      </c>
      <c r="AI22">
        <v>1.6160000000000001E-2</v>
      </c>
      <c r="AJ22">
        <v>1.491E-2</v>
      </c>
      <c r="AK22">
        <v>1.474E-2</v>
      </c>
      <c r="AL22">
        <v>1.538E-2</v>
      </c>
      <c r="AM22">
        <v>1.4999999999999999E-2</v>
      </c>
      <c r="AN22">
        <v>1.636E-2</v>
      </c>
      <c r="AO22">
        <v>1.6240000000000001E-2</v>
      </c>
      <c r="AP22">
        <v>1.4250000000000001E-2</v>
      </c>
      <c r="AQ22">
        <v>1.5810000000000001E-2</v>
      </c>
      <c r="AR22">
        <v>1.787E-2</v>
      </c>
      <c r="AS22">
        <v>2.2509999999999999E-2</v>
      </c>
    </row>
    <row r="23" spans="1:45" ht="15.75" thickBot="1" x14ac:dyDescent="0.3">
      <c r="A23" s="159">
        <f t="shared" si="0"/>
        <v>9.8899999999999988</v>
      </c>
      <c r="B23" s="159">
        <f t="shared" si="0"/>
        <v>11.83</v>
      </c>
      <c r="C23" s="159">
        <f t="shared" si="0"/>
        <v>11.73</v>
      </c>
      <c r="D23" s="159">
        <f t="shared" si="0"/>
        <v>11.4</v>
      </c>
      <c r="E23" s="159">
        <f t="shared" si="0"/>
        <v>9.75</v>
      </c>
      <c r="F23" s="159">
        <f t="shared" si="0"/>
        <v>10.6</v>
      </c>
      <c r="G23" s="159">
        <f t="shared" si="0"/>
        <v>9.74</v>
      </c>
      <c r="H23" s="159">
        <f t="shared" si="0"/>
        <v>10.24</v>
      </c>
      <c r="I23" s="159">
        <f t="shared" si="0"/>
        <v>10.44</v>
      </c>
      <c r="J23" s="159">
        <f t="shared" si="0"/>
        <v>12.16</v>
      </c>
      <c r="K23" s="159">
        <f t="shared" si="0"/>
        <v>10.62</v>
      </c>
      <c r="L23" s="159">
        <f t="shared" si="0"/>
        <v>13.03</v>
      </c>
      <c r="M23" s="159">
        <f t="shared" si="0"/>
        <v>9.870000000000001</v>
      </c>
      <c r="N23" s="159">
        <f t="shared" si="0"/>
        <v>9.58</v>
      </c>
      <c r="O23" s="159">
        <f t="shared" si="0"/>
        <v>9.3699999999999992</v>
      </c>
      <c r="P23" s="159">
        <f t="shared" si="0"/>
        <v>11.51</v>
      </c>
      <c r="Q23" s="159">
        <f t="shared" si="0"/>
        <v>10.73</v>
      </c>
      <c r="R23" s="159">
        <f t="shared" si="0"/>
        <v>9.32</v>
      </c>
      <c r="S23" s="159">
        <f t="shared" si="3"/>
        <v>9.77</v>
      </c>
      <c r="T23" s="159">
        <f t="shared" si="3"/>
        <v>10.56</v>
      </c>
      <c r="U23" s="160">
        <f t="shared" si="3"/>
        <v>10.76</v>
      </c>
      <c r="V23" s="156">
        <f t="shared" si="4"/>
        <v>9.32</v>
      </c>
      <c r="W23" s="151">
        <f t="shared" si="5"/>
        <v>13.03</v>
      </c>
      <c r="X23" s="150"/>
      <c r="Y23" s="16">
        <v>9.8899999999999995E-3</v>
      </c>
      <c r="Z23" s="16">
        <v>1.183E-2</v>
      </c>
      <c r="AA23" s="16">
        <v>1.1730000000000001E-2</v>
      </c>
      <c r="AB23" s="16">
        <v>1.14E-2</v>
      </c>
      <c r="AC23" s="16">
        <v>9.75E-3</v>
      </c>
      <c r="AD23" s="16">
        <v>1.06E-2</v>
      </c>
      <c r="AE23" s="16">
        <v>9.7400000000000004E-3</v>
      </c>
      <c r="AF23" s="16">
        <v>1.0240000000000001E-2</v>
      </c>
      <c r="AG23" s="16">
        <v>1.044E-2</v>
      </c>
      <c r="AH23" s="16">
        <v>1.2160000000000001E-2</v>
      </c>
      <c r="AI23" s="16">
        <v>1.0619999999999999E-2</v>
      </c>
      <c r="AJ23" s="16">
        <v>1.303E-2</v>
      </c>
      <c r="AK23" s="16">
        <v>9.8700000000000003E-3</v>
      </c>
      <c r="AL23" s="16">
        <v>9.58E-3</v>
      </c>
      <c r="AM23" s="16">
        <v>9.3699999999999999E-3</v>
      </c>
      <c r="AN23" s="16">
        <v>1.1509999999999999E-2</v>
      </c>
      <c r="AO23" s="16">
        <v>1.073E-2</v>
      </c>
      <c r="AP23" s="16">
        <v>9.3200000000000002E-3</v>
      </c>
      <c r="AQ23" s="16">
        <v>9.7699999999999992E-3</v>
      </c>
      <c r="AR23" s="16">
        <v>1.056E-2</v>
      </c>
      <c r="AS23" s="16">
        <v>1.076E-2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8"/>
  <sheetViews>
    <sheetView topLeftCell="A27" workbookViewId="0">
      <selection activeCell="L59" sqref="L59"/>
    </sheetView>
  </sheetViews>
  <sheetFormatPr defaultRowHeight="15" x14ac:dyDescent="0.25"/>
  <cols>
    <col min="1" max="1" width="14.7109375" style="172" bestFit="1" customWidth="1"/>
    <col min="2" max="3" width="9.140625" style="172" customWidth="1"/>
    <col min="4" max="4" width="12" style="172" bestFit="1" customWidth="1"/>
    <col min="5" max="5" width="14.85546875" style="172" bestFit="1" customWidth="1"/>
    <col min="6" max="6" width="12" style="172" bestFit="1" customWidth="1"/>
    <col min="7" max="7" width="15.85546875" style="172" bestFit="1" customWidth="1"/>
    <col min="8" max="8" width="12" style="172" bestFit="1" customWidth="1"/>
    <col min="9" max="9" width="17.5703125" style="172" bestFit="1" customWidth="1"/>
    <col min="10" max="10" width="12" style="172" bestFit="1" customWidth="1"/>
    <col min="11" max="11" width="18.5703125" style="172" bestFit="1" customWidth="1"/>
    <col min="12" max="12" width="12" style="172" bestFit="1" customWidth="1"/>
    <col min="13" max="13" width="16.42578125" style="172" bestFit="1" customWidth="1"/>
    <col min="14" max="14" width="12" style="172" bestFit="1" customWidth="1"/>
    <col min="15" max="15" width="18.5703125" style="172" bestFit="1" customWidth="1"/>
    <col min="16" max="16" width="12" style="172" bestFit="1" customWidth="1"/>
    <col min="17" max="17" width="13.42578125" style="172" bestFit="1" customWidth="1"/>
    <col min="18" max="20" width="12" style="172" bestFit="1" customWidth="1"/>
    <col min="21" max="21" width="13.28515625" style="172" bestFit="1" customWidth="1"/>
    <col min="22" max="23" width="12" style="172" bestFit="1" customWidth="1"/>
    <col min="24" max="24" width="13.42578125" style="172" bestFit="1" customWidth="1"/>
    <col min="25" max="25" width="9.140625" style="172" customWidth="1"/>
    <col min="26" max="16384" width="9.140625" style="172"/>
  </cols>
  <sheetData>
    <row r="1" spans="1:24" ht="15.75" customHeight="1" thickBot="1" x14ac:dyDescent="0.3">
      <c r="D1" s="169" t="s">
        <v>1</v>
      </c>
      <c r="E1" s="169" t="s">
        <v>24</v>
      </c>
      <c r="F1" s="169" t="s">
        <v>2</v>
      </c>
      <c r="G1" s="170" t="s">
        <v>25</v>
      </c>
      <c r="H1" s="169" t="s">
        <v>3</v>
      </c>
      <c r="I1" s="169" t="s">
        <v>26</v>
      </c>
      <c r="J1" s="169" t="s">
        <v>4</v>
      </c>
      <c r="K1" s="169" t="s">
        <v>27</v>
      </c>
      <c r="L1" s="171" t="s">
        <v>5</v>
      </c>
      <c r="M1" s="169" t="s">
        <v>28</v>
      </c>
      <c r="N1" s="169" t="s">
        <v>6</v>
      </c>
      <c r="O1" s="170" t="s">
        <v>29</v>
      </c>
      <c r="P1" s="171" t="s">
        <v>7</v>
      </c>
      <c r="Q1" s="170" t="s">
        <v>30</v>
      </c>
      <c r="R1" s="169" t="s">
        <v>8</v>
      </c>
      <c r="S1" s="169" t="s">
        <v>9</v>
      </c>
      <c r="T1" s="169" t="s">
        <v>10</v>
      </c>
      <c r="U1" s="169" t="s">
        <v>31</v>
      </c>
      <c r="V1" s="171" t="s">
        <v>11</v>
      </c>
      <c r="W1" s="169" t="s">
        <v>12</v>
      </c>
      <c r="X1" s="170" t="s">
        <v>13</v>
      </c>
    </row>
    <row r="2" spans="1:24" x14ac:dyDescent="0.25">
      <c r="A2" s="187" t="s">
        <v>93</v>
      </c>
      <c r="B2" s="188" t="s">
        <v>23</v>
      </c>
      <c r="C2" s="142" t="s">
        <v>87</v>
      </c>
      <c r="D2" s="173">
        <v>1.146914809942245E-2</v>
      </c>
      <c r="E2" s="173">
        <v>7.1003194898366928E-3</v>
      </c>
      <c r="F2" s="173">
        <v>9.020351804792881E-3</v>
      </c>
      <c r="G2" s="174">
        <v>4.5995372347533703E-3</v>
      </c>
      <c r="H2" s="175">
        <v>9.6059814095497131E-2</v>
      </c>
      <c r="I2" s="173">
        <v>2.3907259106636051E-2</v>
      </c>
      <c r="J2" s="173">
        <v>8.4830500185489655E-2</v>
      </c>
      <c r="K2" s="173">
        <v>1.7664356157183651E-2</v>
      </c>
      <c r="L2" s="176">
        <v>1.3784295879304411E-2</v>
      </c>
      <c r="M2" s="173">
        <v>3.0928009655326601E-3</v>
      </c>
      <c r="N2" s="173">
        <v>1.8102796748280529E-2</v>
      </c>
      <c r="O2" s="174">
        <v>4.6001528389751911E-3</v>
      </c>
      <c r="P2" s="176">
        <v>2.8934570029377941E-2</v>
      </c>
      <c r="Q2" s="174">
        <v>1.76346804946661E-2</v>
      </c>
      <c r="R2" s="173">
        <v>0.3441033661365509</v>
      </c>
      <c r="S2" s="173">
        <v>6.1737269163131707E-2</v>
      </c>
      <c r="T2" s="173">
        <v>0.51023483276367188</v>
      </c>
      <c r="U2" s="173">
        <v>2.676444873213768E-2</v>
      </c>
      <c r="V2" s="173">
        <v>4.0434150695800781</v>
      </c>
      <c r="W2" s="173">
        <v>3.2136268615722661</v>
      </c>
      <c r="X2" s="174">
        <v>5.3624067306518546</v>
      </c>
    </row>
    <row r="3" spans="1:24" ht="15" customHeight="1" thickBot="1" x14ac:dyDescent="0.3">
      <c r="A3" s="190" t="s">
        <v>95</v>
      </c>
      <c r="B3" s="189" t="s">
        <v>23</v>
      </c>
      <c r="C3" s="121" t="s">
        <v>87</v>
      </c>
      <c r="D3" s="172">
        <v>3.5400000000000002E-3</v>
      </c>
      <c r="E3" s="172">
        <v>2.1299999999999999E-3</v>
      </c>
      <c r="F3" s="172">
        <v>2.7699999999999999E-3</v>
      </c>
      <c r="G3" s="172">
        <v>1.39E-3</v>
      </c>
      <c r="H3" s="172">
        <v>2.9219999999999999E-2</v>
      </c>
      <c r="I3" s="172">
        <v>7.1500000000000001E-3</v>
      </c>
      <c r="J3" s="172">
        <v>2.5729999999999999E-2</v>
      </c>
      <c r="K3" s="172">
        <v>5.3E-3</v>
      </c>
      <c r="L3" s="172">
        <v>4.2199999999999998E-3</v>
      </c>
      <c r="M3" s="172">
        <v>9.7999999999999997E-4</v>
      </c>
      <c r="N3" s="172">
        <v>5.5799999999999999E-3</v>
      </c>
      <c r="O3" s="172">
        <v>1.47E-3</v>
      </c>
      <c r="P3" s="172">
        <v>8.8500000000000002E-3</v>
      </c>
      <c r="Q3" s="172">
        <v>5.45E-3</v>
      </c>
      <c r="R3" s="172">
        <v>0.10148</v>
      </c>
      <c r="S3" s="172">
        <v>1.8780000000000002E-2</v>
      </c>
      <c r="T3" s="172">
        <v>0.14291999999999999</v>
      </c>
      <c r="U3" s="172">
        <v>8.4100000000000008E-3</v>
      </c>
      <c r="V3" s="172">
        <v>1.2512000000000001</v>
      </c>
      <c r="W3" s="172">
        <v>0.82765999999999995</v>
      </c>
      <c r="X3" s="172">
        <v>1.55738</v>
      </c>
    </row>
    <row r="4" spans="1:24" x14ac:dyDescent="0.25">
      <c r="A4" s="187" t="s">
        <v>93</v>
      </c>
      <c r="B4" s="188" t="s">
        <v>23</v>
      </c>
      <c r="C4" s="122" t="s">
        <v>94</v>
      </c>
      <c r="D4" s="177">
        <v>1.2137036770582201E-2</v>
      </c>
      <c r="E4" s="177">
        <v>7.1088196709752083E-3</v>
      </c>
      <c r="F4" s="177">
        <v>9.1282455250620842E-3</v>
      </c>
      <c r="G4" s="178">
        <v>4.6589444391429424E-3</v>
      </c>
      <c r="H4" s="172">
        <v>9.6061922609806061E-2</v>
      </c>
      <c r="I4" s="177">
        <v>2.3923138156533241E-2</v>
      </c>
      <c r="J4" s="177">
        <v>8.4831714630126953E-2</v>
      </c>
      <c r="K4" s="177">
        <v>1.7743036150932309E-2</v>
      </c>
      <c r="L4" s="179">
        <v>1.392932888120413E-2</v>
      </c>
      <c r="M4" s="177">
        <v>3.216749988496304E-3</v>
      </c>
      <c r="N4" s="177">
        <v>1.9287606701254841E-2</v>
      </c>
      <c r="O4" s="178">
        <v>4.7460510395467281E-3</v>
      </c>
      <c r="P4" s="179">
        <v>2.892852388322353E-2</v>
      </c>
      <c r="Q4" s="178">
        <v>1.761819422245026E-2</v>
      </c>
      <c r="R4" s="177">
        <v>0.34477806091308588</v>
      </c>
      <c r="S4" s="177">
        <v>6.0114722698926933E-2</v>
      </c>
      <c r="T4" s="177">
        <v>0.51107102632522583</v>
      </c>
      <c r="U4" s="177">
        <v>2.6824260130524639E-2</v>
      </c>
      <c r="V4" s="177">
        <v>4.0436983108520508</v>
      </c>
      <c r="W4" s="177">
        <v>3.2118790149688721</v>
      </c>
      <c r="X4" s="178">
        <v>5.3620562553405762</v>
      </c>
    </row>
    <row r="5" spans="1:24" ht="15.75" customHeight="1" thickBot="1" x14ac:dyDescent="0.3">
      <c r="A5" s="190" t="s">
        <v>95</v>
      </c>
      <c r="B5" s="189" t="s">
        <v>23</v>
      </c>
      <c r="C5" s="122" t="s">
        <v>94</v>
      </c>
      <c r="D5" s="172">
        <v>3.7699999999999999E-3</v>
      </c>
      <c r="E5" s="172">
        <v>2.14E-3</v>
      </c>
      <c r="F5" s="172">
        <v>2.81E-3</v>
      </c>
      <c r="G5" s="172">
        <v>1.4E-3</v>
      </c>
      <c r="H5" s="172">
        <v>2.9239999999999999E-2</v>
      </c>
      <c r="I5" s="172">
        <v>7.1799999999999998E-3</v>
      </c>
      <c r="J5" s="172">
        <v>2.5739999999999999E-2</v>
      </c>
      <c r="K5" s="172">
        <v>5.3E-3</v>
      </c>
      <c r="L5" s="172">
        <v>4.2199999999999998E-3</v>
      </c>
      <c r="M5" s="172">
        <v>9.8999999999999999E-4</v>
      </c>
      <c r="N5" s="172">
        <v>5.9100000000000003E-3</v>
      </c>
      <c r="O5" s="172">
        <v>1.5E-3</v>
      </c>
      <c r="P5" s="172">
        <v>8.8500000000000002E-3</v>
      </c>
      <c r="Q5" s="172">
        <v>5.45E-3</v>
      </c>
      <c r="R5" s="172">
        <v>0.10163</v>
      </c>
      <c r="S5" s="172">
        <v>1.8759999999999999E-2</v>
      </c>
      <c r="T5" s="172">
        <v>0.14310999999999999</v>
      </c>
      <c r="U5" s="172">
        <v>8.43E-3</v>
      </c>
      <c r="V5" s="172">
        <v>1.25302</v>
      </c>
      <c r="W5" s="172">
        <v>0.82704</v>
      </c>
      <c r="X5" s="172">
        <v>1.5547500000000001</v>
      </c>
    </row>
    <row r="6" spans="1:24" x14ac:dyDescent="0.25">
      <c r="A6" s="187" t="s">
        <v>93</v>
      </c>
      <c r="B6" s="189" t="s">
        <v>33</v>
      </c>
      <c r="C6" s="121" t="s">
        <v>87</v>
      </c>
      <c r="D6" s="177">
        <v>7.9391989856958389E-3</v>
      </c>
      <c r="E6" s="177">
        <v>7.1719815023243427E-3</v>
      </c>
      <c r="F6" s="177">
        <v>5.3759072907269001E-3</v>
      </c>
      <c r="G6" s="172">
        <v>4.609319381415844E-3</v>
      </c>
      <c r="H6" s="172">
        <v>5.9974875301122672E-2</v>
      </c>
      <c r="I6" s="177">
        <v>2.3327356204390529E-2</v>
      </c>
      <c r="J6" s="177">
        <v>4.8635914921760559E-2</v>
      </c>
      <c r="K6" s="177">
        <v>1.7188036814332008E-2</v>
      </c>
      <c r="L6" s="177">
        <v>1.176911592483521E-2</v>
      </c>
      <c r="M6" s="177">
        <v>2.9630786739289761E-3</v>
      </c>
      <c r="N6" s="177">
        <v>1.680180057883263E-2</v>
      </c>
      <c r="O6" s="177">
        <v>4.603879526257515E-3</v>
      </c>
      <c r="P6" s="177">
        <v>2.1744018420577049E-2</v>
      </c>
      <c r="Q6" s="177">
        <v>1.739783771336079E-2</v>
      </c>
      <c r="R6" s="177">
        <v>0.1174902096390724</v>
      </c>
      <c r="S6" s="177">
        <v>1.918427832424641E-2</v>
      </c>
      <c r="T6" s="177">
        <v>0.17335651814937589</v>
      </c>
      <c r="U6" s="177">
        <v>2.8026111423969269E-2</v>
      </c>
      <c r="V6" s="177">
        <v>2.331305980682373</v>
      </c>
      <c r="W6" s="177">
        <v>3.0020031929016109</v>
      </c>
      <c r="X6" s="178">
        <v>2.576513290405273</v>
      </c>
    </row>
    <row r="7" spans="1:24" ht="15.75" customHeight="1" thickBot="1" x14ac:dyDescent="0.3">
      <c r="A7" s="190" t="s">
        <v>95</v>
      </c>
      <c r="B7" s="189" t="s">
        <v>33</v>
      </c>
      <c r="C7" s="121" t="s">
        <v>87</v>
      </c>
      <c r="D7" s="172">
        <v>2.47E-3</v>
      </c>
      <c r="E7" s="172">
        <v>2.14E-3</v>
      </c>
      <c r="F7" s="172">
        <v>1.6900000000000001E-3</v>
      </c>
      <c r="G7" s="172">
        <v>1.3799999999999999E-3</v>
      </c>
      <c r="H7" s="172">
        <v>1.8239999999999999E-2</v>
      </c>
      <c r="I7" s="172">
        <v>6.94E-3</v>
      </c>
      <c r="J7" s="172">
        <v>1.477E-2</v>
      </c>
      <c r="K7" s="172">
        <v>5.1000000000000004E-3</v>
      </c>
      <c r="L7" s="172">
        <v>3.5500000000000002E-3</v>
      </c>
      <c r="M7" s="172">
        <v>9.3000000000000005E-4</v>
      </c>
      <c r="N7" s="172">
        <v>5.1000000000000004E-3</v>
      </c>
      <c r="O7" s="172">
        <v>1.47E-3</v>
      </c>
      <c r="P7" s="172">
        <v>6.8100000000000001E-3</v>
      </c>
      <c r="Q7" s="172">
        <v>5.4000000000000003E-3</v>
      </c>
      <c r="R7" s="172">
        <v>3.5529999999999999E-2</v>
      </c>
      <c r="S7" s="172">
        <v>5.9500000000000004E-3</v>
      </c>
      <c r="T7" s="172">
        <v>4.854E-2</v>
      </c>
      <c r="U7" s="172">
        <v>8.4799999999999997E-3</v>
      </c>
      <c r="V7" s="172">
        <v>0.72765000000000002</v>
      </c>
      <c r="W7" s="172">
        <v>0.75034000000000001</v>
      </c>
      <c r="X7" s="172">
        <v>0.75412000000000001</v>
      </c>
    </row>
    <row r="8" spans="1:24" x14ac:dyDescent="0.25">
      <c r="A8" s="187" t="s">
        <v>93</v>
      </c>
      <c r="B8" s="189" t="s">
        <v>33</v>
      </c>
      <c r="C8" s="122" t="s">
        <v>94</v>
      </c>
      <c r="D8" s="177">
        <v>7.8865047544240952E-3</v>
      </c>
      <c r="E8" s="177">
        <v>7.0911664515733719E-3</v>
      </c>
      <c r="F8" s="177">
        <v>5.4736803285777569E-3</v>
      </c>
      <c r="G8" s="172">
        <v>4.6360739506781101E-3</v>
      </c>
      <c r="H8" s="172">
        <v>6.0045819729566567E-2</v>
      </c>
      <c r="I8" s="177">
        <v>2.3429712280631069E-2</v>
      </c>
      <c r="J8" s="177">
        <v>4.8706773668527603E-2</v>
      </c>
      <c r="K8" s="177">
        <v>1.7265735194087029E-2</v>
      </c>
      <c r="L8" s="177">
        <v>1.2328569777309889E-2</v>
      </c>
      <c r="M8" s="177">
        <v>3.0632175039499998E-3</v>
      </c>
      <c r="N8" s="177">
        <v>1.7238670960068699E-2</v>
      </c>
      <c r="O8" s="177">
        <v>4.7547821886837482E-3</v>
      </c>
      <c r="P8" s="177">
        <v>2.2218277677893639E-2</v>
      </c>
      <c r="Q8" s="177">
        <v>1.7585532739758492E-2</v>
      </c>
      <c r="R8" s="177">
        <v>0.1177932769060135</v>
      </c>
      <c r="S8" s="177">
        <v>1.9012333825230598E-2</v>
      </c>
      <c r="T8" s="177">
        <v>0.17304408550262451</v>
      </c>
      <c r="U8" s="177">
        <v>2.800370380282402E-2</v>
      </c>
      <c r="V8" s="177">
        <v>2.331395149230957</v>
      </c>
      <c r="W8" s="177">
        <v>3.0099062919616699</v>
      </c>
      <c r="X8" s="178">
        <v>2.57701563835144</v>
      </c>
    </row>
    <row r="9" spans="1:24" ht="15.75" customHeight="1" thickBot="1" x14ac:dyDescent="0.3">
      <c r="A9" s="190" t="s">
        <v>95</v>
      </c>
      <c r="B9" s="189" t="s">
        <v>33</v>
      </c>
      <c r="C9" s="122" t="s">
        <v>94</v>
      </c>
      <c r="D9" s="172">
        <v>2.48E-3</v>
      </c>
      <c r="E9" s="172">
        <v>2.1299999999999999E-3</v>
      </c>
      <c r="F9" s="172">
        <v>1.7099999999999999E-3</v>
      </c>
      <c r="G9" s="172">
        <v>1.39E-3</v>
      </c>
      <c r="H9" s="172">
        <v>1.8319999999999999E-2</v>
      </c>
      <c r="I9" s="172">
        <v>6.9899999999999997E-3</v>
      </c>
      <c r="J9" s="172">
        <v>1.477E-2</v>
      </c>
      <c r="K9" s="172">
        <v>5.1399999999999996E-3</v>
      </c>
      <c r="L9" s="172">
        <v>3.7399999999999998E-3</v>
      </c>
      <c r="M9" s="172">
        <v>9.6000000000000002E-4</v>
      </c>
      <c r="N9" s="172">
        <v>5.2599999999999999E-3</v>
      </c>
      <c r="O9" s="172">
        <v>1.49E-3</v>
      </c>
      <c r="P9" s="172">
        <v>6.9100000000000003E-3</v>
      </c>
      <c r="Q9" s="172">
        <v>5.4599999999999996E-3</v>
      </c>
      <c r="R9" s="172">
        <v>3.5619999999999999E-2</v>
      </c>
      <c r="S9" s="172">
        <v>5.7400000000000003E-3</v>
      </c>
      <c r="T9" s="172">
        <v>4.8469999999999999E-2</v>
      </c>
      <c r="U9" s="172">
        <v>8.4600000000000005E-3</v>
      </c>
      <c r="V9" s="172">
        <v>0.72828999999999999</v>
      </c>
      <c r="W9" s="172">
        <v>0.74878999999999996</v>
      </c>
      <c r="X9" s="172">
        <v>0.75419999999999998</v>
      </c>
    </row>
    <row r="10" spans="1:24" x14ac:dyDescent="0.25">
      <c r="A10" s="187" t="s">
        <v>93</v>
      </c>
      <c r="B10" s="189" t="s">
        <v>34</v>
      </c>
      <c r="C10" s="121" t="s">
        <v>87</v>
      </c>
      <c r="D10" s="177">
        <v>1.8525471910834309E-2</v>
      </c>
      <c r="E10" s="177">
        <v>7.1783242747187606E-3</v>
      </c>
      <c r="F10" s="177">
        <v>1.48627869784832E-2</v>
      </c>
      <c r="G10" s="172">
        <v>4.7039352357387543E-3</v>
      </c>
      <c r="H10" s="172">
        <v>0.120879165828228</v>
      </c>
      <c r="I10" s="177">
        <v>2.4131175130605701E-2</v>
      </c>
      <c r="J10" s="177">
        <v>0.1047296822071075</v>
      </c>
      <c r="K10" s="177">
        <v>1.7883054912090302E-2</v>
      </c>
      <c r="L10" s="177">
        <v>1.8227305263280869E-2</v>
      </c>
      <c r="M10" s="177">
        <v>3.2503379043191671E-3</v>
      </c>
      <c r="N10" s="177">
        <v>2.561444416642189E-2</v>
      </c>
      <c r="O10" s="177">
        <v>4.6886205673217773E-3</v>
      </c>
      <c r="P10" s="177">
        <v>2.5052906945347789E-2</v>
      </c>
      <c r="Q10" s="177">
        <v>1.500456500798464E-2</v>
      </c>
      <c r="R10" s="177">
        <v>0.27986836433410639</v>
      </c>
      <c r="S10" s="177">
        <v>6.1132978647947311E-2</v>
      </c>
      <c r="T10" s="177">
        <v>0.77524244785308838</v>
      </c>
      <c r="U10" s="177">
        <v>2.750535681843758E-2</v>
      </c>
      <c r="V10" s="177">
        <v>5.7286443710327148</v>
      </c>
      <c r="W10" s="177">
        <v>3.6361618041992192</v>
      </c>
      <c r="X10" s="178">
        <v>5.147280216217041</v>
      </c>
    </row>
    <row r="11" spans="1:24" ht="15.75" customHeight="1" thickBot="1" x14ac:dyDescent="0.3">
      <c r="A11" s="190" t="s">
        <v>95</v>
      </c>
      <c r="B11" s="189" t="s">
        <v>34</v>
      </c>
      <c r="C11" s="121" t="s">
        <v>87</v>
      </c>
      <c r="D11" s="172">
        <v>5.5999999999999999E-3</v>
      </c>
      <c r="E11" s="172">
        <v>2.14E-3</v>
      </c>
      <c r="F11" s="172">
        <v>4.47E-3</v>
      </c>
      <c r="G11" s="172">
        <v>1.39E-3</v>
      </c>
      <c r="H11" s="172">
        <v>3.6909999999999998E-2</v>
      </c>
      <c r="I11" s="172">
        <v>7.1900000000000002E-3</v>
      </c>
      <c r="J11" s="172">
        <v>3.2000000000000001E-2</v>
      </c>
      <c r="K11" s="172">
        <v>5.3400000000000001E-3</v>
      </c>
      <c r="L11" s="172">
        <v>5.5700000000000003E-3</v>
      </c>
      <c r="M11" s="172">
        <v>1.01E-3</v>
      </c>
      <c r="N11" s="172">
        <v>7.7099999999999998E-3</v>
      </c>
      <c r="O11" s="172">
        <v>1.49E-3</v>
      </c>
      <c r="P11" s="172">
        <v>8.0700000000000008E-3</v>
      </c>
      <c r="Q11" s="172">
        <v>4.8799999999999998E-3</v>
      </c>
      <c r="R11" s="172">
        <v>8.4129999999999996E-2</v>
      </c>
      <c r="S11" s="172">
        <v>1.8069999999999999E-2</v>
      </c>
      <c r="T11" s="172">
        <v>0.23091</v>
      </c>
      <c r="U11" s="172">
        <v>8.2900000000000005E-3</v>
      </c>
      <c r="V11" s="172">
        <v>1.72563</v>
      </c>
      <c r="W11" s="172">
        <v>0.92742999999999998</v>
      </c>
      <c r="X11" s="172">
        <v>1.5276000000000001</v>
      </c>
    </row>
    <row r="12" spans="1:24" x14ac:dyDescent="0.25">
      <c r="A12" s="187" t="s">
        <v>93</v>
      </c>
      <c r="B12" s="189" t="s">
        <v>34</v>
      </c>
      <c r="C12" s="138" t="s">
        <v>94</v>
      </c>
      <c r="D12" s="177">
        <v>1.9015569239854809E-2</v>
      </c>
      <c r="E12" s="177">
        <v>7.2749583050608626E-3</v>
      </c>
      <c r="F12" s="177">
        <v>1.5201861038804051E-2</v>
      </c>
      <c r="G12" s="172">
        <v>4.7564445994794369E-3</v>
      </c>
      <c r="H12" s="172">
        <v>0.12025298178195951</v>
      </c>
      <c r="I12" s="177">
        <v>2.4114282801747319E-2</v>
      </c>
      <c r="J12" s="177">
        <v>0.1039864644408226</v>
      </c>
      <c r="K12" s="177">
        <v>1.7807170748710629E-2</v>
      </c>
      <c r="L12" s="177">
        <v>1.905098557472229E-2</v>
      </c>
      <c r="M12" s="177">
        <v>3.3453472424298521E-3</v>
      </c>
      <c r="N12" s="177">
        <v>2.618346735835075E-2</v>
      </c>
      <c r="O12" s="177">
        <v>4.8658796586096287E-3</v>
      </c>
      <c r="P12" s="177">
        <v>2.5302981957793239E-2</v>
      </c>
      <c r="Q12" s="177">
        <v>1.5168546698987481E-2</v>
      </c>
      <c r="R12" s="177">
        <v>0.28044781088829041</v>
      </c>
      <c r="S12" s="177">
        <v>6.0362707823514938E-2</v>
      </c>
      <c r="T12" s="177">
        <v>0.7762330174446106</v>
      </c>
      <c r="U12" s="177">
        <v>2.7492573484778401E-2</v>
      </c>
      <c r="V12" s="177">
        <v>5.7286224365234384</v>
      </c>
      <c r="W12" s="177">
        <v>3.6089961528778081</v>
      </c>
      <c r="X12" s="178">
        <v>5.1473851203918457</v>
      </c>
    </row>
    <row r="13" spans="1:24" x14ac:dyDescent="0.25">
      <c r="A13" s="190" t="s">
        <v>95</v>
      </c>
      <c r="B13" s="189" t="s">
        <v>34</v>
      </c>
      <c r="C13" s="122" t="s">
        <v>94</v>
      </c>
      <c r="D13" s="172">
        <v>5.62E-3</v>
      </c>
      <c r="E13" s="172">
        <v>2.16E-3</v>
      </c>
      <c r="F13" s="172">
        <v>4.4600000000000004E-3</v>
      </c>
      <c r="G13" s="172">
        <v>1.41E-3</v>
      </c>
      <c r="H13" s="172">
        <v>3.6650000000000002E-2</v>
      </c>
      <c r="I13" s="172">
        <v>7.2399999999999999E-3</v>
      </c>
      <c r="J13" s="172">
        <v>3.1739999999999997E-2</v>
      </c>
      <c r="K13" s="172">
        <v>5.3600000000000002E-3</v>
      </c>
      <c r="L13" s="172">
        <v>5.7499999999999999E-3</v>
      </c>
      <c r="M13" s="172">
        <v>1.0300000000000001E-3</v>
      </c>
      <c r="N13" s="172">
        <v>7.8600000000000007E-3</v>
      </c>
      <c r="O13" s="172">
        <v>1.5399999999999999E-3</v>
      </c>
      <c r="P13" s="172">
        <v>8.1300000000000001E-3</v>
      </c>
      <c r="Q13" s="172">
        <v>4.8900000000000002E-3</v>
      </c>
      <c r="R13" s="172">
        <v>8.4260000000000002E-2</v>
      </c>
      <c r="S13" s="172">
        <v>1.8089999999999998E-2</v>
      </c>
      <c r="T13" s="172">
        <v>0.23122999999999999</v>
      </c>
      <c r="U13" s="172">
        <v>8.3199999999999993E-3</v>
      </c>
      <c r="V13" s="172">
        <v>1.7277199999999999</v>
      </c>
      <c r="W13" s="172">
        <v>0.91832999999999998</v>
      </c>
      <c r="X13" s="172">
        <v>1.50627</v>
      </c>
    </row>
    <row r="19" spans="1:24" x14ac:dyDescent="0.25">
      <c r="A19" s="184"/>
      <c r="B19" s="185"/>
      <c r="C19" s="185"/>
    </row>
    <row r="20" spans="1:24" x14ac:dyDescent="0.25">
      <c r="A20" s="184"/>
      <c r="B20" s="185"/>
      <c r="C20" s="185"/>
    </row>
    <row r="21" spans="1:24" x14ac:dyDescent="0.25">
      <c r="A21" s="127" t="s">
        <v>93</v>
      </c>
      <c r="B21" s="189" t="s">
        <v>23</v>
      </c>
      <c r="C21" s="131" t="s">
        <v>87</v>
      </c>
      <c r="D21" s="172">
        <v>3.5550061613321297E-2</v>
      </c>
      <c r="E21" s="172">
        <v>2.644729986786842E-2</v>
      </c>
      <c r="F21" s="172">
        <v>2.6041038334369659E-2</v>
      </c>
      <c r="G21" s="180">
        <v>1.7546150833368301E-2</v>
      </c>
      <c r="H21" s="172">
        <v>0.14181004464626309</v>
      </c>
      <c r="I21" s="172">
        <v>8.9986450970172882E-2</v>
      </c>
      <c r="J21" s="172">
        <v>0.12410804629325869</v>
      </c>
      <c r="K21" s="172">
        <v>6.5041385591030121E-2</v>
      </c>
      <c r="L21" s="172">
        <v>1.5676449984312061E-2</v>
      </c>
      <c r="M21" s="172">
        <v>1.105502527207136E-2</v>
      </c>
      <c r="N21" s="172">
        <v>2.0895799621939659E-2</v>
      </c>
      <c r="O21" s="172">
        <v>1.700748689472675E-2</v>
      </c>
      <c r="P21" s="172">
        <v>3.9302900433540337E-2</v>
      </c>
      <c r="Q21" s="181">
        <v>2.416321262717247E-2</v>
      </c>
      <c r="R21" s="172">
        <v>0.40878638625144958</v>
      </c>
      <c r="S21" s="172">
        <v>7.3919773101806641E-2</v>
      </c>
      <c r="T21" s="172">
        <v>0.56869947910308838</v>
      </c>
      <c r="U21" s="172">
        <v>9.4242565333843231E-2</v>
      </c>
      <c r="V21" s="172">
        <v>5.2393202781677246</v>
      </c>
      <c r="W21" s="172">
        <v>4.3822779655456543</v>
      </c>
      <c r="X21" s="172">
        <v>4.5558657646179199</v>
      </c>
    </row>
    <row r="22" spans="1:24" ht="15" customHeight="1" x14ac:dyDescent="0.25">
      <c r="A22" s="190" t="s">
        <v>95</v>
      </c>
      <c r="B22" s="189" t="s">
        <v>23</v>
      </c>
      <c r="C22" s="121" t="s">
        <v>87</v>
      </c>
      <c r="D22" s="172">
        <v>1.6100000000000001E-3</v>
      </c>
      <c r="E22" s="172">
        <v>1.16E-3</v>
      </c>
      <c r="F22" s="172">
        <v>1.1800000000000001E-3</v>
      </c>
      <c r="G22" s="172">
        <v>7.6999999999999996E-4</v>
      </c>
      <c r="H22" s="172">
        <v>6.4200000000000004E-3</v>
      </c>
      <c r="I22" s="172">
        <v>3.96E-3</v>
      </c>
      <c r="J22" s="172">
        <v>5.6299999999999996E-3</v>
      </c>
      <c r="K22" s="172">
        <v>2.8700000000000002E-3</v>
      </c>
      <c r="L22" s="172">
        <v>8.0000000000000004E-4</v>
      </c>
      <c r="M22" s="172">
        <v>5.0000000000000001E-4</v>
      </c>
      <c r="N22" s="172">
        <v>1.08E-3</v>
      </c>
      <c r="O22" s="172">
        <v>7.7999999999999999E-4</v>
      </c>
      <c r="P22" s="172">
        <v>1.8500000000000001E-3</v>
      </c>
      <c r="Q22" s="172">
        <v>1.1199999999999999E-3</v>
      </c>
      <c r="R22" s="172">
        <v>1.728E-2</v>
      </c>
      <c r="S22" s="172">
        <v>3.6600000000000001E-3</v>
      </c>
      <c r="T22" s="181">
        <v>2.724E-2</v>
      </c>
      <c r="U22" s="172">
        <v>4.13E-3</v>
      </c>
      <c r="V22" s="172">
        <v>0.23760000000000001</v>
      </c>
      <c r="W22" s="172">
        <v>0.24010999999999999</v>
      </c>
      <c r="X22" s="172">
        <v>0.19424</v>
      </c>
    </row>
    <row r="23" spans="1:24" x14ac:dyDescent="0.25">
      <c r="A23" s="127" t="s">
        <v>93</v>
      </c>
      <c r="B23" s="189" t="s">
        <v>23</v>
      </c>
      <c r="C23" s="122" t="s">
        <v>94</v>
      </c>
      <c r="D23" s="172">
        <v>3.5457637161016457E-2</v>
      </c>
      <c r="E23" s="172">
        <v>2.6353063061833382E-2</v>
      </c>
      <c r="F23" s="172">
        <v>2.6109311729669571E-2</v>
      </c>
      <c r="G23" s="180">
        <v>1.743365079164505E-2</v>
      </c>
      <c r="H23" s="172">
        <v>0.14181074500083921</v>
      </c>
      <c r="I23" s="172">
        <v>8.9987590909004211E-2</v>
      </c>
      <c r="J23" s="172">
        <v>0.124110572040081</v>
      </c>
      <c r="K23" s="172">
        <v>6.504300981760025E-2</v>
      </c>
      <c r="L23" s="172">
        <v>1.6241513192653659E-2</v>
      </c>
      <c r="M23" s="172">
        <v>1.1055512353777891E-2</v>
      </c>
      <c r="N23" s="172">
        <v>2.1412387490272519E-2</v>
      </c>
      <c r="O23" s="172">
        <v>1.6985250636935231E-2</v>
      </c>
      <c r="P23" s="172">
        <v>3.9227575063705437E-2</v>
      </c>
      <c r="Q23" s="181">
        <v>2.408713661134243E-2</v>
      </c>
      <c r="R23" s="172">
        <v>0.40890198945999151</v>
      </c>
      <c r="S23" s="172">
        <v>7.3727913200855255E-2</v>
      </c>
      <c r="T23" s="172">
        <v>0.56968891620635986</v>
      </c>
      <c r="U23" s="172">
        <v>9.4075426459312439E-2</v>
      </c>
      <c r="V23" s="172">
        <v>5.2393183708190918</v>
      </c>
      <c r="W23" s="172">
        <v>4.357792854309082</v>
      </c>
      <c r="X23" s="172">
        <v>4.5560221672058114</v>
      </c>
    </row>
    <row r="24" spans="1:24" x14ac:dyDescent="0.25">
      <c r="A24" s="190" t="s">
        <v>95</v>
      </c>
      <c r="B24" s="189" t="s">
        <v>23</v>
      </c>
      <c r="C24" s="122" t="s">
        <v>94</v>
      </c>
      <c r="D24" s="172">
        <v>1.6100000000000001E-3</v>
      </c>
      <c r="E24" s="172">
        <v>1.15E-3</v>
      </c>
      <c r="F24" s="172">
        <v>1.1900000000000001E-3</v>
      </c>
      <c r="G24" s="172">
        <v>7.6000000000000004E-4</v>
      </c>
      <c r="H24" s="172">
        <v>6.3899999999999998E-3</v>
      </c>
      <c r="I24" s="172">
        <v>3.9399999999999999E-3</v>
      </c>
      <c r="J24" s="172">
        <v>5.5999999999999999E-3</v>
      </c>
      <c r="K24" s="172">
        <v>2.8600000000000001E-3</v>
      </c>
      <c r="L24" s="172">
        <v>8.3000000000000001E-4</v>
      </c>
      <c r="M24" s="172">
        <v>5.0000000000000001E-4</v>
      </c>
      <c r="N24" s="172">
        <v>1.1000000000000001E-3</v>
      </c>
      <c r="O24" s="172">
        <v>7.7999999999999999E-4</v>
      </c>
      <c r="P24" s="172">
        <v>1.83E-3</v>
      </c>
      <c r="Q24" s="172">
        <v>1.1000000000000001E-3</v>
      </c>
      <c r="R24" s="172">
        <v>1.721E-2</v>
      </c>
      <c r="S24" s="172">
        <v>3.63E-3</v>
      </c>
      <c r="T24" s="181">
        <v>2.716E-2</v>
      </c>
      <c r="U24" s="172">
        <v>4.1700000000000001E-3</v>
      </c>
      <c r="V24" s="172">
        <v>0.23641999999999999</v>
      </c>
      <c r="W24" s="172">
        <v>0.23837</v>
      </c>
      <c r="X24" s="172">
        <v>0.19355</v>
      </c>
    </row>
    <row r="25" spans="1:24" x14ac:dyDescent="0.25">
      <c r="A25" s="127" t="s">
        <v>93</v>
      </c>
      <c r="B25" s="189" t="s">
        <v>33</v>
      </c>
      <c r="C25" s="121" t="s">
        <v>87</v>
      </c>
      <c r="D25" s="172">
        <v>3.1151661649346352E-2</v>
      </c>
      <c r="E25" s="172">
        <v>2.6409400627017021E-2</v>
      </c>
      <c r="F25" s="172">
        <v>2.153847552835941E-2</v>
      </c>
      <c r="G25" s="180">
        <v>1.754668727517128E-2</v>
      </c>
      <c r="H25" s="172">
        <v>9.855247288942337E-2</v>
      </c>
      <c r="I25" s="172">
        <v>8.9644327759742737E-2</v>
      </c>
      <c r="J25" s="172">
        <v>8.1466309726238251E-2</v>
      </c>
      <c r="K25" s="172">
        <v>6.4666174352169037E-2</v>
      </c>
      <c r="L25" s="172">
        <v>1.606612466275692E-2</v>
      </c>
      <c r="M25" s="172">
        <v>1.1172724887728689E-2</v>
      </c>
      <c r="N25" s="172">
        <v>3.2001424580812447E-2</v>
      </c>
      <c r="O25" s="172">
        <v>1.7213737592101101E-2</v>
      </c>
      <c r="P25" s="172">
        <v>3.1870998442172997E-2</v>
      </c>
      <c r="Q25" s="181">
        <v>2.4125125259160999E-2</v>
      </c>
      <c r="R25" s="172">
        <v>0.45757946372032171</v>
      </c>
      <c r="S25" s="172">
        <v>3.2073412090539932E-2</v>
      </c>
      <c r="T25" s="172">
        <v>0.38266411423683172</v>
      </c>
      <c r="U25" s="172">
        <v>9.4362027943134308E-2</v>
      </c>
      <c r="V25" s="172">
        <v>3.5427935123443599</v>
      </c>
      <c r="W25" s="172">
        <v>4.162874698638916</v>
      </c>
      <c r="X25" s="172">
        <v>2.565973281860352</v>
      </c>
    </row>
    <row r="26" spans="1:24" x14ac:dyDescent="0.25">
      <c r="A26" s="190" t="s">
        <v>95</v>
      </c>
      <c r="B26" s="189" t="s">
        <v>33</v>
      </c>
      <c r="C26" s="121" t="s">
        <v>87</v>
      </c>
      <c r="D26" s="172">
        <v>1.41E-3</v>
      </c>
      <c r="E26" s="172">
        <v>1.16E-3</v>
      </c>
      <c r="F26" s="172">
        <v>9.7999999999999997E-4</v>
      </c>
      <c r="G26" s="172">
        <v>7.6999999999999996E-4</v>
      </c>
      <c r="H26" s="172">
        <v>4.5300000000000002E-3</v>
      </c>
      <c r="I26" s="172">
        <v>3.9300000000000003E-3</v>
      </c>
      <c r="J26" s="172">
        <v>3.7499999999999999E-3</v>
      </c>
      <c r="K26" s="172">
        <v>2.8500000000000001E-3</v>
      </c>
      <c r="L26" s="172">
        <v>7.7999999999999999E-4</v>
      </c>
      <c r="M26" s="172">
        <v>5.1000000000000004E-4</v>
      </c>
      <c r="N26" s="172">
        <v>1.5399999999999999E-3</v>
      </c>
      <c r="O26" s="172">
        <v>7.9000000000000001E-4</v>
      </c>
      <c r="P26" s="172">
        <v>1.4599999999999999E-3</v>
      </c>
      <c r="Q26" s="172">
        <v>1.1199999999999999E-3</v>
      </c>
      <c r="R26" s="172">
        <v>1.9689999999999999E-2</v>
      </c>
      <c r="S26" s="172">
        <v>1.65E-3</v>
      </c>
      <c r="T26" s="181">
        <v>1.7840000000000002E-2</v>
      </c>
      <c r="U26" s="172">
        <v>4.1599999999999996E-3</v>
      </c>
      <c r="V26" s="172">
        <v>0.16717000000000001</v>
      </c>
      <c r="W26" s="172">
        <v>0.22889000000000001</v>
      </c>
      <c r="X26" s="172">
        <v>0.10736</v>
      </c>
    </row>
    <row r="27" spans="1:24" x14ac:dyDescent="0.25">
      <c r="A27" s="127" t="s">
        <v>93</v>
      </c>
      <c r="B27" s="189" t="s">
        <v>33</v>
      </c>
      <c r="C27" s="122" t="s">
        <v>94</v>
      </c>
      <c r="D27" s="172">
        <v>3.0945949256420139E-2</v>
      </c>
      <c r="E27" s="172">
        <v>2.6316912844777111E-2</v>
      </c>
      <c r="F27" s="172">
        <v>2.1146262064576149E-2</v>
      </c>
      <c r="G27" s="180">
        <v>1.7433937638998032E-2</v>
      </c>
      <c r="H27" s="172">
        <v>9.8554536700248718E-2</v>
      </c>
      <c r="I27" s="172">
        <v>8.9645959436893463E-2</v>
      </c>
      <c r="J27" s="172">
        <v>8.146899938583374E-2</v>
      </c>
      <c r="K27" s="172">
        <v>6.466781347990036E-2</v>
      </c>
      <c r="L27" s="172">
        <v>1.6828650608658791E-2</v>
      </c>
      <c r="M27" s="172">
        <v>1.1172975413501259E-2</v>
      </c>
      <c r="N27" s="172">
        <v>3.26952263712883E-2</v>
      </c>
      <c r="O27" s="172">
        <v>1.7237374559044841E-2</v>
      </c>
      <c r="P27" s="172">
        <v>3.1983789056539542E-2</v>
      </c>
      <c r="Q27" s="181">
        <v>2.4124374613165859E-2</v>
      </c>
      <c r="R27" s="172">
        <v>0.4575619101524353</v>
      </c>
      <c r="S27" s="172">
        <v>3.169265016913414E-2</v>
      </c>
      <c r="T27" s="172">
        <v>0.38292568922042852</v>
      </c>
      <c r="U27" s="172">
        <v>9.4117186963558197E-2</v>
      </c>
      <c r="V27" s="172">
        <v>3.5427935123443599</v>
      </c>
      <c r="W27" s="172">
        <v>4.144080638885498</v>
      </c>
      <c r="X27" s="172">
        <v>2.56537938117981</v>
      </c>
    </row>
    <row r="28" spans="1:24" x14ac:dyDescent="0.25">
      <c r="A28" s="190" t="s">
        <v>95</v>
      </c>
      <c r="B28" s="189" t="s">
        <v>33</v>
      </c>
      <c r="C28" s="122" t="s">
        <v>94</v>
      </c>
      <c r="D28" s="172">
        <v>1.41E-3</v>
      </c>
      <c r="E28" s="172">
        <v>1.15E-3</v>
      </c>
      <c r="F28" s="172">
        <v>9.6000000000000002E-4</v>
      </c>
      <c r="G28" s="172">
        <v>7.6000000000000004E-4</v>
      </c>
      <c r="H28" s="172">
        <v>4.4999999999999997E-3</v>
      </c>
      <c r="I28" s="172">
        <v>3.9100000000000003E-3</v>
      </c>
      <c r="J28" s="172">
        <v>3.7299999999999998E-3</v>
      </c>
      <c r="K28" s="172">
        <v>2.82E-3</v>
      </c>
      <c r="L28" s="172">
        <v>8.1999999999999998E-4</v>
      </c>
      <c r="M28" s="172">
        <v>5.1000000000000004E-4</v>
      </c>
      <c r="N28" s="172">
        <v>1.56E-3</v>
      </c>
      <c r="O28" s="172">
        <v>7.9000000000000001E-4</v>
      </c>
      <c r="P28" s="172">
        <v>1.42E-3</v>
      </c>
      <c r="Q28" s="172">
        <v>1.1100000000000001E-3</v>
      </c>
      <c r="R28" s="172">
        <v>1.9640000000000001E-2</v>
      </c>
      <c r="S28" s="172">
        <v>1.6000000000000001E-3</v>
      </c>
      <c r="T28" s="181">
        <v>1.7739999999999999E-2</v>
      </c>
      <c r="U28" s="172">
        <v>4.1799999999999997E-3</v>
      </c>
      <c r="V28" s="172">
        <v>0.16636000000000001</v>
      </c>
      <c r="W28" s="172">
        <v>0.22692999999999999</v>
      </c>
      <c r="X28" s="172">
        <v>0.10672</v>
      </c>
    </row>
    <row r="29" spans="1:24" x14ac:dyDescent="0.25">
      <c r="A29" s="127" t="s">
        <v>93</v>
      </c>
      <c r="B29" s="189" t="s">
        <v>34</v>
      </c>
      <c r="C29" s="121" t="s">
        <v>87</v>
      </c>
      <c r="D29" s="182">
        <v>2.7518324553966519E-2</v>
      </c>
      <c r="E29" s="172">
        <v>2.6785662397742271E-2</v>
      </c>
      <c r="F29" s="172">
        <v>2.051376178860664E-2</v>
      </c>
      <c r="G29" s="183">
        <v>1.7593225464224819E-2</v>
      </c>
      <c r="H29" s="172">
        <v>0.17052912712097171</v>
      </c>
      <c r="J29" s="172">
        <v>0.1469317823648453</v>
      </c>
      <c r="L29" s="172">
        <v>1.6870250925421711E-2</v>
      </c>
      <c r="M29" s="172">
        <v>1.1268362402915949E-2</v>
      </c>
      <c r="N29" s="172">
        <v>2.30253990739584E-2</v>
      </c>
      <c r="O29" s="172">
        <v>1.7150262370705601E-2</v>
      </c>
      <c r="P29" s="172">
        <v>4.5125450938940048E-2</v>
      </c>
      <c r="Q29" s="181">
        <v>2.6228474453091621E-2</v>
      </c>
      <c r="R29" s="172">
        <v>0.40276658535003662</v>
      </c>
      <c r="S29" s="172">
        <v>8.2473248243331909E-2</v>
      </c>
      <c r="T29" s="172">
        <v>0.69077968597412109</v>
      </c>
      <c r="U29" s="172">
        <v>9.4307653605937958E-2</v>
      </c>
      <c r="V29" s="172">
        <v>7.231687068939209</v>
      </c>
      <c r="W29" s="172">
        <v>4.8451285362243652</v>
      </c>
      <c r="X29" s="172">
        <v>4.9746618270874023</v>
      </c>
    </row>
    <row r="30" spans="1:24" x14ac:dyDescent="0.25">
      <c r="A30" s="190" t="s">
        <v>95</v>
      </c>
      <c r="B30" s="189" t="s">
        <v>34</v>
      </c>
      <c r="C30" s="121" t="s">
        <v>87</v>
      </c>
      <c r="D30" s="172">
        <v>1.2800000000000001E-3</v>
      </c>
      <c r="E30" s="172">
        <v>1.1800000000000001E-3</v>
      </c>
      <c r="F30" s="172">
        <v>9.5E-4</v>
      </c>
      <c r="G30" s="172">
        <v>7.7999999999999999E-4</v>
      </c>
      <c r="H30" s="172">
        <v>7.8799999999999999E-3</v>
      </c>
      <c r="I30" s="172">
        <v>3.9899999999999996E-3</v>
      </c>
      <c r="J30" s="172">
        <v>6.7999999999999996E-3</v>
      </c>
      <c r="K30" s="172">
        <v>2.9099999999999998E-3</v>
      </c>
      <c r="L30" s="172">
        <v>8.5999999999999998E-4</v>
      </c>
      <c r="M30" s="172">
        <v>5.1000000000000004E-4</v>
      </c>
      <c r="N30" s="172">
        <v>1.17E-3</v>
      </c>
      <c r="O30" s="172">
        <v>7.9000000000000001E-4</v>
      </c>
      <c r="P30" s="172">
        <v>2.14E-3</v>
      </c>
      <c r="Q30" s="172">
        <v>1.23E-3</v>
      </c>
      <c r="R30" s="172">
        <v>1.678E-2</v>
      </c>
      <c r="S30" s="172">
        <v>3.8600000000000001E-3</v>
      </c>
      <c r="T30" s="181">
        <v>3.2899999999999999E-2</v>
      </c>
      <c r="U30" s="172">
        <v>4.1399999999999996E-3</v>
      </c>
      <c r="V30" s="172">
        <v>0.31513000000000002</v>
      </c>
      <c r="W30" s="172">
        <v>0.26441999999999999</v>
      </c>
      <c r="X30" s="172">
        <v>0.21159</v>
      </c>
    </row>
    <row r="31" spans="1:24" x14ac:dyDescent="0.25">
      <c r="A31" s="127" t="s">
        <v>93</v>
      </c>
      <c r="B31" s="189" t="s">
        <v>34</v>
      </c>
      <c r="C31" s="138" t="s">
        <v>94</v>
      </c>
      <c r="D31" s="172">
        <v>2.751811221241951E-2</v>
      </c>
      <c r="E31" s="172">
        <v>2.6654638350009922E-2</v>
      </c>
      <c r="F31" s="172">
        <v>2.0560787990689281E-2</v>
      </c>
      <c r="G31" s="180">
        <v>1.7575062811374661E-2</v>
      </c>
      <c r="H31" s="172">
        <v>0.17055712640285489</v>
      </c>
      <c r="J31" s="172">
        <v>0.1469334959983826</v>
      </c>
      <c r="L31" s="172">
        <v>1.763217523694038E-2</v>
      </c>
      <c r="M31" s="172">
        <v>1.1301512829959391E-2</v>
      </c>
      <c r="N31" s="172">
        <v>2.3913588374853131E-2</v>
      </c>
      <c r="O31" s="172">
        <v>1.710547506809235E-2</v>
      </c>
      <c r="P31" s="172">
        <v>4.5088186860084527E-2</v>
      </c>
      <c r="Q31" s="181">
        <v>2.6190312579274181E-2</v>
      </c>
      <c r="R31" s="172">
        <v>0.40281191468238831</v>
      </c>
      <c r="S31" s="172">
        <v>8.2388535141944885E-2</v>
      </c>
      <c r="T31" s="172">
        <v>0.69201946258544922</v>
      </c>
      <c r="U31" s="172">
        <v>9.4329550862312317E-2</v>
      </c>
      <c r="V31" s="172">
        <v>7.2316913604736328</v>
      </c>
      <c r="W31" s="172">
        <v>4.822634220123291</v>
      </c>
      <c r="X31" s="172">
        <v>4.9748525619506836</v>
      </c>
    </row>
    <row r="32" spans="1:24" x14ac:dyDescent="0.25">
      <c r="A32" s="190" t="s">
        <v>95</v>
      </c>
      <c r="B32" s="189" t="s">
        <v>34</v>
      </c>
      <c r="C32" s="122" t="s">
        <v>94</v>
      </c>
      <c r="D32" s="172">
        <v>1.2600000000000001E-3</v>
      </c>
      <c r="E32" s="172">
        <v>1.1800000000000001E-3</v>
      </c>
      <c r="F32" s="172">
        <v>9.3999999999999997E-4</v>
      </c>
      <c r="G32" s="172">
        <v>7.6999999999999996E-4</v>
      </c>
      <c r="H32" s="172">
        <v>7.8399999999999997E-3</v>
      </c>
      <c r="I32" s="172">
        <v>3.98E-3</v>
      </c>
      <c r="J32" s="172">
        <v>6.7499999999999999E-3</v>
      </c>
      <c r="K32" s="172">
        <v>2.8900000000000002E-3</v>
      </c>
      <c r="L32" s="172">
        <v>8.8000000000000003E-4</v>
      </c>
      <c r="M32" s="172">
        <v>5.1000000000000004E-4</v>
      </c>
      <c r="N32" s="172">
        <v>1.1900000000000001E-3</v>
      </c>
      <c r="O32" s="172">
        <v>7.9000000000000001E-4</v>
      </c>
      <c r="P32" s="172">
        <v>2.1099999999999999E-3</v>
      </c>
      <c r="Q32" s="172">
        <v>1.2099999999999999E-3</v>
      </c>
      <c r="R32" s="172">
        <v>1.67E-2</v>
      </c>
      <c r="S32" s="172">
        <v>3.82E-3</v>
      </c>
      <c r="T32" s="181">
        <v>3.2809999999999999E-2</v>
      </c>
      <c r="U32" s="172">
        <v>4.1999999999999997E-3</v>
      </c>
      <c r="V32" s="172">
        <v>0.31444</v>
      </c>
      <c r="W32" s="172">
        <v>0.26250000000000001</v>
      </c>
      <c r="X32" s="172">
        <v>0.21101</v>
      </c>
    </row>
    <row r="38" spans="1:24" x14ac:dyDescent="0.25">
      <c r="A38" s="127"/>
    </row>
    <row r="39" spans="1:24" x14ac:dyDescent="0.25">
      <c r="A39" s="186"/>
    </row>
    <row r="40" spans="1:24" ht="15.75" customHeight="1" thickBot="1" x14ac:dyDescent="0.3">
      <c r="A40" s="186"/>
    </row>
    <row r="41" spans="1:24" x14ac:dyDescent="0.25">
      <c r="A41" s="187" t="s">
        <v>93</v>
      </c>
      <c r="B41" s="188" t="s">
        <v>23</v>
      </c>
      <c r="C41" s="142" t="s">
        <v>87</v>
      </c>
      <c r="D41" s="173">
        <v>9.6495058387517929E-3</v>
      </c>
      <c r="E41" s="175">
        <v>4.7627999447286129E-3</v>
      </c>
      <c r="F41" s="175">
        <v>7.1603185497224331E-3</v>
      </c>
      <c r="G41" s="174">
        <v>3.178568789735436E-3</v>
      </c>
      <c r="H41" s="175">
        <v>6.8240083754062653E-2</v>
      </c>
      <c r="I41" s="175">
        <v>1.6248924657702449E-2</v>
      </c>
      <c r="J41" s="175">
        <v>5.7402342557907098E-2</v>
      </c>
      <c r="K41" s="175">
        <v>1.2000212445855141E-2</v>
      </c>
      <c r="L41" s="176">
        <v>7.6727126725018016E-3</v>
      </c>
      <c r="M41" s="175">
        <v>2.6159249246120449E-3</v>
      </c>
      <c r="N41" s="175">
        <v>1.0595450177788729E-2</v>
      </c>
      <c r="O41" s="174">
        <v>4.0727122686803341E-3</v>
      </c>
      <c r="P41" s="176">
        <v>1.9647430628538132E-2</v>
      </c>
      <c r="Q41" s="174">
        <v>1.2078156694769859E-2</v>
      </c>
      <c r="R41" s="175">
        <v>0.21123979985713959</v>
      </c>
      <c r="S41" s="175">
        <v>3.9094839245080948E-2</v>
      </c>
      <c r="T41" s="175">
        <v>0.28321415185928339</v>
      </c>
      <c r="U41" s="175">
        <v>2.3254074156284329E-2</v>
      </c>
      <c r="V41" s="175">
        <v>3.0211143493652339</v>
      </c>
      <c r="W41" s="175">
        <v>2.8667774200439449</v>
      </c>
      <c r="X41" s="174">
        <v>2.098542213439941</v>
      </c>
    </row>
    <row r="42" spans="1:24" ht="15.75" customHeight="1" thickBot="1" x14ac:dyDescent="0.3">
      <c r="A42" s="190" t="s">
        <v>95</v>
      </c>
      <c r="B42" s="189" t="s">
        <v>23</v>
      </c>
      <c r="C42" s="121" t="s">
        <v>87</v>
      </c>
      <c r="D42" s="172">
        <v>2.5999999999999998E-4</v>
      </c>
      <c r="E42" s="172">
        <v>1.2E-4</v>
      </c>
      <c r="F42" s="172">
        <v>2.0000000000000001E-4</v>
      </c>
      <c r="G42" s="172">
        <v>8.0000000000000007E-5</v>
      </c>
      <c r="H42" s="172">
        <v>1.8699999999999999E-3</v>
      </c>
      <c r="I42" s="172">
        <v>4.2000000000000002E-4</v>
      </c>
      <c r="J42" s="172">
        <v>1.57E-3</v>
      </c>
      <c r="K42" s="172">
        <v>3.1E-4</v>
      </c>
      <c r="L42" s="172">
        <v>2.3000000000000001E-4</v>
      </c>
      <c r="M42" s="172">
        <v>6.9999999999999994E-5</v>
      </c>
      <c r="N42" s="172">
        <v>3.2000000000000003E-4</v>
      </c>
      <c r="O42" s="172">
        <v>1.1E-4</v>
      </c>
      <c r="P42" s="172">
        <v>5.5000000000000003E-4</v>
      </c>
      <c r="Q42" s="172">
        <v>3.3E-4</v>
      </c>
      <c r="R42" s="172">
        <v>5.3E-3</v>
      </c>
      <c r="S42" s="172">
        <v>1.14E-3</v>
      </c>
      <c r="T42" s="172">
        <v>8.2000000000000007E-3</v>
      </c>
      <c r="U42" s="172">
        <v>5.9999999999999995E-4</v>
      </c>
      <c r="V42" s="172">
        <v>8.2379999999999995E-2</v>
      </c>
      <c r="W42" s="172">
        <v>8.659E-2</v>
      </c>
      <c r="X42" s="181">
        <v>5.4480000000000001E-2</v>
      </c>
    </row>
    <row r="43" spans="1:24" x14ac:dyDescent="0.25">
      <c r="A43" s="187" t="s">
        <v>93</v>
      </c>
      <c r="B43" s="188" t="s">
        <v>23</v>
      </c>
      <c r="C43" s="122" t="s">
        <v>94</v>
      </c>
      <c r="D43" s="177">
        <v>9.9400309845805168E-3</v>
      </c>
      <c r="E43" s="172">
        <v>4.7304313629865646E-3</v>
      </c>
      <c r="F43" s="172">
        <v>7.3337811045348644E-3</v>
      </c>
      <c r="G43" s="178">
        <v>3.145837457850575E-3</v>
      </c>
      <c r="H43" s="172">
        <v>6.8239398300647736E-2</v>
      </c>
      <c r="I43" s="172">
        <v>1.6241781413555149E-2</v>
      </c>
      <c r="J43" s="172">
        <v>5.7401474565267563E-2</v>
      </c>
      <c r="K43" s="172">
        <v>1.199479401111603E-2</v>
      </c>
      <c r="L43" s="179">
        <v>7.9039065167307854E-3</v>
      </c>
      <c r="M43" s="172">
        <v>2.6191624347120519E-3</v>
      </c>
      <c r="N43" s="172">
        <v>1.08457813039422E-2</v>
      </c>
      <c r="O43" s="178">
        <v>4.0355375967919827E-3</v>
      </c>
      <c r="P43" s="179">
        <v>1.959127560257912E-2</v>
      </c>
      <c r="Q43" s="178">
        <v>1.2022062204778189E-2</v>
      </c>
      <c r="R43" s="172">
        <v>0.21123890578746801</v>
      </c>
      <c r="S43" s="172">
        <v>3.8953650742769241E-2</v>
      </c>
      <c r="T43" s="172">
        <v>0.28340926766395569</v>
      </c>
      <c r="U43" s="172">
        <v>2.324309945106506E-2</v>
      </c>
      <c r="V43" s="172">
        <v>3.0211136341094971</v>
      </c>
      <c r="W43" s="172">
        <v>2.858740091323853</v>
      </c>
      <c r="X43" s="178">
        <v>2.0985383987426758</v>
      </c>
    </row>
    <row r="44" spans="1:24" ht="15.75" customHeight="1" thickBot="1" x14ac:dyDescent="0.3">
      <c r="A44" s="190" t="s">
        <v>95</v>
      </c>
      <c r="B44" s="189" t="s">
        <v>23</v>
      </c>
      <c r="C44" s="122" t="s">
        <v>94</v>
      </c>
      <c r="D44" s="172">
        <v>2.7E-4</v>
      </c>
      <c r="E44" s="172">
        <v>1.2E-4</v>
      </c>
      <c r="F44" s="172">
        <v>2.0000000000000001E-4</v>
      </c>
      <c r="G44" s="172">
        <v>8.0000000000000007E-5</v>
      </c>
      <c r="H44" s="172">
        <v>1.8699999999999999E-3</v>
      </c>
      <c r="I44" s="172">
        <v>4.2000000000000002E-4</v>
      </c>
      <c r="J44" s="172">
        <v>1.57E-3</v>
      </c>
      <c r="K44" s="172">
        <v>3.1E-4</v>
      </c>
      <c r="L44" s="172">
        <v>2.4000000000000001E-4</v>
      </c>
      <c r="M44" s="172">
        <v>6.9999999999999994E-5</v>
      </c>
      <c r="N44" s="172">
        <v>3.3E-4</v>
      </c>
      <c r="O44" s="172">
        <v>1.1E-4</v>
      </c>
      <c r="P44" s="172">
        <v>5.5000000000000003E-4</v>
      </c>
      <c r="Q44" s="172">
        <v>3.3E-4</v>
      </c>
      <c r="R44" s="172">
        <v>5.3200000000000001E-3</v>
      </c>
      <c r="S44" s="172">
        <v>1.14E-3</v>
      </c>
      <c r="T44" s="172">
        <v>8.2100000000000003E-3</v>
      </c>
      <c r="U44" s="172">
        <v>6.0999999999999997E-4</v>
      </c>
      <c r="V44" s="172">
        <v>8.2180000000000003E-2</v>
      </c>
      <c r="W44" s="172">
        <v>8.727E-2</v>
      </c>
      <c r="X44" s="181">
        <v>5.4469999999999998E-2</v>
      </c>
    </row>
    <row r="45" spans="1:24" x14ac:dyDescent="0.25">
      <c r="A45" s="187" t="s">
        <v>93</v>
      </c>
      <c r="B45" s="189" t="s">
        <v>33</v>
      </c>
      <c r="C45" s="121" t="s">
        <v>87</v>
      </c>
      <c r="D45" s="177">
        <v>7.8638065606355667E-3</v>
      </c>
      <c r="E45" s="172">
        <v>4.7624497674405566E-3</v>
      </c>
      <c r="F45" s="172">
        <v>5.2856937982141972E-3</v>
      </c>
      <c r="G45" s="172">
        <v>3.178375074639916E-3</v>
      </c>
      <c r="H45" s="172">
        <v>4.8927780240774148E-2</v>
      </c>
      <c r="I45" s="172">
        <v>1.6171518713235859E-2</v>
      </c>
      <c r="J45" s="172">
        <v>3.831116110086441E-2</v>
      </c>
      <c r="K45" s="172">
        <v>1.192272454500198E-2</v>
      </c>
      <c r="L45" s="172">
        <v>7.0355124771595001E-3</v>
      </c>
      <c r="M45" s="172">
        <v>2.515574917197227E-3</v>
      </c>
      <c r="N45" s="172">
        <v>9.7600938752293587E-3</v>
      </c>
      <c r="O45" s="172">
        <v>4.0796436369419098E-3</v>
      </c>
      <c r="P45" s="172">
        <v>1.598756946623325E-2</v>
      </c>
      <c r="Q45" s="172">
        <v>1.20594808831811E-2</v>
      </c>
      <c r="R45" s="172">
        <v>9.4856880605220795E-2</v>
      </c>
      <c r="S45" s="172">
        <v>1.42622934654355E-2</v>
      </c>
      <c r="T45" s="172">
        <v>0.10633543878793721</v>
      </c>
      <c r="U45" s="172">
        <v>2.3238899186253551E-2</v>
      </c>
      <c r="V45" s="172">
        <v>1.9571133852005</v>
      </c>
      <c r="W45" s="172">
        <v>2.7510743141174321</v>
      </c>
      <c r="X45" s="178">
        <v>1.2311644554138179</v>
      </c>
    </row>
    <row r="46" spans="1:24" ht="15.75" customHeight="1" thickBot="1" x14ac:dyDescent="0.3">
      <c r="A46" s="190" t="s">
        <v>95</v>
      </c>
      <c r="B46" s="189" t="s">
        <v>33</v>
      </c>
      <c r="C46" s="121" t="s">
        <v>87</v>
      </c>
      <c r="D46" s="172">
        <v>2.2000000000000001E-4</v>
      </c>
      <c r="E46" s="172">
        <v>1.2E-4</v>
      </c>
      <c r="F46" s="172">
        <v>1.4999999999999999E-4</v>
      </c>
      <c r="G46" s="172">
        <v>8.0000000000000007E-5</v>
      </c>
      <c r="H46" s="172">
        <v>1.3500000000000001E-3</v>
      </c>
      <c r="I46" s="172">
        <v>4.0999999999999999E-4</v>
      </c>
      <c r="J46" s="172">
        <v>1.06E-3</v>
      </c>
      <c r="K46" s="172">
        <v>2.9999999999999997E-4</v>
      </c>
      <c r="L46" s="172">
        <v>2.1000000000000001E-4</v>
      </c>
      <c r="M46" s="172">
        <v>6.9999999999999994E-5</v>
      </c>
      <c r="N46" s="172">
        <v>2.9E-4</v>
      </c>
      <c r="O46" s="172">
        <v>1.2E-4</v>
      </c>
      <c r="P46" s="172">
        <v>4.2000000000000002E-4</v>
      </c>
      <c r="Q46" s="172">
        <v>3.3E-4</v>
      </c>
      <c r="R46" s="172">
        <v>2.3999999999999998E-3</v>
      </c>
      <c r="S46" s="172">
        <v>4.6000000000000001E-4</v>
      </c>
      <c r="T46" s="172">
        <v>3.0899999999999999E-3</v>
      </c>
      <c r="U46" s="172">
        <v>5.9999999999999995E-4</v>
      </c>
      <c r="V46" s="172">
        <v>5.4190000000000002E-2</v>
      </c>
      <c r="W46" s="172">
        <v>8.3640000000000006E-2</v>
      </c>
      <c r="X46" s="181">
        <v>3.1919999999999997E-2</v>
      </c>
    </row>
    <row r="47" spans="1:24" x14ac:dyDescent="0.25">
      <c r="A47" s="187" t="s">
        <v>93</v>
      </c>
      <c r="B47" s="189" t="s">
        <v>33</v>
      </c>
      <c r="C47" s="122" t="s">
        <v>94</v>
      </c>
      <c r="D47" s="177">
        <v>7.9191997647285461E-3</v>
      </c>
      <c r="E47" s="172">
        <v>4.7303750179708004E-3</v>
      </c>
      <c r="F47" s="172">
        <v>5.3785061463713646E-3</v>
      </c>
      <c r="G47" s="172">
        <v>3.145962487906218E-3</v>
      </c>
      <c r="H47" s="172">
        <v>4.8926793038845062E-2</v>
      </c>
      <c r="I47" s="172">
        <v>1.6163961961865429E-2</v>
      </c>
      <c r="J47" s="172">
        <v>3.8309913128614433E-2</v>
      </c>
      <c r="K47" s="172">
        <v>1.191698107868433E-2</v>
      </c>
      <c r="L47" s="172">
        <v>7.2786561213433743E-3</v>
      </c>
      <c r="M47" s="172">
        <v>2.5183188263326879E-3</v>
      </c>
      <c r="N47" s="172">
        <v>9.9609373137354851E-3</v>
      </c>
      <c r="O47" s="172">
        <v>4.0590250864624977E-3</v>
      </c>
      <c r="P47" s="172">
        <v>1.5987168997526169E-2</v>
      </c>
      <c r="Q47" s="172">
        <v>1.2040475383400921E-2</v>
      </c>
      <c r="R47" s="172">
        <v>9.4804100692272186E-2</v>
      </c>
      <c r="S47" s="172">
        <v>1.4111556112766269E-2</v>
      </c>
      <c r="T47" s="172">
        <v>0.10649197548627851</v>
      </c>
      <c r="U47" s="172">
        <v>2.343008108437061E-2</v>
      </c>
      <c r="V47" s="172">
        <v>1.9571119546890261</v>
      </c>
      <c r="W47" s="172">
        <v>2.7388749122619629</v>
      </c>
      <c r="X47" s="178">
        <v>1.2310435771942141</v>
      </c>
    </row>
    <row r="48" spans="1:24" ht="15.75" customHeight="1" thickBot="1" x14ac:dyDescent="0.3">
      <c r="A48" s="190" t="s">
        <v>95</v>
      </c>
      <c r="B48" s="189" t="s">
        <v>33</v>
      </c>
      <c r="C48" s="122" t="s">
        <v>94</v>
      </c>
      <c r="D48" s="172">
        <v>2.2000000000000001E-4</v>
      </c>
      <c r="E48" s="172">
        <v>1.2E-4</v>
      </c>
      <c r="F48" s="172">
        <v>1.4999999999999999E-4</v>
      </c>
      <c r="G48" s="172">
        <v>8.0000000000000007E-5</v>
      </c>
      <c r="H48" s="172">
        <v>1.3500000000000001E-3</v>
      </c>
      <c r="I48" s="172">
        <v>4.0999999999999999E-4</v>
      </c>
      <c r="J48" s="172">
        <v>1.06E-3</v>
      </c>
      <c r="K48" s="172">
        <v>3.1E-4</v>
      </c>
      <c r="L48" s="172">
        <v>2.1000000000000001E-4</v>
      </c>
      <c r="M48" s="172">
        <v>6.9999999999999994E-5</v>
      </c>
      <c r="N48" s="172">
        <v>2.9999999999999997E-4</v>
      </c>
      <c r="O48" s="172">
        <v>1.2E-4</v>
      </c>
      <c r="P48" s="172">
        <v>4.2000000000000002E-4</v>
      </c>
      <c r="Q48" s="172">
        <v>3.3E-4</v>
      </c>
      <c r="R48" s="172">
        <v>2.3999999999999998E-3</v>
      </c>
      <c r="S48" s="172">
        <v>4.4999999999999999E-4</v>
      </c>
      <c r="T48" s="172">
        <v>3.1099999999999999E-3</v>
      </c>
      <c r="U48" s="172">
        <v>6.0999999999999997E-4</v>
      </c>
      <c r="V48" s="172">
        <v>5.4120000000000001E-2</v>
      </c>
      <c r="W48" s="172">
        <v>8.3269999999999997E-2</v>
      </c>
      <c r="X48" s="181">
        <v>3.1989999999999998E-2</v>
      </c>
    </row>
    <row r="49" spans="1:24" x14ac:dyDescent="0.25">
      <c r="A49" s="187" t="s">
        <v>93</v>
      </c>
      <c r="B49" s="189" t="s">
        <v>34</v>
      </c>
      <c r="C49" s="121" t="s">
        <v>87</v>
      </c>
      <c r="D49" s="177">
        <v>1.3463594019412989E-2</v>
      </c>
      <c r="E49" s="172">
        <v>4.743918776512146E-3</v>
      </c>
      <c r="F49" s="172">
        <v>1.001777499914169E-2</v>
      </c>
      <c r="G49" s="172">
        <v>3.127150004729629E-3</v>
      </c>
      <c r="H49" s="172">
        <v>8.3204962313175201E-2</v>
      </c>
      <c r="I49" s="172">
        <v>1.6485355794429779E-2</v>
      </c>
      <c r="J49" s="172">
        <v>7.1039997041225433E-2</v>
      </c>
      <c r="K49" s="172">
        <v>1.220092456787825E-2</v>
      </c>
      <c r="L49" s="172">
        <v>8.095981553196907E-3</v>
      </c>
      <c r="M49" s="172">
        <v>2.610087394714355E-3</v>
      </c>
      <c r="N49" s="172">
        <v>1.132282521575689E-2</v>
      </c>
      <c r="O49" s="172">
        <v>4.0552061982452869E-3</v>
      </c>
      <c r="P49" s="172">
        <v>2.2652013227343559E-2</v>
      </c>
      <c r="Q49" s="172">
        <v>1.4087687246501449E-2</v>
      </c>
      <c r="R49" s="172">
        <v>0.20182850956916809</v>
      </c>
      <c r="S49" s="172">
        <v>4.1349757462739938E-2</v>
      </c>
      <c r="T49" s="172">
        <v>0.34526103734970093</v>
      </c>
      <c r="U49" s="172">
        <v>2.3306287825107571E-2</v>
      </c>
      <c r="V49" s="172">
        <v>3.7003591060638432</v>
      </c>
      <c r="W49" s="172">
        <v>3.0999362468719478</v>
      </c>
      <c r="X49" s="178">
        <v>2.3605189323425289</v>
      </c>
    </row>
    <row r="50" spans="1:24" ht="15.75" customHeight="1" thickBot="1" x14ac:dyDescent="0.3">
      <c r="A50" s="190" t="s">
        <v>95</v>
      </c>
      <c r="B50" s="189" t="s">
        <v>34</v>
      </c>
      <c r="C50" s="121" t="s">
        <v>87</v>
      </c>
      <c r="D50" s="172">
        <v>3.8000000000000002E-4</v>
      </c>
      <c r="E50" s="172">
        <v>1.2E-4</v>
      </c>
      <c r="F50" s="172">
        <v>2.7999999999999998E-4</v>
      </c>
      <c r="G50" s="172">
        <v>8.0000000000000007E-5</v>
      </c>
      <c r="H50" s="172">
        <v>2.31E-3</v>
      </c>
      <c r="I50" s="172">
        <v>4.2000000000000002E-4</v>
      </c>
      <c r="J50" s="172">
        <v>1.98E-3</v>
      </c>
      <c r="K50" s="172">
        <v>3.1E-4</v>
      </c>
      <c r="L50" s="172">
        <v>2.4000000000000001E-4</v>
      </c>
      <c r="M50" s="172">
        <v>6.9999999999999994E-5</v>
      </c>
      <c r="N50" s="172">
        <v>3.4000000000000002E-4</v>
      </c>
      <c r="O50" s="172">
        <v>1.1E-4</v>
      </c>
      <c r="P50" s="172">
        <v>6.4000000000000005E-4</v>
      </c>
      <c r="Q50" s="172">
        <v>3.8000000000000002E-4</v>
      </c>
      <c r="R50" s="172">
        <v>5.0800000000000003E-3</v>
      </c>
      <c r="S50" s="172">
        <v>1.17E-3</v>
      </c>
      <c r="T50" s="172">
        <v>9.8700000000000003E-3</v>
      </c>
      <c r="U50" s="172">
        <v>6.0999999999999997E-4</v>
      </c>
      <c r="V50" s="172">
        <v>9.6189999999999998E-2</v>
      </c>
      <c r="W50" s="172">
        <v>9.4460000000000002E-2</v>
      </c>
      <c r="X50" s="181">
        <v>6.0429999999999998E-2</v>
      </c>
    </row>
    <row r="51" spans="1:24" x14ac:dyDescent="0.25">
      <c r="A51" s="187" t="s">
        <v>93</v>
      </c>
      <c r="B51" s="189" t="s">
        <v>34</v>
      </c>
      <c r="C51" s="138" t="s">
        <v>94</v>
      </c>
      <c r="D51" s="177">
        <v>1.357661280781031E-2</v>
      </c>
      <c r="E51" s="172">
        <v>4.7960001975297928E-3</v>
      </c>
      <c r="F51" s="172">
        <v>1.011660601943731E-2</v>
      </c>
      <c r="G51" s="172">
        <v>3.1270063482224941E-3</v>
      </c>
      <c r="H51" s="172">
        <v>8.3204515278339386E-2</v>
      </c>
      <c r="I51" s="172">
        <v>1.6478056088089939E-2</v>
      </c>
      <c r="J51" s="172">
        <v>7.1039341390132904E-2</v>
      </c>
      <c r="K51" s="172">
        <v>1.219561230391264E-2</v>
      </c>
      <c r="L51" s="172">
        <v>8.392656221985817E-3</v>
      </c>
      <c r="M51" s="172">
        <v>2.6082687545567751E-3</v>
      </c>
      <c r="N51" s="172">
        <v>1.161500625312328E-2</v>
      </c>
      <c r="O51" s="172">
        <v>4.0366873145103446E-3</v>
      </c>
      <c r="P51" s="172">
        <v>2.263353206217289E-2</v>
      </c>
      <c r="Q51" s="172">
        <v>1.4068931341171259E-2</v>
      </c>
      <c r="R51" s="172">
        <v>0.20185589790344241</v>
      </c>
      <c r="S51" s="172">
        <v>4.120844230055809E-2</v>
      </c>
      <c r="T51" s="172">
        <v>0.34567311406135559</v>
      </c>
      <c r="U51" s="172">
        <v>2.3257799446582791E-2</v>
      </c>
      <c r="V51" s="172">
        <v>3.7003588676452641</v>
      </c>
      <c r="W51" s="172">
        <v>3.0910065174102779</v>
      </c>
      <c r="X51" s="178">
        <v>2.3605258464813228</v>
      </c>
    </row>
    <row r="52" spans="1:24" x14ac:dyDescent="0.25">
      <c r="A52" s="190" t="s">
        <v>95</v>
      </c>
      <c r="B52" s="189" t="s">
        <v>34</v>
      </c>
      <c r="C52" s="122" t="s">
        <v>94</v>
      </c>
      <c r="D52" s="172">
        <v>3.8999999999999999E-4</v>
      </c>
      <c r="E52" s="172">
        <v>1.2E-4</v>
      </c>
      <c r="F52" s="172">
        <v>2.9E-4</v>
      </c>
      <c r="G52" s="172">
        <v>8.0000000000000007E-5</v>
      </c>
      <c r="H52" s="172">
        <v>2.33E-3</v>
      </c>
      <c r="I52" s="172">
        <v>4.2000000000000002E-4</v>
      </c>
      <c r="J52" s="172">
        <v>1.99E-3</v>
      </c>
      <c r="K52" s="172">
        <v>3.1E-4</v>
      </c>
      <c r="L52" s="172">
        <v>2.5000000000000001E-4</v>
      </c>
      <c r="M52" s="172">
        <v>6.9999999999999994E-5</v>
      </c>
      <c r="N52" s="172">
        <v>3.5E-4</v>
      </c>
      <c r="O52" s="172">
        <v>1.1E-4</v>
      </c>
      <c r="P52" s="172">
        <v>6.4999999999999997E-4</v>
      </c>
      <c r="Q52" s="172">
        <v>3.8999999999999999E-4</v>
      </c>
      <c r="R52" s="172">
        <v>5.0800000000000003E-3</v>
      </c>
      <c r="S52" s="172">
        <v>1.17E-3</v>
      </c>
      <c r="T52" s="172">
        <v>9.8700000000000003E-3</v>
      </c>
      <c r="U52" s="172">
        <v>5.9999999999999995E-4</v>
      </c>
      <c r="V52" s="172">
        <v>9.6420000000000006E-2</v>
      </c>
      <c r="W52" s="172">
        <v>9.4159999999999994E-2</v>
      </c>
      <c r="X52" s="181">
        <v>6.0659999999999999E-2</v>
      </c>
    </row>
    <row r="58" spans="1:24" ht="15.75" customHeight="1" thickBot="1" x14ac:dyDescent="0.3">
      <c r="A58" s="19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M124"/>
  <sheetViews>
    <sheetView topLeftCell="A4" workbookViewId="0">
      <selection activeCell="W34" sqref="W34"/>
    </sheetView>
  </sheetViews>
  <sheetFormatPr defaultRowHeight="15" x14ac:dyDescent="0.25"/>
  <cols>
    <col min="1" max="1" width="9.140625" customWidth="1"/>
    <col min="2" max="2" width="18.5703125" bestFit="1" customWidth="1"/>
    <col min="3" max="3" width="12.5703125" bestFit="1" customWidth="1"/>
    <col min="4" max="4" width="15" bestFit="1" customWidth="1"/>
    <col min="5" max="5" width="13.42578125" bestFit="1" customWidth="1"/>
    <col min="6" max="6" width="16" bestFit="1" customWidth="1"/>
    <col min="7" max="7" width="12.5703125" bestFit="1" customWidth="1"/>
    <col min="8" max="8" width="17.7109375" bestFit="1" customWidth="1"/>
    <col min="9" max="9" width="13.42578125" bestFit="1" customWidth="1"/>
    <col min="10" max="10" width="18.7109375" bestFit="1" customWidth="1"/>
    <col min="11" max="11" width="12.5703125" bestFit="1" customWidth="1"/>
    <col min="12" max="12" width="16.5703125" bestFit="1" customWidth="1"/>
    <col min="13" max="13" width="13.42578125" bestFit="1" customWidth="1"/>
    <col min="14" max="14" width="18.7109375" bestFit="1" customWidth="1"/>
    <col min="15" max="15" width="13.42578125" bestFit="1" customWidth="1"/>
    <col min="16" max="16" width="13.5703125" bestFit="1" customWidth="1"/>
    <col min="17" max="21" width="13.42578125" bestFit="1" customWidth="1"/>
    <col min="22" max="22" width="12.5703125" bestFit="1" customWidth="1"/>
    <col min="23" max="23" width="13.5703125" bestFit="1" customWidth="1"/>
    <col min="24" max="24" width="9.140625" customWidth="1"/>
  </cols>
  <sheetData>
    <row r="1" spans="2:25" ht="19.5" customHeight="1" thickBot="1" x14ac:dyDescent="0.35">
      <c r="B1" s="8" t="s">
        <v>23</v>
      </c>
      <c r="C1" s="13" t="s">
        <v>1</v>
      </c>
      <c r="D1" s="14" t="s">
        <v>24</v>
      </c>
      <c r="E1" s="14" t="s">
        <v>2</v>
      </c>
      <c r="F1" s="14" t="s">
        <v>25</v>
      </c>
      <c r="G1" s="13" t="s">
        <v>3</v>
      </c>
      <c r="H1" s="14" t="s">
        <v>26</v>
      </c>
      <c r="I1" s="14" t="s">
        <v>4</v>
      </c>
      <c r="J1" s="15" t="s">
        <v>27</v>
      </c>
      <c r="K1" s="13" t="s">
        <v>5</v>
      </c>
      <c r="L1" s="14" t="s">
        <v>28</v>
      </c>
      <c r="M1" s="14" t="s">
        <v>6</v>
      </c>
      <c r="N1" s="15" t="s">
        <v>29</v>
      </c>
      <c r="O1" s="14" t="s">
        <v>7</v>
      </c>
      <c r="P1" s="15" t="s">
        <v>30</v>
      </c>
      <c r="Q1" s="13" t="s">
        <v>8</v>
      </c>
      <c r="R1" s="14" t="s">
        <v>9</v>
      </c>
      <c r="S1" s="15" t="s">
        <v>10</v>
      </c>
      <c r="T1" s="14" t="s">
        <v>31</v>
      </c>
      <c r="U1" s="13" t="s">
        <v>11</v>
      </c>
      <c r="V1" s="14" t="s">
        <v>12</v>
      </c>
      <c r="W1" s="15" t="s">
        <v>13</v>
      </c>
    </row>
    <row r="2" spans="2:25" x14ac:dyDescent="0.25">
      <c r="B2" s="45" t="s">
        <v>14</v>
      </c>
      <c r="C2" s="46">
        <f>'DWT - M7'!C14</f>
        <v>1.146914809942245E-2</v>
      </c>
      <c r="D2" s="47">
        <f>'DWT - M7'!D14</f>
        <v>7.1003194898366928E-3</v>
      </c>
      <c r="E2" s="47">
        <f>'DWT - M7'!E14</f>
        <v>9.020351804792881E-3</v>
      </c>
      <c r="F2" s="47">
        <f>'DWT - M7'!F14</f>
        <v>4.5995372347533703E-3</v>
      </c>
      <c r="G2" s="47">
        <f>'DWT - M7'!G14</f>
        <v>9.6059814095497131E-2</v>
      </c>
      <c r="H2" s="47">
        <f>'DWT - M7'!H14</f>
        <v>2.3907259106636051E-2</v>
      </c>
      <c r="I2" s="47">
        <f>'DWT - M7'!I14</f>
        <v>8.4830500185489655E-2</v>
      </c>
      <c r="J2" s="47">
        <f>'DWT - M7'!J14</f>
        <v>1.7664356157183651E-2</v>
      </c>
      <c r="K2" s="47">
        <f>'DWT - M7'!K14</f>
        <v>1.3784295879304411E-2</v>
      </c>
      <c r="L2" s="47">
        <f>'DWT - M7'!L14</f>
        <v>3.0928009655326601E-3</v>
      </c>
      <c r="M2" s="47">
        <f>'DWT - M7'!M14</f>
        <v>1.8102796748280529E-2</v>
      </c>
      <c r="N2" s="47">
        <f>'DWT - M7'!N14</f>
        <v>4.6001528389751911E-3</v>
      </c>
      <c r="O2" s="47">
        <f>'DWT - M7'!O14</f>
        <v>2.8934570029377941E-2</v>
      </c>
      <c r="P2" s="47">
        <f>'DWT - M7'!P14</f>
        <v>1.76346804946661E-2</v>
      </c>
      <c r="Q2" s="47">
        <f>'DWT - M7'!Q14</f>
        <v>0.3441033661365509</v>
      </c>
      <c r="R2" s="47">
        <f>'DWT - M7'!R14</f>
        <v>6.1737269163131707E-2</v>
      </c>
      <c r="S2" s="47">
        <f>'DWT - M7'!S14</f>
        <v>0.51023483276367188</v>
      </c>
      <c r="T2" s="47">
        <f>'DWT - M7'!T14</f>
        <v>2.676444873213768E-2</v>
      </c>
      <c r="U2" s="47">
        <f>'DWT - M7'!U14</f>
        <v>4.0434150695800781</v>
      </c>
      <c r="V2" s="47">
        <f>'DWT - M7'!V14</f>
        <v>3.2136268615722661</v>
      </c>
      <c r="W2" s="48">
        <f>'DWT - M7'!W14</f>
        <v>5.3624067306518546</v>
      </c>
    </row>
    <row r="3" spans="2:25" x14ac:dyDescent="0.25">
      <c r="B3" s="6" t="s">
        <v>99</v>
      </c>
      <c r="C3" s="49">
        <f>'Power - M7'!C21</f>
        <v>1.1469999999999999E-2</v>
      </c>
      <c r="D3" s="50">
        <f>'Power - M7'!D21</f>
        <v>7.0899999999999999E-3</v>
      </c>
      <c r="E3" s="50">
        <f>'Power - M7'!E21</f>
        <v>9.0200000000000002E-3</v>
      </c>
      <c r="F3" s="50">
        <f>'Power - M7'!F21</f>
        <v>4.6100000000000004E-3</v>
      </c>
      <c r="G3" s="50">
        <f>'Power - M7'!G21</f>
        <v>9.6060000000000006E-2</v>
      </c>
      <c r="H3" s="50">
        <f>'Power - M7'!H21</f>
        <v>2.3810000000000001E-2</v>
      </c>
      <c r="I3" s="50">
        <f>'Power - M7'!I21</f>
        <v>8.4830000000000003E-2</v>
      </c>
      <c r="J3" s="50">
        <f>'Power - M7'!J21</f>
        <v>1.7659999999999999E-2</v>
      </c>
      <c r="K3" s="50">
        <f>'Power - M7'!K21</f>
        <v>1.389E-2</v>
      </c>
      <c r="L3" s="50">
        <f>'Power - M7'!L21</f>
        <v>3.0899999999999999E-3</v>
      </c>
      <c r="M3" s="50">
        <f>'Power - M7'!M21</f>
        <v>1.8079999999999999E-2</v>
      </c>
      <c r="N3" s="50">
        <f>'Power - M7'!N21</f>
        <v>4.5700000000000003E-3</v>
      </c>
      <c r="O3" s="50">
        <f>'Power - M7'!O21</f>
        <v>2.8930000000000001E-2</v>
      </c>
      <c r="P3" s="50">
        <f>'Power - M7'!P21</f>
        <v>1.763E-2</v>
      </c>
      <c r="Q3" s="50">
        <f>'Power - M7'!Q21</f>
        <v>0.34327000000000002</v>
      </c>
      <c r="R3" s="50">
        <f>'Power - M7'!R21</f>
        <v>6.0639999999999999E-2</v>
      </c>
      <c r="S3" s="50">
        <f>'Power - M7'!S21</f>
        <v>0.50754999999999995</v>
      </c>
      <c r="T3" s="50">
        <f>'Power - M7'!T21</f>
        <v>2.716E-2</v>
      </c>
      <c r="U3" s="50">
        <f>'Power - M7'!U21</f>
        <v>4.0434099999999997</v>
      </c>
      <c r="V3" s="50">
        <f>'Power - M7'!V21</f>
        <v>3.2366100000000002</v>
      </c>
      <c r="W3" s="51">
        <f>'Power - M7'!W21</f>
        <v>5.3622800000000002</v>
      </c>
    </row>
    <row r="4" spans="2:25" s="44" customFormat="1" ht="15.75" customHeight="1" thickBot="1" x14ac:dyDescent="0.3">
      <c r="B4" s="9" t="s">
        <v>100</v>
      </c>
      <c r="C4" s="42">
        <f t="shared" ref="C4:W4" si="0">(C3-C2)/C2</f>
        <v>7.4277581051775116E-5</v>
      </c>
      <c r="D4" s="40">
        <f t="shared" si="0"/>
        <v>-1.4533838725798254E-3</v>
      </c>
      <c r="E4" s="40">
        <f t="shared" si="0"/>
        <v>-3.9001227501331367E-5</v>
      </c>
      <c r="F4" s="40">
        <f t="shared" si="0"/>
        <v>2.2747430257929234E-3</v>
      </c>
      <c r="G4" s="40">
        <f t="shared" si="0"/>
        <v>1.9352994238603187E-6</v>
      </c>
      <c r="H4" s="40">
        <f t="shared" si="0"/>
        <v>-4.06818306532901E-3</v>
      </c>
      <c r="I4" s="40">
        <f t="shared" si="0"/>
        <v>-5.8962930615546896E-6</v>
      </c>
      <c r="J4" s="40">
        <f t="shared" si="0"/>
        <v>-2.4660718708847306E-4</v>
      </c>
      <c r="K4" s="40">
        <f t="shared" si="0"/>
        <v>7.6684454266751339E-3</v>
      </c>
      <c r="L4" s="40">
        <f t="shared" si="0"/>
        <v>-9.0564040941373261E-4</v>
      </c>
      <c r="M4" s="40">
        <f t="shared" si="0"/>
        <v>-1.2592942735599761E-3</v>
      </c>
      <c r="N4" s="40">
        <f t="shared" si="0"/>
        <v>-6.5547472074663068E-3</v>
      </c>
      <c r="O4" s="40">
        <f t="shared" si="0"/>
        <v>-1.5794357314796368E-4</v>
      </c>
      <c r="P4" s="40">
        <f t="shared" si="0"/>
        <v>-2.654142028553E-4</v>
      </c>
      <c r="Q4" s="40">
        <f t="shared" si="0"/>
        <v>-2.4218482542253837E-3</v>
      </c>
      <c r="R4" s="40">
        <f t="shared" si="0"/>
        <v>-1.7773205358862475E-2</v>
      </c>
      <c r="S4" s="40">
        <f t="shared" si="0"/>
        <v>-5.2619550671004021E-3</v>
      </c>
      <c r="T4" s="40">
        <f t="shared" si="0"/>
        <v>1.4778980573112194E-2</v>
      </c>
      <c r="U4" s="40">
        <f t="shared" si="0"/>
        <v>-1.2537867102832233E-6</v>
      </c>
      <c r="V4" s="40">
        <f t="shared" si="0"/>
        <v>7.1517756783031263E-3</v>
      </c>
      <c r="W4" s="43">
        <f t="shared" si="0"/>
        <v>-2.3633166639528242E-5</v>
      </c>
    </row>
    <row r="5" spans="2:25" x14ac:dyDescent="0.25">
      <c r="B5" s="6" t="s">
        <v>15</v>
      </c>
      <c r="C5" s="46">
        <f>'DWT - M7'!C15</f>
        <v>1.2137036770582201E-2</v>
      </c>
      <c r="D5" s="47">
        <f>'DWT - M7'!D15</f>
        <v>7.1088196709752083E-3</v>
      </c>
      <c r="E5" s="47">
        <f>'DWT - M7'!E15</f>
        <v>9.1282455250620842E-3</v>
      </c>
      <c r="F5" s="47">
        <f>'DWT - M7'!F15</f>
        <v>4.6589444391429424E-3</v>
      </c>
      <c r="G5" s="47">
        <f>'DWT - M7'!G15</f>
        <v>9.6061922609806061E-2</v>
      </c>
      <c r="H5" s="47">
        <f>'DWT - M7'!H15</f>
        <v>2.3923138156533241E-2</v>
      </c>
      <c r="I5" s="47">
        <f>'DWT - M7'!I15</f>
        <v>8.4831714630126953E-2</v>
      </c>
      <c r="J5" s="47">
        <f>'DWT - M7'!J15</f>
        <v>1.7743036150932309E-2</v>
      </c>
      <c r="K5" s="47">
        <f>'DWT - M7'!K15</f>
        <v>1.392932888120413E-2</v>
      </c>
      <c r="L5" s="47">
        <f>'DWT - M7'!L15</f>
        <v>3.216749988496304E-3</v>
      </c>
      <c r="M5" s="47">
        <f>'DWT - M7'!M15</f>
        <v>1.9287606701254841E-2</v>
      </c>
      <c r="N5" s="47">
        <f>'DWT - M7'!N15</f>
        <v>4.7460510395467281E-3</v>
      </c>
      <c r="O5" s="47">
        <f>'DWT - M7'!O15</f>
        <v>2.892852388322353E-2</v>
      </c>
      <c r="P5" s="47">
        <f>'DWT - M7'!P15</f>
        <v>1.761819422245026E-2</v>
      </c>
      <c r="Q5" s="47">
        <f>'DWT - M7'!Q15</f>
        <v>0.34477806091308588</v>
      </c>
      <c r="R5" s="47">
        <f>'DWT - M7'!R15</f>
        <v>6.0114722698926933E-2</v>
      </c>
      <c r="S5" s="47">
        <f>'DWT - M7'!S15</f>
        <v>0.51107102632522583</v>
      </c>
      <c r="T5" s="47">
        <f>'DWT - M7'!T15</f>
        <v>2.6824260130524639E-2</v>
      </c>
      <c r="U5" s="47">
        <f>'DWT - M7'!U15</f>
        <v>4.0436983108520508</v>
      </c>
      <c r="V5" s="47">
        <f>'DWT - M7'!V15</f>
        <v>3.2118790149688721</v>
      </c>
      <c r="W5" s="48">
        <f>'DWT - M7'!W15</f>
        <v>5.3620562553405762</v>
      </c>
    </row>
    <row r="6" spans="2:25" x14ac:dyDescent="0.25">
      <c r="B6" s="6" t="s">
        <v>101</v>
      </c>
      <c r="C6" s="49">
        <f>'Power - M7'!C22</f>
        <v>1.227E-2</v>
      </c>
      <c r="D6" s="50">
        <f>'Power - M7'!D22</f>
        <v>7.1399999999999996E-3</v>
      </c>
      <c r="E6" s="50">
        <f>'Power - M7'!E22</f>
        <v>9.1299999999999992E-3</v>
      </c>
      <c r="F6" s="50">
        <f>'Power - M7'!F22</f>
        <v>4.6499999999999996E-3</v>
      </c>
      <c r="G6" s="50">
        <f>'Power - M7'!G22</f>
        <v>9.604E-2</v>
      </c>
      <c r="H6" s="50">
        <f>'Power - M7'!H22</f>
        <v>2.3890000000000002E-2</v>
      </c>
      <c r="I6" s="50">
        <f>'Power - M7'!I22</f>
        <v>8.4809999999999997E-2</v>
      </c>
      <c r="J6" s="50">
        <f>'Power - M7'!J22</f>
        <v>1.762E-2</v>
      </c>
      <c r="K6" s="50">
        <f>'Power - M7'!K22</f>
        <v>1.3849999999999999E-2</v>
      </c>
      <c r="L6" s="50">
        <f>'Power - M7'!L22</f>
        <v>3.2100000000000002E-3</v>
      </c>
      <c r="M6" s="50">
        <f>'Power - M7'!M22</f>
        <v>1.9189999999999999E-2</v>
      </c>
      <c r="N6" s="50">
        <f>'Power - M7'!N22</f>
        <v>4.7499999999999999E-3</v>
      </c>
      <c r="O6" s="50">
        <f>'Power - M7'!O22</f>
        <v>2.8930000000000001E-2</v>
      </c>
      <c r="P6" s="50">
        <f>'Power - M7'!P22</f>
        <v>1.762E-2</v>
      </c>
      <c r="Q6" s="50">
        <f>'Power - M7'!Q22</f>
        <v>0.34410000000000002</v>
      </c>
      <c r="R6" s="50">
        <f>'Power - M7'!R22</f>
        <v>6.0900000000000003E-2</v>
      </c>
      <c r="S6" s="50">
        <f>'Power - M7'!S22</f>
        <v>0.50834999999999997</v>
      </c>
      <c r="T6" s="50">
        <f>'Power - M7'!T22</f>
        <v>2.7220000000000001E-2</v>
      </c>
      <c r="U6" s="50">
        <f>'Power - M7'!U22</f>
        <v>4.0437000000000003</v>
      </c>
      <c r="V6" s="50">
        <f>'Power - M7'!V22</f>
        <v>3.23502</v>
      </c>
      <c r="W6" s="51">
        <f>'Power - M7'!W22</f>
        <v>5.3629499999999997</v>
      </c>
    </row>
    <row r="7" spans="2:25" s="44" customFormat="1" ht="15.75" customHeight="1" thickBot="1" x14ac:dyDescent="0.3">
      <c r="B7" s="9" t="s">
        <v>100</v>
      </c>
      <c r="C7" s="41">
        <f t="shared" ref="C7:W7" si="1">(C6-C5)/C5</f>
        <v>1.0955164092447643E-2</v>
      </c>
      <c r="D7" s="10">
        <f t="shared" si="1"/>
        <v>4.3861471338340974E-3</v>
      </c>
      <c r="E7" s="10">
        <f t="shared" si="1"/>
        <v>1.9220286451520447E-4</v>
      </c>
      <c r="F7" s="10">
        <f t="shared" si="1"/>
        <v>-1.9198424149029399E-3</v>
      </c>
      <c r="G7" s="10">
        <f t="shared" si="1"/>
        <v>-2.2821331502085248E-4</v>
      </c>
      <c r="H7" s="10">
        <f t="shared" si="1"/>
        <v>-1.3851927082647376E-3</v>
      </c>
      <c r="I7" s="10">
        <f t="shared" si="1"/>
        <v>-2.559730193080989E-4</v>
      </c>
      <c r="J7" s="10">
        <f t="shared" si="1"/>
        <v>-6.9343346812627306E-3</v>
      </c>
      <c r="K7" s="10">
        <f t="shared" si="1"/>
        <v>-5.6950971493806022E-3</v>
      </c>
      <c r="L7" s="10">
        <f t="shared" si="1"/>
        <v>-2.098387664706E-3</v>
      </c>
      <c r="M7" s="10">
        <f t="shared" si="1"/>
        <v>-5.060591641392824E-3</v>
      </c>
      <c r="N7" s="10">
        <f t="shared" si="1"/>
        <v>8.3205183011451423E-4</v>
      </c>
      <c r="O7" s="10">
        <f t="shared" si="1"/>
        <v>5.1026342803710584E-5</v>
      </c>
      <c r="P7" s="10">
        <f t="shared" si="1"/>
        <v>1.0249504159963159E-4</v>
      </c>
      <c r="Q7" s="10">
        <f t="shared" si="1"/>
        <v>-1.9666591061221713E-3</v>
      </c>
      <c r="R7" s="10">
        <f t="shared" si="1"/>
        <v>1.3062978016316918E-2</v>
      </c>
      <c r="S7" s="10">
        <f t="shared" si="1"/>
        <v>-5.3241647150122449E-3</v>
      </c>
      <c r="T7" s="10">
        <f t="shared" si="1"/>
        <v>1.4753058147726154E-2</v>
      </c>
      <c r="U7" s="10">
        <f t="shared" si="1"/>
        <v>4.1772353416667059E-7</v>
      </c>
      <c r="V7" s="10">
        <f t="shared" si="1"/>
        <v>7.2048121748297571E-3</v>
      </c>
      <c r="W7" s="11">
        <f t="shared" si="1"/>
        <v>1.6667946341169501E-4</v>
      </c>
    </row>
    <row r="8" spans="2:25" s="44" customFormat="1" ht="15.75" customHeight="1" x14ac:dyDescent="0.25">
      <c r="B8" s="44" t="s">
        <v>102</v>
      </c>
      <c r="C8" s="110">
        <f t="shared" ref="C8:W8" si="2">C5+C2</f>
        <v>2.360618487000465E-2</v>
      </c>
      <c r="D8" s="110">
        <f t="shared" si="2"/>
        <v>1.4209139160811901E-2</v>
      </c>
      <c r="E8" s="110">
        <f t="shared" si="2"/>
        <v>1.8148597329854965E-2</v>
      </c>
      <c r="F8" s="110">
        <f t="shared" si="2"/>
        <v>9.2584816738963127E-3</v>
      </c>
      <c r="G8" s="110">
        <f t="shared" si="2"/>
        <v>0.19212173670530319</v>
      </c>
      <c r="H8" s="110">
        <f t="shared" si="2"/>
        <v>4.7830397263169289E-2</v>
      </c>
      <c r="I8" s="110">
        <f t="shared" si="2"/>
        <v>0.16966221481561661</v>
      </c>
      <c r="J8" s="110">
        <f t="shared" si="2"/>
        <v>3.5407392308115959E-2</v>
      </c>
      <c r="K8" s="110">
        <f t="shared" si="2"/>
        <v>2.7713624760508541E-2</v>
      </c>
      <c r="L8" s="110">
        <f t="shared" si="2"/>
        <v>6.309550954028964E-3</v>
      </c>
      <c r="M8" s="110">
        <f t="shared" si="2"/>
        <v>3.739040344953537E-2</v>
      </c>
      <c r="N8" s="110">
        <f t="shared" si="2"/>
        <v>9.3462038785219193E-3</v>
      </c>
      <c r="O8" s="110">
        <f t="shared" si="2"/>
        <v>5.7863093912601471E-2</v>
      </c>
      <c r="P8" s="110">
        <f t="shared" si="2"/>
        <v>3.5252874717116356E-2</v>
      </c>
      <c r="Q8" s="110">
        <f t="shared" si="2"/>
        <v>0.68888142704963684</v>
      </c>
      <c r="R8" s="110">
        <f t="shared" si="2"/>
        <v>0.12185199186205864</v>
      </c>
      <c r="S8" s="110">
        <f t="shared" si="2"/>
        <v>1.0213058590888977</v>
      </c>
      <c r="T8" s="110">
        <f t="shared" si="2"/>
        <v>5.3588708862662315E-2</v>
      </c>
      <c r="U8" s="110">
        <f t="shared" si="2"/>
        <v>8.0871133804321289</v>
      </c>
      <c r="V8" s="110">
        <f t="shared" si="2"/>
        <v>6.4255058765411377</v>
      </c>
      <c r="W8" s="110">
        <f t="shared" si="2"/>
        <v>10.724462985992432</v>
      </c>
    </row>
    <row r="9" spans="2:25" s="44" customFormat="1" ht="15.75" customHeight="1" x14ac:dyDescent="0.25">
      <c r="B9" s="44" t="s">
        <v>103</v>
      </c>
      <c r="C9" s="110">
        <f t="shared" ref="C9:W9" si="3">C3+C6</f>
        <v>2.3739999999999997E-2</v>
      </c>
      <c r="D9" s="110">
        <f t="shared" si="3"/>
        <v>1.423E-2</v>
      </c>
      <c r="E9" s="110">
        <f t="shared" si="3"/>
        <v>1.8149999999999999E-2</v>
      </c>
      <c r="F9" s="110">
        <f t="shared" si="3"/>
        <v>9.2600000000000009E-3</v>
      </c>
      <c r="G9" s="110">
        <f t="shared" si="3"/>
        <v>0.19209999999999999</v>
      </c>
      <c r="H9" s="110">
        <f t="shared" si="3"/>
        <v>4.7700000000000006E-2</v>
      </c>
      <c r="I9" s="110">
        <f t="shared" si="3"/>
        <v>0.16964000000000001</v>
      </c>
      <c r="J9" s="110">
        <f t="shared" si="3"/>
        <v>3.5279999999999999E-2</v>
      </c>
      <c r="K9" s="110">
        <f t="shared" si="3"/>
        <v>2.7740000000000001E-2</v>
      </c>
      <c r="L9" s="110">
        <f t="shared" si="3"/>
        <v>6.3E-3</v>
      </c>
      <c r="M9" s="110">
        <f t="shared" si="3"/>
        <v>3.7269999999999998E-2</v>
      </c>
      <c r="N9" s="110">
        <f t="shared" si="3"/>
        <v>9.3200000000000002E-3</v>
      </c>
      <c r="O9" s="110">
        <f t="shared" si="3"/>
        <v>5.7860000000000002E-2</v>
      </c>
      <c r="P9" s="110">
        <f t="shared" si="3"/>
        <v>3.5250000000000004E-2</v>
      </c>
      <c r="Q9" s="110">
        <f t="shared" si="3"/>
        <v>0.68737000000000004</v>
      </c>
      <c r="R9" s="110">
        <f t="shared" si="3"/>
        <v>0.12154000000000001</v>
      </c>
      <c r="S9" s="110">
        <f t="shared" si="3"/>
        <v>1.0158999999999998</v>
      </c>
      <c r="T9" s="110">
        <f t="shared" si="3"/>
        <v>5.4379999999999998E-2</v>
      </c>
      <c r="U9" s="110">
        <f t="shared" si="3"/>
        <v>8.0871099999999991</v>
      </c>
      <c r="V9" s="110">
        <f t="shared" si="3"/>
        <v>6.4716300000000002</v>
      </c>
      <c r="W9" s="110">
        <f t="shared" si="3"/>
        <v>10.72523</v>
      </c>
    </row>
    <row r="10" spans="2:25" s="44" customFormat="1" ht="15.75" customHeight="1" x14ac:dyDescent="0.25">
      <c r="B10" s="44" t="s">
        <v>104</v>
      </c>
      <c r="C10" s="40">
        <f t="shared" ref="C10:W10" si="4">(C9-C8)/C8</f>
        <v>5.6686470402669683E-3</v>
      </c>
      <c r="D10" s="40">
        <f t="shared" si="4"/>
        <v>1.4681282906730661E-3</v>
      </c>
      <c r="E10" s="40">
        <f t="shared" si="4"/>
        <v>7.7288074639621004E-5</v>
      </c>
      <c r="F10" s="40">
        <f t="shared" si="4"/>
        <v>1.6399299120167592E-4</v>
      </c>
      <c r="G10" s="40">
        <f t="shared" si="4"/>
        <v>-1.1314027072606173E-4</v>
      </c>
      <c r="H10" s="40">
        <f t="shared" si="4"/>
        <v>-2.7262425284034137E-3</v>
      </c>
      <c r="I10" s="40">
        <f t="shared" si="4"/>
        <v>-1.3093555121119341E-4</v>
      </c>
      <c r="J10" s="40">
        <f t="shared" si="4"/>
        <v>-3.5979014497139312E-3</v>
      </c>
      <c r="K10" s="40">
        <f t="shared" si="4"/>
        <v>9.5170659628199511E-4</v>
      </c>
      <c r="L10" s="40">
        <f t="shared" si="4"/>
        <v>-1.5137295979621554E-3</v>
      </c>
      <c r="M10" s="40">
        <f t="shared" si="4"/>
        <v>-3.2201698411165039E-3</v>
      </c>
      <c r="N10" s="40">
        <f t="shared" si="4"/>
        <v>-2.8036921580682633E-3</v>
      </c>
      <c r="O10" s="40">
        <f t="shared" si="4"/>
        <v>-5.3469532862214354E-5</v>
      </c>
      <c r="P10" s="40">
        <f t="shared" si="4"/>
        <v>-8.1545608391379775E-5</v>
      </c>
      <c r="Q10" s="40">
        <f t="shared" si="4"/>
        <v>-2.1940307726251119E-3</v>
      </c>
      <c r="R10" s="40">
        <f t="shared" si="4"/>
        <v>-2.560416594681667E-3</v>
      </c>
      <c r="S10" s="40">
        <f t="shared" si="4"/>
        <v>-5.2930853581124506E-3</v>
      </c>
      <c r="T10" s="40">
        <f t="shared" si="4"/>
        <v>1.4766004894158045E-2</v>
      </c>
      <c r="U10" s="40">
        <f t="shared" si="4"/>
        <v>-4.1800231686538439E-7</v>
      </c>
      <c r="V10" s="40">
        <f t="shared" si="4"/>
        <v>7.1782867131531172E-3</v>
      </c>
      <c r="W10" s="40">
        <f t="shared" si="4"/>
        <v>7.1520038678859763E-5</v>
      </c>
      <c r="Y10" s="44">
        <f>AVEDEV(C10:W10)</f>
        <v>2.7229218020901878E-3</v>
      </c>
    </row>
    <row r="11" spans="2:25" ht="15.75" customHeight="1" thickBot="1" x14ac:dyDescent="0.3">
      <c r="C11" s="52"/>
      <c r="Y11" s="52">
        <f>AVERAGE(C10:W10)</f>
        <v>2.884189225172447E-4</v>
      </c>
    </row>
    <row r="12" spans="2:25" ht="19.5" customHeight="1" thickBot="1" x14ac:dyDescent="0.35">
      <c r="B12" s="8" t="s">
        <v>33</v>
      </c>
      <c r="C12" s="13" t="s">
        <v>1</v>
      </c>
      <c r="D12" s="14" t="s">
        <v>24</v>
      </c>
      <c r="E12" s="14" t="s">
        <v>2</v>
      </c>
      <c r="F12" s="14" t="s">
        <v>25</v>
      </c>
      <c r="G12" s="13" t="s">
        <v>3</v>
      </c>
      <c r="H12" s="14" t="s">
        <v>26</v>
      </c>
      <c r="I12" s="14" t="s">
        <v>4</v>
      </c>
      <c r="J12" s="15" t="s">
        <v>27</v>
      </c>
      <c r="K12" s="13" t="s">
        <v>5</v>
      </c>
      <c r="L12" s="14" t="s">
        <v>28</v>
      </c>
      <c r="M12" s="14" t="s">
        <v>6</v>
      </c>
      <c r="N12" s="15" t="s">
        <v>29</v>
      </c>
      <c r="O12" s="14" t="s">
        <v>7</v>
      </c>
      <c r="P12" s="15" t="s">
        <v>30</v>
      </c>
      <c r="Q12" s="13" t="s">
        <v>8</v>
      </c>
      <c r="R12" s="14" t="s">
        <v>9</v>
      </c>
      <c r="S12" s="15" t="s">
        <v>10</v>
      </c>
      <c r="T12" s="14" t="s">
        <v>31</v>
      </c>
      <c r="U12" s="13" t="s">
        <v>11</v>
      </c>
      <c r="V12" s="14" t="s">
        <v>12</v>
      </c>
      <c r="W12" s="15" t="s">
        <v>13</v>
      </c>
    </row>
    <row r="13" spans="2:25" x14ac:dyDescent="0.25">
      <c r="B13" s="45" t="s">
        <v>14</v>
      </c>
      <c r="C13" s="46">
        <f>'DWT - M7'!C27</f>
        <v>7.9391989856958389E-3</v>
      </c>
      <c r="D13" s="47">
        <f>'DWT - M7'!D27</f>
        <v>7.1719815023243427E-3</v>
      </c>
      <c r="E13" s="47">
        <f>'DWT - M7'!E27</f>
        <v>5.3759072907269001E-3</v>
      </c>
      <c r="F13" s="47">
        <f>'DWT - M7'!F27</f>
        <v>4.609319381415844E-3</v>
      </c>
      <c r="G13" s="47">
        <f>'DWT - M7'!G27</f>
        <v>5.9974875301122672E-2</v>
      </c>
      <c r="H13" s="47">
        <f>'DWT - M7'!H27</f>
        <v>2.3327356204390529E-2</v>
      </c>
      <c r="I13" s="47">
        <f>'DWT - M7'!I27</f>
        <v>4.8635914921760559E-2</v>
      </c>
      <c r="J13" s="47">
        <f>'DWT - M7'!J27</f>
        <v>1.7188036814332008E-2</v>
      </c>
      <c r="K13" s="47">
        <f>'DWT - M7'!K27</f>
        <v>1.176911592483521E-2</v>
      </c>
      <c r="L13" s="47">
        <f>'DWT - M7'!L27</f>
        <v>2.9630786739289761E-3</v>
      </c>
      <c r="M13" s="47">
        <f>'DWT - M7'!M27</f>
        <v>1.680180057883263E-2</v>
      </c>
      <c r="N13" s="47">
        <f>'DWT - M7'!N27</f>
        <v>4.603879526257515E-3</v>
      </c>
      <c r="O13" s="47">
        <f>'DWT - M7'!O27</f>
        <v>2.1744018420577049E-2</v>
      </c>
      <c r="P13" s="47">
        <f>'DWT - M7'!P27</f>
        <v>1.739783771336079E-2</v>
      </c>
      <c r="Q13" s="47">
        <f>'DWT - M7'!Q27</f>
        <v>0.1174902096390724</v>
      </c>
      <c r="R13" s="47">
        <f>'DWT - M7'!R27</f>
        <v>1.918427832424641E-2</v>
      </c>
      <c r="S13" s="47">
        <f>'DWT - M7'!S27</f>
        <v>0.17335651814937589</v>
      </c>
      <c r="T13" s="47">
        <f>'DWT - M7'!T27</f>
        <v>2.8026111423969269E-2</v>
      </c>
      <c r="U13" s="47">
        <f>'DWT - M7'!U27</f>
        <v>2.331305980682373</v>
      </c>
      <c r="V13" s="47">
        <f>'DWT - M7'!V27</f>
        <v>3.0020031929016109</v>
      </c>
      <c r="W13" s="48">
        <f>'DWT - M7'!W27</f>
        <v>2.576513290405273</v>
      </c>
    </row>
    <row r="14" spans="2:25" x14ac:dyDescent="0.25">
      <c r="B14" s="6" t="s">
        <v>99</v>
      </c>
      <c r="C14" s="49">
        <f>'Power - M7'!C39</f>
        <v>7.9399999999999991E-3</v>
      </c>
      <c r="D14" s="50">
        <f>'Power - M7'!D39</f>
        <v>7.1599999999999997E-3</v>
      </c>
      <c r="E14" s="50">
        <f>'Power - M7'!E39</f>
        <v>5.3699999999999998E-3</v>
      </c>
      <c r="F14" s="50">
        <f>'Power - M7'!F39</f>
        <v>4.62E-3</v>
      </c>
      <c r="G14" s="50">
        <f>'Power - M7'!G39</f>
        <v>5.9810000000000002E-2</v>
      </c>
      <c r="H14" s="50">
        <f>'Power - M7'!H39</f>
        <v>2.324E-2</v>
      </c>
      <c r="I14" s="50">
        <f>'Power - M7'!I39</f>
        <v>4.8710000000000003E-2</v>
      </c>
      <c r="J14" s="50">
        <f>'Power - M7'!J39</f>
        <v>1.711E-2</v>
      </c>
      <c r="K14" s="50">
        <f>'Power - M7'!K39</f>
        <v>1.155E-2</v>
      </c>
      <c r="L14" s="50">
        <f>'Power - M7'!L39</f>
        <v>2.96E-3</v>
      </c>
      <c r="M14" s="50">
        <f>'Power - M7'!M39</f>
        <v>1.702E-2</v>
      </c>
      <c r="N14" s="50">
        <f>'Power - M7'!N39</f>
        <v>4.6299999999999996E-3</v>
      </c>
      <c r="O14" s="50">
        <f>'Power - M7'!O39</f>
        <v>2.1739999999999999E-2</v>
      </c>
      <c r="P14" s="50">
        <f>'Power - M7'!P39</f>
        <v>1.738E-2</v>
      </c>
      <c r="Q14" s="50">
        <f>'Power - M7'!Q39</f>
        <v>0.1174</v>
      </c>
      <c r="R14" s="50">
        <f>'Power - M7'!R39</f>
        <v>2.0060000000000001E-2</v>
      </c>
      <c r="S14" s="50">
        <f>'Power - M7'!S39</f>
        <v>0.17366000000000001</v>
      </c>
      <c r="T14" s="50">
        <f>'Power - M7'!T39</f>
        <v>2.7300000000000001E-2</v>
      </c>
      <c r="U14" s="50">
        <f>'Power - M7'!U39</f>
        <v>2.3338199999999998</v>
      </c>
      <c r="V14" s="50">
        <f>'Power - M7'!V39</f>
        <v>3.0167899999999999</v>
      </c>
      <c r="W14" s="51">
        <f>'Power - M7'!W39</f>
        <v>2.5754700000000001</v>
      </c>
    </row>
    <row r="15" spans="2:25" s="44" customFormat="1" ht="15.75" customHeight="1" thickBot="1" x14ac:dyDescent="0.3">
      <c r="B15" s="9" t="s">
        <v>100</v>
      </c>
      <c r="C15" s="42">
        <f t="shared" ref="C15:W15" si="5">(C14-C13)/C13</f>
        <v>1.0089359211217804E-4</v>
      </c>
      <c r="D15" s="40">
        <f t="shared" si="5"/>
        <v>-1.6705986093884912E-3</v>
      </c>
      <c r="E15" s="40">
        <f t="shared" si="5"/>
        <v>-1.0988453497124159E-3</v>
      </c>
      <c r="F15" s="40">
        <f t="shared" si="5"/>
        <v>2.3171791104818706E-3</v>
      </c>
      <c r="G15" s="40">
        <f t="shared" si="5"/>
        <v>-2.7490728458352291E-3</v>
      </c>
      <c r="H15" s="40">
        <f t="shared" si="5"/>
        <v>-3.7447966081165856E-3</v>
      </c>
      <c r="I15" s="40">
        <f t="shared" si="5"/>
        <v>1.5232586527594498E-3</v>
      </c>
      <c r="J15" s="40">
        <f t="shared" si="5"/>
        <v>-4.5401819402049589E-3</v>
      </c>
      <c r="K15" s="40">
        <f t="shared" si="5"/>
        <v>-1.8617874633457553E-2</v>
      </c>
      <c r="L15" s="40">
        <f t="shared" si="5"/>
        <v>-1.0390118750690641E-3</v>
      </c>
      <c r="M15" s="40">
        <f t="shared" si="5"/>
        <v>1.2986668907513653E-2</v>
      </c>
      <c r="N15" s="40">
        <f t="shared" si="5"/>
        <v>5.6735789009053194E-3</v>
      </c>
      <c r="O15" s="40">
        <f t="shared" si="5"/>
        <v>-1.8480579345203226E-4</v>
      </c>
      <c r="P15" s="40">
        <f t="shared" si="5"/>
        <v>-1.0252833515679764E-3</v>
      </c>
      <c r="Q15" s="40">
        <f t="shared" si="5"/>
        <v>-7.6780558439313543E-4</v>
      </c>
      <c r="R15" s="53">
        <f t="shared" si="5"/>
        <v>4.5647882133089894E-2</v>
      </c>
      <c r="S15" s="40">
        <f t="shared" si="5"/>
        <v>1.750622669766707E-3</v>
      </c>
      <c r="T15" s="40">
        <f t="shared" si="5"/>
        <v>-2.590838996480483E-2</v>
      </c>
      <c r="U15" s="40">
        <f t="shared" si="5"/>
        <v>1.078373812128635E-3</v>
      </c>
      <c r="V15" s="40">
        <f t="shared" si="5"/>
        <v>4.9256466926328171E-3</v>
      </c>
      <c r="W15" s="43">
        <f t="shared" si="5"/>
        <v>-4.0492335481364462E-4</v>
      </c>
    </row>
    <row r="16" spans="2:25" x14ac:dyDescent="0.25">
      <c r="B16" s="6" t="s">
        <v>15</v>
      </c>
      <c r="C16" s="46">
        <f>'DWT - M7'!C28</f>
        <v>7.8865047544240952E-3</v>
      </c>
      <c r="D16" s="47">
        <f>'DWT - M7'!D28</f>
        <v>7.0911664515733719E-3</v>
      </c>
      <c r="E16" s="47">
        <f>'DWT - M7'!E28</f>
        <v>5.4736803285777569E-3</v>
      </c>
      <c r="F16" s="47">
        <f>'DWT - M7'!F28</f>
        <v>4.6360739506781101E-3</v>
      </c>
      <c r="G16" s="47">
        <f>'DWT - M7'!G28</f>
        <v>6.0045819729566567E-2</v>
      </c>
      <c r="H16" s="47">
        <f>'DWT - M7'!H28</f>
        <v>2.3429712280631069E-2</v>
      </c>
      <c r="I16" s="47">
        <f>'DWT - M7'!I28</f>
        <v>4.8706773668527603E-2</v>
      </c>
      <c r="J16" s="47">
        <f>'DWT - M7'!J28</f>
        <v>1.7265735194087029E-2</v>
      </c>
      <c r="K16" s="47">
        <f>'DWT - M7'!K28</f>
        <v>1.2328569777309889E-2</v>
      </c>
      <c r="L16" s="47">
        <f>'DWT - M7'!L28</f>
        <v>3.0632175039499998E-3</v>
      </c>
      <c r="M16" s="47">
        <f>'DWT - M7'!M28</f>
        <v>1.7238670960068699E-2</v>
      </c>
      <c r="N16" s="47">
        <f>'DWT - M7'!N28</f>
        <v>4.7547821886837482E-3</v>
      </c>
      <c r="O16" s="47">
        <f>'DWT - M7'!O28</f>
        <v>2.2218277677893639E-2</v>
      </c>
      <c r="P16" s="47">
        <f>'DWT - M7'!P28</f>
        <v>1.7585532739758492E-2</v>
      </c>
      <c r="Q16" s="47">
        <f>'DWT - M7'!Q28</f>
        <v>0.1177932769060135</v>
      </c>
      <c r="R16" s="47">
        <f>'DWT - M7'!R28</f>
        <v>1.9012333825230598E-2</v>
      </c>
      <c r="S16" s="47">
        <f>'DWT - M7'!S28</f>
        <v>0.17304408550262451</v>
      </c>
      <c r="T16" s="47">
        <f>'DWT - M7'!T28</f>
        <v>2.800370380282402E-2</v>
      </c>
      <c r="U16" s="47">
        <f>'DWT - M7'!U28</f>
        <v>2.331395149230957</v>
      </c>
      <c r="V16" s="47">
        <f>'DWT - M7'!V28</f>
        <v>3.0099062919616699</v>
      </c>
      <c r="W16" s="48">
        <f>'DWT - M7'!W28</f>
        <v>2.57701563835144</v>
      </c>
    </row>
    <row r="17" spans="2:25" x14ac:dyDescent="0.25">
      <c r="B17" s="6" t="s">
        <v>101</v>
      </c>
      <c r="C17" s="49">
        <f>'Power - M7'!C40</f>
        <v>7.8899999999999994E-3</v>
      </c>
      <c r="D17" s="50">
        <f>'Power - M7'!D40</f>
        <v>7.1500000000000001E-3</v>
      </c>
      <c r="E17" s="50">
        <f>'Power - M7'!E40</f>
        <v>5.47E-3</v>
      </c>
      <c r="F17" s="50">
        <f>'Power - M7'!F40</f>
        <v>4.6499999999999996E-3</v>
      </c>
      <c r="G17" s="50">
        <f>'Power - M7'!G40</f>
        <v>5.9970000000000002E-2</v>
      </c>
      <c r="H17" s="50">
        <f>'Power - M7'!H40</f>
        <v>2.342E-2</v>
      </c>
      <c r="I17" s="50">
        <f>'Power - M7'!I40</f>
        <v>4.863E-2</v>
      </c>
      <c r="J17" s="50">
        <f>'Power - M7'!J40</f>
        <v>1.7250000000000001E-2</v>
      </c>
      <c r="K17" s="50">
        <f>'Power - M7'!K40</f>
        <v>1.221E-2</v>
      </c>
      <c r="L17" s="50">
        <f>'Power - M7'!L40</f>
        <v>3.0899999999999999E-3</v>
      </c>
      <c r="M17" s="50">
        <f>'Power - M7'!M40</f>
        <v>1.7430000000000001E-2</v>
      </c>
      <c r="N17" s="50">
        <f>'Power - M7'!N40</f>
        <v>4.7400000000000003E-3</v>
      </c>
      <c r="O17" s="50">
        <f>'Power - M7'!O40</f>
        <v>2.222E-2</v>
      </c>
      <c r="P17" s="50">
        <f>'Power - M7'!P40</f>
        <v>1.7579999999999998E-2</v>
      </c>
      <c r="Q17" s="50">
        <f>'Power - M7'!Q40</f>
        <v>0.1178</v>
      </c>
      <c r="R17" s="50">
        <f>'Power - M7'!R40</f>
        <v>1.8970000000000001E-2</v>
      </c>
      <c r="S17" s="50">
        <f>'Power - M7'!S40</f>
        <v>0.17338000000000001</v>
      </c>
      <c r="T17" s="50">
        <f>'Power - M7'!T40</f>
        <v>2.7269999999999999E-2</v>
      </c>
      <c r="U17" s="50">
        <f>'Power - M7'!U40</f>
        <v>2.3339099999999999</v>
      </c>
      <c r="V17" s="50">
        <f>'Power - M7'!V40</f>
        <v>3.0157699999999998</v>
      </c>
      <c r="W17" s="51">
        <f>'Power - M7'!W40</f>
        <v>2.5765899999999999</v>
      </c>
    </row>
    <row r="18" spans="2:25" s="44" customFormat="1" ht="15.75" customHeight="1" thickBot="1" x14ac:dyDescent="0.3">
      <c r="B18" s="9" t="s">
        <v>100</v>
      </c>
      <c r="C18" s="41">
        <f t="shared" ref="C18:W18" si="6">(C17-C16)/C16</f>
        <v>4.4319323765620779E-4</v>
      </c>
      <c r="D18" s="10">
        <f t="shared" si="6"/>
        <v>8.2967377551226937E-3</v>
      </c>
      <c r="E18" s="10">
        <f t="shared" si="6"/>
        <v>-6.7236819778131196E-4</v>
      </c>
      <c r="F18" s="10">
        <f t="shared" si="6"/>
        <v>3.0038453808211062E-3</v>
      </c>
      <c r="G18" s="10">
        <f t="shared" si="6"/>
        <v>-1.2626978848492769E-3</v>
      </c>
      <c r="H18" s="10">
        <f t="shared" si="6"/>
        <v>-4.145283781012524E-4</v>
      </c>
      <c r="I18" s="10">
        <f t="shared" si="6"/>
        <v>-1.5762421270208594E-3</v>
      </c>
      <c r="J18" s="10">
        <f t="shared" si="6"/>
        <v>-9.113538410119871E-4</v>
      </c>
      <c r="K18" s="10">
        <f t="shared" si="6"/>
        <v>-9.6174803283435757E-3</v>
      </c>
      <c r="L18" s="10">
        <f t="shared" si="6"/>
        <v>8.7432564013049004E-3</v>
      </c>
      <c r="M18" s="10">
        <f t="shared" si="6"/>
        <v>1.1098827767783981E-2</v>
      </c>
      <c r="N18" s="10">
        <f t="shared" si="6"/>
        <v>-3.1089097454199189E-3</v>
      </c>
      <c r="O18" s="10">
        <f t="shared" si="6"/>
        <v>7.7518254624893963E-5</v>
      </c>
      <c r="P18" s="10">
        <f t="shared" si="6"/>
        <v>-3.1461883130696068E-4</v>
      </c>
      <c r="Q18" s="10">
        <f t="shared" si="6"/>
        <v>5.7075362559644198E-5</v>
      </c>
      <c r="R18" s="10">
        <f t="shared" si="6"/>
        <v>-2.2266506374098043E-3</v>
      </c>
      <c r="S18" s="10">
        <f t="shared" si="6"/>
        <v>1.9412076200107972E-3</v>
      </c>
      <c r="T18" s="10">
        <f t="shared" si="6"/>
        <v>-2.6200241510554445E-2</v>
      </c>
      <c r="U18" s="10">
        <f t="shared" si="6"/>
        <v>1.0786892002724018E-3</v>
      </c>
      <c r="V18" s="10">
        <f t="shared" si="6"/>
        <v>1.9481364100901351E-3</v>
      </c>
      <c r="W18" s="11">
        <f t="shared" si="6"/>
        <v>-1.6516715890491749E-4</v>
      </c>
    </row>
    <row r="19" spans="2:25" s="44" customFormat="1" ht="15.75" customHeight="1" x14ac:dyDescent="0.25">
      <c r="B19" s="44" t="s">
        <v>102</v>
      </c>
      <c r="C19" s="110">
        <f t="shared" ref="C19:W19" si="7">C16+C13</f>
        <v>1.5825703740119934E-2</v>
      </c>
      <c r="D19" s="110">
        <f t="shared" si="7"/>
        <v>1.4263147953897715E-2</v>
      </c>
      <c r="E19" s="110">
        <f t="shared" si="7"/>
        <v>1.0849587619304657E-2</v>
      </c>
      <c r="F19" s="110">
        <f t="shared" si="7"/>
        <v>9.2453933320939541E-3</v>
      </c>
      <c r="G19" s="110">
        <f t="shared" si="7"/>
        <v>0.12002069503068924</v>
      </c>
      <c r="H19" s="110">
        <f t="shared" si="7"/>
        <v>4.6757068485021598E-2</v>
      </c>
      <c r="I19" s="110">
        <f t="shared" si="7"/>
        <v>9.7342688590288162E-2</v>
      </c>
      <c r="J19" s="110">
        <f t="shared" si="7"/>
        <v>3.4453772008419037E-2</v>
      </c>
      <c r="K19" s="110">
        <f t="shared" si="7"/>
        <v>2.40976857021451E-2</v>
      </c>
      <c r="L19" s="110">
        <f t="shared" si="7"/>
        <v>6.0262961778789759E-3</v>
      </c>
      <c r="M19" s="110">
        <f t="shared" si="7"/>
        <v>3.4040471538901329E-2</v>
      </c>
      <c r="N19" s="110">
        <f t="shared" si="7"/>
        <v>9.3586617149412632E-3</v>
      </c>
      <c r="O19" s="110">
        <f t="shared" si="7"/>
        <v>4.3962296098470688E-2</v>
      </c>
      <c r="P19" s="110">
        <f t="shared" si="7"/>
        <v>3.4983370453119278E-2</v>
      </c>
      <c r="Q19" s="110">
        <f t="shared" si="7"/>
        <v>0.23528348654508591</v>
      </c>
      <c r="R19" s="110">
        <f t="shared" si="7"/>
        <v>3.8196612149477005E-2</v>
      </c>
      <c r="S19" s="110">
        <f t="shared" si="7"/>
        <v>0.34640060365200043</v>
      </c>
      <c r="T19" s="110">
        <f t="shared" si="7"/>
        <v>5.6029815226793289E-2</v>
      </c>
      <c r="U19" s="110">
        <f t="shared" si="7"/>
        <v>4.6627011299133301</v>
      </c>
      <c r="V19" s="110">
        <f t="shared" si="7"/>
        <v>6.0119094848632813</v>
      </c>
      <c r="W19" s="110">
        <f t="shared" si="7"/>
        <v>5.153528928756713</v>
      </c>
    </row>
    <row r="20" spans="2:25" s="44" customFormat="1" ht="15.75" customHeight="1" x14ac:dyDescent="0.25">
      <c r="B20" s="44" t="s">
        <v>103</v>
      </c>
      <c r="C20" s="110">
        <f t="shared" ref="C20:W20" si="8">C14+C17</f>
        <v>1.5829999999999997E-2</v>
      </c>
      <c r="D20" s="110">
        <f t="shared" si="8"/>
        <v>1.431E-2</v>
      </c>
      <c r="E20" s="110">
        <f t="shared" si="8"/>
        <v>1.0839999999999999E-2</v>
      </c>
      <c r="F20" s="110">
        <f t="shared" si="8"/>
        <v>9.2700000000000005E-3</v>
      </c>
      <c r="G20" s="110">
        <f t="shared" si="8"/>
        <v>0.11978</v>
      </c>
      <c r="H20" s="110">
        <f t="shared" si="8"/>
        <v>4.666E-2</v>
      </c>
      <c r="I20" s="110">
        <f t="shared" si="8"/>
        <v>9.734000000000001E-2</v>
      </c>
      <c r="J20" s="110">
        <f t="shared" si="8"/>
        <v>3.4360000000000002E-2</v>
      </c>
      <c r="K20" s="110">
        <f t="shared" si="8"/>
        <v>2.376E-2</v>
      </c>
      <c r="L20" s="110">
        <f t="shared" si="8"/>
        <v>6.0499999999999998E-3</v>
      </c>
      <c r="M20" s="110">
        <f t="shared" si="8"/>
        <v>3.4450000000000001E-2</v>
      </c>
      <c r="N20" s="110">
        <f t="shared" si="8"/>
        <v>9.3699999999999999E-3</v>
      </c>
      <c r="O20" s="110">
        <f t="shared" si="8"/>
        <v>4.3959999999999999E-2</v>
      </c>
      <c r="P20" s="110">
        <f t="shared" si="8"/>
        <v>3.4959999999999998E-2</v>
      </c>
      <c r="Q20" s="110">
        <f t="shared" si="8"/>
        <v>0.23520000000000002</v>
      </c>
      <c r="R20" s="110">
        <f t="shared" si="8"/>
        <v>3.9030000000000002E-2</v>
      </c>
      <c r="S20" s="110">
        <f t="shared" si="8"/>
        <v>0.34704000000000002</v>
      </c>
      <c r="T20" s="110">
        <f t="shared" si="8"/>
        <v>5.457E-2</v>
      </c>
      <c r="U20" s="110">
        <f t="shared" si="8"/>
        <v>4.6677299999999997</v>
      </c>
      <c r="V20" s="110">
        <f t="shared" si="8"/>
        <v>6.0325600000000001</v>
      </c>
      <c r="W20" s="110">
        <f t="shared" si="8"/>
        <v>5.1520600000000005</v>
      </c>
    </row>
    <row r="21" spans="2:25" s="44" customFormat="1" ht="15.75" customHeight="1" x14ac:dyDescent="0.25">
      <c r="B21" s="44" t="s">
        <v>104</v>
      </c>
      <c r="C21" s="40">
        <f t="shared" ref="C21:W21" si="9">(C20-C19)/C19</f>
        <v>2.7147354396451064E-4</v>
      </c>
      <c r="D21" s="40">
        <f t="shared" si="9"/>
        <v>3.284832089923168E-3</v>
      </c>
      <c r="E21" s="40">
        <f t="shared" si="9"/>
        <v>-8.8368513542383875E-4</v>
      </c>
      <c r="F21" s="40">
        <f t="shared" si="9"/>
        <v>2.661505792363439E-3</v>
      </c>
      <c r="G21" s="40">
        <f t="shared" si="9"/>
        <v>-2.005446066011335E-3</v>
      </c>
      <c r="H21" s="40">
        <f t="shared" si="9"/>
        <v>-2.076017341692272E-3</v>
      </c>
      <c r="I21" s="40">
        <f t="shared" si="9"/>
        <v>-2.7619848260700506E-5</v>
      </c>
      <c r="J21" s="40">
        <f t="shared" si="9"/>
        <v>-2.721676117091659E-3</v>
      </c>
      <c r="K21" s="40">
        <f t="shared" si="9"/>
        <v>-1.4013200533818899E-2</v>
      </c>
      <c r="L21" s="40">
        <f t="shared" si="9"/>
        <v>3.9333981306851045E-3</v>
      </c>
      <c r="M21" s="40">
        <f t="shared" si="9"/>
        <v>1.2030634200547568E-2</v>
      </c>
      <c r="N21" s="40">
        <f t="shared" si="9"/>
        <v>1.2115284646558911E-3</v>
      </c>
      <c r="O21" s="40">
        <f t="shared" si="9"/>
        <v>-5.2228811378408968E-5</v>
      </c>
      <c r="P21" s="40">
        <f t="shared" si="9"/>
        <v>-6.6804463996967785E-4</v>
      </c>
      <c r="Q21" s="40">
        <f t="shared" si="9"/>
        <v>-3.5483384878304589E-4</v>
      </c>
      <c r="R21" s="40">
        <f t="shared" si="9"/>
        <v>2.1818370887492652E-2</v>
      </c>
      <c r="S21" s="40">
        <f t="shared" si="9"/>
        <v>1.8458291967699215E-3</v>
      </c>
      <c r="T21" s="40">
        <f t="shared" si="9"/>
        <v>-2.605425737858242E-2</v>
      </c>
      <c r="U21" s="40">
        <f t="shared" si="9"/>
        <v>1.0785315092162278E-3</v>
      </c>
      <c r="V21" s="40">
        <f t="shared" si="9"/>
        <v>3.4349344727681833E-3</v>
      </c>
      <c r="W21" s="40">
        <f t="shared" si="9"/>
        <v>-2.8503357156216247E-4</v>
      </c>
      <c r="Y21" s="44">
        <f>AVEDEV(C21:W21)</f>
        <v>4.8013689528253849E-3</v>
      </c>
    </row>
    <row r="22" spans="2:25" ht="15.75" customHeight="1" thickBot="1" x14ac:dyDescent="0.3">
      <c r="Y22" s="52">
        <f>AVERAGE(C21:W21)</f>
        <v>1.1566642837201165E-4</v>
      </c>
    </row>
    <row r="23" spans="2:25" ht="19.5" customHeight="1" thickBot="1" x14ac:dyDescent="0.35">
      <c r="B23" s="8" t="s">
        <v>34</v>
      </c>
      <c r="C23" s="13" t="s">
        <v>1</v>
      </c>
      <c r="D23" s="14" t="s">
        <v>24</v>
      </c>
      <c r="E23" s="14" t="s">
        <v>2</v>
      </c>
      <c r="F23" s="14" t="s">
        <v>25</v>
      </c>
      <c r="G23" s="13" t="s">
        <v>3</v>
      </c>
      <c r="H23" s="14" t="s">
        <v>26</v>
      </c>
      <c r="I23" s="14" t="s">
        <v>4</v>
      </c>
      <c r="J23" s="15" t="s">
        <v>27</v>
      </c>
      <c r="K23" s="13" t="s">
        <v>5</v>
      </c>
      <c r="L23" s="14" t="s">
        <v>28</v>
      </c>
      <c r="M23" s="14" t="s">
        <v>6</v>
      </c>
      <c r="N23" s="15" t="s">
        <v>29</v>
      </c>
      <c r="O23" s="14" t="s">
        <v>7</v>
      </c>
      <c r="P23" s="15" t="s">
        <v>30</v>
      </c>
      <c r="Q23" s="13" t="s">
        <v>8</v>
      </c>
      <c r="R23" s="14" t="s">
        <v>9</v>
      </c>
      <c r="S23" s="15" t="s">
        <v>10</v>
      </c>
      <c r="T23" s="14" t="s">
        <v>31</v>
      </c>
      <c r="U23" s="13" t="s">
        <v>11</v>
      </c>
      <c r="V23" s="14" t="s">
        <v>12</v>
      </c>
      <c r="W23" s="15" t="s">
        <v>13</v>
      </c>
    </row>
    <row r="24" spans="2:25" x14ac:dyDescent="0.25">
      <c r="B24" s="45" t="s">
        <v>14</v>
      </c>
      <c r="C24" s="46">
        <f>'DWT - M7'!C41</f>
        <v>1.8525471910834309E-2</v>
      </c>
      <c r="D24" s="47">
        <f>'DWT - M7'!D41</f>
        <v>7.1783242747187606E-3</v>
      </c>
      <c r="E24" s="47">
        <f>'DWT - M7'!E41</f>
        <v>1.48627869784832E-2</v>
      </c>
      <c r="F24" s="47">
        <f>'DWT - M7'!F41</f>
        <v>4.7039352357387543E-3</v>
      </c>
      <c r="G24" s="47">
        <f>'DWT - M7'!G41</f>
        <v>0.120879165828228</v>
      </c>
      <c r="H24" s="47">
        <f>'DWT - M7'!H41</f>
        <v>2.4131175130605701E-2</v>
      </c>
      <c r="I24" s="47">
        <f>'DWT - M7'!I41</f>
        <v>0.1047296822071075</v>
      </c>
      <c r="J24" s="47">
        <f>'DWT - M7'!J41</f>
        <v>1.7883054912090302E-2</v>
      </c>
      <c r="K24" s="47">
        <f>'DWT - M7'!K41</f>
        <v>1.8227305263280869E-2</v>
      </c>
      <c r="L24" s="47">
        <f>'DWT - M7'!L41</f>
        <v>3.2503379043191671E-3</v>
      </c>
      <c r="M24" s="47">
        <f>'DWT - M7'!M41</f>
        <v>2.561444416642189E-2</v>
      </c>
      <c r="N24" s="47">
        <f>'DWT - M7'!N41</f>
        <v>4.6886205673217773E-3</v>
      </c>
      <c r="O24" s="47">
        <f>'DWT - M7'!O41</f>
        <v>2.5052906945347789E-2</v>
      </c>
      <c r="P24" s="47">
        <f>'DWT - M7'!P41</f>
        <v>1.500456500798464E-2</v>
      </c>
      <c r="Q24" s="47">
        <f>'DWT - M7'!Q41</f>
        <v>0.27986836433410639</v>
      </c>
      <c r="R24" s="47">
        <f>'DWT - M7'!R41</f>
        <v>6.1132978647947311E-2</v>
      </c>
      <c r="S24" s="47">
        <f>'DWT - M7'!S41</f>
        <v>0.77524244785308838</v>
      </c>
      <c r="T24" s="47">
        <f>'DWT - M7'!T41</f>
        <v>2.750535681843758E-2</v>
      </c>
      <c r="U24" s="47">
        <f>'DWT - M7'!U41</f>
        <v>5.7286443710327148</v>
      </c>
      <c r="V24" s="47">
        <f>'DWT - M7'!V41</f>
        <v>3.6361618041992192</v>
      </c>
      <c r="W24" s="48">
        <f>'DWT - M7'!W41</f>
        <v>5.147280216217041</v>
      </c>
    </row>
    <row r="25" spans="2:25" x14ac:dyDescent="0.25">
      <c r="B25" s="6" t="s">
        <v>99</v>
      </c>
      <c r="C25" s="49">
        <f>'Power - M7'!C57</f>
        <v>1.8589999999999999E-2</v>
      </c>
      <c r="D25" s="50">
        <f>'Power - M7'!D57</f>
        <v>7.2100000000000003E-3</v>
      </c>
      <c r="E25" s="50">
        <f>'Power - M7'!E57</f>
        <v>1.4919999999999999E-2</v>
      </c>
      <c r="F25" s="50">
        <f>'Power - M7'!F57</f>
        <v>4.6499999999999996E-3</v>
      </c>
      <c r="G25" s="50">
        <f>'Power - M7'!G57</f>
        <v>0.12088</v>
      </c>
      <c r="H25" s="50">
        <f>'Power - M7'!H57</f>
        <v>2.3990000000000001E-2</v>
      </c>
      <c r="I25" s="50">
        <f>'Power - M7'!I57</f>
        <v>0.10485</v>
      </c>
      <c r="J25" s="50">
        <f>'Power - M7'!J57</f>
        <v>1.7770000000000001E-2</v>
      </c>
      <c r="K25" s="50">
        <f>'Power - M7'!K57</f>
        <v>1.8540000000000001E-2</v>
      </c>
      <c r="L25" s="50">
        <f>'Power - M7'!L57</f>
        <v>3.2499999999999999E-3</v>
      </c>
      <c r="M25" s="50">
        <f>'Power - M7'!M57</f>
        <v>2.5350000000000001E-2</v>
      </c>
      <c r="N25" s="50">
        <f>'Power - M7'!N57</f>
        <v>4.6699999999999997E-3</v>
      </c>
      <c r="O25" s="50">
        <f>'Power - M7'!O57</f>
        <v>2.5049999999999999E-2</v>
      </c>
      <c r="P25" s="50">
        <f>'Power - M7'!P57</f>
        <v>1.49E-2</v>
      </c>
      <c r="Q25" s="50">
        <f>'Power - M7'!Q57</f>
        <v>0.28420000000000001</v>
      </c>
      <c r="R25" s="50">
        <f>'Power - M7'!R57</f>
        <v>6.0600000000000001E-2</v>
      </c>
      <c r="S25" s="50">
        <f>'Power - M7'!S57</f>
        <v>0.77454000000000001</v>
      </c>
      <c r="T25" s="50">
        <f>'Power - M7'!T57</f>
        <v>2.682E-2</v>
      </c>
      <c r="U25" s="50">
        <f>'Power - M7'!U57</f>
        <v>5.7293599999999998</v>
      </c>
      <c r="V25" s="50">
        <f>'Power - M7'!V57</f>
        <v>3.6517599999999999</v>
      </c>
      <c r="W25" s="51">
        <f>'Power - M7'!W57</f>
        <v>5.1468499999999997</v>
      </c>
    </row>
    <row r="26" spans="2:25" s="44" customFormat="1" ht="15.75" customHeight="1" thickBot="1" x14ac:dyDescent="0.3">
      <c r="B26" s="9" t="s">
        <v>100</v>
      </c>
      <c r="C26" s="42">
        <f t="shared" ref="C26:W26" si="10">(C25-C24)/C24</f>
        <v>3.483208928564554E-3</v>
      </c>
      <c r="D26" s="40">
        <f t="shared" si="10"/>
        <v>4.4126907714099762E-3</v>
      </c>
      <c r="E26" s="40">
        <f t="shared" si="10"/>
        <v>3.8494140836187879E-3</v>
      </c>
      <c r="F26" s="40">
        <f t="shared" si="10"/>
        <v>-1.1465981786691013E-2</v>
      </c>
      <c r="G26" s="40">
        <f t="shared" si="10"/>
        <v>6.9008730022995638E-6</v>
      </c>
      <c r="H26" s="40">
        <f t="shared" si="10"/>
        <v>-5.8503214137568876E-3</v>
      </c>
      <c r="I26" s="40">
        <f t="shared" si="10"/>
        <v>1.1488413824703753E-3</v>
      </c>
      <c r="J26" s="40">
        <f t="shared" si="10"/>
        <v>-6.3219015233167315E-3</v>
      </c>
      <c r="K26" s="40">
        <f t="shared" si="10"/>
        <v>1.7155291591514615E-2</v>
      </c>
      <c r="L26" s="40">
        <f t="shared" si="10"/>
        <v>-1.0395975099027913E-4</v>
      </c>
      <c r="M26" s="40">
        <f t="shared" si="10"/>
        <v>-1.032402517516076E-2</v>
      </c>
      <c r="N26" s="40">
        <f t="shared" si="10"/>
        <v>-3.9714383056622705E-3</v>
      </c>
      <c r="O26" s="40">
        <f t="shared" si="10"/>
        <v>-1.1603225741952773E-4</v>
      </c>
      <c r="P26" s="40">
        <f t="shared" si="10"/>
        <v>-6.9688796662213072E-3</v>
      </c>
      <c r="Q26" s="40">
        <f t="shared" si="10"/>
        <v>1.547740372942802E-2</v>
      </c>
      <c r="R26" s="40">
        <f t="shared" si="10"/>
        <v>-8.7183490766355193E-3</v>
      </c>
      <c r="S26" s="40">
        <f t="shared" si="10"/>
        <v>-9.0610086565008293E-4</v>
      </c>
      <c r="T26" s="40">
        <f t="shared" si="10"/>
        <v>-2.4917212416534315E-2</v>
      </c>
      <c r="U26" s="40">
        <f t="shared" si="10"/>
        <v>1.2492117173542309E-4</v>
      </c>
      <c r="V26" s="40">
        <f t="shared" si="10"/>
        <v>4.2897419423874742E-3</v>
      </c>
      <c r="W26" s="43">
        <f t="shared" si="10"/>
        <v>-8.3581269907527424E-5</v>
      </c>
    </row>
    <row r="27" spans="2:25" x14ac:dyDescent="0.25">
      <c r="B27" s="6" t="s">
        <v>15</v>
      </c>
      <c r="C27" s="46">
        <f>'DWT - M7'!C42</f>
        <v>1.9015569239854809E-2</v>
      </c>
      <c r="D27" s="47">
        <f>'DWT - M7'!D42</f>
        <v>7.2749583050608626E-3</v>
      </c>
      <c r="E27" s="47">
        <f>'DWT - M7'!E42</f>
        <v>1.5201861038804051E-2</v>
      </c>
      <c r="F27" s="47">
        <f>'DWT - M7'!F42</f>
        <v>4.7564445994794369E-3</v>
      </c>
      <c r="G27" s="47">
        <f>'DWT - M7'!G42</f>
        <v>0.12025298178195951</v>
      </c>
      <c r="H27" s="47">
        <f>'DWT - M7'!H42</f>
        <v>2.4114282801747319E-2</v>
      </c>
      <c r="I27" s="47">
        <f>'DWT - M7'!I42</f>
        <v>0.1039864644408226</v>
      </c>
      <c r="J27" s="47">
        <f>'DWT - M7'!J42</f>
        <v>1.7807170748710629E-2</v>
      </c>
      <c r="K27" s="47">
        <f>'DWT - M7'!K42</f>
        <v>1.905098557472229E-2</v>
      </c>
      <c r="L27" s="47">
        <f>'DWT - M7'!L42</f>
        <v>3.3453472424298521E-3</v>
      </c>
      <c r="M27" s="47">
        <f>'DWT - M7'!M42</f>
        <v>2.618346735835075E-2</v>
      </c>
      <c r="N27" s="47">
        <f>'DWT - M7'!N42</f>
        <v>4.8658796586096287E-3</v>
      </c>
      <c r="O27" s="47">
        <f>'DWT - M7'!O42</f>
        <v>2.5302981957793239E-2</v>
      </c>
      <c r="P27" s="47">
        <f>'DWT - M7'!P42</f>
        <v>1.5168546698987481E-2</v>
      </c>
      <c r="Q27" s="47">
        <f>'DWT - M7'!Q42</f>
        <v>0.28044781088829041</v>
      </c>
      <c r="R27" s="47">
        <f>'DWT - M7'!R42</f>
        <v>6.0362707823514938E-2</v>
      </c>
      <c r="S27" s="47">
        <f>'DWT - M7'!S42</f>
        <v>0.7762330174446106</v>
      </c>
      <c r="T27" s="47">
        <f>'DWT - M7'!T42</f>
        <v>2.7492573484778401E-2</v>
      </c>
      <c r="U27" s="47">
        <f>'DWT - M7'!U42</f>
        <v>5.7286224365234384</v>
      </c>
      <c r="V27" s="47">
        <f>'DWT - M7'!V42</f>
        <v>3.6089961528778081</v>
      </c>
      <c r="W27" s="48">
        <f>'DWT - M7'!W42</f>
        <v>5.1473851203918457</v>
      </c>
    </row>
    <row r="28" spans="2:25" x14ac:dyDescent="0.25">
      <c r="B28" s="6" t="s">
        <v>101</v>
      </c>
      <c r="C28" s="49">
        <f>'Power - M7'!C58</f>
        <v>1.8620000000000001E-2</v>
      </c>
      <c r="D28" s="50">
        <f>'Power - M7'!D58</f>
        <v>7.1999999999999998E-3</v>
      </c>
      <c r="E28" s="50">
        <f>'Power - M7'!E58</f>
        <v>1.489E-2</v>
      </c>
      <c r="F28" s="50">
        <f>'Power - M7'!F58</f>
        <v>4.7200000000000002E-3</v>
      </c>
      <c r="G28" s="50">
        <f>'Power - M7'!G58</f>
        <v>0.12026000000000001</v>
      </c>
      <c r="H28" s="50">
        <f>'Power - M7'!H58</f>
        <v>2.4150000000000001E-2</v>
      </c>
      <c r="I28" s="50">
        <f>'Power - M7'!I58</f>
        <v>0.10408000000000001</v>
      </c>
      <c r="J28" s="50">
        <f>'Power - M7'!J58</f>
        <v>1.789E-2</v>
      </c>
      <c r="K28" s="50">
        <f>'Power - M7'!K58</f>
        <v>1.924E-2</v>
      </c>
      <c r="L28" s="50">
        <f>'Power - M7'!L58</f>
        <v>3.3400000000000001E-3</v>
      </c>
      <c r="M28" s="50">
        <f>'Power - M7'!M58</f>
        <v>2.589E-2</v>
      </c>
      <c r="N28" s="50">
        <f>'Power - M7'!N58</f>
        <v>4.8900000000000002E-3</v>
      </c>
      <c r="O28" s="50">
        <f>'Power - M7'!O58</f>
        <v>2.528E-2</v>
      </c>
      <c r="P28" s="50">
        <f>'Power - M7'!P58</f>
        <v>1.494E-2</v>
      </c>
      <c r="Q28" s="50">
        <f>'Power - M7'!Q58</f>
        <v>0.28475</v>
      </c>
      <c r="R28" s="50">
        <f>'Power - M7'!R58</f>
        <v>6.0780000000000001E-2</v>
      </c>
      <c r="S28" s="50">
        <f>'Power - M7'!S58</f>
        <v>0.77551999999999999</v>
      </c>
      <c r="T28" s="50">
        <f>'Power - M7'!T58</f>
        <v>2.6859999999999998E-2</v>
      </c>
      <c r="U28" s="50">
        <f>'Power - M7'!U58</f>
        <v>5.7293700000000003</v>
      </c>
      <c r="V28" s="50">
        <f>'Power - M7'!V58</f>
        <v>3.6192199999999999</v>
      </c>
      <c r="W28" s="51">
        <f>'Power - M7'!W58</f>
        <v>5.0733199999999998</v>
      </c>
    </row>
    <row r="29" spans="2:25" s="44" customFormat="1" ht="15.75" customHeight="1" thickBot="1" x14ac:dyDescent="0.3">
      <c r="B29" s="9" t="s">
        <v>100</v>
      </c>
      <c r="C29" s="41">
        <f t="shared" ref="C29:W29" si="11">(C28-C27)/C27</f>
        <v>-2.0802387499698555E-2</v>
      </c>
      <c r="D29" s="10">
        <f t="shared" si="11"/>
        <v>-1.0303606140081613E-2</v>
      </c>
      <c r="E29" s="10">
        <f t="shared" si="11"/>
        <v>-2.0514661856729142E-2</v>
      </c>
      <c r="F29" s="10">
        <f t="shared" si="11"/>
        <v>-7.6621515750283876E-3</v>
      </c>
      <c r="G29" s="10">
        <f t="shared" si="11"/>
        <v>5.8362112410860217E-5</v>
      </c>
      <c r="H29" s="10">
        <f t="shared" si="11"/>
        <v>1.4811636135450253E-3</v>
      </c>
      <c r="I29" s="10">
        <f t="shared" si="11"/>
        <v>8.9949744594532729E-4</v>
      </c>
      <c r="J29" s="10">
        <f t="shared" si="11"/>
        <v>4.6514548806338733E-3</v>
      </c>
      <c r="K29" s="10">
        <f t="shared" si="11"/>
        <v>9.921503773983379E-3</v>
      </c>
      <c r="L29" s="10">
        <f t="shared" si="11"/>
        <v>-1.5984117768199336E-3</v>
      </c>
      <c r="M29" s="10">
        <f t="shared" si="11"/>
        <v>-1.1208116722446017E-2</v>
      </c>
      <c r="N29" s="10">
        <f t="shared" si="11"/>
        <v>4.9570361543350809E-3</v>
      </c>
      <c r="O29" s="10">
        <f t="shared" si="11"/>
        <v>-9.082707260185391E-4</v>
      </c>
      <c r="P29" s="10">
        <f t="shared" si="11"/>
        <v>-1.5067145424204426E-2</v>
      </c>
      <c r="Q29" s="10">
        <f t="shared" si="11"/>
        <v>1.5340426791290843E-2</v>
      </c>
      <c r="R29" s="10">
        <f t="shared" si="11"/>
        <v>6.9130791432537708E-3</v>
      </c>
      <c r="S29" s="10">
        <f t="shared" si="11"/>
        <v>-9.1856108743981269E-4</v>
      </c>
      <c r="T29" s="10">
        <f t="shared" si="11"/>
        <v>-2.300888584070292E-2</v>
      </c>
      <c r="U29" s="10">
        <f t="shared" si="11"/>
        <v>1.3049620303054669E-4</v>
      </c>
      <c r="V29" s="10">
        <f t="shared" si="11"/>
        <v>2.8328783653701986E-3</v>
      </c>
      <c r="W29" s="11">
        <f t="shared" si="11"/>
        <v>-1.4388882638376911E-2</v>
      </c>
    </row>
    <row r="30" spans="2:25" s="44" customFormat="1" ht="15.75" customHeight="1" x14ac:dyDescent="0.25">
      <c r="B30" s="44" t="s">
        <v>102</v>
      </c>
      <c r="C30" s="110">
        <f t="shared" ref="C30:W30" si="12">C27+C24</f>
        <v>3.7541041150689118E-2</v>
      </c>
      <c r="D30" s="110">
        <f t="shared" si="12"/>
        <v>1.4453282579779623E-2</v>
      </c>
      <c r="E30" s="110">
        <f t="shared" si="12"/>
        <v>3.0064648017287251E-2</v>
      </c>
      <c r="F30" s="110">
        <f t="shared" si="12"/>
        <v>9.4603798352181911E-3</v>
      </c>
      <c r="G30" s="110">
        <f t="shared" si="12"/>
        <v>0.2411321476101875</v>
      </c>
      <c r="H30" s="110">
        <f t="shared" si="12"/>
        <v>4.824545793235302E-2</v>
      </c>
      <c r="I30" s="110">
        <f t="shared" si="12"/>
        <v>0.20871614664793009</v>
      </c>
      <c r="J30" s="110">
        <f t="shared" si="12"/>
        <v>3.5690225660800934E-2</v>
      </c>
      <c r="K30" s="110">
        <f t="shared" si="12"/>
        <v>3.7278290838003159E-2</v>
      </c>
      <c r="L30" s="110">
        <f t="shared" si="12"/>
        <v>6.5956851467490196E-3</v>
      </c>
      <c r="M30" s="110">
        <f t="shared" si="12"/>
        <v>5.1797911524772644E-2</v>
      </c>
      <c r="N30" s="110">
        <f t="shared" si="12"/>
        <v>9.554500225931406E-3</v>
      </c>
      <c r="O30" s="110">
        <f t="shared" si="12"/>
        <v>5.0355888903141029E-2</v>
      </c>
      <c r="P30" s="110">
        <f t="shared" si="12"/>
        <v>3.0173111706972122E-2</v>
      </c>
      <c r="Q30" s="110">
        <f t="shared" si="12"/>
        <v>0.56031617522239685</v>
      </c>
      <c r="R30" s="110">
        <f t="shared" si="12"/>
        <v>0.12149568647146225</v>
      </c>
      <c r="S30" s="110">
        <f t="shared" si="12"/>
        <v>1.551475465297699</v>
      </c>
      <c r="T30" s="110">
        <f t="shared" si="12"/>
        <v>5.4997930303215981E-2</v>
      </c>
      <c r="U30" s="110">
        <f t="shared" si="12"/>
        <v>11.457266807556152</v>
      </c>
      <c r="V30" s="110">
        <f t="shared" si="12"/>
        <v>7.2451579570770273</v>
      </c>
      <c r="W30" s="110">
        <f t="shared" si="12"/>
        <v>10.294665336608887</v>
      </c>
    </row>
    <row r="31" spans="2:25" s="44" customFormat="1" ht="15.75" customHeight="1" x14ac:dyDescent="0.25">
      <c r="B31" s="44" t="s">
        <v>103</v>
      </c>
      <c r="C31" s="110">
        <f t="shared" ref="C31:W31" si="13">C25+C28</f>
        <v>3.721E-2</v>
      </c>
      <c r="D31" s="110">
        <f t="shared" si="13"/>
        <v>1.4409999999999999E-2</v>
      </c>
      <c r="E31" s="110">
        <f t="shared" si="13"/>
        <v>2.981E-2</v>
      </c>
      <c r="F31" s="110">
        <f t="shared" si="13"/>
        <v>9.3699999999999999E-3</v>
      </c>
      <c r="G31" s="110">
        <f t="shared" si="13"/>
        <v>0.24114000000000002</v>
      </c>
      <c r="H31" s="110">
        <f t="shared" si="13"/>
        <v>4.8140000000000002E-2</v>
      </c>
      <c r="I31" s="110">
        <f t="shared" si="13"/>
        <v>0.20893</v>
      </c>
      <c r="J31" s="110">
        <f t="shared" si="13"/>
        <v>3.5659999999999997E-2</v>
      </c>
      <c r="K31" s="110">
        <f t="shared" si="13"/>
        <v>3.7780000000000001E-2</v>
      </c>
      <c r="L31" s="110">
        <f t="shared" si="13"/>
        <v>6.5900000000000004E-3</v>
      </c>
      <c r="M31" s="110">
        <f t="shared" si="13"/>
        <v>5.1240000000000001E-2</v>
      </c>
      <c r="N31" s="110">
        <f t="shared" si="13"/>
        <v>9.5599999999999991E-3</v>
      </c>
      <c r="O31" s="110">
        <f t="shared" si="13"/>
        <v>5.033E-2</v>
      </c>
      <c r="P31" s="110">
        <f t="shared" si="13"/>
        <v>2.9839999999999998E-2</v>
      </c>
      <c r="Q31" s="110">
        <f t="shared" si="13"/>
        <v>0.56895000000000007</v>
      </c>
      <c r="R31" s="110">
        <f t="shared" si="13"/>
        <v>0.12138</v>
      </c>
      <c r="S31" s="110">
        <f t="shared" si="13"/>
        <v>1.55006</v>
      </c>
      <c r="T31" s="110">
        <f t="shared" si="13"/>
        <v>5.3679999999999999E-2</v>
      </c>
      <c r="U31" s="110">
        <f t="shared" si="13"/>
        <v>11.458729999999999</v>
      </c>
      <c r="V31" s="110">
        <f t="shared" si="13"/>
        <v>7.2709799999999998</v>
      </c>
      <c r="W31" s="110">
        <f t="shared" si="13"/>
        <v>10.22017</v>
      </c>
    </row>
    <row r="32" spans="2:25" s="44" customFormat="1" ht="15.75" customHeight="1" x14ac:dyDescent="0.25">
      <c r="B32" s="44" t="s">
        <v>104</v>
      </c>
      <c r="C32" s="40">
        <f t="shared" ref="C32:W32" si="14">(C31-C30)/C30</f>
        <v>-8.8181132047010745E-3</v>
      </c>
      <c r="D32" s="40">
        <f t="shared" si="14"/>
        <v>-2.9946539508040227E-3</v>
      </c>
      <c r="E32" s="40">
        <f t="shared" si="14"/>
        <v>-8.4700149205414917E-3</v>
      </c>
      <c r="F32" s="40">
        <f t="shared" si="14"/>
        <v>-9.5535101964652567E-3</v>
      </c>
      <c r="G32" s="40">
        <f t="shared" si="14"/>
        <v>3.2564674143790862E-5</v>
      </c>
      <c r="H32" s="40">
        <f t="shared" si="14"/>
        <v>-2.1858623976765746E-3</v>
      </c>
      <c r="I32" s="40">
        <f t="shared" si="14"/>
        <v>1.0246133588823407E-3</v>
      </c>
      <c r="J32" s="40">
        <f t="shared" si="14"/>
        <v>-8.4688903590020845E-4</v>
      </c>
      <c r="K32" s="40">
        <f t="shared" si="14"/>
        <v>1.3458480813325747E-2</v>
      </c>
      <c r="L32" s="40">
        <f t="shared" si="14"/>
        <v>-8.6194938395769722E-4</v>
      </c>
      <c r="M32" s="40">
        <f t="shared" si="14"/>
        <v>-1.0770927019052088E-2</v>
      </c>
      <c r="N32" s="40">
        <f t="shared" si="14"/>
        <v>5.7562132383087532E-4</v>
      </c>
      <c r="O32" s="40">
        <f t="shared" si="14"/>
        <v>-5.1411868015726887E-4</v>
      </c>
      <c r="P32" s="40">
        <f t="shared" si="14"/>
        <v>-1.1040018351675389E-2</v>
      </c>
      <c r="Q32" s="40">
        <f t="shared" si="14"/>
        <v>1.5408844433549215E-2</v>
      </c>
      <c r="R32" s="40">
        <f t="shared" si="14"/>
        <v>-9.521858332758276E-4</v>
      </c>
      <c r="S32" s="40">
        <f t="shared" si="14"/>
        <v>-9.1233495428004084E-4</v>
      </c>
      <c r="T32" s="40">
        <f t="shared" si="14"/>
        <v>-2.3963270907649346E-2</v>
      </c>
      <c r="U32" s="40">
        <f t="shared" si="14"/>
        <v>1.2770868204639032E-4</v>
      </c>
      <c r="V32" s="40">
        <f t="shared" si="14"/>
        <v>3.5640414019889937E-3</v>
      </c>
      <c r="W32" s="40">
        <f t="shared" si="14"/>
        <v>-7.2363048407192146E-3</v>
      </c>
      <c r="Y32" s="44">
        <f>AVEDEV(C32:W32)</f>
        <v>5.8973099741998197E-3</v>
      </c>
    </row>
    <row r="33" spans="2:25" ht="15.75" customHeight="1" x14ac:dyDescent="0.25">
      <c r="Y33" s="52">
        <f>AVERAGE(C32:W32)</f>
        <v>-2.6156323328137216E-3</v>
      </c>
    </row>
    <row r="34" spans="2:25" x14ac:dyDescent="0.25">
      <c r="W34" s="52"/>
    </row>
    <row r="37" spans="2:25" ht="15.75" customHeight="1" thickBot="1" x14ac:dyDescent="0.3"/>
    <row r="38" spans="2:25" ht="15.75" customHeight="1" thickBot="1" x14ac:dyDescent="0.3">
      <c r="C38" s="13" t="s">
        <v>1</v>
      </c>
      <c r="D38" s="14" t="s">
        <v>24</v>
      </c>
      <c r="E38" s="14" t="s">
        <v>2</v>
      </c>
      <c r="F38" s="14" t="s">
        <v>25</v>
      </c>
      <c r="G38" s="13" t="s">
        <v>3</v>
      </c>
      <c r="H38" s="14" t="s">
        <v>26</v>
      </c>
      <c r="I38" s="14" t="s">
        <v>4</v>
      </c>
      <c r="J38" s="15" t="s">
        <v>27</v>
      </c>
      <c r="K38" s="13" t="s">
        <v>5</v>
      </c>
      <c r="L38" s="14" t="s">
        <v>28</v>
      </c>
      <c r="M38" s="14" t="s">
        <v>6</v>
      </c>
      <c r="N38" s="15" t="s">
        <v>29</v>
      </c>
      <c r="O38" s="14" t="s">
        <v>7</v>
      </c>
      <c r="P38" s="15" t="s">
        <v>30</v>
      </c>
      <c r="Q38" s="13" t="s">
        <v>8</v>
      </c>
      <c r="R38" s="14" t="s">
        <v>9</v>
      </c>
      <c r="S38" s="15" t="s">
        <v>10</v>
      </c>
      <c r="T38" s="14" t="s">
        <v>31</v>
      </c>
      <c r="U38" s="13" t="s">
        <v>11</v>
      </c>
      <c r="V38" s="14" t="s">
        <v>12</v>
      </c>
      <c r="W38" s="15" t="s">
        <v>13</v>
      </c>
    </row>
    <row r="39" spans="2:25" x14ac:dyDescent="0.25">
      <c r="C39" s="6">
        <v>1000</v>
      </c>
      <c r="D39">
        <v>1000</v>
      </c>
      <c r="E39">
        <v>1000</v>
      </c>
      <c r="F39">
        <v>1000</v>
      </c>
      <c r="G39">
        <v>500</v>
      </c>
      <c r="H39">
        <v>500</v>
      </c>
      <c r="I39">
        <v>500</v>
      </c>
      <c r="J39">
        <v>500</v>
      </c>
      <c r="K39">
        <v>1000</v>
      </c>
      <c r="L39">
        <v>1000</v>
      </c>
      <c r="M39">
        <v>1000</v>
      </c>
      <c r="N39">
        <v>1000</v>
      </c>
      <c r="O39">
        <v>1000</v>
      </c>
      <c r="P39">
        <v>1000</v>
      </c>
      <c r="Q39">
        <v>200</v>
      </c>
      <c r="R39">
        <v>1000</v>
      </c>
      <c r="S39">
        <v>50</v>
      </c>
      <c r="T39">
        <v>50</v>
      </c>
      <c r="U39">
        <v>10</v>
      </c>
      <c r="V39">
        <v>10</v>
      </c>
      <c r="W39" s="7">
        <v>15</v>
      </c>
    </row>
    <row r="40" spans="2:25" x14ac:dyDescent="0.25">
      <c r="C40" s="109">
        <f t="shared" ref="C40:W40" si="15">C39*C8</f>
        <v>23.60618487000465</v>
      </c>
      <c r="D40" s="109">
        <f t="shared" si="15"/>
        <v>14.209139160811901</v>
      </c>
      <c r="E40" s="109">
        <f t="shared" si="15"/>
        <v>18.148597329854965</v>
      </c>
      <c r="F40" s="109">
        <f t="shared" si="15"/>
        <v>9.2584816738963127</v>
      </c>
      <c r="G40" s="109">
        <f t="shared" si="15"/>
        <v>96.060868352651596</v>
      </c>
      <c r="H40" s="109">
        <f t="shared" si="15"/>
        <v>23.915198631584644</v>
      </c>
      <c r="I40" s="109">
        <f t="shared" si="15"/>
        <v>84.831107407808304</v>
      </c>
      <c r="J40" s="109">
        <f t="shared" si="15"/>
        <v>17.70369615405798</v>
      </c>
      <c r="K40" s="109">
        <f t="shared" si="15"/>
        <v>27.713624760508541</v>
      </c>
      <c r="L40" s="109">
        <f t="shared" si="15"/>
        <v>6.309550954028964</v>
      </c>
      <c r="M40" s="109">
        <f t="shared" si="15"/>
        <v>37.39040344953537</v>
      </c>
      <c r="N40" s="109">
        <f t="shared" si="15"/>
        <v>9.3462038785219193</v>
      </c>
      <c r="O40" s="109">
        <f t="shared" si="15"/>
        <v>57.863093912601471</v>
      </c>
      <c r="P40" s="109">
        <f t="shared" si="15"/>
        <v>35.252874717116356</v>
      </c>
      <c r="Q40" s="109">
        <f t="shared" si="15"/>
        <v>137.77628540992737</v>
      </c>
      <c r="R40" s="109">
        <f t="shared" si="15"/>
        <v>121.85199186205864</v>
      </c>
      <c r="S40" s="109">
        <f t="shared" si="15"/>
        <v>51.065292954444885</v>
      </c>
      <c r="T40" s="109">
        <f t="shared" si="15"/>
        <v>2.6794354431331158</v>
      </c>
      <c r="U40" s="109">
        <f t="shared" si="15"/>
        <v>80.871133804321289</v>
      </c>
      <c r="V40" s="109">
        <f t="shared" si="15"/>
        <v>64.255058765411377</v>
      </c>
      <c r="W40" s="109">
        <f t="shared" si="15"/>
        <v>160.86694478988647</v>
      </c>
    </row>
    <row r="41" spans="2:25" x14ac:dyDescent="0.25">
      <c r="B41" t="s">
        <v>23</v>
      </c>
      <c r="C41" s="52">
        <f t="shared" ref="C41:W41" si="16">C10</f>
        <v>5.6686470402669683E-3</v>
      </c>
      <c r="D41" s="52">
        <f t="shared" si="16"/>
        <v>1.4681282906730661E-3</v>
      </c>
      <c r="E41" s="52">
        <f t="shared" si="16"/>
        <v>7.7288074639621004E-5</v>
      </c>
      <c r="F41" s="52">
        <f t="shared" si="16"/>
        <v>1.6399299120167592E-4</v>
      </c>
      <c r="G41" s="52">
        <f t="shared" si="16"/>
        <v>-1.1314027072606173E-4</v>
      </c>
      <c r="H41" s="52">
        <f t="shared" si="16"/>
        <v>-2.7262425284034137E-3</v>
      </c>
      <c r="I41" s="52">
        <f t="shared" si="16"/>
        <v>-1.3093555121119341E-4</v>
      </c>
      <c r="J41" s="52">
        <f t="shared" si="16"/>
        <v>-3.5979014497139312E-3</v>
      </c>
      <c r="K41" s="52">
        <f t="shared" si="16"/>
        <v>9.5170659628199511E-4</v>
      </c>
      <c r="L41" s="52">
        <f t="shared" si="16"/>
        <v>-1.5137295979621554E-3</v>
      </c>
      <c r="M41" s="52">
        <f t="shared" si="16"/>
        <v>-3.2201698411165039E-3</v>
      </c>
      <c r="N41" s="52">
        <f t="shared" si="16"/>
        <v>-2.8036921580682633E-3</v>
      </c>
      <c r="O41" s="52">
        <f t="shared" si="16"/>
        <v>-5.3469532862214354E-5</v>
      </c>
      <c r="P41" s="52">
        <f t="shared" si="16"/>
        <v>-8.1545608391379775E-5</v>
      </c>
      <c r="Q41" s="52">
        <f t="shared" si="16"/>
        <v>-2.1940307726251119E-3</v>
      </c>
      <c r="R41" s="52">
        <f t="shared" si="16"/>
        <v>-2.560416594681667E-3</v>
      </c>
      <c r="S41" s="52">
        <f t="shared" si="16"/>
        <v>-5.2930853581124506E-3</v>
      </c>
      <c r="T41" s="52">
        <f t="shared" si="16"/>
        <v>1.4766004894158045E-2</v>
      </c>
      <c r="U41" s="52">
        <f t="shared" si="16"/>
        <v>-4.1800231686538439E-7</v>
      </c>
      <c r="V41" s="52">
        <f t="shared" si="16"/>
        <v>7.1782867131531172E-3</v>
      </c>
      <c r="W41" s="52">
        <f t="shared" si="16"/>
        <v>7.1520038678859763E-5</v>
      </c>
    </row>
    <row r="42" spans="2:25" x14ac:dyDescent="0.25">
      <c r="C42" s="111">
        <f t="shared" ref="C42:W42" si="17">C39*C19</f>
        <v>15.825703740119934</v>
      </c>
      <c r="D42" s="111">
        <f t="shared" si="17"/>
        <v>14.263147953897715</v>
      </c>
      <c r="E42" s="111">
        <f t="shared" si="17"/>
        <v>10.849587619304657</v>
      </c>
      <c r="F42" s="111">
        <f t="shared" si="17"/>
        <v>9.2453933320939541</v>
      </c>
      <c r="G42" s="111">
        <f t="shared" si="17"/>
        <v>60.01034751534462</v>
      </c>
      <c r="H42" s="111">
        <f t="shared" si="17"/>
        <v>23.378534242510799</v>
      </c>
      <c r="I42" s="111">
        <f t="shared" si="17"/>
        <v>48.671344295144081</v>
      </c>
      <c r="J42" s="111">
        <f t="shared" si="17"/>
        <v>17.226886004209518</v>
      </c>
      <c r="K42" s="111">
        <f t="shared" si="17"/>
        <v>24.0976857021451</v>
      </c>
      <c r="L42" s="111">
        <f t="shared" si="17"/>
        <v>6.0262961778789759</v>
      </c>
      <c r="M42" s="111">
        <f t="shared" si="17"/>
        <v>34.040471538901329</v>
      </c>
      <c r="N42" s="111">
        <f t="shared" si="17"/>
        <v>9.3586617149412632</v>
      </c>
      <c r="O42" s="111">
        <f t="shared" si="17"/>
        <v>43.962296098470688</v>
      </c>
      <c r="P42" s="111">
        <f t="shared" si="17"/>
        <v>34.983370453119278</v>
      </c>
      <c r="Q42" s="111">
        <f t="shared" si="17"/>
        <v>47.056697309017181</v>
      </c>
      <c r="R42" s="111">
        <f t="shared" si="17"/>
        <v>38.196612149477005</v>
      </c>
      <c r="S42" s="111">
        <f t="shared" si="17"/>
        <v>17.320030182600021</v>
      </c>
      <c r="T42" s="111">
        <f t="shared" si="17"/>
        <v>2.8014907613396645</v>
      </c>
      <c r="U42" s="111">
        <f t="shared" si="17"/>
        <v>46.627011299133301</v>
      </c>
      <c r="V42" s="111">
        <f t="shared" si="17"/>
        <v>60.119094848632813</v>
      </c>
      <c r="W42" s="111">
        <f t="shared" si="17"/>
        <v>77.302933931350694</v>
      </c>
    </row>
    <row r="43" spans="2:25" x14ac:dyDescent="0.25">
      <c r="B43" t="s">
        <v>33</v>
      </c>
      <c r="C43" s="52">
        <f t="shared" ref="C43:W43" si="18">C21</f>
        <v>2.7147354396451064E-4</v>
      </c>
      <c r="D43" s="52">
        <f t="shared" si="18"/>
        <v>3.284832089923168E-3</v>
      </c>
      <c r="E43" s="52">
        <f t="shared" si="18"/>
        <v>-8.8368513542383875E-4</v>
      </c>
      <c r="F43" s="52">
        <f t="shared" si="18"/>
        <v>2.661505792363439E-3</v>
      </c>
      <c r="G43" s="52">
        <f t="shared" si="18"/>
        <v>-2.005446066011335E-3</v>
      </c>
      <c r="H43" s="52">
        <f t="shared" si="18"/>
        <v>-2.076017341692272E-3</v>
      </c>
      <c r="I43" s="52">
        <f t="shared" si="18"/>
        <v>-2.7619848260700506E-5</v>
      </c>
      <c r="J43" s="52">
        <f t="shared" si="18"/>
        <v>-2.721676117091659E-3</v>
      </c>
      <c r="K43" s="52">
        <f t="shared" si="18"/>
        <v>-1.4013200533818899E-2</v>
      </c>
      <c r="L43" s="52">
        <f t="shared" si="18"/>
        <v>3.9333981306851045E-3</v>
      </c>
      <c r="M43" s="52">
        <f t="shared" si="18"/>
        <v>1.2030634200547568E-2</v>
      </c>
      <c r="N43" s="52">
        <f t="shared" si="18"/>
        <v>1.2115284646558911E-3</v>
      </c>
      <c r="O43" s="52">
        <f t="shared" si="18"/>
        <v>-5.2228811378408968E-5</v>
      </c>
      <c r="P43" s="52">
        <f t="shared" si="18"/>
        <v>-6.6804463996967785E-4</v>
      </c>
      <c r="Q43" s="52">
        <f t="shared" si="18"/>
        <v>-3.5483384878304589E-4</v>
      </c>
      <c r="R43" s="52">
        <f t="shared" si="18"/>
        <v>2.1818370887492652E-2</v>
      </c>
      <c r="S43" s="52">
        <f t="shared" si="18"/>
        <v>1.8458291967699215E-3</v>
      </c>
      <c r="T43" s="52">
        <f t="shared" si="18"/>
        <v>-2.605425737858242E-2</v>
      </c>
      <c r="U43" s="52">
        <f t="shared" si="18"/>
        <v>1.0785315092162278E-3</v>
      </c>
      <c r="V43" s="52">
        <f t="shared" si="18"/>
        <v>3.4349344727681833E-3</v>
      </c>
      <c r="W43" s="52">
        <f t="shared" si="18"/>
        <v>-2.8503357156216247E-4</v>
      </c>
    </row>
    <row r="44" spans="2:25" x14ac:dyDescent="0.25">
      <c r="C44" s="111">
        <f t="shared" ref="C44:W44" si="19">C39*C30</f>
        <v>37.541041150689118</v>
      </c>
      <c r="D44" s="111">
        <f t="shared" si="19"/>
        <v>14.453282579779623</v>
      </c>
      <c r="E44" s="111">
        <f t="shared" si="19"/>
        <v>30.064648017287251</v>
      </c>
      <c r="F44" s="111">
        <f t="shared" si="19"/>
        <v>9.4603798352181911</v>
      </c>
      <c r="G44" s="111">
        <f t="shared" si="19"/>
        <v>120.56607380509375</v>
      </c>
      <c r="H44" s="111">
        <f t="shared" si="19"/>
        <v>24.12272896617651</v>
      </c>
      <c r="I44" s="111">
        <f t="shared" si="19"/>
        <v>104.35807332396504</v>
      </c>
      <c r="J44" s="111">
        <f t="shared" si="19"/>
        <v>17.845112830400467</v>
      </c>
      <c r="K44" s="111">
        <f t="shared" si="19"/>
        <v>37.278290838003159</v>
      </c>
      <c r="L44" s="111">
        <f t="shared" si="19"/>
        <v>6.5956851467490196</v>
      </c>
      <c r="M44" s="111">
        <f t="shared" si="19"/>
        <v>51.797911524772644</v>
      </c>
      <c r="N44" s="111">
        <f t="shared" si="19"/>
        <v>9.554500225931406</v>
      </c>
      <c r="O44" s="111">
        <f t="shared" si="19"/>
        <v>50.355888903141029</v>
      </c>
      <c r="P44" s="111">
        <f t="shared" si="19"/>
        <v>30.173111706972122</v>
      </c>
      <c r="Q44" s="111">
        <f t="shared" si="19"/>
        <v>112.06323504447937</v>
      </c>
      <c r="R44" s="111">
        <f t="shared" si="19"/>
        <v>121.49568647146225</v>
      </c>
      <c r="S44" s="111">
        <f t="shared" si="19"/>
        <v>77.573773264884949</v>
      </c>
      <c r="T44" s="111">
        <f t="shared" si="19"/>
        <v>2.749896515160799</v>
      </c>
      <c r="U44" s="111">
        <f t="shared" si="19"/>
        <v>114.57266807556152</v>
      </c>
      <c r="V44" s="111">
        <f t="shared" si="19"/>
        <v>72.451579570770278</v>
      </c>
      <c r="W44" s="111">
        <f t="shared" si="19"/>
        <v>154.4199800491333</v>
      </c>
    </row>
    <row r="45" spans="2:25" x14ac:dyDescent="0.25">
      <c r="B45" t="s">
        <v>34</v>
      </c>
      <c r="C45" s="52">
        <f t="shared" ref="C45:W45" si="20">C32</f>
        <v>-8.8181132047010745E-3</v>
      </c>
      <c r="D45" s="52">
        <f t="shared" si="20"/>
        <v>-2.9946539508040227E-3</v>
      </c>
      <c r="E45" s="52">
        <f t="shared" si="20"/>
        <v>-8.4700149205414917E-3</v>
      </c>
      <c r="F45" s="52">
        <f t="shared" si="20"/>
        <v>-9.5535101964652567E-3</v>
      </c>
      <c r="G45" s="52">
        <f t="shared" si="20"/>
        <v>3.2564674143790862E-5</v>
      </c>
      <c r="H45" s="52">
        <f t="shared" si="20"/>
        <v>-2.1858623976765746E-3</v>
      </c>
      <c r="I45" s="52">
        <f t="shared" si="20"/>
        <v>1.0246133588823407E-3</v>
      </c>
      <c r="J45" s="52">
        <f t="shared" si="20"/>
        <v>-8.4688903590020845E-4</v>
      </c>
      <c r="K45" s="52">
        <f t="shared" si="20"/>
        <v>1.3458480813325747E-2</v>
      </c>
      <c r="L45" s="52">
        <f t="shared" si="20"/>
        <v>-8.6194938395769722E-4</v>
      </c>
      <c r="M45" s="52">
        <f t="shared" si="20"/>
        <v>-1.0770927019052088E-2</v>
      </c>
      <c r="N45" s="52">
        <f t="shared" si="20"/>
        <v>5.7562132383087532E-4</v>
      </c>
      <c r="O45" s="52">
        <f t="shared" si="20"/>
        <v>-5.1411868015726887E-4</v>
      </c>
      <c r="P45" s="52">
        <f t="shared" si="20"/>
        <v>-1.1040018351675389E-2</v>
      </c>
      <c r="Q45" s="52">
        <f t="shared" si="20"/>
        <v>1.5408844433549215E-2</v>
      </c>
      <c r="R45" s="52">
        <f t="shared" si="20"/>
        <v>-9.521858332758276E-4</v>
      </c>
      <c r="S45" s="52">
        <f t="shared" si="20"/>
        <v>-9.1233495428004084E-4</v>
      </c>
      <c r="T45" s="52">
        <f t="shared" si="20"/>
        <v>-2.3963270907649346E-2</v>
      </c>
      <c r="U45" s="52">
        <f t="shared" si="20"/>
        <v>1.2770868204639032E-4</v>
      </c>
      <c r="V45" s="52">
        <f t="shared" si="20"/>
        <v>3.5640414019889937E-3</v>
      </c>
      <c r="W45" s="52">
        <f t="shared" si="20"/>
        <v>-7.2363048407192146E-3</v>
      </c>
    </row>
    <row r="47" spans="2:25" x14ac:dyDescent="0.25">
      <c r="C47" s="52">
        <f>AVERAGE(C41:W41,C43:W43,C45:W45)</f>
        <v>-7.3718232730815504E-4</v>
      </c>
    </row>
    <row r="49" spans="2:65" x14ac:dyDescent="0.25">
      <c r="C49">
        <v>23.60618487000465</v>
      </c>
      <c r="D49">
        <v>14.209139160811899</v>
      </c>
      <c r="E49">
        <v>18.148597329854969</v>
      </c>
      <c r="F49">
        <v>9.2584816738963127</v>
      </c>
      <c r="G49">
        <v>96.060868352651596</v>
      </c>
      <c r="H49">
        <v>23.915198631584641</v>
      </c>
      <c r="I49">
        <v>84.831107407808304</v>
      </c>
      <c r="J49">
        <v>17.70369615405798</v>
      </c>
      <c r="K49">
        <v>27.713624760508541</v>
      </c>
      <c r="L49">
        <v>6.309550954028964</v>
      </c>
      <c r="M49">
        <v>37.39040344953537</v>
      </c>
      <c r="N49">
        <v>9.3462038785219193</v>
      </c>
      <c r="O49">
        <v>57.863093912601471</v>
      </c>
      <c r="P49">
        <v>35.252874717116363</v>
      </c>
      <c r="Q49">
        <v>137.7762854099274</v>
      </c>
      <c r="R49">
        <v>121.8519918620586</v>
      </c>
      <c r="S49">
        <v>51.065292954444892</v>
      </c>
      <c r="T49">
        <v>2.6794354431331162</v>
      </c>
      <c r="U49">
        <v>80.871133804321289</v>
      </c>
      <c r="V49">
        <v>64.255058765411377</v>
      </c>
      <c r="W49">
        <v>160.8669447898865</v>
      </c>
    </row>
    <row r="50" spans="2:65" x14ac:dyDescent="0.25">
      <c r="B50" t="s">
        <v>23</v>
      </c>
      <c r="C50">
        <v>5.6686470402669683E-3</v>
      </c>
      <c r="D50">
        <v>1.4681282906730661E-3</v>
      </c>
      <c r="E50">
        <v>7.7288074639621004E-5</v>
      </c>
      <c r="F50">
        <v>1.639929912016759E-4</v>
      </c>
      <c r="G50">
        <v>-1.131402707260617E-4</v>
      </c>
      <c r="H50">
        <v>-2.7262425284034142E-3</v>
      </c>
      <c r="I50">
        <v>-1.3093555121119341E-4</v>
      </c>
      <c r="J50">
        <v>-3.5979014497139312E-3</v>
      </c>
      <c r="K50">
        <v>9.5170659628199511E-4</v>
      </c>
      <c r="L50">
        <v>-1.513729597962155E-3</v>
      </c>
      <c r="M50">
        <v>-3.2201698411165039E-3</v>
      </c>
      <c r="N50">
        <v>-2.8036921580682629E-3</v>
      </c>
      <c r="O50">
        <v>-5.3469532862214347E-5</v>
      </c>
      <c r="P50">
        <v>-8.1545608391379775E-5</v>
      </c>
      <c r="Q50">
        <v>-2.1940307726251119E-3</v>
      </c>
      <c r="R50">
        <v>-2.560416594681667E-3</v>
      </c>
      <c r="S50">
        <v>-5.2930853581124506E-3</v>
      </c>
      <c r="T50">
        <v>1.4766004894158051E-2</v>
      </c>
      <c r="U50">
        <v>-4.1800231686538439E-7</v>
      </c>
      <c r="V50">
        <v>7.1782867131531172E-3</v>
      </c>
      <c r="W50">
        <v>7.1520038678859763E-5</v>
      </c>
    </row>
    <row r="51" spans="2:65" x14ac:dyDescent="0.25">
      <c r="C51">
        <v>15.825703740119931</v>
      </c>
      <c r="D51">
        <v>14.263147953897709</v>
      </c>
      <c r="E51">
        <v>10.849587619304661</v>
      </c>
      <c r="F51">
        <v>9.2453933320939541</v>
      </c>
      <c r="G51">
        <v>60.01034751534462</v>
      </c>
      <c r="H51">
        <v>23.378534242510799</v>
      </c>
      <c r="I51">
        <v>48.671344295144081</v>
      </c>
      <c r="J51">
        <v>17.226886004209518</v>
      </c>
      <c r="K51">
        <v>24.0976857021451</v>
      </c>
      <c r="L51">
        <v>6.0262961778789759</v>
      </c>
      <c r="M51">
        <v>34.040471538901329</v>
      </c>
      <c r="N51">
        <v>9.3586617149412632</v>
      </c>
      <c r="O51">
        <v>43.962296098470688</v>
      </c>
      <c r="P51">
        <v>34.983370453119278</v>
      </c>
      <c r="Q51">
        <v>47.056697309017181</v>
      </c>
      <c r="R51">
        <v>38.196612149477012</v>
      </c>
      <c r="S51">
        <v>17.320030182600021</v>
      </c>
      <c r="T51">
        <v>2.801490761339664</v>
      </c>
      <c r="U51">
        <v>46.627011299133301</v>
      </c>
      <c r="V51">
        <v>60.119094848632813</v>
      </c>
      <c r="W51">
        <v>77.302933931350694</v>
      </c>
    </row>
    <row r="52" spans="2:65" x14ac:dyDescent="0.25">
      <c r="B52" t="s">
        <v>33</v>
      </c>
      <c r="C52">
        <v>2.7147354396451058E-4</v>
      </c>
      <c r="D52">
        <v>3.284832089923168E-3</v>
      </c>
      <c r="E52">
        <v>-8.8368513542383875E-4</v>
      </c>
      <c r="F52">
        <v>2.661505792363439E-3</v>
      </c>
      <c r="G52">
        <v>-2.005446066011335E-3</v>
      </c>
      <c r="H52">
        <v>-2.076017341692272E-3</v>
      </c>
      <c r="I52">
        <v>-2.7619848260700509E-5</v>
      </c>
      <c r="J52">
        <v>-2.721676117091659E-3</v>
      </c>
      <c r="K52">
        <v>-1.4013200533818901E-2</v>
      </c>
      <c r="L52">
        <v>3.9333981306851054E-3</v>
      </c>
      <c r="M52">
        <v>1.203063420054757E-2</v>
      </c>
      <c r="N52">
        <v>1.2115284646558909E-3</v>
      </c>
      <c r="O52">
        <v>-5.2228811378408968E-5</v>
      </c>
      <c r="P52">
        <v>-6.6804463996967785E-4</v>
      </c>
      <c r="Q52">
        <v>-3.5483384878304589E-4</v>
      </c>
      <c r="R52">
        <v>2.1818370887492649E-2</v>
      </c>
      <c r="S52">
        <v>1.845829196769922E-3</v>
      </c>
      <c r="T52">
        <v>-2.605425737858242E-2</v>
      </c>
      <c r="U52">
        <v>1.078531509216228E-3</v>
      </c>
      <c r="V52">
        <v>3.4349344727681828E-3</v>
      </c>
      <c r="W52">
        <v>-2.8503357156216247E-4</v>
      </c>
    </row>
    <row r="53" spans="2:65" x14ac:dyDescent="0.25">
      <c r="C53">
        <v>37.541041150689118</v>
      </c>
      <c r="D53">
        <v>14.45328257977962</v>
      </c>
      <c r="E53">
        <v>30.064648017287251</v>
      </c>
      <c r="F53">
        <v>9.4603798352181911</v>
      </c>
      <c r="G53">
        <v>120.56607380509379</v>
      </c>
      <c r="H53">
        <v>24.12272896617651</v>
      </c>
      <c r="I53">
        <v>104.358073323965</v>
      </c>
      <c r="J53">
        <v>17.84511283040047</v>
      </c>
      <c r="K53">
        <v>37.278290838003159</v>
      </c>
      <c r="L53">
        <v>6.5956851467490196</v>
      </c>
      <c r="M53">
        <v>51.797911524772637</v>
      </c>
      <c r="N53">
        <v>9.554500225931406</v>
      </c>
      <c r="O53">
        <v>50.355888903141029</v>
      </c>
      <c r="P53">
        <v>30.173111706972119</v>
      </c>
      <c r="Q53">
        <v>112.0632350444794</v>
      </c>
      <c r="R53">
        <v>121.49568647146219</v>
      </c>
      <c r="S53">
        <v>77.573773264884949</v>
      </c>
      <c r="T53">
        <v>2.749896515160799</v>
      </c>
      <c r="U53">
        <v>114.5726680755615</v>
      </c>
      <c r="V53">
        <v>72.451579570770278</v>
      </c>
      <c r="W53">
        <v>154.4199800491333</v>
      </c>
    </row>
    <row r="54" spans="2:65" x14ac:dyDescent="0.25">
      <c r="B54" t="s">
        <v>34</v>
      </c>
      <c r="C54">
        <v>-8.8181132047010745E-3</v>
      </c>
      <c r="D54">
        <v>-2.9946539508040231E-3</v>
      </c>
      <c r="E54">
        <v>-8.4700149205414917E-3</v>
      </c>
      <c r="F54">
        <v>-9.5535101964652567E-3</v>
      </c>
      <c r="G54">
        <v>3.2564674143790862E-5</v>
      </c>
      <c r="H54">
        <v>-2.1858623976765751E-3</v>
      </c>
      <c r="I54">
        <v>1.0246133588823409E-3</v>
      </c>
      <c r="J54">
        <v>-8.4688903590020845E-4</v>
      </c>
      <c r="K54">
        <v>1.3458480813325751E-2</v>
      </c>
      <c r="L54">
        <v>-8.6194938395769722E-4</v>
      </c>
      <c r="M54">
        <v>-1.0770927019052089E-2</v>
      </c>
      <c r="N54">
        <v>5.7562132383087532E-4</v>
      </c>
      <c r="O54">
        <v>-5.1411868015726887E-4</v>
      </c>
      <c r="P54">
        <v>-1.1040018351675391E-2</v>
      </c>
      <c r="Q54">
        <v>1.540884443354922E-2</v>
      </c>
      <c r="R54">
        <v>-9.521858332758276E-4</v>
      </c>
      <c r="S54">
        <v>-9.1233495428004084E-4</v>
      </c>
      <c r="T54">
        <v>-2.396327090764935E-2</v>
      </c>
      <c r="U54">
        <v>1.2770868204639029E-4</v>
      </c>
      <c r="V54">
        <v>3.5640414019889942E-3</v>
      </c>
      <c r="W54">
        <v>-7.2363048407192154E-3</v>
      </c>
    </row>
    <row r="56" spans="2:65" x14ac:dyDescent="0.25">
      <c r="C56" s="111">
        <v>2.6794354431331162</v>
      </c>
      <c r="D56" s="111">
        <v>2.749896515160799</v>
      </c>
      <c r="E56" s="111">
        <v>2.801490761339664</v>
      </c>
      <c r="F56" s="111">
        <v>6.0262961778789759</v>
      </c>
      <c r="G56" s="111">
        <v>6.309550954028964</v>
      </c>
      <c r="H56" s="111">
        <v>6.5956851467490196</v>
      </c>
      <c r="I56" s="111">
        <v>9.2453933320939541</v>
      </c>
      <c r="J56" s="111">
        <v>9.2584816738963127</v>
      </c>
      <c r="K56" s="111">
        <v>9.3462038785219193</v>
      </c>
      <c r="L56" s="111">
        <v>9.3586617149412632</v>
      </c>
      <c r="M56" s="111">
        <v>9.4603798352181911</v>
      </c>
      <c r="N56" s="111">
        <v>9.554500225931406</v>
      </c>
      <c r="O56" s="111">
        <v>10.849587619304661</v>
      </c>
      <c r="P56" s="111">
        <v>14.209139160811899</v>
      </c>
      <c r="Q56" s="111">
        <v>14.263147953897709</v>
      </c>
      <c r="R56" s="111">
        <v>14.45328257977962</v>
      </c>
      <c r="S56" s="111">
        <v>15.825703740119931</v>
      </c>
      <c r="T56" s="111">
        <v>17.226886004209518</v>
      </c>
      <c r="U56" s="111">
        <v>17.320030182600021</v>
      </c>
      <c r="V56" s="111">
        <v>17.70369615405798</v>
      </c>
      <c r="W56" s="111">
        <v>17.84511283040047</v>
      </c>
      <c r="X56" s="111">
        <v>18.148597329854969</v>
      </c>
      <c r="Y56" s="111">
        <v>23.378534242510799</v>
      </c>
      <c r="Z56" s="111">
        <v>23.60618487000465</v>
      </c>
      <c r="AA56" s="111">
        <v>23.915198631584641</v>
      </c>
      <c r="AB56" s="111">
        <v>24.0976857021451</v>
      </c>
      <c r="AC56" s="111">
        <v>24.12272896617651</v>
      </c>
      <c r="AD56" s="111">
        <v>27.713624760508541</v>
      </c>
      <c r="AE56" s="111">
        <v>30.064648017287251</v>
      </c>
      <c r="AF56" s="111">
        <v>30.173111706972119</v>
      </c>
      <c r="AG56" s="111">
        <v>34.040471538901329</v>
      </c>
      <c r="AH56" s="111">
        <v>34.983370453119278</v>
      </c>
      <c r="AI56" s="111">
        <v>35.252874717116363</v>
      </c>
      <c r="AJ56" s="111">
        <v>37.278290838003159</v>
      </c>
      <c r="AK56" s="111">
        <v>37.39040344953537</v>
      </c>
      <c r="AL56" s="111">
        <v>37.541041150689118</v>
      </c>
      <c r="AM56" s="111">
        <v>38.196612149477012</v>
      </c>
      <c r="AN56" s="111">
        <v>43.962296098470688</v>
      </c>
      <c r="AO56" s="111">
        <v>46.627011299133301</v>
      </c>
      <c r="AP56" s="111">
        <v>47.056697309017181</v>
      </c>
      <c r="AQ56" s="111">
        <v>48.671344295144081</v>
      </c>
      <c r="AR56" s="111">
        <v>50.355888903141029</v>
      </c>
      <c r="AS56" s="111">
        <v>51.065292954444892</v>
      </c>
      <c r="AT56" s="111">
        <v>51.797911524772637</v>
      </c>
      <c r="AU56" s="111">
        <v>57.863093912601471</v>
      </c>
      <c r="AV56" s="111">
        <v>60.01034751534462</v>
      </c>
      <c r="AW56" s="111">
        <v>60.119094848632813</v>
      </c>
      <c r="AX56" s="111">
        <v>64.255058765411377</v>
      </c>
      <c r="AY56" s="111">
        <v>72.451579570770278</v>
      </c>
      <c r="AZ56" s="111">
        <v>77.302933931350694</v>
      </c>
      <c r="BA56" s="111">
        <v>77.573773264884949</v>
      </c>
      <c r="BB56" s="111">
        <v>80.871133804321289</v>
      </c>
      <c r="BC56" s="111">
        <v>84.831107407808304</v>
      </c>
      <c r="BD56" s="111">
        <v>96.060868352651596</v>
      </c>
      <c r="BE56" s="111">
        <v>104.358073323965</v>
      </c>
      <c r="BF56" s="111">
        <v>112.0632350444794</v>
      </c>
      <c r="BG56" s="111">
        <v>114.5726680755615</v>
      </c>
      <c r="BH56" s="111">
        <v>120.56607380509379</v>
      </c>
      <c r="BI56" s="111">
        <v>121.49568647146219</v>
      </c>
      <c r="BJ56" s="111">
        <v>121.8519918620586</v>
      </c>
      <c r="BK56" s="111">
        <v>137.7762854099274</v>
      </c>
      <c r="BL56" s="111">
        <v>154.4199800491333</v>
      </c>
      <c r="BM56" s="111">
        <v>160.8669447898865</v>
      </c>
    </row>
    <row r="57" spans="2:65" x14ac:dyDescent="0.25">
      <c r="B57" t="s">
        <v>23</v>
      </c>
      <c r="C57" s="112">
        <v>1.4766004894158051E-2</v>
      </c>
      <c r="D57" s="112">
        <v>-2.396327090764935E-2</v>
      </c>
      <c r="E57" s="112">
        <v>-2.605425737858242E-2</v>
      </c>
      <c r="F57" s="112">
        <v>3.9333981306851054E-3</v>
      </c>
      <c r="G57" s="112">
        <v>-1.513729597962155E-3</v>
      </c>
      <c r="H57" s="112">
        <v>-8.6194938395769722E-4</v>
      </c>
      <c r="I57" s="112">
        <v>2.661505792363439E-3</v>
      </c>
      <c r="J57" s="112">
        <v>1.639929912016759E-4</v>
      </c>
      <c r="K57" s="112">
        <v>-2.8036921580682629E-3</v>
      </c>
      <c r="L57" s="112">
        <v>1.2115284646558909E-3</v>
      </c>
      <c r="M57" s="112">
        <v>-9.5535101964652567E-3</v>
      </c>
      <c r="N57" s="112">
        <v>5.7562132383087532E-4</v>
      </c>
      <c r="O57" s="112">
        <v>-8.8368513542383875E-4</v>
      </c>
      <c r="P57" s="112">
        <v>1.4681282906730661E-3</v>
      </c>
      <c r="Q57" s="112">
        <v>3.284832089923168E-3</v>
      </c>
      <c r="R57" s="112">
        <v>-2.9946539508040231E-3</v>
      </c>
      <c r="S57" s="112">
        <v>2.7147354396451058E-4</v>
      </c>
      <c r="T57" s="112">
        <v>-2.721676117091659E-3</v>
      </c>
      <c r="U57" s="112">
        <v>1.845829196769922E-3</v>
      </c>
      <c r="V57" s="112">
        <v>-3.5979014497139312E-3</v>
      </c>
      <c r="W57" s="112">
        <v>-8.4688903590020845E-4</v>
      </c>
      <c r="X57" s="112">
        <v>7.7288074639621004E-5</v>
      </c>
      <c r="Y57" s="112">
        <v>-2.076017341692272E-3</v>
      </c>
      <c r="Z57" s="112">
        <v>5.6686470402669683E-3</v>
      </c>
      <c r="AA57" s="112">
        <v>-2.7262425284034142E-3</v>
      </c>
      <c r="AB57" s="112">
        <v>-1.4013200533818901E-2</v>
      </c>
      <c r="AC57" s="112">
        <v>-2.1858623976765751E-3</v>
      </c>
      <c r="AD57" s="112">
        <v>9.5170659628199511E-4</v>
      </c>
      <c r="AE57" s="112">
        <v>-8.4700149205414917E-3</v>
      </c>
      <c r="AF57" s="112">
        <v>-1.1040018351675391E-2</v>
      </c>
      <c r="AG57" s="112">
        <v>1.203063420054757E-2</v>
      </c>
      <c r="AH57" s="112">
        <v>-6.6804463996967785E-4</v>
      </c>
      <c r="AI57" s="112">
        <v>-8.1545608391379775E-5</v>
      </c>
      <c r="AJ57" s="112">
        <v>1.3458480813325751E-2</v>
      </c>
      <c r="AK57" s="112">
        <v>-3.2201698411165039E-3</v>
      </c>
      <c r="AL57" s="112">
        <v>-8.8181132047010745E-3</v>
      </c>
      <c r="AM57" s="112">
        <v>2.1818370887492649E-2</v>
      </c>
      <c r="AN57" s="112">
        <v>-5.2228811378408968E-5</v>
      </c>
      <c r="AO57" s="112">
        <v>1.078531509216228E-3</v>
      </c>
      <c r="AP57" s="112">
        <v>-3.5483384878304589E-4</v>
      </c>
      <c r="AQ57" s="112">
        <v>-2.7619848260700509E-5</v>
      </c>
      <c r="AR57" s="112">
        <v>-5.1411868015726887E-4</v>
      </c>
      <c r="AS57" s="112">
        <v>-5.2930853581124506E-3</v>
      </c>
      <c r="AT57" s="112">
        <v>-1.0770927019052089E-2</v>
      </c>
      <c r="AU57" s="112">
        <v>-5.3469532862214347E-5</v>
      </c>
      <c r="AV57" s="112">
        <v>-2.005446066011335E-3</v>
      </c>
      <c r="AW57" s="112">
        <v>3.4349344727681828E-3</v>
      </c>
      <c r="AX57" s="112">
        <v>7.1782867131531172E-3</v>
      </c>
      <c r="AY57" s="112">
        <v>3.5640414019889942E-3</v>
      </c>
      <c r="AZ57" s="112">
        <v>-2.8503357156216247E-4</v>
      </c>
      <c r="BA57" s="112">
        <v>-9.1233495428004084E-4</v>
      </c>
      <c r="BB57" s="112">
        <v>-4.1800231686538439E-7</v>
      </c>
      <c r="BC57" s="112">
        <v>-1.3093555121119341E-4</v>
      </c>
      <c r="BD57" s="112">
        <v>-1.131402707260617E-4</v>
      </c>
      <c r="BE57" s="112">
        <v>1.0246133588823409E-3</v>
      </c>
      <c r="BF57" s="112">
        <v>1.540884443354922E-2</v>
      </c>
      <c r="BG57" s="112">
        <v>1.2770868204639029E-4</v>
      </c>
      <c r="BH57" s="112">
        <v>3.2564674143790862E-5</v>
      </c>
      <c r="BI57" s="112">
        <v>-9.521858332758276E-4</v>
      </c>
      <c r="BJ57" s="112">
        <v>-2.560416594681667E-3</v>
      </c>
      <c r="BK57" s="112">
        <v>-2.1940307726251119E-3</v>
      </c>
      <c r="BL57" s="112">
        <v>-7.2363048407192154E-3</v>
      </c>
      <c r="BM57" s="112">
        <v>7.1520038678859763E-5</v>
      </c>
    </row>
    <row r="58" spans="2:65" x14ac:dyDescent="0.25">
      <c r="B58" s="113">
        <f>VAR(C57:BM57)</f>
        <v>5.5974655742076663E-5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  <c r="BK58" s="112"/>
      <c r="BL58" s="112"/>
      <c r="BM58" s="112"/>
    </row>
    <row r="60" spans="2:65" x14ac:dyDescent="0.25">
      <c r="C60" t="s">
        <v>23</v>
      </c>
      <c r="E60" t="s">
        <v>105</v>
      </c>
    </row>
    <row r="61" spans="2:65" x14ac:dyDescent="0.25">
      <c r="B61" s="111">
        <v>2.6794354431331162</v>
      </c>
      <c r="C61" s="112">
        <v>1.4766004894158051E-2</v>
      </c>
      <c r="D61" s="111">
        <f t="shared" ref="D61:D92" si="21">B61</f>
        <v>2.6794354431331162</v>
      </c>
      <c r="E61">
        <f t="shared" ref="E61:E92" si="22">ABS(C61)</f>
        <v>1.4766004894158051E-2</v>
      </c>
    </row>
    <row r="62" spans="2:65" x14ac:dyDescent="0.25">
      <c r="B62" s="111">
        <v>2.749896515160799</v>
      </c>
      <c r="C62" s="112">
        <v>-2.396327090764935E-2</v>
      </c>
      <c r="D62" s="111">
        <f t="shared" si="21"/>
        <v>2.749896515160799</v>
      </c>
      <c r="E62">
        <f t="shared" si="22"/>
        <v>2.396327090764935E-2</v>
      </c>
    </row>
    <row r="63" spans="2:65" x14ac:dyDescent="0.25">
      <c r="B63" s="111">
        <v>2.801490761339664</v>
      </c>
      <c r="C63" s="112">
        <v>-2.605425737858242E-2</v>
      </c>
      <c r="D63" s="111">
        <f t="shared" si="21"/>
        <v>2.801490761339664</v>
      </c>
      <c r="E63">
        <f t="shared" si="22"/>
        <v>2.605425737858242E-2</v>
      </c>
    </row>
    <row r="64" spans="2:65" x14ac:dyDescent="0.25">
      <c r="B64" s="111">
        <v>6.0262961778789759</v>
      </c>
      <c r="C64" s="112">
        <v>3.9333981306851054E-3</v>
      </c>
      <c r="D64" s="111">
        <f t="shared" si="21"/>
        <v>6.0262961778789759</v>
      </c>
      <c r="E64">
        <f t="shared" si="22"/>
        <v>3.9333981306851054E-3</v>
      </c>
    </row>
    <row r="65" spans="2:5" x14ac:dyDescent="0.25">
      <c r="B65" s="111">
        <v>6.309550954028964</v>
      </c>
      <c r="C65" s="112">
        <v>-1.513729597962155E-3</v>
      </c>
      <c r="D65" s="111">
        <f t="shared" si="21"/>
        <v>6.309550954028964</v>
      </c>
      <c r="E65">
        <f t="shared" si="22"/>
        <v>1.513729597962155E-3</v>
      </c>
    </row>
    <row r="66" spans="2:5" x14ac:dyDescent="0.25">
      <c r="B66" s="111">
        <v>6.5956851467490196</v>
      </c>
      <c r="C66" s="112">
        <v>-8.6194938395769722E-4</v>
      </c>
      <c r="D66" s="111">
        <f t="shared" si="21"/>
        <v>6.5956851467490196</v>
      </c>
      <c r="E66">
        <f t="shared" si="22"/>
        <v>8.6194938395769722E-4</v>
      </c>
    </row>
    <row r="67" spans="2:5" x14ac:dyDescent="0.25">
      <c r="B67" s="111">
        <v>9.2453933320939541</v>
      </c>
      <c r="C67" s="112">
        <v>2.661505792363439E-3</v>
      </c>
      <c r="D67" s="111">
        <f t="shared" si="21"/>
        <v>9.2453933320939541</v>
      </c>
      <c r="E67">
        <f t="shared" si="22"/>
        <v>2.661505792363439E-3</v>
      </c>
    </row>
    <row r="68" spans="2:5" x14ac:dyDescent="0.25">
      <c r="B68" s="111">
        <v>9.2584816738963127</v>
      </c>
      <c r="C68" s="112">
        <v>1.639929912016759E-4</v>
      </c>
      <c r="D68" s="111">
        <f t="shared" si="21"/>
        <v>9.2584816738963127</v>
      </c>
      <c r="E68">
        <f t="shared" si="22"/>
        <v>1.639929912016759E-4</v>
      </c>
    </row>
    <row r="69" spans="2:5" x14ac:dyDescent="0.25">
      <c r="B69" s="111">
        <v>9.3462038785219193</v>
      </c>
      <c r="C69" s="112">
        <v>-2.8036921580682629E-3</v>
      </c>
      <c r="D69" s="111">
        <f t="shared" si="21"/>
        <v>9.3462038785219193</v>
      </c>
      <c r="E69">
        <f t="shared" si="22"/>
        <v>2.8036921580682629E-3</v>
      </c>
    </row>
    <row r="70" spans="2:5" x14ac:dyDescent="0.25">
      <c r="B70" s="111">
        <v>9.3586617149412632</v>
      </c>
      <c r="C70" s="112">
        <v>1.2115284646558909E-3</v>
      </c>
      <c r="D70" s="111">
        <f t="shared" si="21"/>
        <v>9.3586617149412632</v>
      </c>
      <c r="E70">
        <f t="shared" si="22"/>
        <v>1.2115284646558909E-3</v>
      </c>
    </row>
    <row r="71" spans="2:5" x14ac:dyDescent="0.25">
      <c r="B71" s="111">
        <v>9.4603798352181911</v>
      </c>
      <c r="C71" s="112">
        <v>-9.5535101964652567E-3</v>
      </c>
      <c r="D71" s="111">
        <f t="shared" si="21"/>
        <v>9.4603798352181911</v>
      </c>
      <c r="E71">
        <f t="shared" si="22"/>
        <v>9.5535101964652567E-3</v>
      </c>
    </row>
    <row r="72" spans="2:5" x14ac:dyDescent="0.25">
      <c r="B72" s="111">
        <v>9.554500225931406</v>
      </c>
      <c r="C72" s="112">
        <v>5.7562132383087532E-4</v>
      </c>
      <c r="D72" s="111">
        <f t="shared" si="21"/>
        <v>9.554500225931406</v>
      </c>
      <c r="E72">
        <f t="shared" si="22"/>
        <v>5.7562132383087532E-4</v>
      </c>
    </row>
    <row r="73" spans="2:5" x14ac:dyDescent="0.25">
      <c r="B73" s="111">
        <v>10.849587619304661</v>
      </c>
      <c r="C73" s="112">
        <v>-8.8368513542383875E-4</v>
      </c>
      <c r="D73" s="111">
        <f t="shared" si="21"/>
        <v>10.849587619304661</v>
      </c>
      <c r="E73">
        <f t="shared" si="22"/>
        <v>8.8368513542383875E-4</v>
      </c>
    </row>
    <row r="74" spans="2:5" x14ac:dyDescent="0.25">
      <c r="B74" s="111">
        <v>14.209139160811899</v>
      </c>
      <c r="C74" s="112">
        <v>1.4681282906730661E-3</v>
      </c>
      <c r="D74" s="111">
        <f t="shared" si="21"/>
        <v>14.209139160811899</v>
      </c>
      <c r="E74">
        <f t="shared" si="22"/>
        <v>1.4681282906730661E-3</v>
      </c>
    </row>
    <row r="75" spans="2:5" x14ac:dyDescent="0.25">
      <c r="B75" s="111">
        <v>14.263147953897709</v>
      </c>
      <c r="C75" s="112">
        <v>3.284832089923168E-3</v>
      </c>
      <c r="D75" s="111">
        <f t="shared" si="21"/>
        <v>14.263147953897709</v>
      </c>
      <c r="E75">
        <f t="shared" si="22"/>
        <v>3.284832089923168E-3</v>
      </c>
    </row>
    <row r="76" spans="2:5" x14ac:dyDescent="0.25">
      <c r="B76" s="111">
        <v>14.45328257977962</v>
      </c>
      <c r="C76" s="112">
        <v>-2.9946539508040231E-3</v>
      </c>
      <c r="D76" s="111">
        <f t="shared" si="21"/>
        <v>14.45328257977962</v>
      </c>
      <c r="E76">
        <f t="shared" si="22"/>
        <v>2.9946539508040231E-3</v>
      </c>
    </row>
    <row r="77" spans="2:5" x14ac:dyDescent="0.25">
      <c r="B77" s="111">
        <v>15.825703740119931</v>
      </c>
      <c r="C77" s="112">
        <v>2.7147354396451058E-4</v>
      </c>
      <c r="D77" s="111">
        <f t="shared" si="21"/>
        <v>15.825703740119931</v>
      </c>
      <c r="E77">
        <f t="shared" si="22"/>
        <v>2.7147354396451058E-4</v>
      </c>
    </row>
    <row r="78" spans="2:5" x14ac:dyDescent="0.25">
      <c r="B78" s="111">
        <v>17.226886004209518</v>
      </c>
      <c r="C78" s="112">
        <v>-2.721676117091659E-3</v>
      </c>
      <c r="D78" s="111">
        <f t="shared" si="21"/>
        <v>17.226886004209518</v>
      </c>
      <c r="E78">
        <f t="shared" si="22"/>
        <v>2.721676117091659E-3</v>
      </c>
    </row>
    <row r="79" spans="2:5" x14ac:dyDescent="0.25">
      <c r="B79" s="111">
        <v>17.320030182600021</v>
      </c>
      <c r="C79" s="112">
        <v>1.845829196769922E-3</v>
      </c>
      <c r="D79" s="111">
        <f t="shared" si="21"/>
        <v>17.320030182600021</v>
      </c>
      <c r="E79">
        <f t="shared" si="22"/>
        <v>1.845829196769922E-3</v>
      </c>
    </row>
    <row r="80" spans="2:5" x14ac:dyDescent="0.25">
      <c r="B80" s="111">
        <v>17.70369615405798</v>
      </c>
      <c r="C80" s="112">
        <v>-3.5979014497139312E-3</v>
      </c>
      <c r="D80" s="111">
        <f t="shared" si="21"/>
        <v>17.70369615405798</v>
      </c>
      <c r="E80">
        <f t="shared" si="22"/>
        <v>3.5979014497139312E-3</v>
      </c>
    </row>
    <row r="81" spans="2:5" x14ac:dyDescent="0.25">
      <c r="B81" s="111">
        <v>17.84511283040047</v>
      </c>
      <c r="C81" s="112">
        <v>-8.4688903590020845E-4</v>
      </c>
      <c r="D81" s="111">
        <f t="shared" si="21"/>
        <v>17.84511283040047</v>
      </c>
      <c r="E81">
        <f t="shared" si="22"/>
        <v>8.4688903590020845E-4</v>
      </c>
    </row>
    <row r="82" spans="2:5" x14ac:dyDescent="0.25">
      <c r="B82" s="111">
        <v>18.148597329854969</v>
      </c>
      <c r="C82" s="112">
        <v>7.7288074639621004E-5</v>
      </c>
      <c r="D82" s="111">
        <f t="shared" si="21"/>
        <v>18.148597329854969</v>
      </c>
      <c r="E82">
        <f t="shared" si="22"/>
        <v>7.7288074639621004E-5</v>
      </c>
    </row>
    <row r="83" spans="2:5" x14ac:dyDescent="0.25">
      <c r="B83" s="111">
        <v>23.378534242510799</v>
      </c>
      <c r="C83" s="112">
        <v>-2.076017341692272E-3</v>
      </c>
      <c r="D83" s="111">
        <f t="shared" si="21"/>
        <v>23.378534242510799</v>
      </c>
      <c r="E83">
        <f t="shared" si="22"/>
        <v>2.076017341692272E-3</v>
      </c>
    </row>
    <row r="84" spans="2:5" x14ac:dyDescent="0.25">
      <c r="B84" s="111">
        <v>23.60618487000465</v>
      </c>
      <c r="C84" s="112">
        <v>5.6686470402669683E-3</v>
      </c>
      <c r="D84" s="111">
        <f t="shared" si="21"/>
        <v>23.60618487000465</v>
      </c>
      <c r="E84">
        <f t="shared" si="22"/>
        <v>5.6686470402669683E-3</v>
      </c>
    </row>
    <row r="85" spans="2:5" x14ac:dyDescent="0.25">
      <c r="B85" s="111">
        <v>23.915198631584641</v>
      </c>
      <c r="C85" s="112">
        <v>-2.7262425284034142E-3</v>
      </c>
      <c r="D85" s="111">
        <f t="shared" si="21"/>
        <v>23.915198631584641</v>
      </c>
      <c r="E85">
        <f t="shared" si="22"/>
        <v>2.7262425284034142E-3</v>
      </c>
    </row>
    <row r="86" spans="2:5" x14ac:dyDescent="0.25">
      <c r="B86" s="111">
        <v>24.0976857021451</v>
      </c>
      <c r="C86" s="112">
        <v>-1.4013200533818901E-2</v>
      </c>
      <c r="D86" s="111">
        <f t="shared" si="21"/>
        <v>24.0976857021451</v>
      </c>
      <c r="E86">
        <f t="shared" si="22"/>
        <v>1.4013200533818901E-2</v>
      </c>
    </row>
    <row r="87" spans="2:5" x14ac:dyDescent="0.25">
      <c r="B87" s="111">
        <v>24.12272896617651</v>
      </c>
      <c r="C87" s="112">
        <v>-2.1858623976765751E-3</v>
      </c>
      <c r="D87" s="111">
        <f t="shared" si="21"/>
        <v>24.12272896617651</v>
      </c>
      <c r="E87">
        <f t="shared" si="22"/>
        <v>2.1858623976765751E-3</v>
      </c>
    </row>
    <row r="88" spans="2:5" x14ac:dyDescent="0.25">
      <c r="B88" s="111">
        <v>27.713624760508541</v>
      </c>
      <c r="C88" s="112">
        <v>9.5170659628199511E-4</v>
      </c>
      <c r="D88" s="111">
        <f t="shared" si="21"/>
        <v>27.713624760508541</v>
      </c>
      <c r="E88">
        <f t="shared" si="22"/>
        <v>9.5170659628199511E-4</v>
      </c>
    </row>
    <row r="89" spans="2:5" x14ac:dyDescent="0.25">
      <c r="B89" s="111">
        <v>30.064648017287251</v>
      </c>
      <c r="C89" s="112">
        <v>-8.4700149205414917E-3</v>
      </c>
      <c r="D89" s="111">
        <f t="shared" si="21"/>
        <v>30.064648017287251</v>
      </c>
      <c r="E89">
        <f t="shared" si="22"/>
        <v>8.4700149205414917E-3</v>
      </c>
    </row>
    <row r="90" spans="2:5" x14ac:dyDescent="0.25">
      <c r="B90" s="111">
        <v>30.173111706972119</v>
      </c>
      <c r="C90" s="112">
        <v>-1.1040018351675391E-2</v>
      </c>
      <c r="D90" s="111">
        <f t="shared" si="21"/>
        <v>30.173111706972119</v>
      </c>
      <c r="E90">
        <f t="shared" si="22"/>
        <v>1.1040018351675391E-2</v>
      </c>
    </row>
    <row r="91" spans="2:5" x14ac:dyDescent="0.25">
      <c r="B91" s="111">
        <v>34.040471538901329</v>
      </c>
      <c r="C91" s="112">
        <v>1.203063420054757E-2</v>
      </c>
      <c r="D91" s="111">
        <f t="shared" si="21"/>
        <v>34.040471538901329</v>
      </c>
      <c r="E91">
        <f t="shared" si="22"/>
        <v>1.203063420054757E-2</v>
      </c>
    </row>
    <row r="92" spans="2:5" x14ac:dyDescent="0.25">
      <c r="B92" s="111">
        <v>34.983370453119278</v>
      </c>
      <c r="C92" s="112">
        <v>-6.6804463996967785E-4</v>
      </c>
      <c r="D92" s="111">
        <f t="shared" si="21"/>
        <v>34.983370453119278</v>
      </c>
      <c r="E92">
        <f t="shared" si="22"/>
        <v>6.6804463996967785E-4</v>
      </c>
    </row>
    <row r="93" spans="2:5" x14ac:dyDescent="0.25">
      <c r="B93" s="111">
        <v>35.252874717116363</v>
      </c>
      <c r="C93" s="112">
        <v>-8.1545608391379775E-5</v>
      </c>
      <c r="D93" s="111">
        <f t="shared" ref="D93:D123" si="23">B93</f>
        <v>35.252874717116363</v>
      </c>
      <c r="E93">
        <f t="shared" ref="E93:E123" si="24">ABS(C93)</f>
        <v>8.1545608391379775E-5</v>
      </c>
    </row>
    <row r="94" spans="2:5" x14ac:dyDescent="0.25">
      <c r="B94" s="111">
        <v>37.278290838003159</v>
      </c>
      <c r="C94" s="112">
        <v>1.3458480813325751E-2</v>
      </c>
      <c r="D94" s="111">
        <f t="shared" si="23"/>
        <v>37.278290838003159</v>
      </c>
      <c r="E94">
        <f t="shared" si="24"/>
        <v>1.3458480813325751E-2</v>
      </c>
    </row>
    <row r="95" spans="2:5" x14ac:dyDescent="0.25">
      <c r="B95" s="111">
        <v>37.39040344953537</v>
      </c>
      <c r="C95" s="112">
        <v>-3.2201698411165039E-3</v>
      </c>
      <c r="D95" s="111">
        <f t="shared" si="23"/>
        <v>37.39040344953537</v>
      </c>
      <c r="E95">
        <f t="shared" si="24"/>
        <v>3.2201698411165039E-3</v>
      </c>
    </row>
    <row r="96" spans="2:5" x14ac:dyDescent="0.25">
      <c r="B96" s="111">
        <v>37.541041150689118</v>
      </c>
      <c r="C96" s="112">
        <v>-8.8181132047010745E-3</v>
      </c>
      <c r="D96" s="111">
        <f t="shared" si="23"/>
        <v>37.541041150689118</v>
      </c>
      <c r="E96">
        <f t="shared" si="24"/>
        <v>8.8181132047010745E-3</v>
      </c>
    </row>
    <row r="97" spans="2:5" x14ac:dyDescent="0.25">
      <c r="B97" s="111">
        <v>38.196612149477012</v>
      </c>
      <c r="C97" s="112">
        <v>2.1818370887492649E-2</v>
      </c>
      <c r="D97" s="111">
        <f t="shared" si="23"/>
        <v>38.196612149477012</v>
      </c>
      <c r="E97">
        <f t="shared" si="24"/>
        <v>2.1818370887492649E-2</v>
      </c>
    </row>
    <row r="98" spans="2:5" x14ac:dyDescent="0.25">
      <c r="B98" s="111">
        <v>43.962296098470688</v>
      </c>
      <c r="C98" s="112">
        <v>-5.2228811378408968E-5</v>
      </c>
      <c r="D98" s="111">
        <f t="shared" si="23"/>
        <v>43.962296098470688</v>
      </c>
      <c r="E98">
        <f t="shared" si="24"/>
        <v>5.2228811378408968E-5</v>
      </c>
    </row>
    <row r="99" spans="2:5" x14ac:dyDescent="0.25">
      <c r="B99" s="111">
        <v>46.627011299133301</v>
      </c>
      <c r="C99" s="112">
        <v>1.078531509216228E-3</v>
      </c>
      <c r="D99" s="111">
        <f t="shared" si="23"/>
        <v>46.627011299133301</v>
      </c>
      <c r="E99">
        <f t="shared" si="24"/>
        <v>1.078531509216228E-3</v>
      </c>
    </row>
    <row r="100" spans="2:5" x14ac:dyDescent="0.25">
      <c r="B100" s="111">
        <v>47.056697309017181</v>
      </c>
      <c r="C100" s="112">
        <v>-3.5483384878304589E-4</v>
      </c>
      <c r="D100" s="111">
        <f t="shared" si="23"/>
        <v>47.056697309017181</v>
      </c>
      <c r="E100">
        <f t="shared" si="24"/>
        <v>3.5483384878304589E-4</v>
      </c>
    </row>
    <row r="101" spans="2:5" x14ac:dyDescent="0.25">
      <c r="B101" s="111">
        <v>48.671344295144081</v>
      </c>
      <c r="C101" s="112">
        <v>-2.7619848260700509E-5</v>
      </c>
      <c r="D101" s="111">
        <f t="shared" si="23"/>
        <v>48.671344295144081</v>
      </c>
      <c r="E101">
        <f t="shared" si="24"/>
        <v>2.7619848260700509E-5</v>
      </c>
    </row>
    <row r="102" spans="2:5" x14ac:dyDescent="0.25">
      <c r="B102" s="111">
        <v>50.355888903141029</v>
      </c>
      <c r="C102" s="112">
        <v>-5.1411868015726887E-4</v>
      </c>
      <c r="D102" s="111">
        <f t="shared" si="23"/>
        <v>50.355888903141029</v>
      </c>
      <c r="E102">
        <f t="shared" si="24"/>
        <v>5.1411868015726887E-4</v>
      </c>
    </row>
    <row r="103" spans="2:5" x14ac:dyDescent="0.25">
      <c r="B103" s="111">
        <v>51.065292954444892</v>
      </c>
      <c r="C103" s="112">
        <v>-5.2930853581124506E-3</v>
      </c>
      <c r="D103" s="111">
        <f t="shared" si="23"/>
        <v>51.065292954444892</v>
      </c>
      <c r="E103">
        <f t="shared" si="24"/>
        <v>5.2930853581124506E-3</v>
      </c>
    </row>
    <row r="104" spans="2:5" x14ac:dyDescent="0.25">
      <c r="B104" s="111">
        <v>51.797911524772637</v>
      </c>
      <c r="C104" s="112">
        <v>-1.0770927019052089E-2</v>
      </c>
      <c r="D104" s="111">
        <f t="shared" si="23"/>
        <v>51.797911524772637</v>
      </c>
      <c r="E104">
        <f t="shared" si="24"/>
        <v>1.0770927019052089E-2</v>
      </c>
    </row>
    <row r="105" spans="2:5" x14ac:dyDescent="0.25">
      <c r="B105" s="111">
        <v>57.863093912601471</v>
      </c>
      <c r="C105" s="112">
        <v>-5.3469532862214347E-5</v>
      </c>
      <c r="D105" s="111">
        <f t="shared" si="23"/>
        <v>57.863093912601471</v>
      </c>
      <c r="E105">
        <f t="shared" si="24"/>
        <v>5.3469532862214347E-5</v>
      </c>
    </row>
    <row r="106" spans="2:5" x14ac:dyDescent="0.25">
      <c r="B106" s="111">
        <v>60.01034751534462</v>
      </c>
      <c r="C106" s="112">
        <v>-2.005446066011335E-3</v>
      </c>
      <c r="D106" s="111">
        <f t="shared" si="23"/>
        <v>60.01034751534462</v>
      </c>
      <c r="E106">
        <f t="shared" si="24"/>
        <v>2.005446066011335E-3</v>
      </c>
    </row>
    <row r="107" spans="2:5" x14ac:dyDescent="0.25">
      <c r="B107" s="111">
        <v>60.119094848632813</v>
      </c>
      <c r="C107" s="112">
        <v>3.4349344727681828E-3</v>
      </c>
      <c r="D107" s="111">
        <f t="shared" si="23"/>
        <v>60.119094848632813</v>
      </c>
      <c r="E107">
        <f t="shared" si="24"/>
        <v>3.4349344727681828E-3</v>
      </c>
    </row>
    <row r="108" spans="2:5" x14ac:dyDescent="0.25">
      <c r="B108" s="111">
        <v>64.255058765411377</v>
      </c>
      <c r="C108" s="112">
        <v>7.1782867131531172E-3</v>
      </c>
      <c r="D108" s="111">
        <f t="shared" si="23"/>
        <v>64.255058765411377</v>
      </c>
      <c r="E108">
        <f t="shared" si="24"/>
        <v>7.1782867131531172E-3</v>
      </c>
    </row>
    <row r="109" spans="2:5" x14ac:dyDescent="0.25">
      <c r="B109" s="111">
        <v>72.451579570770278</v>
      </c>
      <c r="C109" s="112">
        <v>3.5640414019889942E-3</v>
      </c>
      <c r="D109" s="111">
        <f t="shared" si="23"/>
        <v>72.451579570770278</v>
      </c>
      <c r="E109">
        <f t="shared" si="24"/>
        <v>3.5640414019889942E-3</v>
      </c>
    </row>
    <row r="110" spans="2:5" x14ac:dyDescent="0.25">
      <c r="B110" s="111">
        <v>77.302933931350694</v>
      </c>
      <c r="C110" s="112">
        <v>-2.8503357156216247E-4</v>
      </c>
      <c r="D110" s="111">
        <f t="shared" si="23"/>
        <v>77.302933931350694</v>
      </c>
      <c r="E110">
        <f t="shared" si="24"/>
        <v>2.8503357156216247E-4</v>
      </c>
    </row>
    <row r="111" spans="2:5" x14ac:dyDescent="0.25">
      <c r="B111" s="111">
        <v>77.573773264884949</v>
      </c>
      <c r="C111" s="112">
        <v>-9.1233495428004084E-4</v>
      </c>
      <c r="D111" s="111">
        <f t="shared" si="23"/>
        <v>77.573773264884949</v>
      </c>
      <c r="E111">
        <f t="shared" si="24"/>
        <v>9.1233495428004084E-4</v>
      </c>
    </row>
    <row r="112" spans="2:5" x14ac:dyDescent="0.25">
      <c r="B112" s="111">
        <v>80.871133804321289</v>
      </c>
      <c r="C112" s="112">
        <v>-4.1800231686538439E-7</v>
      </c>
      <c r="D112" s="111">
        <f t="shared" si="23"/>
        <v>80.871133804321289</v>
      </c>
      <c r="E112">
        <f t="shared" si="24"/>
        <v>4.1800231686538439E-7</v>
      </c>
    </row>
    <row r="113" spans="2:5" x14ac:dyDescent="0.25">
      <c r="B113" s="111">
        <v>84.831107407808304</v>
      </c>
      <c r="C113" s="112">
        <v>-1.3093555121119341E-4</v>
      </c>
      <c r="D113" s="111">
        <f t="shared" si="23"/>
        <v>84.831107407808304</v>
      </c>
      <c r="E113">
        <f t="shared" si="24"/>
        <v>1.3093555121119341E-4</v>
      </c>
    </row>
    <row r="114" spans="2:5" x14ac:dyDescent="0.25">
      <c r="B114" s="111">
        <v>96.060868352651596</v>
      </c>
      <c r="C114" s="112">
        <v>-1.131402707260617E-4</v>
      </c>
      <c r="D114" s="111">
        <f t="shared" si="23"/>
        <v>96.060868352651596</v>
      </c>
      <c r="E114">
        <f t="shared" si="24"/>
        <v>1.131402707260617E-4</v>
      </c>
    </row>
    <row r="115" spans="2:5" x14ac:dyDescent="0.25">
      <c r="B115" s="111">
        <v>104.358073323965</v>
      </c>
      <c r="C115" s="112">
        <v>1.0246133588823409E-3</v>
      </c>
      <c r="D115" s="111">
        <f t="shared" si="23"/>
        <v>104.358073323965</v>
      </c>
      <c r="E115">
        <f t="shared" si="24"/>
        <v>1.0246133588823409E-3</v>
      </c>
    </row>
    <row r="116" spans="2:5" x14ac:dyDescent="0.25">
      <c r="B116" s="111">
        <v>112.0632350444794</v>
      </c>
      <c r="C116" s="112">
        <v>1.540884443354922E-2</v>
      </c>
      <c r="D116" s="111">
        <f t="shared" si="23"/>
        <v>112.0632350444794</v>
      </c>
      <c r="E116">
        <f t="shared" si="24"/>
        <v>1.540884443354922E-2</v>
      </c>
    </row>
    <row r="117" spans="2:5" x14ac:dyDescent="0.25">
      <c r="B117" s="111">
        <v>114.5726680755615</v>
      </c>
      <c r="C117" s="112">
        <v>1.2770868204639029E-4</v>
      </c>
      <c r="D117" s="111">
        <f t="shared" si="23"/>
        <v>114.5726680755615</v>
      </c>
      <c r="E117">
        <f t="shared" si="24"/>
        <v>1.2770868204639029E-4</v>
      </c>
    </row>
    <row r="118" spans="2:5" x14ac:dyDescent="0.25">
      <c r="B118" s="111">
        <v>120.56607380509379</v>
      </c>
      <c r="C118" s="112">
        <v>3.2564674143790862E-5</v>
      </c>
      <c r="D118" s="111">
        <f t="shared" si="23"/>
        <v>120.56607380509379</v>
      </c>
      <c r="E118">
        <f t="shared" si="24"/>
        <v>3.2564674143790862E-5</v>
      </c>
    </row>
    <row r="119" spans="2:5" x14ac:dyDescent="0.25">
      <c r="B119" s="111">
        <v>121.49568647146219</v>
      </c>
      <c r="C119" s="112">
        <v>-9.521858332758276E-4</v>
      </c>
      <c r="D119" s="111">
        <f t="shared" si="23"/>
        <v>121.49568647146219</v>
      </c>
      <c r="E119">
        <f t="shared" si="24"/>
        <v>9.521858332758276E-4</v>
      </c>
    </row>
    <row r="120" spans="2:5" x14ac:dyDescent="0.25">
      <c r="B120" s="111">
        <v>121.8519918620586</v>
      </c>
      <c r="C120" s="112">
        <v>-2.560416594681667E-3</v>
      </c>
      <c r="D120" s="111">
        <f t="shared" si="23"/>
        <v>121.8519918620586</v>
      </c>
      <c r="E120">
        <f t="shared" si="24"/>
        <v>2.560416594681667E-3</v>
      </c>
    </row>
    <row r="121" spans="2:5" x14ac:dyDescent="0.25">
      <c r="B121" s="111">
        <v>137.7762854099274</v>
      </c>
      <c r="C121" s="112">
        <v>-2.1940307726251119E-3</v>
      </c>
      <c r="D121" s="111">
        <f t="shared" si="23"/>
        <v>137.7762854099274</v>
      </c>
      <c r="E121">
        <f t="shared" si="24"/>
        <v>2.1940307726251119E-3</v>
      </c>
    </row>
    <row r="122" spans="2:5" x14ac:dyDescent="0.25">
      <c r="B122" s="111">
        <v>154.4199800491333</v>
      </c>
      <c r="C122" s="112">
        <v>-7.2363048407192154E-3</v>
      </c>
      <c r="D122" s="111">
        <f t="shared" si="23"/>
        <v>154.4199800491333</v>
      </c>
      <c r="E122">
        <f t="shared" si="24"/>
        <v>7.2363048407192154E-3</v>
      </c>
    </row>
    <row r="123" spans="2:5" x14ac:dyDescent="0.25">
      <c r="B123" s="111">
        <v>160.8669447898865</v>
      </c>
      <c r="C123" s="112">
        <v>7.1520038678859763E-5</v>
      </c>
      <c r="D123" s="111">
        <f t="shared" si="23"/>
        <v>160.8669447898865</v>
      </c>
      <c r="E123">
        <f t="shared" si="24"/>
        <v>7.1520038678859763E-5</v>
      </c>
    </row>
    <row r="124" spans="2:5" x14ac:dyDescent="0.25">
      <c r="C124" s="114">
        <f>AVERAGE(C61:C123)</f>
        <v>-7.3718232730815483E-4</v>
      </c>
    </row>
  </sheetData>
  <autoFilter ref="B60:C60" xr:uid="{00000000-0009-0000-0000-000006000000}">
    <sortState xmlns:xlrd2="http://schemas.microsoft.com/office/spreadsheetml/2017/richdata2" ref="B61:C123">
      <sortCondition ref="B60"/>
    </sortState>
  </autoFilter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F90"/>
  <sheetViews>
    <sheetView topLeftCell="A63" zoomScale="85" zoomScaleNormal="85" workbookViewId="0">
      <selection activeCell="S88" sqref="S88:W90"/>
    </sheetView>
  </sheetViews>
  <sheetFormatPr defaultRowHeight="15" x14ac:dyDescent="0.25"/>
  <cols>
    <col min="2" max="2" width="23.5703125" customWidth="1"/>
    <col min="3" max="4" width="12" bestFit="1" customWidth="1"/>
    <col min="5" max="5" width="14.85546875" bestFit="1" customWidth="1"/>
    <col min="6" max="6" width="15.85546875" bestFit="1" customWidth="1"/>
    <col min="7" max="7" width="12" bestFit="1" customWidth="1"/>
    <col min="8" max="8" width="16.42578125" bestFit="1" customWidth="1"/>
    <col min="9" max="9" width="12" bestFit="1" customWidth="1"/>
    <col min="10" max="10" width="18.5703125" bestFit="1" customWidth="1"/>
    <col min="11" max="11" width="15.85546875" customWidth="1"/>
    <col min="12" max="12" width="12" bestFit="1" customWidth="1"/>
    <col min="13" max="13" width="17.5703125" bestFit="1" customWidth="1"/>
    <col min="14" max="14" width="12" bestFit="1" customWidth="1"/>
    <col min="15" max="15" width="18.5703125" bestFit="1" customWidth="1"/>
    <col min="16" max="16" width="18.5703125" customWidth="1"/>
    <col min="17" max="17" width="12" bestFit="1" customWidth="1"/>
    <col min="18" max="18" width="16.42578125" bestFit="1" customWidth="1"/>
    <col min="19" max="19" width="12" bestFit="1" customWidth="1"/>
    <col min="20" max="20" width="18.5703125" bestFit="1" customWidth="1"/>
    <col min="21" max="21" width="18.5703125" customWidth="1"/>
    <col min="22" max="22" width="12" bestFit="1" customWidth="1"/>
    <col min="23" max="23" width="13.28515625" bestFit="1" customWidth="1"/>
    <col min="24" max="24" width="12" bestFit="1" customWidth="1"/>
    <col min="25" max="25" width="13.42578125" bestFit="1" customWidth="1"/>
    <col min="26" max="26" width="13.42578125" customWidth="1"/>
    <col min="27" max="27" width="13.28515625" customWidth="1"/>
    <col min="28" max="29" width="12" bestFit="1" customWidth="1"/>
    <col min="30" max="30" width="11.85546875" bestFit="1" customWidth="1"/>
    <col min="31" max="31" width="12" bestFit="1" customWidth="1"/>
    <col min="32" max="32" width="13.42578125" bestFit="1" customWidth="1"/>
  </cols>
  <sheetData>
    <row r="1" spans="2:32" ht="19.5" customHeight="1" thickBot="1" x14ac:dyDescent="0.35">
      <c r="B1" s="21"/>
      <c r="C1" s="23" t="s">
        <v>1</v>
      </c>
      <c r="D1" s="22" t="s">
        <v>2</v>
      </c>
      <c r="E1" s="22" t="s">
        <v>24</v>
      </c>
      <c r="F1" s="24" t="s">
        <v>25</v>
      </c>
      <c r="G1" s="23" t="s">
        <v>5</v>
      </c>
      <c r="H1" s="22" t="s">
        <v>28</v>
      </c>
      <c r="I1" s="22" t="s">
        <v>6</v>
      </c>
      <c r="J1" s="24" t="s">
        <v>29</v>
      </c>
      <c r="K1" s="21"/>
      <c r="L1" s="22" t="s">
        <v>3</v>
      </c>
      <c r="M1" s="22" t="s">
        <v>26</v>
      </c>
      <c r="N1" s="22" t="s">
        <v>4</v>
      </c>
      <c r="O1" s="22" t="s">
        <v>27</v>
      </c>
      <c r="P1" s="21"/>
      <c r="Q1" s="23" t="s">
        <v>5</v>
      </c>
      <c r="R1" s="22" t="s">
        <v>28</v>
      </c>
      <c r="S1" s="22" t="s">
        <v>6</v>
      </c>
      <c r="T1" s="24" t="s">
        <v>29</v>
      </c>
      <c r="U1" s="21"/>
      <c r="V1" s="22" t="s">
        <v>9</v>
      </c>
      <c r="W1" s="22" t="s">
        <v>31</v>
      </c>
      <c r="X1" s="23" t="s">
        <v>7</v>
      </c>
      <c r="Y1" s="24" t="s">
        <v>30</v>
      </c>
      <c r="Z1" s="21"/>
      <c r="AA1" s="21"/>
      <c r="AB1" s="22" t="s">
        <v>8</v>
      </c>
      <c r="AC1" s="22" t="s">
        <v>10</v>
      </c>
      <c r="AD1" s="23" t="s">
        <v>11</v>
      </c>
      <c r="AE1" s="22" t="s">
        <v>12</v>
      </c>
      <c r="AF1" s="24" t="s">
        <v>13</v>
      </c>
    </row>
    <row r="2" spans="2:32" x14ac:dyDescent="0.25">
      <c r="B2" t="s">
        <v>23</v>
      </c>
      <c r="C2">
        <f>'DWT - M7'!C17</f>
        <v>2.360618487000465E-2</v>
      </c>
      <c r="D2">
        <f>'DWT - M7'!E17</f>
        <v>1.8148597329854965E-2</v>
      </c>
      <c r="E2">
        <f>'DWT - M7'!D17</f>
        <v>1.4209139160811901E-2</v>
      </c>
      <c r="F2">
        <f>'DWT - M7'!F17</f>
        <v>9.2584816738963127E-3</v>
      </c>
      <c r="G2">
        <f t="shared" ref="G2:J4" si="0">Q2</f>
        <v>2.7713624760508541E-2</v>
      </c>
      <c r="H2">
        <f t="shared" si="0"/>
        <v>6.309550954028964E-3</v>
      </c>
      <c r="I2">
        <f t="shared" si="0"/>
        <v>3.739040344953537E-2</v>
      </c>
      <c r="J2">
        <f t="shared" si="0"/>
        <v>9.3462038785219193E-3</v>
      </c>
      <c r="K2" t="s">
        <v>23</v>
      </c>
      <c r="L2">
        <f>'DWT - M7'!G17</f>
        <v>0.19212173670530319</v>
      </c>
      <c r="M2">
        <f>'DWT - M7'!H17</f>
        <v>4.7830397263169289E-2</v>
      </c>
      <c r="N2">
        <f>'DWT - M7'!I17</f>
        <v>0.16966221481561661</v>
      </c>
      <c r="O2">
        <f>'DWT - M7'!J17</f>
        <v>3.5407392308115959E-2</v>
      </c>
      <c r="P2" t="s">
        <v>23</v>
      </c>
      <c r="Q2">
        <f>'DWT - M7'!K17</f>
        <v>2.7713624760508541E-2</v>
      </c>
      <c r="R2">
        <f>'DWT - M7'!L17</f>
        <v>6.309550954028964E-3</v>
      </c>
      <c r="S2">
        <f>'DWT - M7'!M17</f>
        <v>3.739040344953537E-2</v>
      </c>
      <c r="T2">
        <f>'DWT - M7'!N17</f>
        <v>9.3462038785219193E-3</v>
      </c>
      <c r="U2" t="s">
        <v>23</v>
      </c>
      <c r="V2">
        <f>'DWT - M7'!R17</f>
        <v>0.12185199186205864</v>
      </c>
      <c r="W2">
        <f>'DWT - M7'!T17</f>
        <v>5.3588708862662315E-2</v>
      </c>
      <c r="X2">
        <f>'DWT - M7'!O17</f>
        <v>5.7863093912601471E-2</v>
      </c>
      <c r="Y2">
        <f>'DWT - M7'!P17</f>
        <v>3.5252874717116356E-2</v>
      </c>
      <c r="Z2" t="s">
        <v>23</v>
      </c>
      <c r="AA2" t="s">
        <v>23</v>
      </c>
      <c r="AB2">
        <f>'DWT - M7'!Q17</f>
        <v>0.68888142704963684</v>
      </c>
      <c r="AC2">
        <f>'DWT - M7'!S17</f>
        <v>1.0213058590888977</v>
      </c>
      <c r="AD2">
        <f>'DWT - M7'!U17</f>
        <v>8.0871133804321289</v>
      </c>
      <c r="AE2">
        <f>'DWT - M7'!V17</f>
        <v>6.4255058765411377</v>
      </c>
      <c r="AF2">
        <f>'DWT - M7'!W17</f>
        <v>10.724462985992432</v>
      </c>
    </row>
    <row r="3" spans="2:32" x14ac:dyDescent="0.25">
      <c r="B3" t="s">
        <v>33</v>
      </c>
      <c r="C3">
        <f>'DWT - M7'!C30</f>
        <v>1.5825703740119934E-2</v>
      </c>
      <c r="D3">
        <f>'DWT - M7'!E30</f>
        <v>1.0849587619304657E-2</v>
      </c>
      <c r="E3">
        <f>'DWT - M7'!D30</f>
        <v>1.4263147953897715E-2</v>
      </c>
      <c r="F3">
        <f>'DWT - M7'!F30</f>
        <v>9.2453933320939541E-3</v>
      </c>
      <c r="G3">
        <f t="shared" si="0"/>
        <v>2.40976857021451E-2</v>
      </c>
      <c r="H3">
        <f t="shared" si="0"/>
        <v>6.0262961778789759E-3</v>
      </c>
      <c r="I3">
        <f t="shared" si="0"/>
        <v>3.4040471538901329E-2</v>
      </c>
      <c r="J3">
        <f t="shared" si="0"/>
        <v>9.3586617149412632E-3</v>
      </c>
      <c r="K3" t="s">
        <v>33</v>
      </c>
      <c r="L3">
        <f>'DWT - M7'!G30</f>
        <v>0.12002069503068924</v>
      </c>
      <c r="M3">
        <f>'DWT - M7'!H30</f>
        <v>4.6757068485021598E-2</v>
      </c>
      <c r="N3">
        <f>'DWT - M7'!I30</f>
        <v>9.7342688590288162E-2</v>
      </c>
      <c r="O3">
        <f>'DWT - M7'!J30</f>
        <v>3.4453772008419037E-2</v>
      </c>
      <c r="P3" t="s">
        <v>33</v>
      </c>
      <c r="Q3">
        <f>'DWT - M7'!K30</f>
        <v>2.40976857021451E-2</v>
      </c>
      <c r="R3">
        <f>'DWT - M7'!L30</f>
        <v>6.0262961778789759E-3</v>
      </c>
      <c r="S3">
        <f>'DWT - M7'!M30</f>
        <v>3.4040471538901329E-2</v>
      </c>
      <c r="T3">
        <f>'DWT - M7'!N30</f>
        <v>9.3586617149412632E-3</v>
      </c>
      <c r="U3" t="s">
        <v>33</v>
      </c>
      <c r="V3">
        <f>'DWT - M7'!R30</f>
        <v>3.8196612149477005E-2</v>
      </c>
      <c r="W3">
        <f>'DWT - M7'!T30</f>
        <v>5.6029815226793289E-2</v>
      </c>
      <c r="X3">
        <f>'DWT - M7'!O30</f>
        <v>4.3962296098470688E-2</v>
      </c>
      <c r="Y3">
        <f>'DWT - M7'!P30</f>
        <v>3.4983370453119278E-2</v>
      </c>
      <c r="Z3" t="s">
        <v>33</v>
      </c>
      <c r="AA3" t="s">
        <v>33</v>
      </c>
      <c r="AB3">
        <f>'DWT - M7'!Q30</f>
        <v>0.23528348654508591</v>
      </c>
      <c r="AC3">
        <f>'DWT - M7'!S30</f>
        <v>0.34640060365200043</v>
      </c>
      <c r="AD3">
        <f>'DWT - M7'!U30</f>
        <v>4.6627011299133301</v>
      </c>
      <c r="AE3">
        <f>'DWT - M7'!V30</f>
        <v>6.0119094848632813</v>
      </c>
      <c r="AF3">
        <f>'DWT - M7'!W30</f>
        <v>5.153528928756713</v>
      </c>
    </row>
    <row r="4" spans="2:32" x14ac:dyDescent="0.25">
      <c r="B4" t="s">
        <v>34</v>
      </c>
      <c r="C4">
        <f>'DWT - M7'!C44</f>
        <v>3.7541041150689118E-2</v>
      </c>
      <c r="D4">
        <f>'DWT - M7'!E44</f>
        <v>3.0064648017287251E-2</v>
      </c>
      <c r="E4">
        <f>'DWT - M7'!D44</f>
        <v>1.4453282579779623E-2</v>
      </c>
      <c r="F4">
        <f>'DWT - M7'!F44</f>
        <v>9.4603798352181911E-3</v>
      </c>
      <c r="G4">
        <f t="shared" si="0"/>
        <v>3.7278290838003159E-2</v>
      </c>
      <c r="H4">
        <f t="shared" si="0"/>
        <v>6.5956851467490196E-3</v>
      </c>
      <c r="I4">
        <f t="shared" si="0"/>
        <v>5.1797911524772644E-2</v>
      </c>
      <c r="J4">
        <f t="shared" si="0"/>
        <v>9.554500225931406E-3</v>
      </c>
      <c r="K4" t="s">
        <v>34</v>
      </c>
      <c r="L4">
        <f>'DWT - M7'!G44</f>
        <v>0.2411321476101875</v>
      </c>
      <c r="M4">
        <f>'DWT - M7'!H44</f>
        <v>4.824545793235302E-2</v>
      </c>
      <c r="N4">
        <f>'DWT - M7'!I44</f>
        <v>0.20871614664793009</v>
      </c>
      <c r="O4">
        <f>'DWT - M7'!J44</f>
        <v>3.5690225660800934E-2</v>
      </c>
      <c r="P4" t="s">
        <v>34</v>
      </c>
      <c r="Q4">
        <f>'DWT - M7'!K44</f>
        <v>3.7278290838003159E-2</v>
      </c>
      <c r="R4">
        <f>'DWT - M7'!L44</f>
        <v>6.5956851467490196E-3</v>
      </c>
      <c r="S4">
        <f>'DWT - M7'!M44</f>
        <v>5.1797911524772644E-2</v>
      </c>
      <c r="T4">
        <f>'DWT - M7'!N44</f>
        <v>9.554500225931406E-3</v>
      </c>
      <c r="U4" t="s">
        <v>34</v>
      </c>
      <c r="V4">
        <f>'DWT - M7'!R44</f>
        <v>0.12149568647146225</v>
      </c>
      <c r="W4">
        <f>'DWT - M7'!T44</f>
        <v>5.4997930303215981E-2</v>
      </c>
      <c r="X4">
        <f>'DWT - M7'!O44</f>
        <v>5.0355888903141029E-2</v>
      </c>
      <c r="Y4">
        <f>'DWT - M7'!P44</f>
        <v>3.0173111706972122E-2</v>
      </c>
      <c r="Z4" t="s">
        <v>34</v>
      </c>
      <c r="AA4" t="s">
        <v>34</v>
      </c>
      <c r="AB4">
        <f>'DWT - M7'!Q44</f>
        <v>0.56031617522239685</v>
      </c>
      <c r="AC4">
        <f>'DWT - M7'!S44</f>
        <v>1.551475465297699</v>
      </c>
      <c r="AD4">
        <f>'DWT - M7'!U44</f>
        <v>11.457266807556152</v>
      </c>
      <c r="AE4">
        <f>'DWT - M7'!V44</f>
        <v>7.2451579570770273</v>
      </c>
      <c r="AF4">
        <f>'DWT - M7'!W44</f>
        <v>10.294665336608887</v>
      </c>
    </row>
    <row r="5" spans="2:32" ht="15.75" customHeight="1" thickBot="1" x14ac:dyDescent="0.3"/>
    <row r="6" spans="2:32" ht="15.75" customHeight="1" thickBot="1" x14ac:dyDescent="0.3">
      <c r="W6" t="s">
        <v>31</v>
      </c>
      <c r="X6" t="s">
        <v>7</v>
      </c>
      <c r="Y6" t="s">
        <v>30</v>
      </c>
      <c r="Z6" t="s">
        <v>26</v>
      </c>
      <c r="AA6" t="s">
        <v>27</v>
      </c>
      <c r="AB6" t="s">
        <v>9</v>
      </c>
      <c r="AC6" s="22" t="s">
        <v>3</v>
      </c>
      <c r="AD6" s="22" t="s">
        <v>4</v>
      </c>
    </row>
    <row r="7" spans="2:32" x14ac:dyDescent="0.25">
      <c r="V7" t="s">
        <v>23</v>
      </c>
      <c r="W7">
        <v>5.3588708862662322E-2</v>
      </c>
      <c r="X7">
        <v>5.7863093912601471E-2</v>
      </c>
      <c r="Y7">
        <v>3.5252874717116363E-2</v>
      </c>
      <c r="Z7">
        <v>4.7830397263169289E-2</v>
      </c>
      <c r="AA7">
        <v>3.5407392308115959E-2</v>
      </c>
      <c r="AB7">
        <v>0.1218519918620586</v>
      </c>
      <c r="AC7">
        <v>0.19212173670530319</v>
      </c>
      <c r="AD7">
        <v>0.16966221481561661</v>
      </c>
    </row>
    <row r="8" spans="2:32" x14ac:dyDescent="0.25">
      <c r="V8" t="s">
        <v>33</v>
      </c>
      <c r="W8">
        <v>5.6029815226793289E-2</v>
      </c>
      <c r="X8">
        <v>4.3962296098470688E-2</v>
      </c>
      <c r="Y8">
        <v>3.4983370453119278E-2</v>
      </c>
      <c r="Z8">
        <v>4.6757068485021598E-2</v>
      </c>
      <c r="AA8">
        <v>3.4453772008419037E-2</v>
      </c>
      <c r="AB8">
        <v>3.8196612149477012E-2</v>
      </c>
      <c r="AC8">
        <v>0.1200206950306892</v>
      </c>
      <c r="AD8">
        <v>9.7342688590288162E-2</v>
      </c>
    </row>
    <row r="9" spans="2:32" x14ac:dyDescent="0.25">
      <c r="V9" t="s">
        <v>34</v>
      </c>
      <c r="W9">
        <v>5.4997930303215981E-2</v>
      </c>
      <c r="X9">
        <v>5.0355888903141029E-2</v>
      </c>
      <c r="Y9">
        <v>3.0173111706972119E-2</v>
      </c>
      <c r="Z9">
        <v>4.824545793235302E-2</v>
      </c>
      <c r="AA9">
        <v>3.5690225660800927E-2</v>
      </c>
      <c r="AB9">
        <v>0.12149568647146219</v>
      </c>
      <c r="AC9">
        <v>0.2411321476101875</v>
      </c>
      <c r="AD9">
        <v>0.20871614664793009</v>
      </c>
    </row>
    <row r="12" spans="2:32" x14ac:dyDescent="0.25">
      <c r="V12" t="s">
        <v>23</v>
      </c>
    </row>
    <row r="13" spans="2:32" x14ac:dyDescent="0.25">
      <c r="V13" t="s">
        <v>33</v>
      </c>
    </row>
    <row r="14" spans="2:32" x14ac:dyDescent="0.25">
      <c r="V14" t="s">
        <v>34</v>
      </c>
    </row>
    <row r="47" spans="2:32" x14ac:dyDescent="0.25">
      <c r="C47" t="s">
        <v>1</v>
      </c>
      <c r="D47" t="s">
        <v>2</v>
      </c>
      <c r="E47" t="s">
        <v>24</v>
      </c>
      <c r="F47" t="s">
        <v>25</v>
      </c>
      <c r="G47" t="s">
        <v>5</v>
      </c>
      <c r="H47" t="s">
        <v>28</v>
      </c>
      <c r="I47" t="s">
        <v>6</v>
      </c>
      <c r="J47" t="s">
        <v>29</v>
      </c>
      <c r="L47" t="s">
        <v>3</v>
      </c>
      <c r="M47" t="s">
        <v>26</v>
      </c>
      <c r="N47" t="s">
        <v>4</v>
      </c>
      <c r="O47" t="s">
        <v>27</v>
      </c>
      <c r="Q47" t="s">
        <v>5</v>
      </c>
      <c r="R47" t="s">
        <v>28</v>
      </c>
      <c r="S47" t="s">
        <v>6</v>
      </c>
      <c r="T47" t="s">
        <v>29</v>
      </c>
      <c r="V47" t="s">
        <v>9</v>
      </c>
      <c r="W47" t="s">
        <v>31</v>
      </c>
      <c r="X47" t="s">
        <v>7</v>
      </c>
      <c r="Y47" t="s">
        <v>30</v>
      </c>
      <c r="AB47" t="s">
        <v>8</v>
      </c>
      <c r="AC47" t="s">
        <v>10</v>
      </c>
      <c r="AD47" t="s">
        <v>11</v>
      </c>
      <c r="AE47" t="s">
        <v>12</v>
      </c>
      <c r="AF47" t="s">
        <v>13</v>
      </c>
    </row>
    <row r="48" spans="2:32" x14ac:dyDescent="0.25">
      <c r="B48" t="s">
        <v>23</v>
      </c>
      <c r="C48">
        <v>2.360618487000465E-2</v>
      </c>
      <c r="D48">
        <v>1.8148597329854969E-2</v>
      </c>
      <c r="E48">
        <v>1.4209139160811899E-2</v>
      </c>
      <c r="F48">
        <v>9.2584816738963127E-3</v>
      </c>
      <c r="G48">
        <v>2.7713624760508541E-2</v>
      </c>
      <c r="H48">
        <v>6.309550954028964E-3</v>
      </c>
      <c r="I48">
        <v>3.739040344953537E-2</v>
      </c>
      <c r="J48">
        <v>9.3462038785219193E-3</v>
      </c>
      <c r="K48" t="s">
        <v>23</v>
      </c>
      <c r="L48">
        <v>0.19212173670530319</v>
      </c>
      <c r="M48">
        <v>4.7830397263169289E-2</v>
      </c>
      <c r="N48">
        <v>0.16966221481561661</v>
      </c>
      <c r="O48">
        <v>3.5407392308115959E-2</v>
      </c>
      <c r="P48" t="s">
        <v>23</v>
      </c>
      <c r="Q48">
        <v>2.7713624760508541E-2</v>
      </c>
      <c r="R48">
        <v>6.309550954028964E-3</v>
      </c>
      <c r="S48">
        <v>3.739040344953537E-2</v>
      </c>
      <c r="T48">
        <v>9.3462038785219193E-3</v>
      </c>
      <c r="U48" t="s">
        <v>23</v>
      </c>
      <c r="V48">
        <v>0.1218519918620586</v>
      </c>
      <c r="W48">
        <v>5.3588708862662322E-2</v>
      </c>
      <c r="X48">
        <v>5.7863093912601471E-2</v>
      </c>
      <c r="Y48">
        <v>3.5252874717116363E-2</v>
      </c>
      <c r="Z48" t="s">
        <v>23</v>
      </c>
      <c r="AA48" t="s">
        <v>23</v>
      </c>
      <c r="AB48">
        <v>0.68888142704963684</v>
      </c>
      <c r="AC48">
        <v>1.0213058590888979</v>
      </c>
      <c r="AD48">
        <v>8.0871133804321289</v>
      </c>
      <c r="AE48">
        <v>6.4255058765411377</v>
      </c>
      <c r="AF48">
        <v>10.72446298599243</v>
      </c>
    </row>
    <row r="49" spans="2:32" x14ac:dyDescent="0.25">
      <c r="B49" t="s">
        <v>33</v>
      </c>
      <c r="C49">
        <v>1.5825703740119931E-2</v>
      </c>
      <c r="D49">
        <v>1.084958761930466E-2</v>
      </c>
      <c r="E49">
        <v>1.4263147953897709E-2</v>
      </c>
      <c r="F49">
        <v>9.2453933320939541E-3</v>
      </c>
      <c r="G49">
        <v>2.40976857021451E-2</v>
      </c>
      <c r="H49">
        <v>6.0262961778789759E-3</v>
      </c>
      <c r="I49">
        <v>3.4040471538901329E-2</v>
      </c>
      <c r="J49">
        <v>9.3586617149412632E-3</v>
      </c>
      <c r="K49" t="s">
        <v>33</v>
      </c>
      <c r="L49">
        <v>0.1200206950306892</v>
      </c>
      <c r="M49">
        <v>4.6757068485021598E-2</v>
      </c>
      <c r="N49">
        <v>9.7342688590288162E-2</v>
      </c>
      <c r="O49">
        <v>3.4453772008419037E-2</v>
      </c>
      <c r="P49" t="s">
        <v>33</v>
      </c>
      <c r="Q49">
        <v>2.40976857021451E-2</v>
      </c>
      <c r="R49">
        <v>6.0262961778789759E-3</v>
      </c>
      <c r="S49">
        <v>3.4040471538901329E-2</v>
      </c>
      <c r="T49">
        <v>9.3586617149412632E-3</v>
      </c>
      <c r="U49" t="s">
        <v>33</v>
      </c>
      <c r="V49">
        <v>3.8196612149477012E-2</v>
      </c>
      <c r="W49">
        <v>5.6029815226793289E-2</v>
      </c>
      <c r="X49">
        <v>4.3962296098470688E-2</v>
      </c>
      <c r="Y49">
        <v>3.4983370453119278E-2</v>
      </c>
      <c r="Z49" t="s">
        <v>33</v>
      </c>
      <c r="AA49" t="s">
        <v>33</v>
      </c>
      <c r="AB49">
        <v>0.23528348654508591</v>
      </c>
      <c r="AC49">
        <v>0.34640060365200043</v>
      </c>
      <c r="AD49">
        <v>4.6627011299133301</v>
      </c>
      <c r="AE49">
        <v>6.0119094848632813</v>
      </c>
      <c r="AF49">
        <v>5.153528928756713</v>
      </c>
    </row>
    <row r="50" spans="2:32" x14ac:dyDescent="0.25">
      <c r="B50" t="s">
        <v>34</v>
      </c>
      <c r="C50">
        <v>3.7541041150689118E-2</v>
      </c>
      <c r="D50">
        <v>3.0064648017287251E-2</v>
      </c>
      <c r="E50">
        <v>1.445328257977962E-2</v>
      </c>
      <c r="F50">
        <v>9.4603798352181911E-3</v>
      </c>
      <c r="G50">
        <v>3.7278290838003159E-2</v>
      </c>
      <c r="H50">
        <v>6.5956851467490196E-3</v>
      </c>
      <c r="I50">
        <v>5.1797911524772637E-2</v>
      </c>
      <c r="J50">
        <v>9.554500225931406E-3</v>
      </c>
      <c r="K50" t="s">
        <v>34</v>
      </c>
      <c r="L50">
        <v>0.2411321476101875</v>
      </c>
      <c r="M50">
        <v>4.824545793235302E-2</v>
      </c>
      <c r="N50">
        <v>0.20871614664793009</v>
      </c>
      <c r="O50">
        <v>3.5690225660800927E-2</v>
      </c>
      <c r="P50" t="s">
        <v>34</v>
      </c>
      <c r="Q50">
        <v>3.7278290838003159E-2</v>
      </c>
      <c r="R50">
        <v>6.5956851467490196E-3</v>
      </c>
      <c r="S50">
        <v>5.1797911524772637E-2</v>
      </c>
      <c r="T50">
        <v>9.554500225931406E-3</v>
      </c>
      <c r="U50" t="s">
        <v>34</v>
      </c>
      <c r="V50">
        <v>0.12149568647146219</v>
      </c>
      <c r="W50">
        <v>5.4997930303215981E-2</v>
      </c>
      <c r="X50">
        <v>5.0355888903141029E-2</v>
      </c>
      <c r="Y50">
        <v>3.0173111706972119E-2</v>
      </c>
      <c r="Z50" t="s">
        <v>34</v>
      </c>
      <c r="AA50" t="s">
        <v>34</v>
      </c>
      <c r="AB50">
        <v>0.56031617522239685</v>
      </c>
      <c r="AC50">
        <v>1.551475465297699</v>
      </c>
      <c r="AD50">
        <v>11.457266807556151</v>
      </c>
      <c r="AE50">
        <v>7.2451579570770273</v>
      </c>
      <c r="AF50">
        <v>10.29466533660889</v>
      </c>
    </row>
    <row r="52" spans="2:32" x14ac:dyDescent="0.25">
      <c r="C52" t="s">
        <v>23</v>
      </c>
      <c r="D52" t="s">
        <v>33</v>
      </c>
      <c r="E52" t="s">
        <v>34</v>
      </c>
    </row>
    <row r="53" spans="2:32" x14ac:dyDescent="0.25">
      <c r="B53" t="s">
        <v>28</v>
      </c>
      <c r="C53">
        <v>6.309550954028964E-3</v>
      </c>
      <c r="D53">
        <v>6.0262961778789759E-3</v>
      </c>
      <c r="E53">
        <v>6.5956851467490196E-3</v>
      </c>
    </row>
    <row r="54" spans="2:32" x14ac:dyDescent="0.25">
      <c r="B54" t="s">
        <v>25</v>
      </c>
      <c r="C54">
        <v>9.2584816738963127E-3</v>
      </c>
      <c r="D54">
        <v>9.2453933320939541E-3</v>
      </c>
      <c r="E54">
        <v>9.4603798352181911E-3</v>
      </c>
    </row>
    <row r="55" spans="2:32" x14ac:dyDescent="0.25">
      <c r="B55" t="s">
        <v>29</v>
      </c>
      <c r="C55">
        <v>9.3462038785219193E-3</v>
      </c>
      <c r="D55">
        <v>9.3586617149412632E-3</v>
      </c>
      <c r="E55">
        <v>9.554500225931406E-3</v>
      </c>
    </row>
    <row r="56" spans="2:32" x14ac:dyDescent="0.25">
      <c r="B56" t="s">
        <v>2</v>
      </c>
      <c r="C56">
        <v>1.8148597329854969E-2</v>
      </c>
      <c r="D56">
        <v>1.084958761930466E-2</v>
      </c>
      <c r="E56">
        <v>3.0064648017287251E-2</v>
      </c>
    </row>
    <row r="57" spans="2:32" x14ac:dyDescent="0.25">
      <c r="B57" t="s">
        <v>24</v>
      </c>
      <c r="C57">
        <v>1.4209139160811899E-2</v>
      </c>
      <c r="D57">
        <v>1.4263147953897709E-2</v>
      </c>
      <c r="E57">
        <v>1.445328257977962E-2</v>
      </c>
    </row>
    <row r="58" spans="2:32" x14ac:dyDescent="0.25">
      <c r="B58" t="s">
        <v>1</v>
      </c>
      <c r="C58">
        <v>2.360618487000465E-2</v>
      </c>
      <c r="D58">
        <v>1.5825703740119931E-2</v>
      </c>
      <c r="E58">
        <v>3.7541041150689118E-2</v>
      </c>
    </row>
    <row r="59" spans="2:32" x14ac:dyDescent="0.25">
      <c r="B59" t="s">
        <v>5</v>
      </c>
      <c r="C59">
        <v>2.7713624760508541E-2</v>
      </c>
      <c r="D59">
        <v>2.40976857021451E-2</v>
      </c>
      <c r="E59">
        <v>3.7278290838003159E-2</v>
      </c>
    </row>
    <row r="60" spans="2:32" x14ac:dyDescent="0.25">
      <c r="B60" t="s">
        <v>6</v>
      </c>
      <c r="C60">
        <v>3.739040344953537E-2</v>
      </c>
      <c r="D60">
        <v>3.4040471538901329E-2</v>
      </c>
      <c r="E60">
        <v>5.1797911524772637E-2</v>
      </c>
    </row>
    <row r="61" spans="2:32" x14ac:dyDescent="0.25">
      <c r="B61" t="s">
        <v>27</v>
      </c>
      <c r="C61">
        <v>3.5407392308115959E-2</v>
      </c>
      <c r="D61">
        <v>3.4453772008419037E-2</v>
      </c>
      <c r="E61">
        <v>3.5690225660800927E-2</v>
      </c>
    </row>
    <row r="62" spans="2:32" x14ac:dyDescent="0.25">
      <c r="B62" t="s">
        <v>30</v>
      </c>
      <c r="C62">
        <v>3.5252874717116363E-2</v>
      </c>
      <c r="D62">
        <v>3.4983370453119278E-2</v>
      </c>
      <c r="E62">
        <v>3.0173111706972119E-2</v>
      </c>
    </row>
    <row r="63" spans="2:32" x14ac:dyDescent="0.25">
      <c r="B63" t="s">
        <v>9</v>
      </c>
      <c r="C63">
        <v>0.1218519918620586</v>
      </c>
      <c r="D63">
        <v>3.8196612149477012E-2</v>
      </c>
      <c r="E63">
        <v>0.12149568647146219</v>
      </c>
    </row>
    <row r="64" spans="2:32" x14ac:dyDescent="0.25">
      <c r="B64" t="s">
        <v>7</v>
      </c>
      <c r="C64">
        <v>5.7863093912601471E-2</v>
      </c>
      <c r="D64">
        <v>4.3962296098470688E-2</v>
      </c>
      <c r="E64">
        <v>5.0355888903141029E-2</v>
      </c>
    </row>
    <row r="65" spans="2:5" x14ac:dyDescent="0.25">
      <c r="B65" t="s">
        <v>26</v>
      </c>
      <c r="C65">
        <v>4.7830397263169289E-2</v>
      </c>
      <c r="D65">
        <v>4.6757068485021598E-2</v>
      </c>
      <c r="E65">
        <v>4.824545793235302E-2</v>
      </c>
    </row>
    <row r="66" spans="2:5" x14ac:dyDescent="0.25">
      <c r="B66" t="s">
        <v>31</v>
      </c>
      <c r="C66">
        <v>5.3588708862662322E-2</v>
      </c>
      <c r="D66">
        <v>5.6029815226793289E-2</v>
      </c>
      <c r="E66">
        <v>5.4997930303215981E-2</v>
      </c>
    </row>
    <row r="67" spans="2:5" x14ac:dyDescent="0.25">
      <c r="B67" t="s">
        <v>4</v>
      </c>
      <c r="C67">
        <v>0.16966221481561661</v>
      </c>
      <c r="D67">
        <v>9.7342688590288162E-2</v>
      </c>
      <c r="E67">
        <v>0.20871614664793009</v>
      </c>
    </row>
    <row r="68" spans="2:5" x14ac:dyDescent="0.25">
      <c r="B68" t="s">
        <v>3</v>
      </c>
      <c r="C68">
        <v>0.19212173670530319</v>
      </c>
      <c r="D68">
        <v>0.1200206950306892</v>
      </c>
      <c r="E68">
        <v>0.2411321476101875</v>
      </c>
    </row>
    <row r="69" spans="2:5" x14ac:dyDescent="0.25">
      <c r="B69" t="s">
        <v>8</v>
      </c>
      <c r="C69">
        <v>0.68888142704963684</v>
      </c>
      <c r="D69">
        <v>0.23528348654508591</v>
      </c>
      <c r="E69">
        <v>0.56031617522239685</v>
      </c>
    </row>
    <row r="70" spans="2:5" x14ac:dyDescent="0.25">
      <c r="B70" t="s">
        <v>10</v>
      </c>
      <c r="C70">
        <v>1.0213058590888979</v>
      </c>
      <c r="D70">
        <v>0.34640060365200043</v>
      </c>
      <c r="E70">
        <v>1.551475465297699</v>
      </c>
    </row>
    <row r="71" spans="2:5" x14ac:dyDescent="0.25">
      <c r="B71" t="s">
        <v>11</v>
      </c>
      <c r="C71">
        <v>8.0871133804321289</v>
      </c>
      <c r="D71">
        <v>4.6627011299133301</v>
      </c>
      <c r="E71">
        <v>11.457266807556151</v>
      </c>
    </row>
    <row r="72" spans="2:5" x14ac:dyDescent="0.25">
      <c r="B72" t="s">
        <v>13</v>
      </c>
      <c r="C72">
        <v>10.72446298599243</v>
      </c>
      <c r="D72">
        <v>5.153528928756713</v>
      </c>
      <c r="E72">
        <v>10.29466533660889</v>
      </c>
    </row>
    <row r="73" spans="2:5" x14ac:dyDescent="0.25">
      <c r="B73" t="s">
        <v>12</v>
      </c>
      <c r="C73">
        <v>6.4255058765411377</v>
      </c>
      <c r="D73">
        <v>6.0119094848632813</v>
      </c>
      <c r="E73">
        <v>7.2451579570770273</v>
      </c>
    </row>
    <row r="85" spans="2:23" ht="15.75" customHeight="1" thickBot="1" x14ac:dyDescent="0.3"/>
    <row r="86" spans="2:23" ht="15.75" customHeight="1" thickBot="1" x14ac:dyDescent="0.3">
      <c r="C86" s="236" t="s">
        <v>106</v>
      </c>
      <c r="D86" s="237"/>
      <c r="E86" s="237"/>
      <c r="F86" s="237"/>
      <c r="G86" s="237"/>
      <c r="H86" s="237"/>
      <c r="I86" s="237"/>
      <c r="J86" s="238"/>
      <c r="K86" s="236" t="s">
        <v>107</v>
      </c>
      <c r="L86" s="237"/>
      <c r="M86" s="237"/>
      <c r="N86" s="237"/>
      <c r="O86" s="237"/>
      <c r="P86" s="237"/>
      <c r="Q86" s="237"/>
      <c r="R86" s="238"/>
      <c r="S86" s="236" t="s">
        <v>108</v>
      </c>
      <c r="T86" s="237"/>
      <c r="U86" s="237"/>
      <c r="V86" s="237"/>
      <c r="W86" s="238"/>
    </row>
    <row r="87" spans="2:23" x14ac:dyDescent="0.25">
      <c r="C87" s="6" t="s">
        <v>78</v>
      </c>
      <c r="D87" t="s">
        <v>72</v>
      </c>
      <c r="E87" t="s">
        <v>80</v>
      </c>
      <c r="F87" t="s">
        <v>71</v>
      </c>
      <c r="G87" t="s">
        <v>70</v>
      </c>
      <c r="H87" t="s">
        <v>35</v>
      </c>
      <c r="I87" t="s">
        <v>77</v>
      </c>
      <c r="J87" s="7" t="s">
        <v>79</v>
      </c>
      <c r="K87" s="6" t="s">
        <v>76</v>
      </c>
      <c r="L87" t="s">
        <v>82</v>
      </c>
      <c r="M87" t="s">
        <v>84</v>
      </c>
      <c r="N87" t="s">
        <v>81</v>
      </c>
      <c r="O87" t="s">
        <v>109</v>
      </c>
      <c r="P87" t="s">
        <v>86</v>
      </c>
      <c r="Q87" t="s">
        <v>75</v>
      </c>
      <c r="R87" s="7" t="s">
        <v>73</v>
      </c>
      <c r="S87" s="6" t="s">
        <v>83</v>
      </c>
      <c r="T87" t="s">
        <v>85</v>
      </c>
      <c r="U87" t="s">
        <v>87</v>
      </c>
      <c r="V87" t="s">
        <v>89</v>
      </c>
      <c r="W87" s="7" t="s">
        <v>88</v>
      </c>
    </row>
    <row r="88" spans="2:23" x14ac:dyDescent="0.25">
      <c r="B88" s="71" t="s">
        <v>23</v>
      </c>
      <c r="C88" s="6">
        <v>6.309550954028964E-3</v>
      </c>
      <c r="D88">
        <v>9.2584816738963127E-3</v>
      </c>
      <c r="E88">
        <v>9.3462038785219193E-3</v>
      </c>
      <c r="F88">
        <v>1.8148597329854969E-2</v>
      </c>
      <c r="G88">
        <v>1.4209139160811899E-2</v>
      </c>
      <c r="H88">
        <v>2.360618487000465E-2</v>
      </c>
      <c r="I88">
        <v>2.7713624760508541E-2</v>
      </c>
      <c r="J88" s="7">
        <v>3.739040344953537E-2</v>
      </c>
      <c r="K88" s="6">
        <v>3.5407392308115959E-2</v>
      </c>
      <c r="L88">
        <v>3.5252874717116363E-2</v>
      </c>
      <c r="M88">
        <v>0.1218519918620586</v>
      </c>
      <c r="N88">
        <v>5.7863093912601471E-2</v>
      </c>
      <c r="O88">
        <v>4.7830397263169289E-2</v>
      </c>
      <c r="P88">
        <v>5.3588708862662322E-2</v>
      </c>
      <c r="Q88">
        <v>0.16966221481561661</v>
      </c>
      <c r="R88" s="7">
        <v>0.19212173670530319</v>
      </c>
      <c r="S88" s="6">
        <v>0.68888142704963684</v>
      </c>
      <c r="T88">
        <v>1.0213058590888979</v>
      </c>
      <c r="U88">
        <v>8.0871133804321289</v>
      </c>
      <c r="V88">
        <v>10.72446298599243</v>
      </c>
      <c r="W88" s="7">
        <v>6.4255058765411377</v>
      </c>
    </row>
    <row r="89" spans="2:23" x14ac:dyDescent="0.25">
      <c r="B89" s="71" t="s">
        <v>33</v>
      </c>
      <c r="C89" s="6">
        <v>6.0262961778789759E-3</v>
      </c>
      <c r="D89">
        <v>9.2453933320939541E-3</v>
      </c>
      <c r="E89">
        <v>9.3586617149412632E-3</v>
      </c>
      <c r="F89">
        <v>1.084958761930466E-2</v>
      </c>
      <c r="G89">
        <v>1.4263147953897709E-2</v>
      </c>
      <c r="H89">
        <v>1.5825703740119931E-2</v>
      </c>
      <c r="I89">
        <v>2.40976857021451E-2</v>
      </c>
      <c r="J89" s="7">
        <v>3.4040471538901329E-2</v>
      </c>
      <c r="K89" s="6">
        <v>3.4453772008419037E-2</v>
      </c>
      <c r="L89">
        <v>3.4983370453119278E-2</v>
      </c>
      <c r="M89">
        <v>3.8196612149477012E-2</v>
      </c>
      <c r="N89">
        <v>4.3962296098470688E-2</v>
      </c>
      <c r="O89">
        <v>4.6757068485021598E-2</v>
      </c>
      <c r="P89">
        <v>5.6029815226793289E-2</v>
      </c>
      <c r="Q89">
        <v>9.7342688590288162E-2</v>
      </c>
      <c r="R89" s="7">
        <v>0.1200206950306892</v>
      </c>
      <c r="S89" s="6">
        <v>0.23528348654508591</v>
      </c>
      <c r="T89">
        <v>0.34640060365200043</v>
      </c>
      <c r="U89">
        <v>4.6627011299133301</v>
      </c>
      <c r="V89">
        <v>5.153528928756713</v>
      </c>
      <c r="W89" s="7">
        <v>6.0119094848632813</v>
      </c>
    </row>
    <row r="90" spans="2:23" ht="15.75" customHeight="1" thickBot="1" x14ac:dyDescent="0.3">
      <c r="B90" s="71" t="s">
        <v>34</v>
      </c>
      <c r="C90" s="19">
        <v>6.5956851467490196E-3</v>
      </c>
      <c r="D90" s="16">
        <v>9.4603798352181911E-3</v>
      </c>
      <c r="E90" s="16">
        <v>9.554500225931406E-3</v>
      </c>
      <c r="F90" s="16">
        <v>3.0064648017287251E-2</v>
      </c>
      <c r="G90" s="16">
        <v>1.445328257977962E-2</v>
      </c>
      <c r="H90" s="16">
        <v>3.7541041150689118E-2</v>
      </c>
      <c r="I90" s="16">
        <v>3.7278290838003159E-2</v>
      </c>
      <c r="J90" s="17">
        <v>5.1797911524772637E-2</v>
      </c>
      <c r="K90" s="19">
        <v>3.5690225660800927E-2</v>
      </c>
      <c r="L90" s="16">
        <v>3.0173111706972119E-2</v>
      </c>
      <c r="M90" s="16">
        <v>0.12149568647146219</v>
      </c>
      <c r="N90" s="16">
        <v>5.0355888903141029E-2</v>
      </c>
      <c r="O90" s="16">
        <v>4.824545793235302E-2</v>
      </c>
      <c r="P90" s="16">
        <v>5.4997930303215981E-2</v>
      </c>
      <c r="Q90" s="16">
        <v>0.20871614664793009</v>
      </c>
      <c r="R90" s="17">
        <v>0.2411321476101875</v>
      </c>
      <c r="S90" s="19">
        <v>0.56031617522239685</v>
      </c>
      <c r="T90" s="16">
        <v>1.551475465297699</v>
      </c>
      <c r="U90" s="16">
        <v>11.457266807556151</v>
      </c>
      <c r="V90" s="16">
        <v>10.29466533660889</v>
      </c>
      <c r="W90" s="17">
        <v>7.2451579570770273</v>
      </c>
    </row>
  </sheetData>
  <autoFilter ref="B52:E52" xr:uid="{00000000-0009-0000-0000-000007000000}">
    <sortState xmlns:xlrd2="http://schemas.microsoft.com/office/spreadsheetml/2017/richdata2" ref="B53:E77">
      <sortCondition ref="D52"/>
    </sortState>
  </autoFilter>
  <mergeCells count="3">
    <mergeCell ref="S86:W86"/>
    <mergeCell ref="K86:R86"/>
    <mergeCell ref="C86:J86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Y43"/>
  <sheetViews>
    <sheetView workbookViewId="0">
      <selection activeCell="H17" sqref="H17:H37"/>
    </sheetView>
  </sheetViews>
  <sheetFormatPr defaultRowHeight="15" x14ac:dyDescent="0.25"/>
  <cols>
    <col min="2" max="2" width="3.42578125" bestFit="1" customWidth="1"/>
    <col min="3" max="3" width="9.28515625" bestFit="1" customWidth="1"/>
    <col min="4" max="4" width="18.140625" customWidth="1"/>
    <col min="5" max="5" width="10.28515625" bestFit="1" customWidth="1"/>
    <col min="6" max="6" width="15.85546875" bestFit="1" customWidth="1"/>
    <col min="7" max="7" width="8.5703125" bestFit="1" customWidth="1"/>
    <col min="8" max="8" width="17.5703125" bestFit="1" customWidth="1"/>
    <col min="9" max="9" width="9.5703125" bestFit="1" customWidth="1"/>
    <col min="10" max="10" width="18.5703125" bestFit="1" customWidth="1"/>
    <col min="11" max="11" width="10.5703125" bestFit="1" customWidth="1"/>
    <col min="12" max="12" width="16.42578125" bestFit="1" customWidth="1"/>
    <col min="13" max="13" width="10.5703125" bestFit="1" customWidth="1"/>
    <col min="14" max="14" width="18.5703125" bestFit="1" customWidth="1"/>
    <col min="15" max="15" width="10.42578125" bestFit="1" customWidth="1"/>
    <col min="16" max="16" width="13.42578125" bestFit="1" customWidth="1"/>
    <col min="17" max="17" width="8.28515625" bestFit="1" customWidth="1"/>
    <col min="18" max="18" width="8.5703125" bestFit="1" customWidth="1"/>
    <col min="19" max="19" width="9.85546875" bestFit="1" customWidth="1"/>
    <col min="20" max="20" width="13.28515625" bestFit="1" customWidth="1"/>
    <col min="21" max="21" width="11.85546875" bestFit="1" customWidth="1"/>
    <col min="22" max="22" width="5.85546875" bestFit="1" customWidth="1"/>
    <col min="23" max="23" width="13.42578125" bestFit="1" customWidth="1"/>
  </cols>
  <sheetData>
    <row r="1" spans="2:25" ht="15.75" customHeight="1" thickBot="1" x14ac:dyDescent="0.3">
      <c r="B1" s="2"/>
      <c r="C1" s="14" t="s">
        <v>1</v>
      </c>
      <c r="D1" s="14" t="s">
        <v>24</v>
      </c>
      <c r="E1" s="14" t="s">
        <v>2</v>
      </c>
      <c r="F1" s="14" t="s">
        <v>25</v>
      </c>
      <c r="G1" s="13" t="s">
        <v>3</v>
      </c>
      <c r="H1" s="14" t="s">
        <v>26</v>
      </c>
      <c r="I1" s="14" t="s">
        <v>4</v>
      </c>
      <c r="J1" s="15" t="s">
        <v>27</v>
      </c>
      <c r="K1" s="13" t="s">
        <v>5</v>
      </c>
      <c r="L1" s="14" t="s">
        <v>28</v>
      </c>
      <c r="M1" s="14" t="s">
        <v>6</v>
      </c>
      <c r="N1" s="15" t="s">
        <v>29</v>
      </c>
      <c r="O1" s="14" t="s">
        <v>7</v>
      </c>
      <c r="P1" s="15" t="s">
        <v>30</v>
      </c>
      <c r="Q1" s="13" t="s">
        <v>8</v>
      </c>
      <c r="R1" s="14" t="s">
        <v>9</v>
      </c>
      <c r="S1" s="15" t="s">
        <v>10</v>
      </c>
      <c r="T1" s="14" t="s">
        <v>31</v>
      </c>
      <c r="U1" s="13" t="s">
        <v>11</v>
      </c>
      <c r="V1" s="14" t="s">
        <v>12</v>
      </c>
      <c r="W1" s="15" t="s">
        <v>13</v>
      </c>
    </row>
    <row r="2" spans="2:25" x14ac:dyDescent="0.25">
      <c r="B2" s="72" t="s">
        <v>34</v>
      </c>
      <c r="C2">
        <f>'Power - M7'!C61</f>
        <v>1.1220000000000001E-2</v>
      </c>
      <c r="D2">
        <f>'Power - M7'!D61</f>
        <v>4.3E-3</v>
      </c>
      <c r="E2">
        <f>'Power - M7'!E61</f>
        <v>8.9300000000000004E-3</v>
      </c>
      <c r="F2">
        <f>'Power - M7'!F61</f>
        <v>2.8E-3</v>
      </c>
      <c r="G2">
        <f>'Power - M7'!G61</f>
        <v>7.356E-2</v>
      </c>
      <c r="H2">
        <f>'Power - M7'!H61</f>
        <v>1.443E-2</v>
      </c>
      <c r="I2">
        <f>'Power - M7'!I61</f>
        <v>6.3739999999999991E-2</v>
      </c>
      <c r="J2">
        <f>'Power - M7'!J61</f>
        <v>1.0700000000000001E-2</v>
      </c>
      <c r="K2">
        <f>'Power - M7'!K61</f>
        <v>1.132E-2</v>
      </c>
      <c r="L2">
        <f>'Power - M7'!L61</f>
        <v>2.0400000000000001E-3</v>
      </c>
      <c r="M2">
        <f>'Power - M7'!M61</f>
        <v>1.5570000000000001E-2</v>
      </c>
      <c r="N2">
        <f>'Power - M7'!N61</f>
        <v>3.0299999999999997E-3</v>
      </c>
      <c r="O2">
        <f>'Power - M7'!O61</f>
        <v>1.6199999999999999E-2</v>
      </c>
      <c r="P2">
        <f>'Power - M7'!P61</f>
        <v>9.7700000000000009E-3</v>
      </c>
      <c r="Q2">
        <f>'Power - M7'!Q61</f>
        <v>0.16838999999999998</v>
      </c>
      <c r="R2">
        <f>'Power - M7'!R61</f>
        <v>3.6159999999999998E-2</v>
      </c>
      <c r="S2">
        <f>'Power - M7'!S61</f>
        <v>0.46214</v>
      </c>
      <c r="T2">
        <f>'Power - M7'!T61</f>
        <v>1.661E-2</v>
      </c>
      <c r="U2">
        <f>'Power - M7'!U61</f>
        <v>3.4533499999999999</v>
      </c>
      <c r="V2">
        <f>'Power - M7'!V61</f>
        <v>1.8457599999999998</v>
      </c>
      <c r="W2" s="7">
        <f>'Power - M7'!W61</f>
        <v>3.0338700000000003</v>
      </c>
    </row>
    <row r="3" spans="2:25" x14ac:dyDescent="0.25">
      <c r="B3" s="72" t="s">
        <v>23</v>
      </c>
      <c r="C3">
        <f>'Power - M7'!C25</f>
        <v>7.3100000000000005E-3</v>
      </c>
      <c r="D3">
        <f>'Power - M7'!D25</f>
        <v>4.2699999999999995E-3</v>
      </c>
      <c r="E3">
        <f>'Power - M7'!E25</f>
        <v>5.5799999999999999E-3</v>
      </c>
      <c r="F3">
        <f>'Power - M7'!F25</f>
        <v>2.7899999999999999E-3</v>
      </c>
      <c r="G3">
        <f>'Power - M7'!G25</f>
        <v>5.8459999999999998E-2</v>
      </c>
      <c r="H3">
        <f>'Power - M7'!H25</f>
        <v>1.4329999999999999E-2</v>
      </c>
      <c r="I3">
        <f>'Power - M7'!I25</f>
        <v>5.1470000000000002E-2</v>
      </c>
      <c r="J3">
        <f>'Power - M7'!J25</f>
        <v>1.06E-2</v>
      </c>
      <c r="K3">
        <f>'Power - M7'!K25</f>
        <v>8.4399999999999996E-3</v>
      </c>
      <c r="L3">
        <f>'Power - M7'!L25</f>
        <v>1.97E-3</v>
      </c>
      <c r="M3">
        <f>'Power - M7'!M25</f>
        <v>1.149E-2</v>
      </c>
      <c r="N3">
        <f>'Power - M7'!N25</f>
        <v>2.97E-3</v>
      </c>
      <c r="O3">
        <f>'Power - M7'!O25</f>
        <v>1.77E-2</v>
      </c>
      <c r="P3">
        <f>'Power - M7'!P25</f>
        <v>1.09E-2</v>
      </c>
      <c r="Q3">
        <f>'Power - M7'!Q25</f>
        <v>0.20311000000000001</v>
      </c>
      <c r="R3">
        <f>'Power - M7'!R25</f>
        <v>3.7540000000000004E-2</v>
      </c>
      <c r="S3">
        <f>'Power - M7'!S25</f>
        <v>0.28603000000000001</v>
      </c>
      <c r="T3">
        <f>'Power - M7'!T25</f>
        <v>1.6840000000000001E-2</v>
      </c>
      <c r="U3">
        <f>'Power - M7'!U25</f>
        <v>2.5042200000000001</v>
      </c>
      <c r="V3">
        <f>'Power - M7'!V25</f>
        <v>1.6547000000000001</v>
      </c>
      <c r="W3" s="7">
        <f>'Power - M7'!W25</f>
        <v>3.1121300000000001</v>
      </c>
    </row>
    <row r="4" spans="2:25" ht="15.75" customHeight="1" thickBot="1" x14ac:dyDescent="0.3">
      <c r="B4" s="73" t="s">
        <v>33</v>
      </c>
      <c r="C4" s="16">
        <f>'Power - M7'!C43</f>
        <v>4.9499999999999995E-3</v>
      </c>
      <c r="D4" s="16">
        <f>'Power - M7'!D43</f>
        <v>4.2699999999999995E-3</v>
      </c>
      <c r="E4" s="16">
        <f>'Power - M7'!E43</f>
        <v>3.4000000000000002E-3</v>
      </c>
      <c r="F4" s="16">
        <f>'Power - M7'!F43</f>
        <v>2.7699999999999999E-3</v>
      </c>
      <c r="G4" s="16">
        <f>'Power - M7'!G43</f>
        <v>3.6559999999999995E-2</v>
      </c>
      <c r="H4" s="16">
        <f>'Power - M7'!H43</f>
        <v>1.393E-2</v>
      </c>
      <c r="I4" s="16">
        <f>'Power - M7'!I43</f>
        <v>2.954E-2</v>
      </c>
      <c r="J4" s="16">
        <f>'Power - M7'!J43</f>
        <v>1.0239999999999999E-2</v>
      </c>
      <c r="K4" s="16">
        <f>'Power - M7'!K43</f>
        <v>7.2899999999999996E-3</v>
      </c>
      <c r="L4" s="16">
        <f>'Power - M7'!L43</f>
        <v>1.8900000000000002E-3</v>
      </c>
      <c r="M4" s="16">
        <f>'Power - M7'!M43</f>
        <v>1.0360000000000001E-2</v>
      </c>
      <c r="N4" s="16">
        <f>'Power - M7'!N43</f>
        <v>2.96E-3</v>
      </c>
      <c r="O4" s="16">
        <f>'Power - M7'!O43</f>
        <v>1.372E-2</v>
      </c>
      <c r="P4" s="16">
        <f>'Power - M7'!P43</f>
        <v>1.086E-2</v>
      </c>
      <c r="Q4" s="16">
        <f>'Power - M7'!Q43</f>
        <v>7.1149999999999991E-2</v>
      </c>
      <c r="R4" s="16">
        <f>'Power - M7'!R43</f>
        <v>1.1690000000000001E-2</v>
      </c>
      <c r="S4" s="16">
        <f>'Power - M7'!S43</f>
        <v>9.7009999999999999E-2</v>
      </c>
      <c r="T4" s="16">
        <f>'Power - M7'!T43</f>
        <v>1.694E-2</v>
      </c>
      <c r="U4" s="16">
        <f>'Power - M7'!U43</f>
        <v>1.45594</v>
      </c>
      <c r="V4" s="16">
        <f>'Power - M7'!V43</f>
        <v>1.4991300000000001</v>
      </c>
      <c r="W4" s="17">
        <f>'Power - M7'!W43</f>
        <v>1.5083199999999999</v>
      </c>
    </row>
    <row r="10" spans="2:25" x14ac:dyDescent="0.25">
      <c r="E10" t="s">
        <v>1</v>
      </c>
      <c r="F10" t="s">
        <v>24</v>
      </c>
      <c r="G10" t="s">
        <v>2</v>
      </c>
      <c r="H10" t="s">
        <v>25</v>
      </c>
      <c r="I10" t="s">
        <v>3</v>
      </c>
      <c r="J10" t="s">
        <v>26</v>
      </c>
      <c r="K10" t="s">
        <v>4</v>
      </c>
      <c r="L10" t="s">
        <v>27</v>
      </c>
      <c r="M10" t="s">
        <v>5</v>
      </c>
      <c r="N10" t="s">
        <v>28</v>
      </c>
      <c r="O10" t="s">
        <v>6</v>
      </c>
      <c r="P10" t="s">
        <v>29</v>
      </c>
      <c r="Q10" t="s">
        <v>7</v>
      </c>
      <c r="R10" t="s">
        <v>30</v>
      </c>
      <c r="S10" t="s">
        <v>8</v>
      </c>
      <c r="T10" t="s">
        <v>9</v>
      </c>
      <c r="U10" t="s">
        <v>10</v>
      </c>
      <c r="V10" t="s">
        <v>31</v>
      </c>
      <c r="W10" t="s">
        <v>11</v>
      </c>
      <c r="X10" t="s">
        <v>12</v>
      </c>
      <c r="Y10" t="s">
        <v>13</v>
      </c>
    </row>
    <row r="11" spans="2:25" x14ac:dyDescent="0.25">
      <c r="D11" t="s">
        <v>34</v>
      </c>
      <c r="E11">
        <v>1.1220000000000001E-2</v>
      </c>
      <c r="F11">
        <v>4.3E-3</v>
      </c>
      <c r="G11">
        <v>8.9300000000000004E-3</v>
      </c>
      <c r="H11">
        <v>2.8E-3</v>
      </c>
      <c r="I11">
        <v>7.356E-2</v>
      </c>
      <c r="J11">
        <v>1.443E-2</v>
      </c>
      <c r="K11">
        <v>6.3739999999999991E-2</v>
      </c>
      <c r="L11">
        <v>1.0699999999999999E-2</v>
      </c>
      <c r="M11">
        <v>1.132E-2</v>
      </c>
      <c r="N11">
        <v>2.0400000000000001E-3</v>
      </c>
      <c r="O11">
        <v>1.5570000000000001E-2</v>
      </c>
      <c r="P11">
        <v>3.0300000000000001E-3</v>
      </c>
      <c r="Q11">
        <v>1.6199999999999999E-2</v>
      </c>
      <c r="R11">
        <v>9.7700000000000009E-3</v>
      </c>
      <c r="S11">
        <v>0.16839000000000001</v>
      </c>
      <c r="T11">
        <v>3.6159999999999998E-2</v>
      </c>
      <c r="U11">
        <v>0.46214</v>
      </c>
      <c r="V11">
        <v>1.661E-2</v>
      </c>
      <c r="W11">
        <v>3.4533499999999999</v>
      </c>
      <c r="X11">
        <v>1.8457600000000001</v>
      </c>
      <c r="Y11">
        <v>3.0338699999999998</v>
      </c>
    </row>
    <row r="12" spans="2:25" x14ac:dyDescent="0.25">
      <c r="D12" t="s">
        <v>23</v>
      </c>
      <c r="E12">
        <v>7.3100000000000014E-3</v>
      </c>
      <c r="F12">
        <v>4.2699999999999986E-3</v>
      </c>
      <c r="G12">
        <v>5.5799999999999999E-3</v>
      </c>
      <c r="H12">
        <v>2.7899999999999999E-3</v>
      </c>
      <c r="I12">
        <v>5.8459999999999998E-2</v>
      </c>
      <c r="J12">
        <v>1.4330000000000001E-2</v>
      </c>
      <c r="K12">
        <v>5.1470000000000002E-2</v>
      </c>
      <c r="L12">
        <v>1.06E-2</v>
      </c>
      <c r="M12">
        <v>8.4399999999999996E-3</v>
      </c>
      <c r="N12">
        <v>1.97E-3</v>
      </c>
      <c r="O12">
        <v>1.149E-2</v>
      </c>
      <c r="P12">
        <v>2.97E-3</v>
      </c>
      <c r="Q12">
        <v>1.77E-2</v>
      </c>
      <c r="R12">
        <v>1.09E-2</v>
      </c>
      <c r="S12">
        <v>0.20311000000000001</v>
      </c>
      <c r="T12">
        <v>3.7539999999999997E-2</v>
      </c>
      <c r="U12">
        <v>0.28603000000000001</v>
      </c>
      <c r="V12">
        <v>1.6840000000000001E-2</v>
      </c>
      <c r="W12">
        <v>2.5042200000000001</v>
      </c>
      <c r="X12">
        <v>1.6547000000000001</v>
      </c>
      <c r="Y12">
        <v>3.1121300000000001</v>
      </c>
    </row>
    <row r="13" spans="2:25" x14ac:dyDescent="0.25">
      <c r="D13" t="s">
        <v>33</v>
      </c>
      <c r="E13">
        <v>4.9500000000000004E-3</v>
      </c>
      <c r="F13">
        <v>4.2699999999999986E-3</v>
      </c>
      <c r="G13">
        <v>3.3999999999999998E-3</v>
      </c>
      <c r="H13">
        <v>2.7699999999999999E-3</v>
      </c>
      <c r="I13">
        <v>3.6560000000000002E-2</v>
      </c>
      <c r="J13">
        <v>1.393E-2</v>
      </c>
      <c r="K13">
        <v>2.954E-2</v>
      </c>
      <c r="L13">
        <v>1.0240000000000001E-2</v>
      </c>
      <c r="M13">
        <v>7.2899999999999996E-3</v>
      </c>
      <c r="N13">
        <v>1.89E-3</v>
      </c>
      <c r="O13">
        <v>1.0359999999999999E-2</v>
      </c>
      <c r="P13">
        <v>2.96E-3</v>
      </c>
      <c r="Q13">
        <v>1.372E-2</v>
      </c>
      <c r="R13">
        <v>1.086E-2</v>
      </c>
      <c r="S13">
        <v>7.1149999999999991E-2</v>
      </c>
      <c r="T13">
        <v>1.1690000000000001E-2</v>
      </c>
      <c r="U13">
        <v>9.7009999999999999E-2</v>
      </c>
      <c r="V13">
        <v>1.694E-2</v>
      </c>
      <c r="W13">
        <v>1.45594</v>
      </c>
      <c r="X13">
        <v>1.4991300000000001</v>
      </c>
      <c r="Y13">
        <v>1.5083200000000001</v>
      </c>
    </row>
    <row r="16" spans="2:25" x14ac:dyDescent="0.25">
      <c r="E16" t="s">
        <v>34</v>
      </c>
      <c r="F16" t="s">
        <v>23</v>
      </c>
      <c r="G16" t="s">
        <v>33</v>
      </c>
    </row>
    <row r="17" spans="4:8" x14ac:dyDescent="0.25">
      <c r="D17" t="s">
        <v>1</v>
      </c>
      <c r="E17">
        <v>1.1220000000000001E-2</v>
      </c>
      <c r="F17">
        <v>7.3100000000000014E-3</v>
      </c>
      <c r="G17">
        <v>4.9500000000000004E-3</v>
      </c>
      <c r="H17" s="6" t="s">
        <v>35</v>
      </c>
    </row>
    <row r="18" spans="4:8" x14ac:dyDescent="0.25">
      <c r="D18" t="s">
        <v>2</v>
      </c>
      <c r="E18">
        <v>8.9300000000000004E-3</v>
      </c>
      <c r="F18">
        <v>5.5799999999999999E-3</v>
      </c>
      <c r="G18">
        <v>3.3999999999999998E-3</v>
      </c>
      <c r="H18" t="s">
        <v>71</v>
      </c>
    </row>
    <row r="19" spans="4:8" x14ac:dyDescent="0.25">
      <c r="D19" t="s">
        <v>25</v>
      </c>
      <c r="E19">
        <v>2.8E-3</v>
      </c>
      <c r="F19">
        <v>2.7899999999999999E-3</v>
      </c>
      <c r="G19">
        <v>2.7699999999999999E-3</v>
      </c>
      <c r="H19" t="s">
        <v>72</v>
      </c>
    </row>
    <row r="20" spans="4:8" x14ac:dyDescent="0.25">
      <c r="D20" t="s">
        <v>24</v>
      </c>
      <c r="E20">
        <v>4.3E-3</v>
      </c>
      <c r="F20">
        <v>4.2699999999999986E-3</v>
      </c>
      <c r="G20">
        <v>4.2699999999999986E-3</v>
      </c>
      <c r="H20" t="s">
        <v>70</v>
      </c>
    </row>
    <row r="21" spans="4:8" x14ac:dyDescent="0.25">
      <c r="D21" t="s">
        <v>11</v>
      </c>
      <c r="E21">
        <v>3.4533499999999999</v>
      </c>
      <c r="F21">
        <v>2.5042200000000001</v>
      </c>
      <c r="G21">
        <v>1.45594</v>
      </c>
      <c r="H21" t="s">
        <v>87</v>
      </c>
    </row>
    <row r="22" spans="4:8" x14ac:dyDescent="0.25">
      <c r="D22" t="s">
        <v>8</v>
      </c>
      <c r="E22">
        <v>0.16839000000000001</v>
      </c>
      <c r="F22">
        <v>0.20311000000000001</v>
      </c>
      <c r="G22">
        <v>7.1149999999999991E-2</v>
      </c>
      <c r="H22" t="s">
        <v>83</v>
      </c>
    </row>
    <row r="23" spans="4:8" x14ac:dyDescent="0.25">
      <c r="D23" t="s">
        <v>12</v>
      </c>
      <c r="E23">
        <v>1.8457600000000001</v>
      </c>
      <c r="F23">
        <v>1.6547000000000001</v>
      </c>
      <c r="G23">
        <v>1.4991300000000001</v>
      </c>
      <c r="H23" t="s">
        <v>88</v>
      </c>
    </row>
    <row r="24" spans="4:8" x14ac:dyDescent="0.25">
      <c r="D24" t="s">
        <v>3</v>
      </c>
      <c r="E24">
        <v>7.356E-2</v>
      </c>
      <c r="F24">
        <v>5.8459999999999998E-2</v>
      </c>
      <c r="G24">
        <v>3.6560000000000002E-2</v>
      </c>
      <c r="H24" s="6" t="s">
        <v>73</v>
      </c>
    </row>
    <row r="25" spans="4:8" x14ac:dyDescent="0.25">
      <c r="D25" t="s">
        <v>4</v>
      </c>
      <c r="E25">
        <v>6.3739999999999991E-2</v>
      </c>
      <c r="F25">
        <v>5.1470000000000002E-2</v>
      </c>
      <c r="G25">
        <v>2.954E-2</v>
      </c>
      <c r="H25" s="7" t="s">
        <v>75</v>
      </c>
    </row>
    <row r="26" spans="4:8" x14ac:dyDescent="0.25">
      <c r="D26" t="s">
        <v>27</v>
      </c>
      <c r="E26">
        <v>1.0699999999999999E-2</v>
      </c>
      <c r="F26">
        <v>1.06E-2</v>
      </c>
      <c r="G26">
        <v>1.0240000000000001E-2</v>
      </c>
      <c r="H26" t="s">
        <v>76</v>
      </c>
    </row>
    <row r="27" spans="4:8" x14ac:dyDescent="0.25">
      <c r="D27" t="s">
        <v>26</v>
      </c>
      <c r="E27">
        <v>1.443E-2</v>
      </c>
      <c r="F27">
        <v>1.4330000000000001E-2</v>
      </c>
      <c r="G27">
        <v>1.393E-2</v>
      </c>
      <c r="H27" t="s">
        <v>109</v>
      </c>
    </row>
    <row r="28" spans="4:8" x14ac:dyDescent="0.25">
      <c r="D28" t="s">
        <v>13</v>
      </c>
      <c r="E28">
        <v>3.0338699999999998</v>
      </c>
      <c r="F28">
        <v>3.1121300000000001</v>
      </c>
      <c r="G28">
        <v>1.5083200000000001</v>
      </c>
      <c r="H28" t="s">
        <v>89</v>
      </c>
    </row>
    <row r="29" spans="4:8" x14ac:dyDescent="0.25">
      <c r="D29" t="s">
        <v>10</v>
      </c>
      <c r="E29">
        <v>0.46214</v>
      </c>
      <c r="F29">
        <v>0.28603000000000001</v>
      </c>
      <c r="G29">
        <v>9.7009999999999999E-2</v>
      </c>
      <c r="H29" t="s">
        <v>85</v>
      </c>
    </row>
    <row r="30" spans="4:8" x14ac:dyDescent="0.25">
      <c r="D30" t="s">
        <v>31</v>
      </c>
      <c r="E30">
        <v>1.661E-2</v>
      </c>
      <c r="F30">
        <v>1.6840000000000001E-2</v>
      </c>
      <c r="G30">
        <v>1.694E-2</v>
      </c>
      <c r="H30" t="s">
        <v>86</v>
      </c>
    </row>
    <row r="31" spans="4:8" x14ac:dyDescent="0.25">
      <c r="D31" t="s">
        <v>5</v>
      </c>
      <c r="E31">
        <v>1.132E-2</v>
      </c>
      <c r="F31">
        <v>8.4399999999999996E-3</v>
      </c>
      <c r="G31">
        <v>7.2899999999999996E-3</v>
      </c>
      <c r="H31" t="s">
        <v>77</v>
      </c>
    </row>
    <row r="32" spans="4:8" x14ac:dyDescent="0.25">
      <c r="D32" t="s">
        <v>28</v>
      </c>
      <c r="E32">
        <v>2.0400000000000001E-3</v>
      </c>
      <c r="F32">
        <v>1.97E-3</v>
      </c>
      <c r="G32">
        <v>1.89E-3</v>
      </c>
      <c r="H32" s="7" t="s">
        <v>78</v>
      </c>
    </row>
    <row r="33" spans="4:25" x14ac:dyDescent="0.25">
      <c r="D33" t="s">
        <v>6</v>
      </c>
      <c r="E33">
        <v>1.5570000000000001E-2</v>
      </c>
      <c r="F33">
        <v>1.149E-2</v>
      </c>
      <c r="G33">
        <v>1.0359999999999999E-2</v>
      </c>
      <c r="H33" s="6" t="s">
        <v>79</v>
      </c>
    </row>
    <row r="34" spans="4:25" x14ac:dyDescent="0.25">
      <c r="D34" t="s">
        <v>29</v>
      </c>
      <c r="E34">
        <v>3.0300000000000001E-3</v>
      </c>
      <c r="F34">
        <v>2.97E-3</v>
      </c>
      <c r="G34">
        <v>2.96E-3</v>
      </c>
      <c r="H34" t="s">
        <v>80</v>
      </c>
    </row>
    <row r="35" spans="4:25" x14ac:dyDescent="0.25">
      <c r="D35" t="s">
        <v>7</v>
      </c>
      <c r="E35">
        <v>1.6199999999999999E-2</v>
      </c>
      <c r="F35">
        <v>1.77E-2</v>
      </c>
      <c r="G35">
        <v>1.372E-2</v>
      </c>
      <c r="H35" t="s">
        <v>81</v>
      </c>
    </row>
    <row r="36" spans="4:25" x14ac:dyDescent="0.25">
      <c r="D36" t="s">
        <v>30</v>
      </c>
      <c r="E36">
        <v>9.7700000000000009E-3</v>
      </c>
      <c r="F36">
        <v>1.09E-2</v>
      </c>
      <c r="G36">
        <v>1.086E-2</v>
      </c>
      <c r="H36" s="7" t="s">
        <v>82</v>
      </c>
    </row>
    <row r="37" spans="4:25" x14ac:dyDescent="0.25">
      <c r="D37" t="s">
        <v>9</v>
      </c>
      <c r="E37">
        <v>3.6159999999999998E-2</v>
      </c>
      <c r="F37">
        <v>3.7539999999999997E-2</v>
      </c>
      <c r="G37">
        <v>1.1690000000000001E-2</v>
      </c>
      <c r="H37" t="s">
        <v>84</v>
      </c>
    </row>
    <row r="38" spans="4:25" ht="15.75" customHeight="1" thickBot="1" x14ac:dyDescent="0.3"/>
    <row r="39" spans="4:25" ht="15.75" customHeight="1" thickBot="1" x14ac:dyDescent="0.3">
      <c r="E39" s="236" t="s">
        <v>106</v>
      </c>
      <c r="F39" s="237"/>
      <c r="G39" s="237"/>
      <c r="H39" s="237"/>
      <c r="I39" s="237"/>
      <c r="J39" s="237"/>
      <c r="K39" s="237"/>
      <c r="L39" s="238"/>
      <c r="M39" s="236" t="s">
        <v>107</v>
      </c>
      <c r="N39" s="237"/>
      <c r="O39" s="237"/>
      <c r="P39" s="237"/>
      <c r="Q39" s="237"/>
      <c r="R39" s="237"/>
      <c r="S39" s="237"/>
      <c r="T39" s="238"/>
      <c r="U39" s="236" t="s">
        <v>108</v>
      </c>
      <c r="V39" s="237"/>
      <c r="W39" s="237"/>
      <c r="X39" s="237"/>
      <c r="Y39" s="238"/>
    </row>
    <row r="40" spans="4:25" x14ac:dyDescent="0.25">
      <c r="E40" s="45" t="s">
        <v>78</v>
      </c>
      <c r="F40" s="5" t="s">
        <v>72</v>
      </c>
      <c r="G40" s="5" t="s">
        <v>80</v>
      </c>
      <c r="H40" s="5" t="s">
        <v>71</v>
      </c>
      <c r="I40" s="5" t="s">
        <v>70</v>
      </c>
      <c r="J40" s="5" t="s">
        <v>35</v>
      </c>
      <c r="K40" s="5" t="s">
        <v>77</v>
      </c>
      <c r="L40" s="2" t="s">
        <v>76</v>
      </c>
      <c r="M40" s="2" t="s">
        <v>79</v>
      </c>
      <c r="N40" s="5" t="s">
        <v>82</v>
      </c>
      <c r="O40" s="5" t="s">
        <v>84</v>
      </c>
      <c r="P40" s="5" t="s">
        <v>81</v>
      </c>
      <c r="Q40" s="5" t="s">
        <v>109</v>
      </c>
      <c r="R40" s="5" t="s">
        <v>86</v>
      </c>
      <c r="S40" s="5" t="s">
        <v>75</v>
      </c>
      <c r="T40" s="62" t="s">
        <v>73</v>
      </c>
      <c r="U40" s="45" t="s">
        <v>83</v>
      </c>
      <c r="V40" s="5" t="s">
        <v>85</v>
      </c>
      <c r="W40" s="5" t="s">
        <v>87</v>
      </c>
      <c r="X40" s="62" t="s">
        <v>88</v>
      </c>
      <c r="Y40" s="62" t="s">
        <v>89</v>
      </c>
    </row>
    <row r="41" spans="4:25" x14ac:dyDescent="0.25">
      <c r="D41" t="s">
        <v>34</v>
      </c>
      <c r="E41" s="6">
        <v>2.0400000000000001E-3</v>
      </c>
      <c r="F41">
        <v>2.8E-3</v>
      </c>
      <c r="G41">
        <v>3.0300000000000001E-3</v>
      </c>
      <c r="H41">
        <v>8.9300000000000004E-3</v>
      </c>
      <c r="I41">
        <v>4.3E-3</v>
      </c>
      <c r="J41">
        <v>1.1220000000000001E-2</v>
      </c>
      <c r="K41">
        <v>1.132E-2</v>
      </c>
      <c r="L41" s="7">
        <v>1.0699999999999999E-2</v>
      </c>
      <c r="M41" s="6">
        <v>1.5570000000000001E-2</v>
      </c>
      <c r="N41">
        <v>9.7700000000000009E-3</v>
      </c>
      <c r="O41">
        <v>3.6159999999999998E-2</v>
      </c>
      <c r="P41">
        <v>1.6199999999999999E-2</v>
      </c>
      <c r="Q41">
        <v>1.443E-2</v>
      </c>
      <c r="R41">
        <v>1.661E-2</v>
      </c>
      <c r="S41">
        <v>6.3739999999999991E-2</v>
      </c>
      <c r="T41" s="7">
        <v>7.356E-2</v>
      </c>
      <c r="U41" s="6">
        <v>0.16839000000000001</v>
      </c>
      <c r="V41">
        <v>0.46214</v>
      </c>
      <c r="W41">
        <v>3.4533499999999999</v>
      </c>
      <c r="X41">
        <v>1.8457600000000001</v>
      </c>
      <c r="Y41" s="7">
        <v>3.0338699999999998</v>
      </c>
    </row>
    <row r="42" spans="4:25" x14ac:dyDescent="0.25">
      <c r="D42" t="s">
        <v>23</v>
      </c>
      <c r="E42" s="6">
        <v>1.97E-3</v>
      </c>
      <c r="F42">
        <v>2.7899999999999999E-3</v>
      </c>
      <c r="G42">
        <v>2.97E-3</v>
      </c>
      <c r="H42">
        <v>5.5799999999999999E-3</v>
      </c>
      <c r="I42">
        <v>4.2699999999999986E-3</v>
      </c>
      <c r="J42">
        <v>7.3100000000000014E-3</v>
      </c>
      <c r="K42">
        <v>8.4399999999999996E-3</v>
      </c>
      <c r="L42" s="7">
        <v>1.06E-2</v>
      </c>
      <c r="M42" s="6">
        <v>1.149E-2</v>
      </c>
      <c r="N42">
        <v>1.09E-2</v>
      </c>
      <c r="O42">
        <v>3.7539999999999997E-2</v>
      </c>
      <c r="P42">
        <v>1.77E-2</v>
      </c>
      <c r="Q42">
        <v>1.4330000000000001E-2</v>
      </c>
      <c r="R42">
        <v>1.6840000000000001E-2</v>
      </c>
      <c r="S42">
        <v>5.1470000000000002E-2</v>
      </c>
      <c r="T42" s="7">
        <v>5.8459999999999998E-2</v>
      </c>
      <c r="U42" s="6">
        <v>0.20311000000000001</v>
      </c>
      <c r="V42">
        <v>0.28603000000000001</v>
      </c>
      <c r="W42">
        <v>2.5042200000000001</v>
      </c>
      <c r="X42">
        <v>1.6547000000000001</v>
      </c>
      <c r="Y42" s="7">
        <v>3.1121300000000001</v>
      </c>
    </row>
    <row r="43" spans="4:25" ht="15.75" customHeight="1" thickBot="1" x14ac:dyDescent="0.3">
      <c r="D43" t="s">
        <v>33</v>
      </c>
      <c r="E43" s="19">
        <v>1.89E-3</v>
      </c>
      <c r="F43" s="16">
        <v>2.7699999999999999E-3</v>
      </c>
      <c r="G43" s="16">
        <v>2.96E-3</v>
      </c>
      <c r="H43" s="16">
        <v>3.3999999999999998E-3</v>
      </c>
      <c r="I43" s="16">
        <v>4.2699999999999986E-3</v>
      </c>
      <c r="J43" s="16">
        <v>4.9500000000000004E-3</v>
      </c>
      <c r="K43" s="16">
        <v>7.2899999999999996E-3</v>
      </c>
      <c r="L43" s="17">
        <v>1.0240000000000001E-2</v>
      </c>
      <c r="M43" s="19">
        <v>1.0359999999999999E-2</v>
      </c>
      <c r="N43" s="16">
        <v>1.086E-2</v>
      </c>
      <c r="O43" s="16">
        <v>1.1690000000000001E-2</v>
      </c>
      <c r="P43" s="16">
        <v>1.372E-2</v>
      </c>
      <c r="Q43" s="16">
        <v>1.393E-2</v>
      </c>
      <c r="R43" s="16">
        <v>1.694E-2</v>
      </c>
      <c r="S43" s="16">
        <v>2.954E-2</v>
      </c>
      <c r="T43" s="17">
        <v>3.6560000000000002E-2</v>
      </c>
      <c r="U43" s="19">
        <v>7.1149999999999991E-2</v>
      </c>
      <c r="V43" s="16">
        <v>9.7009999999999999E-2</v>
      </c>
      <c r="W43" s="16">
        <v>1.45594</v>
      </c>
      <c r="X43" s="16">
        <v>1.4991300000000001</v>
      </c>
      <c r="Y43" s="17">
        <v>1.5083200000000001</v>
      </c>
    </row>
  </sheetData>
  <autoFilter ref="D16:H16" xr:uid="{00000000-0009-0000-0000-000008000000}">
    <sortState xmlns:xlrd2="http://schemas.microsoft.com/office/spreadsheetml/2017/richdata2" ref="D17:H37">
      <sortCondition ref="D16"/>
    </sortState>
  </autoFilter>
  <mergeCells count="3">
    <mergeCell ref="M39:T39"/>
    <mergeCell ref="U39:Y39"/>
    <mergeCell ref="E39:L39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E48"/>
  <sheetViews>
    <sheetView topLeftCell="A15" workbookViewId="0">
      <selection activeCell="K50" sqref="K50"/>
    </sheetView>
  </sheetViews>
  <sheetFormatPr defaultRowHeight="15" x14ac:dyDescent="0.25"/>
  <cols>
    <col min="2" max="2" width="3.42578125" bestFit="1" customWidth="1"/>
    <col min="3" max="3" width="19.42578125" customWidth="1"/>
    <col min="24" max="24" width="13.42578125" bestFit="1" customWidth="1"/>
  </cols>
  <sheetData>
    <row r="1" spans="2:25" ht="15.75" customHeight="1" thickBot="1" x14ac:dyDescent="0.3">
      <c r="B1" s="2"/>
      <c r="C1" s="5"/>
      <c r="D1" s="75" t="s">
        <v>1</v>
      </c>
      <c r="E1" s="75" t="s">
        <v>24</v>
      </c>
      <c r="F1" s="75" t="s">
        <v>2</v>
      </c>
      <c r="G1" s="75" t="s">
        <v>25</v>
      </c>
      <c r="H1" s="76" t="s">
        <v>3</v>
      </c>
      <c r="I1" s="75" t="s">
        <v>26</v>
      </c>
      <c r="J1" s="75" t="s">
        <v>4</v>
      </c>
      <c r="K1" s="77" t="s">
        <v>27</v>
      </c>
      <c r="L1" s="76" t="s">
        <v>5</v>
      </c>
      <c r="M1" s="75" t="s">
        <v>28</v>
      </c>
      <c r="N1" s="75" t="s">
        <v>6</v>
      </c>
      <c r="O1" s="77" t="s">
        <v>29</v>
      </c>
      <c r="P1" s="75" t="s">
        <v>7</v>
      </c>
      <c r="Q1" s="77" t="s">
        <v>30</v>
      </c>
      <c r="R1" s="76" t="s">
        <v>8</v>
      </c>
      <c r="S1" s="75" t="s">
        <v>9</v>
      </c>
      <c r="T1" s="77" t="s">
        <v>10</v>
      </c>
      <c r="U1" s="75" t="s">
        <v>31</v>
      </c>
      <c r="V1" s="76" t="s">
        <v>11</v>
      </c>
      <c r="W1" s="75" t="s">
        <v>12</v>
      </c>
      <c r="X1" s="77" t="s">
        <v>13</v>
      </c>
    </row>
    <row r="2" spans="2:25" ht="15.75" customHeight="1" thickBot="1" x14ac:dyDescent="0.3">
      <c r="B2" s="2"/>
      <c r="C2" s="5"/>
      <c r="D2" s="75">
        <v>1.5825703740119931E-2</v>
      </c>
      <c r="E2" s="75">
        <v>1.4263147953897709E-2</v>
      </c>
      <c r="F2" s="75">
        <v>1.084958761930466E-2</v>
      </c>
      <c r="G2" s="75">
        <v>9.2453933320939541E-3</v>
      </c>
      <c r="H2" s="75">
        <v>0.1200206950306892</v>
      </c>
      <c r="I2" s="75">
        <v>4.6757068485021598E-2</v>
      </c>
      <c r="J2" s="75">
        <v>9.7342688590288162E-2</v>
      </c>
      <c r="K2" s="75">
        <v>3.4453772008419037E-2</v>
      </c>
      <c r="L2" s="75">
        <v>2.40976857021451E-2</v>
      </c>
      <c r="M2" s="75">
        <v>6.0262961778789759E-3</v>
      </c>
      <c r="N2" s="75">
        <v>3.4040471538901329E-2</v>
      </c>
      <c r="O2" s="75">
        <v>9.3586617149412632E-3</v>
      </c>
      <c r="P2" s="75">
        <v>4.3962296098470688E-2</v>
      </c>
      <c r="Q2" s="75">
        <v>3.4983370453119278E-2</v>
      </c>
      <c r="R2" s="75">
        <v>0.23528348654508591</v>
      </c>
      <c r="S2" s="75">
        <v>3.8196612149477012E-2</v>
      </c>
      <c r="T2" s="75">
        <v>0.34640060365200043</v>
      </c>
      <c r="U2" s="75">
        <v>5.6029815226793289E-2</v>
      </c>
      <c r="V2" s="75">
        <v>4.6627011299133301</v>
      </c>
      <c r="W2" s="75">
        <v>6.0119094848632813</v>
      </c>
      <c r="X2" s="77">
        <v>5.153528928756713</v>
      </c>
    </row>
    <row r="3" spans="2:25" x14ac:dyDescent="0.25">
      <c r="B3" s="240" t="s">
        <v>34</v>
      </c>
      <c r="C3" s="78" t="s">
        <v>67</v>
      </c>
      <c r="D3" s="5">
        <f>'Memory - M7'!D19</f>
        <v>0</v>
      </c>
      <c r="E3" s="5">
        <f>'Memory - M7'!E19</f>
        <v>0</v>
      </c>
      <c r="F3" s="5">
        <f>'Memory - M7'!F19</f>
        <v>0</v>
      </c>
      <c r="G3" s="5">
        <f>'Memory - M7'!G19</f>
        <v>0</v>
      </c>
      <c r="H3" s="5">
        <f>'Memory - M7'!H19</f>
        <v>0</v>
      </c>
      <c r="I3" s="5">
        <f>'Memory - M7'!I19</f>
        <v>96</v>
      </c>
      <c r="J3" s="5">
        <f>'Memory - M7'!J19</f>
        <v>0</v>
      </c>
      <c r="K3" s="5">
        <f>'Memory - M7'!K19</f>
        <v>96</v>
      </c>
      <c r="L3" s="5">
        <f>'Memory - M7'!L19</f>
        <v>0</v>
      </c>
      <c r="M3" s="5">
        <f>'Memory - M7'!M19</f>
        <v>0</v>
      </c>
      <c r="N3" s="5">
        <f>'Memory - M7'!N19</f>
        <v>0</v>
      </c>
      <c r="O3" s="5">
        <f>'Memory - M7'!O19</f>
        <v>0</v>
      </c>
      <c r="P3" s="5">
        <f>'Memory - M7'!P19</f>
        <v>24</v>
      </c>
      <c r="Q3" s="5">
        <f>'Memory - M7'!Q19</f>
        <v>0</v>
      </c>
      <c r="R3" s="5">
        <f>'Memory - M7'!R19</f>
        <v>0</v>
      </c>
      <c r="S3" s="5">
        <f>'Memory - M7'!S19</f>
        <v>32</v>
      </c>
      <c r="T3" s="5">
        <f>'Memory - M7'!T19</f>
        <v>8</v>
      </c>
      <c r="U3" s="5">
        <f>'Memory - M7'!U19</f>
        <v>0</v>
      </c>
      <c r="V3" s="5">
        <f>'Memory - M7'!V19</f>
        <v>1024</v>
      </c>
      <c r="W3" s="5">
        <f>'Memory - M7'!W19</f>
        <v>0</v>
      </c>
      <c r="X3" s="62">
        <f>'Memory - M7'!X19</f>
        <v>0</v>
      </c>
    </row>
    <row r="4" spans="2:25" ht="15.75" customHeight="1" thickBot="1" x14ac:dyDescent="0.3">
      <c r="B4" s="241"/>
      <c r="C4" s="73" t="s">
        <v>68</v>
      </c>
      <c r="D4">
        <f>'Memory - M7'!D20</f>
        <v>2096</v>
      </c>
      <c r="E4">
        <f>'Memory - M7'!E20</f>
        <v>6640</v>
      </c>
      <c r="F4">
        <f>'Memory - M7'!F20</f>
        <v>2800</v>
      </c>
      <c r="G4">
        <f>'Memory - M7'!G20</f>
        <v>7536</v>
      </c>
      <c r="H4">
        <f>'Memory - M7'!H20</f>
        <v>2192</v>
      </c>
      <c r="I4">
        <f>'Memory - M7'!I20</f>
        <v>13352</v>
      </c>
      <c r="J4">
        <f>'Memory - M7'!J20</f>
        <v>2192</v>
      </c>
      <c r="K4">
        <f>'Memory - M7'!K20</f>
        <v>15464</v>
      </c>
      <c r="L4">
        <f>'Memory - M7'!L20</f>
        <v>3360</v>
      </c>
      <c r="M4">
        <f>'Memory - M7'!M20</f>
        <v>21240</v>
      </c>
      <c r="N4">
        <f>'Memory - M7'!N20</f>
        <v>3472</v>
      </c>
      <c r="O4">
        <f>'Memory - M7'!O20</f>
        <v>24776</v>
      </c>
      <c r="P4">
        <f>'Memory - M7'!P20</f>
        <v>1112</v>
      </c>
      <c r="Q4">
        <f>'Memory - M7'!Q20</f>
        <v>1192</v>
      </c>
      <c r="R4">
        <f>'Memory - M7'!R20</f>
        <v>1776</v>
      </c>
      <c r="S4">
        <f>'Memory - M7'!S20</f>
        <v>2664</v>
      </c>
      <c r="T4">
        <f>'Memory - M7'!T20</f>
        <v>2624</v>
      </c>
      <c r="U4">
        <f>'Memory - M7'!U20</f>
        <v>9584</v>
      </c>
      <c r="V4">
        <f>'Memory - M7'!V20</f>
        <v>3072</v>
      </c>
      <c r="W4">
        <f>'Memory - M7'!W20</f>
        <v>2652</v>
      </c>
      <c r="X4" s="7">
        <f>'Memory - M7'!X20</f>
        <v>2436</v>
      </c>
    </row>
    <row r="5" spans="2:25" ht="15.75" customHeight="1" thickBot="1" x14ac:dyDescent="0.3">
      <c r="B5" s="74" t="s">
        <v>23</v>
      </c>
      <c r="C5" s="73" t="s">
        <v>68</v>
      </c>
      <c r="D5" s="16">
        <f>'Memory - M7'!D6</f>
        <v>17648</v>
      </c>
      <c r="E5" s="16">
        <f>'Memory - M7'!E6</f>
        <v>6576</v>
      </c>
      <c r="F5" s="16">
        <f>'Memory - M7'!F6</f>
        <v>22960</v>
      </c>
      <c r="G5" s="16">
        <f>'Memory - M7'!G6</f>
        <v>7408</v>
      </c>
      <c r="H5" s="16">
        <f>'Memory - M7'!H6</f>
        <v>2584</v>
      </c>
      <c r="I5" s="16">
        <f>'Memory - M7'!I6</f>
        <v>13224</v>
      </c>
      <c r="J5" s="16">
        <f>'Memory - M7'!J6</f>
        <v>2584</v>
      </c>
      <c r="K5" s="16">
        <f>'Memory - M7'!K6</f>
        <v>15464</v>
      </c>
      <c r="L5" s="16">
        <f>'Memory - M7'!L6</f>
        <v>3704</v>
      </c>
      <c r="M5" s="16">
        <f>'Memory - M7'!M6</f>
        <v>22432</v>
      </c>
      <c r="N5" s="16">
        <f>'Memory - M7'!N6</f>
        <v>3960</v>
      </c>
      <c r="O5" s="16">
        <f>'Memory - M7'!O6</f>
        <v>26432</v>
      </c>
      <c r="P5" s="16">
        <f>'Memory - M7'!P6</f>
        <v>1120</v>
      </c>
      <c r="Q5" s="16">
        <f>'Memory - M7'!Q6</f>
        <v>1264</v>
      </c>
      <c r="R5" s="16">
        <f>'Memory - M7'!R6</f>
        <v>1968</v>
      </c>
      <c r="S5" s="16">
        <f>'Memory - M7'!S6</f>
        <v>2992</v>
      </c>
      <c r="T5" s="16">
        <f>'Memory - M7'!T6</f>
        <v>3712</v>
      </c>
      <c r="U5" s="16">
        <f>'Memory - M7'!U6</f>
        <v>10032</v>
      </c>
      <c r="V5" s="16">
        <f>'Memory - M7'!V6</f>
        <v>3656</v>
      </c>
      <c r="W5" s="16">
        <f>'Memory - M7'!W6</f>
        <v>3556</v>
      </c>
      <c r="X5" s="17">
        <f>'Memory - M7'!X6</f>
        <v>2820</v>
      </c>
    </row>
    <row r="6" spans="2:25" ht="15.75" customHeight="1" thickBot="1" x14ac:dyDescent="0.3">
      <c r="B6" s="74" t="s">
        <v>33</v>
      </c>
      <c r="C6" s="73" t="s">
        <v>68</v>
      </c>
      <c r="D6" s="16">
        <f>'Memory - M7'!D13</f>
        <v>17560</v>
      </c>
      <c r="E6" s="16">
        <f>'Memory - M7'!E13</f>
        <v>6616</v>
      </c>
      <c r="F6" s="16">
        <f>'Memory - M7'!F13</f>
        <v>22680</v>
      </c>
      <c r="G6" s="16">
        <f>'Memory - M7'!G13</f>
        <v>7448</v>
      </c>
      <c r="H6" s="16">
        <f>'Memory - M7'!H13</f>
        <v>2952</v>
      </c>
      <c r="I6" s="16">
        <f>'Memory - M7'!I13</f>
        <v>13520</v>
      </c>
      <c r="J6" s="16">
        <f>'Memory - M7'!J13</f>
        <v>2952</v>
      </c>
      <c r="K6" s="16">
        <f>'Memory - M7'!K13</f>
        <v>15760</v>
      </c>
      <c r="L6" s="16">
        <f>'Memory - M7'!L13</f>
        <v>5992</v>
      </c>
      <c r="M6" s="16">
        <f>'Memory - M7'!M13</f>
        <v>23952</v>
      </c>
      <c r="N6" s="16">
        <f>'Memory - M7'!N13</f>
        <v>6520</v>
      </c>
      <c r="O6" s="16">
        <f>'Memory - M7'!O13</f>
        <v>29824</v>
      </c>
      <c r="P6" s="16">
        <f>'Memory - M7'!P13</f>
        <v>2128</v>
      </c>
      <c r="Q6" s="16">
        <f>'Memory - M7'!Q13</f>
        <v>1376</v>
      </c>
      <c r="R6" s="16">
        <f>'Memory - M7'!R13</f>
        <v>5984</v>
      </c>
      <c r="S6" s="16">
        <f>'Memory - M7'!S13</f>
        <v>4504</v>
      </c>
      <c r="T6" s="16">
        <f>'Memory - M7'!T13</f>
        <v>10536</v>
      </c>
      <c r="U6" s="16">
        <f>'Memory - M7'!U13</f>
        <v>11288</v>
      </c>
      <c r="V6" s="16">
        <f>'Memory - M7'!V13</f>
        <v>5560</v>
      </c>
      <c r="W6" s="16">
        <f>'Memory - M7'!W13</f>
        <v>7436</v>
      </c>
      <c r="X6" s="17">
        <f>'Memory - M7'!X13</f>
        <v>8364</v>
      </c>
    </row>
    <row r="10" spans="2:25" x14ac:dyDescent="0.25">
      <c r="E10" t="s">
        <v>1</v>
      </c>
      <c r="F10" t="s">
        <v>24</v>
      </c>
      <c r="G10" t="s">
        <v>2</v>
      </c>
      <c r="H10" t="s">
        <v>25</v>
      </c>
      <c r="I10" t="s">
        <v>3</v>
      </c>
      <c r="J10" t="s">
        <v>26</v>
      </c>
      <c r="K10" t="s">
        <v>4</v>
      </c>
      <c r="L10" t="s">
        <v>27</v>
      </c>
      <c r="M10" t="s">
        <v>5</v>
      </c>
      <c r="N10" t="s">
        <v>28</v>
      </c>
      <c r="O10" t="s">
        <v>6</v>
      </c>
      <c r="P10" t="s">
        <v>29</v>
      </c>
      <c r="Q10" t="s">
        <v>7</v>
      </c>
      <c r="R10" t="s">
        <v>30</v>
      </c>
      <c r="S10" t="s">
        <v>8</v>
      </c>
      <c r="T10" t="s">
        <v>9</v>
      </c>
      <c r="U10" t="s">
        <v>10</v>
      </c>
      <c r="V10" t="s">
        <v>31</v>
      </c>
      <c r="W10" t="s">
        <v>11</v>
      </c>
      <c r="X10" t="s">
        <v>12</v>
      </c>
      <c r="Y10" t="s">
        <v>13</v>
      </c>
    </row>
    <row r="11" spans="2:25" x14ac:dyDescent="0.25">
      <c r="E11">
        <v>1.5825703740119931E-2</v>
      </c>
      <c r="F11">
        <v>1.4263147953897709E-2</v>
      </c>
      <c r="G11">
        <v>1.084958761930466E-2</v>
      </c>
      <c r="H11">
        <v>9.2453933320939541E-3</v>
      </c>
      <c r="I11">
        <v>0.1200206950306892</v>
      </c>
      <c r="J11">
        <v>4.6757068485021598E-2</v>
      </c>
      <c r="K11">
        <v>9.7342688590288162E-2</v>
      </c>
      <c r="L11">
        <v>3.4453772008419037E-2</v>
      </c>
      <c r="M11">
        <v>2.40976857021451E-2</v>
      </c>
      <c r="N11">
        <v>6.0262961778789759E-3</v>
      </c>
      <c r="O11">
        <v>3.4040471538901329E-2</v>
      </c>
      <c r="P11">
        <v>9.3586617149412632E-3</v>
      </c>
      <c r="Q11">
        <v>4.3962296098470688E-2</v>
      </c>
      <c r="R11">
        <v>3.4983370453119278E-2</v>
      </c>
      <c r="S11">
        <v>0.23528348654508591</v>
      </c>
      <c r="T11">
        <v>3.8196612149477012E-2</v>
      </c>
      <c r="U11">
        <v>0.34640060365200043</v>
      </c>
      <c r="V11">
        <v>5.6029815226793289E-2</v>
      </c>
      <c r="W11">
        <v>4.6627011299133301</v>
      </c>
      <c r="X11">
        <v>6.0119094848632813</v>
      </c>
      <c r="Y11">
        <v>5.153528928756713</v>
      </c>
    </row>
    <row r="12" spans="2:25" x14ac:dyDescent="0.25">
      <c r="D12" t="s">
        <v>34</v>
      </c>
      <c r="E12">
        <v>2096</v>
      </c>
      <c r="F12">
        <v>6640</v>
      </c>
      <c r="G12">
        <v>2800</v>
      </c>
      <c r="H12">
        <v>7536</v>
      </c>
      <c r="I12">
        <v>2192</v>
      </c>
      <c r="J12">
        <v>13352</v>
      </c>
      <c r="K12">
        <v>2192</v>
      </c>
      <c r="L12">
        <v>15464</v>
      </c>
      <c r="M12">
        <v>3360</v>
      </c>
      <c r="N12">
        <v>21240</v>
      </c>
      <c r="O12">
        <v>3472</v>
      </c>
      <c r="P12">
        <v>24776</v>
      </c>
      <c r="Q12">
        <v>1112</v>
      </c>
      <c r="R12">
        <v>1192</v>
      </c>
      <c r="S12">
        <v>1776</v>
      </c>
      <c r="T12">
        <v>2664</v>
      </c>
      <c r="U12">
        <v>2624</v>
      </c>
      <c r="V12">
        <v>9584</v>
      </c>
      <c r="W12">
        <v>3072</v>
      </c>
      <c r="X12">
        <v>2652</v>
      </c>
      <c r="Y12">
        <v>2436</v>
      </c>
    </row>
    <row r="13" spans="2:25" x14ac:dyDescent="0.25">
      <c r="D13" t="s">
        <v>23</v>
      </c>
      <c r="E13">
        <v>17648</v>
      </c>
      <c r="F13">
        <v>6576</v>
      </c>
      <c r="G13">
        <v>22960</v>
      </c>
      <c r="H13">
        <v>7408</v>
      </c>
      <c r="I13">
        <v>2584</v>
      </c>
      <c r="J13">
        <v>13224</v>
      </c>
      <c r="K13">
        <v>2584</v>
      </c>
      <c r="L13">
        <v>15464</v>
      </c>
      <c r="M13">
        <v>3704</v>
      </c>
      <c r="N13">
        <v>22432</v>
      </c>
      <c r="O13">
        <v>3960</v>
      </c>
      <c r="P13">
        <v>26432</v>
      </c>
      <c r="Q13">
        <v>1120</v>
      </c>
      <c r="R13">
        <v>1264</v>
      </c>
      <c r="S13">
        <v>1968</v>
      </c>
      <c r="T13">
        <v>2992</v>
      </c>
      <c r="U13">
        <v>3712</v>
      </c>
      <c r="V13">
        <v>10032</v>
      </c>
      <c r="W13">
        <v>3656</v>
      </c>
      <c r="X13">
        <v>3556</v>
      </c>
      <c r="Y13">
        <v>2820</v>
      </c>
    </row>
    <row r="14" spans="2:25" x14ac:dyDescent="0.25">
      <c r="D14" t="s">
        <v>33</v>
      </c>
      <c r="E14">
        <v>17560</v>
      </c>
      <c r="F14">
        <v>6616</v>
      </c>
      <c r="G14">
        <v>22680</v>
      </c>
      <c r="H14">
        <v>7448</v>
      </c>
      <c r="I14">
        <v>2952</v>
      </c>
      <c r="J14">
        <v>13520</v>
      </c>
      <c r="K14">
        <v>2952</v>
      </c>
      <c r="L14">
        <v>15760</v>
      </c>
      <c r="M14">
        <v>5992</v>
      </c>
      <c r="N14">
        <v>23952</v>
      </c>
      <c r="O14">
        <v>6520</v>
      </c>
      <c r="P14">
        <v>29824</v>
      </c>
      <c r="Q14">
        <v>2128</v>
      </c>
      <c r="R14">
        <v>1376</v>
      </c>
      <c r="S14">
        <v>5984</v>
      </c>
      <c r="T14">
        <v>4504</v>
      </c>
      <c r="U14">
        <v>10536</v>
      </c>
      <c r="V14">
        <v>11288</v>
      </c>
      <c r="W14">
        <v>5560</v>
      </c>
      <c r="X14">
        <v>7436</v>
      </c>
      <c r="Y14">
        <v>8364</v>
      </c>
    </row>
    <row r="17" spans="3:31" ht="15.75" customHeight="1" thickBot="1" x14ac:dyDescent="0.3">
      <c r="D17" s="63"/>
      <c r="E17" s="63"/>
    </row>
    <row r="18" spans="3:31" ht="15.75" customHeight="1" thickBot="1" x14ac:dyDescent="0.3">
      <c r="E18" s="236"/>
      <c r="F18" s="237"/>
      <c r="G18" s="237"/>
      <c r="H18" s="237"/>
      <c r="I18" s="237"/>
      <c r="J18" s="237"/>
      <c r="K18" s="237"/>
      <c r="L18" s="238"/>
      <c r="M18" s="236"/>
      <c r="N18" s="237"/>
      <c r="O18" s="237"/>
      <c r="P18" s="237"/>
      <c r="Q18" s="237"/>
      <c r="R18" s="237"/>
      <c r="S18" s="237"/>
      <c r="T18" s="238"/>
      <c r="U18" s="236"/>
      <c r="V18" s="237"/>
      <c r="W18" s="237"/>
      <c r="X18" s="237"/>
      <c r="Y18" s="238"/>
    </row>
    <row r="19" spans="3:31" x14ac:dyDescent="0.25">
      <c r="E19" t="s">
        <v>28</v>
      </c>
      <c r="F19" t="s">
        <v>25</v>
      </c>
      <c r="G19" t="s">
        <v>29</v>
      </c>
      <c r="H19" t="s">
        <v>2</v>
      </c>
      <c r="I19" t="s">
        <v>24</v>
      </c>
      <c r="J19" t="s">
        <v>1</v>
      </c>
      <c r="K19" t="s">
        <v>5</v>
      </c>
      <c r="L19" t="s">
        <v>6</v>
      </c>
      <c r="M19" t="s">
        <v>27</v>
      </c>
      <c r="N19" t="s">
        <v>30</v>
      </c>
      <c r="O19" t="s">
        <v>9</v>
      </c>
      <c r="P19" t="s">
        <v>7</v>
      </c>
      <c r="Q19" t="s">
        <v>26</v>
      </c>
      <c r="R19" t="s">
        <v>31</v>
      </c>
      <c r="S19" t="s">
        <v>4</v>
      </c>
      <c r="T19" t="s">
        <v>3</v>
      </c>
      <c r="U19" t="s">
        <v>8</v>
      </c>
      <c r="V19" t="s">
        <v>10</v>
      </c>
      <c r="W19" t="s">
        <v>11</v>
      </c>
      <c r="X19" t="s">
        <v>13</v>
      </c>
      <c r="Y19" t="s">
        <v>12</v>
      </c>
    </row>
    <row r="20" spans="3:31" x14ac:dyDescent="0.25">
      <c r="C20" s="239" t="s">
        <v>34</v>
      </c>
      <c r="D20" t="s">
        <v>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96</v>
      </c>
      <c r="N20">
        <v>0</v>
      </c>
      <c r="O20">
        <v>32</v>
      </c>
      <c r="P20">
        <v>24</v>
      </c>
      <c r="Q20">
        <v>96</v>
      </c>
      <c r="R20">
        <v>0</v>
      </c>
      <c r="S20">
        <v>0</v>
      </c>
      <c r="T20">
        <v>0</v>
      </c>
      <c r="U20">
        <v>0</v>
      </c>
      <c r="V20">
        <v>8</v>
      </c>
      <c r="W20">
        <v>1024</v>
      </c>
      <c r="X20">
        <v>0</v>
      </c>
      <c r="Y20">
        <v>0</v>
      </c>
    </row>
    <row r="21" spans="3:31" x14ac:dyDescent="0.25">
      <c r="C21" s="217"/>
      <c r="D21" t="s">
        <v>68</v>
      </c>
      <c r="E21">
        <v>21240</v>
      </c>
      <c r="F21">
        <v>7536</v>
      </c>
      <c r="G21">
        <v>24776</v>
      </c>
      <c r="H21">
        <v>2800</v>
      </c>
      <c r="I21">
        <v>6640</v>
      </c>
      <c r="J21">
        <v>2096</v>
      </c>
      <c r="K21">
        <v>3360</v>
      </c>
      <c r="L21">
        <v>3472</v>
      </c>
      <c r="M21">
        <v>15464</v>
      </c>
      <c r="N21">
        <v>1192</v>
      </c>
      <c r="O21">
        <v>2664</v>
      </c>
      <c r="P21">
        <v>1112</v>
      </c>
      <c r="Q21">
        <v>13352</v>
      </c>
      <c r="R21">
        <v>9584</v>
      </c>
      <c r="S21">
        <v>2192</v>
      </c>
      <c r="T21">
        <v>2192</v>
      </c>
      <c r="U21">
        <v>1776</v>
      </c>
      <c r="V21">
        <v>2624</v>
      </c>
      <c r="W21">
        <v>3072</v>
      </c>
      <c r="X21">
        <v>2436</v>
      </c>
      <c r="Y21">
        <v>2652</v>
      </c>
    </row>
    <row r="22" spans="3:31" x14ac:dyDescent="0.25">
      <c r="C22" s="71" t="s">
        <v>23</v>
      </c>
      <c r="D22" t="s">
        <v>68</v>
      </c>
      <c r="E22">
        <v>22432</v>
      </c>
      <c r="F22">
        <v>7408</v>
      </c>
      <c r="G22">
        <v>26432</v>
      </c>
      <c r="H22">
        <v>22960</v>
      </c>
      <c r="I22">
        <v>6576</v>
      </c>
      <c r="J22">
        <v>17648</v>
      </c>
      <c r="K22">
        <v>3704</v>
      </c>
      <c r="L22">
        <v>3960</v>
      </c>
      <c r="M22">
        <v>15464</v>
      </c>
      <c r="N22">
        <v>1264</v>
      </c>
      <c r="O22">
        <v>2992</v>
      </c>
      <c r="P22">
        <v>1120</v>
      </c>
      <c r="Q22">
        <v>13224</v>
      </c>
      <c r="R22">
        <v>10032</v>
      </c>
      <c r="S22">
        <v>2584</v>
      </c>
      <c r="T22">
        <v>2584</v>
      </c>
      <c r="U22">
        <v>1968</v>
      </c>
      <c r="V22">
        <v>3712</v>
      </c>
      <c r="W22">
        <v>3656</v>
      </c>
      <c r="X22">
        <v>2820</v>
      </c>
      <c r="Y22">
        <v>3556</v>
      </c>
    </row>
    <row r="23" spans="3:31" x14ac:dyDescent="0.25">
      <c r="C23" s="71" t="s">
        <v>33</v>
      </c>
      <c r="D23" t="s">
        <v>68</v>
      </c>
      <c r="E23">
        <v>23952</v>
      </c>
      <c r="F23">
        <v>7448</v>
      </c>
      <c r="G23">
        <v>29824</v>
      </c>
      <c r="H23">
        <v>22680</v>
      </c>
      <c r="I23">
        <v>6616</v>
      </c>
      <c r="J23">
        <v>17560</v>
      </c>
      <c r="K23">
        <v>5992</v>
      </c>
      <c r="L23">
        <v>6520</v>
      </c>
      <c r="M23">
        <v>15760</v>
      </c>
      <c r="N23">
        <v>1376</v>
      </c>
      <c r="O23">
        <v>4504</v>
      </c>
      <c r="P23">
        <v>2128</v>
      </c>
      <c r="Q23">
        <v>13520</v>
      </c>
      <c r="R23">
        <v>11288</v>
      </c>
      <c r="S23">
        <v>2952</v>
      </c>
      <c r="T23">
        <v>2952</v>
      </c>
      <c r="U23">
        <v>5984</v>
      </c>
      <c r="V23">
        <v>10536</v>
      </c>
      <c r="W23">
        <v>5560</v>
      </c>
      <c r="X23">
        <v>8364</v>
      </c>
      <c r="Y23">
        <v>7436</v>
      </c>
    </row>
    <row r="25" spans="3:31" x14ac:dyDescent="0.25">
      <c r="K25">
        <v>2.360618487000465E-2</v>
      </c>
      <c r="L25">
        <v>1.4209139160811899E-2</v>
      </c>
      <c r="M25">
        <v>1.8148597329854969E-2</v>
      </c>
      <c r="N25">
        <v>9.2584816738963127E-3</v>
      </c>
      <c r="O25">
        <v>0.19212173670530319</v>
      </c>
      <c r="P25">
        <v>4.7830397263169289E-2</v>
      </c>
      <c r="Q25">
        <v>0.16966221481561661</v>
      </c>
      <c r="R25">
        <v>3.5407392308115959E-2</v>
      </c>
      <c r="S25">
        <v>2.7713624760508541E-2</v>
      </c>
      <c r="T25">
        <v>6.309550954028964E-3</v>
      </c>
      <c r="U25">
        <v>3.739040344953537E-2</v>
      </c>
      <c r="V25">
        <v>9.3462038785219193E-3</v>
      </c>
      <c r="W25">
        <v>5.7863093912601471E-2</v>
      </c>
      <c r="X25">
        <v>3.5252874717116363E-2</v>
      </c>
      <c r="Y25">
        <v>0.68888142704963684</v>
      </c>
      <c r="Z25">
        <v>0.1218519918620586</v>
      </c>
      <c r="AA25">
        <v>1.0213058590888979</v>
      </c>
      <c r="AB25">
        <v>5.3588708862662322E-2</v>
      </c>
      <c r="AC25">
        <v>8.0871133804321289</v>
      </c>
      <c r="AD25">
        <v>6.4255058765411377</v>
      </c>
      <c r="AE25">
        <v>10.72446298599243</v>
      </c>
    </row>
    <row r="27" spans="3:31" ht="15.75" customHeight="1" thickBot="1" x14ac:dyDescent="0.3">
      <c r="F27" t="s">
        <v>34</v>
      </c>
      <c r="I27" t="s">
        <v>23</v>
      </c>
      <c r="L27" t="s">
        <v>33</v>
      </c>
    </row>
    <row r="28" spans="3:31" x14ac:dyDescent="0.25">
      <c r="C28" s="45" t="s">
        <v>30</v>
      </c>
      <c r="D28" s="79">
        <v>3.0173111706972119E-2</v>
      </c>
      <c r="E28" s="79">
        <v>1192</v>
      </c>
      <c r="F28" s="79">
        <f t="shared" ref="F28:F48" si="0">E28*D28</f>
        <v>35.966349154710763</v>
      </c>
      <c r="G28" s="5">
        <v>3.5252874717116363E-2</v>
      </c>
      <c r="H28" s="5">
        <v>1264</v>
      </c>
      <c r="I28" s="5">
        <f t="shared" ref="I28:I48" si="1">H28*G28</f>
        <v>44.559633642435081</v>
      </c>
      <c r="J28" s="5">
        <v>3.4983370453119278E-2</v>
      </c>
      <c r="K28" s="5">
        <v>1376</v>
      </c>
      <c r="L28" s="5">
        <f t="shared" ref="L28:L48" si="2">K28*J28</f>
        <v>48.137117743492126</v>
      </c>
      <c r="M28" s="5"/>
      <c r="N28" s="62">
        <f t="shared" ref="N28:N48" si="3">MIN(F28,I28,L28)</f>
        <v>35.966349154710763</v>
      </c>
    </row>
    <row r="29" spans="3:31" x14ac:dyDescent="0.25">
      <c r="C29" s="6" t="s">
        <v>7</v>
      </c>
      <c r="D29" s="44">
        <v>5.0355888903141029E-2</v>
      </c>
      <c r="E29" s="44">
        <v>1112</v>
      </c>
      <c r="F29" s="44">
        <f t="shared" si="0"/>
        <v>55.995748460292823</v>
      </c>
      <c r="G29">
        <v>5.7863093912601471E-2</v>
      </c>
      <c r="H29">
        <v>1120</v>
      </c>
      <c r="I29">
        <f t="shared" si="1"/>
        <v>64.806665182113647</v>
      </c>
      <c r="J29">
        <v>4.3962296098470688E-2</v>
      </c>
      <c r="K29">
        <v>2128</v>
      </c>
      <c r="L29">
        <f t="shared" si="2"/>
        <v>93.551766097545624</v>
      </c>
      <c r="N29" s="7">
        <f t="shared" si="3"/>
        <v>55.995748460292823</v>
      </c>
    </row>
    <row r="30" spans="3:31" x14ac:dyDescent="0.25">
      <c r="C30" s="6" t="s">
        <v>25</v>
      </c>
      <c r="D30">
        <v>9.4603798352181911E-3</v>
      </c>
      <c r="E30">
        <v>7536</v>
      </c>
      <c r="F30">
        <f t="shared" si="0"/>
        <v>71.293422438204288</v>
      </c>
      <c r="G30" s="44">
        <v>9.2584816738963127E-3</v>
      </c>
      <c r="H30" s="44">
        <v>7408</v>
      </c>
      <c r="I30" s="44">
        <f t="shared" si="1"/>
        <v>68.586832240223885</v>
      </c>
      <c r="J30">
        <v>9.2453933320939541E-3</v>
      </c>
      <c r="K30">
        <v>7448</v>
      </c>
      <c r="L30">
        <f t="shared" si="2"/>
        <v>68.85968953743577</v>
      </c>
      <c r="N30" s="7">
        <f t="shared" si="3"/>
        <v>68.586832240223885</v>
      </c>
    </row>
    <row r="31" spans="3:31" x14ac:dyDescent="0.25">
      <c r="C31" s="6" t="s">
        <v>1</v>
      </c>
      <c r="D31" s="44">
        <v>3.7541041150689118E-2</v>
      </c>
      <c r="E31" s="44">
        <v>2096</v>
      </c>
      <c r="F31" s="44">
        <f t="shared" si="0"/>
        <v>78.686022251844392</v>
      </c>
      <c r="G31">
        <v>2.360618487000465E-2</v>
      </c>
      <c r="H31">
        <v>17648</v>
      </c>
      <c r="I31">
        <f t="shared" si="1"/>
        <v>416.60195058584208</v>
      </c>
      <c r="J31">
        <v>1.5825703740119931E-2</v>
      </c>
      <c r="K31">
        <v>17560</v>
      </c>
      <c r="L31">
        <f t="shared" si="2"/>
        <v>277.89935767650599</v>
      </c>
      <c r="N31" s="7">
        <f t="shared" si="3"/>
        <v>78.686022251844392</v>
      </c>
    </row>
    <row r="32" spans="3:31" x14ac:dyDescent="0.25">
      <c r="C32" s="6" t="s">
        <v>2</v>
      </c>
      <c r="D32" s="44">
        <v>3.0064648017287251E-2</v>
      </c>
      <c r="E32" s="44">
        <v>2800</v>
      </c>
      <c r="F32" s="44">
        <f t="shared" si="0"/>
        <v>84.181014448404298</v>
      </c>
      <c r="G32">
        <v>1.8148597329854969E-2</v>
      </c>
      <c r="H32">
        <v>22960</v>
      </c>
      <c r="I32">
        <f t="shared" si="1"/>
        <v>416.69179469347006</v>
      </c>
      <c r="J32">
        <v>1.084958761930466E-2</v>
      </c>
      <c r="K32">
        <v>22680</v>
      </c>
      <c r="L32">
        <f t="shared" si="2"/>
        <v>246.06864720582971</v>
      </c>
      <c r="N32" s="7">
        <f t="shared" si="3"/>
        <v>84.181014448404298</v>
      </c>
    </row>
    <row r="33" spans="3:14" ht="15.75" customHeight="1" thickBot="1" x14ac:dyDescent="0.3">
      <c r="C33" s="19" t="s">
        <v>24</v>
      </c>
      <c r="D33" s="16">
        <v>1.445328257977962E-2</v>
      </c>
      <c r="E33" s="16">
        <v>6640</v>
      </c>
      <c r="F33" s="16">
        <f t="shared" si="0"/>
        <v>95.969796329736681</v>
      </c>
      <c r="G33" s="80">
        <v>1.4209139160811899E-2</v>
      </c>
      <c r="H33" s="80">
        <v>6576</v>
      </c>
      <c r="I33" s="80">
        <f t="shared" si="1"/>
        <v>93.439299121499047</v>
      </c>
      <c r="J33" s="16">
        <v>1.4263147953897709E-2</v>
      </c>
      <c r="K33" s="16">
        <v>6616</v>
      </c>
      <c r="L33" s="16">
        <f t="shared" si="2"/>
        <v>94.364986862987251</v>
      </c>
      <c r="M33" s="16"/>
      <c r="N33" s="17">
        <f t="shared" si="3"/>
        <v>93.439299121499047</v>
      </c>
    </row>
    <row r="34" spans="3:14" x14ac:dyDescent="0.25">
      <c r="C34" t="s">
        <v>5</v>
      </c>
      <c r="D34">
        <v>3.7278290838003159E-2</v>
      </c>
      <c r="E34">
        <v>3360</v>
      </c>
      <c r="F34">
        <f t="shared" si="0"/>
        <v>125.25505721569061</v>
      </c>
      <c r="G34">
        <v>2.7713624760508541E-2</v>
      </c>
      <c r="H34">
        <v>3704</v>
      </c>
      <c r="I34">
        <f t="shared" si="1"/>
        <v>102.65126611292364</v>
      </c>
      <c r="J34">
        <v>2.40976857021451E-2</v>
      </c>
      <c r="K34">
        <v>5992</v>
      </c>
      <c r="L34">
        <f t="shared" si="2"/>
        <v>144.39333272725344</v>
      </c>
      <c r="N34">
        <f t="shared" si="3"/>
        <v>102.65126611292364</v>
      </c>
    </row>
    <row r="35" spans="3:14" x14ac:dyDescent="0.25">
      <c r="C35" t="s">
        <v>28</v>
      </c>
      <c r="D35">
        <v>6.5956851467490196E-3</v>
      </c>
      <c r="E35">
        <v>21240</v>
      </c>
      <c r="F35">
        <f t="shared" si="0"/>
        <v>140.09235251694918</v>
      </c>
      <c r="G35">
        <v>6.309550954028964E-3</v>
      </c>
      <c r="H35">
        <v>22432</v>
      </c>
      <c r="I35">
        <f t="shared" si="1"/>
        <v>141.53584700077772</v>
      </c>
      <c r="J35">
        <v>6.0262961778789759E-3</v>
      </c>
      <c r="K35">
        <v>23952</v>
      </c>
      <c r="L35">
        <f t="shared" si="2"/>
        <v>144.34184605255723</v>
      </c>
      <c r="N35">
        <f t="shared" si="3"/>
        <v>140.09235251694918</v>
      </c>
    </row>
    <row r="36" spans="3:14" x14ac:dyDescent="0.25">
      <c r="C36" t="s">
        <v>6</v>
      </c>
      <c r="D36">
        <v>5.1797911524772637E-2</v>
      </c>
      <c r="E36">
        <v>3472</v>
      </c>
      <c r="F36">
        <f t="shared" si="0"/>
        <v>179.84234881401059</v>
      </c>
      <c r="G36">
        <v>3.739040344953537E-2</v>
      </c>
      <c r="H36">
        <v>3960</v>
      </c>
      <c r="I36">
        <f t="shared" si="1"/>
        <v>148.06599766016006</v>
      </c>
      <c r="J36">
        <v>3.4040471538901329E-2</v>
      </c>
      <c r="K36">
        <v>6520</v>
      </c>
      <c r="L36">
        <f t="shared" si="2"/>
        <v>221.94387443363667</v>
      </c>
      <c r="N36">
        <f t="shared" si="3"/>
        <v>148.06599766016006</v>
      </c>
    </row>
    <row r="37" spans="3:14" x14ac:dyDescent="0.25">
      <c r="C37" t="s">
        <v>9</v>
      </c>
      <c r="D37">
        <v>0.12149568647146219</v>
      </c>
      <c r="E37">
        <v>2664</v>
      </c>
      <c r="F37">
        <f t="shared" si="0"/>
        <v>323.66450875997526</v>
      </c>
      <c r="G37">
        <v>0.1218519918620586</v>
      </c>
      <c r="H37">
        <v>2992</v>
      </c>
      <c r="I37">
        <f t="shared" si="1"/>
        <v>364.58115965127934</v>
      </c>
      <c r="J37">
        <v>3.8196612149477012E-2</v>
      </c>
      <c r="K37">
        <v>4504</v>
      </c>
      <c r="L37">
        <f t="shared" si="2"/>
        <v>172.03754112124446</v>
      </c>
      <c r="N37">
        <f t="shared" si="3"/>
        <v>172.03754112124446</v>
      </c>
    </row>
    <row r="38" spans="3:14" x14ac:dyDescent="0.25">
      <c r="C38" t="s">
        <v>29</v>
      </c>
      <c r="D38">
        <v>9.554500225931406E-3</v>
      </c>
      <c r="E38">
        <v>24776</v>
      </c>
      <c r="F38">
        <f t="shared" si="0"/>
        <v>236.72229759767652</v>
      </c>
      <c r="G38">
        <v>9.3462038785219193E-3</v>
      </c>
      <c r="H38">
        <v>26432</v>
      </c>
      <c r="I38">
        <f t="shared" si="1"/>
        <v>247.03886091709137</v>
      </c>
      <c r="J38">
        <v>9.3586617149412632E-3</v>
      </c>
      <c r="K38">
        <v>29824</v>
      </c>
      <c r="L38">
        <f t="shared" si="2"/>
        <v>279.11272698640823</v>
      </c>
      <c r="N38">
        <f t="shared" si="3"/>
        <v>236.72229759767652</v>
      </c>
    </row>
    <row r="39" spans="3:14" x14ac:dyDescent="0.25">
      <c r="C39" t="s">
        <v>4</v>
      </c>
      <c r="D39">
        <v>0.20871614664793009</v>
      </c>
      <c r="E39">
        <v>2192</v>
      </c>
      <c r="F39">
        <f t="shared" si="0"/>
        <v>457.50579345226276</v>
      </c>
      <c r="G39">
        <v>0.16966221481561661</v>
      </c>
      <c r="H39">
        <v>2584</v>
      </c>
      <c r="I39">
        <f t="shared" si="1"/>
        <v>438.40716308355331</v>
      </c>
      <c r="J39">
        <v>9.7342688590288162E-2</v>
      </c>
      <c r="K39">
        <v>2952</v>
      </c>
      <c r="L39">
        <f t="shared" si="2"/>
        <v>287.35561671853065</v>
      </c>
      <c r="N39">
        <f t="shared" si="3"/>
        <v>287.35561671853065</v>
      </c>
    </row>
    <row r="40" spans="3:14" x14ac:dyDescent="0.25">
      <c r="C40" t="s">
        <v>3</v>
      </c>
      <c r="D40">
        <v>0.2411321476101875</v>
      </c>
      <c r="E40">
        <v>2192</v>
      </c>
      <c r="F40">
        <f t="shared" si="0"/>
        <v>528.56166756153095</v>
      </c>
      <c r="G40">
        <v>0.19212173670530319</v>
      </c>
      <c r="H40">
        <v>2584</v>
      </c>
      <c r="I40">
        <f t="shared" si="1"/>
        <v>496.44256764650345</v>
      </c>
      <c r="J40">
        <v>0.1200206950306892</v>
      </c>
      <c r="K40">
        <v>2952</v>
      </c>
      <c r="L40">
        <f t="shared" si="2"/>
        <v>354.30109173059452</v>
      </c>
      <c r="N40">
        <f t="shared" si="3"/>
        <v>354.30109173059452</v>
      </c>
    </row>
    <row r="41" spans="3:14" x14ac:dyDescent="0.25">
      <c r="C41" t="s">
        <v>31</v>
      </c>
      <c r="D41">
        <v>5.4997930303215981E-2</v>
      </c>
      <c r="E41">
        <v>9584</v>
      </c>
      <c r="F41">
        <f t="shared" si="0"/>
        <v>527.10016402602196</v>
      </c>
      <c r="G41">
        <v>5.3588708862662322E-2</v>
      </c>
      <c r="H41">
        <v>10032</v>
      </c>
      <c r="I41">
        <f t="shared" si="1"/>
        <v>537.60192731022846</v>
      </c>
      <c r="J41">
        <v>5.6029815226793289E-2</v>
      </c>
      <c r="K41">
        <v>11288</v>
      </c>
      <c r="L41">
        <f t="shared" si="2"/>
        <v>632.46455428004265</v>
      </c>
      <c r="N41">
        <f t="shared" si="3"/>
        <v>527.10016402602196</v>
      </c>
    </row>
    <row r="42" spans="3:14" x14ac:dyDescent="0.25">
      <c r="C42" t="s">
        <v>27</v>
      </c>
      <c r="D42">
        <v>3.5690225660800927E-2</v>
      </c>
      <c r="E42">
        <v>15464</v>
      </c>
      <c r="F42">
        <f t="shared" si="0"/>
        <v>551.91364961862553</v>
      </c>
      <c r="G42">
        <v>3.5407392308115959E-2</v>
      </c>
      <c r="H42">
        <v>15464</v>
      </c>
      <c r="I42">
        <f t="shared" si="1"/>
        <v>547.53991465270519</v>
      </c>
      <c r="J42">
        <v>3.4453772008419037E-2</v>
      </c>
      <c r="K42">
        <v>15760</v>
      </c>
      <c r="L42">
        <f t="shared" si="2"/>
        <v>542.99144685268402</v>
      </c>
      <c r="N42">
        <f t="shared" si="3"/>
        <v>542.99144685268402</v>
      </c>
    </row>
    <row r="43" spans="3:14" x14ac:dyDescent="0.25">
      <c r="C43" t="s">
        <v>26</v>
      </c>
      <c r="D43">
        <v>4.824545793235302E-2</v>
      </c>
      <c r="E43">
        <v>13352</v>
      </c>
      <c r="F43">
        <f t="shared" si="0"/>
        <v>644.17335431277752</v>
      </c>
      <c r="G43">
        <v>4.7830397263169289E-2</v>
      </c>
      <c r="H43">
        <v>13224</v>
      </c>
      <c r="I43">
        <f t="shared" si="1"/>
        <v>632.50917340815067</v>
      </c>
      <c r="J43">
        <v>4.6757068485021598E-2</v>
      </c>
      <c r="K43">
        <v>13520</v>
      </c>
      <c r="L43">
        <f t="shared" si="2"/>
        <v>632.15556591749203</v>
      </c>
      <c r="N43">
        <f t="shared" si="3"/>
        <v>632.15556591749203</v>
      </c>
    </row>
    <row r="44" spans="3:14" x14ac:dyDescent="0.25">
      <c r="C44" t="s">
        <v>8</v>
      </c>
      <c r="D44">
        <v>0.56031617522239685</v>
      </c>
      <c r="E44">
        <v>1776</v>
      </c>
      <c r="F44">
        <f t="shared" si="0"/>
        <v>995.12152719497681</v>
      </c>
      <c r="G44">
        <v>0.68888142704963684</v>
      </c>
      <c r="H44">
        <v>1968</v>
      </c>
      <c r="I44">
        <f t="shared" si="1"/>
        <v>1355.7186484336853</v>
      </c>
      <c r="J44">
        <v>0.23528348654508591</v>
      </c>
      <c r="K44">
        <v>5984</v>
      </c>
      <c r="L44">
        <f t="shared" si="2"/>
        <v>1407.9363834857941</v>
      </c>
      <c r="N44">
        <f t="shared" si="3"/>
        <v>995.12152719497681</v>
      </c>
    </row>
    <row r="45" spans="3:14" x14ac:dyDescent="0.25">
      <c r="C45" t="s">
        <v>10</v>
      </c>
      <c r="D45">
        <v>1.551475465297699</v>
      </c>
      <c r="E45">
        <v>2624</v>
      </c>
      <c r="F45">
        <f t="shared" si="0"/>
        <v>4071.0716209411621</v>
      </c>
      <c r="G45">
        <v>1.0213058590888979</v>
      </c>
      <c r="H45">
        <v>3712</v>
      </c>
      <c r="I45">
        <f t="shared" si="1"/>
        <v>3791.0873489379892</v>
      </c>
      <c r="J45">
        <v>0.34640060365200043</v>
      </c>
      <c r="K45">
        <v>10536</v>
      </c>
      <c r="L45">
        <f t="shared" si="2"/>
        <v>3649.6767600774765</v>
      </c>
      <c r="N45">
        <f t="shared" si="3"/>
        <v>3649.6767600774765</v>
      </c>
    </row>
    <row r="46" spans="3:14" x14ac:dyDescent="0.25">
      <c r="C46" t="s">
        <v>12</v>
      </c>
      <c r="D46">
        <v>7.2451579570770273</v>
      </c>
      <c r="E46">
        <v>2652</v>
      </c>
      <c r="F46">
        <f t="shared" si="0"/>
        <v>19214.158902168278</v>
      </c>
      <c r="G46">
        <v>6.4255058765411377</v>
      </c>
      <c r="H46">
        <v>3556</v>
      </c>
      <c r="I46">
        <f t="shared" si="1"/>
        <v>22849.098896980286</v>
      </c>
      <c r="J46">
        <v>6.0119094848632813</v>
      </c>
      <c r="K46">
        <v>7436</v>
      </c>
      <c r="L46">
        <f t="shared" si="2"/>
        <v>44704.558929443359</v>
      </c>
      <c r="N46">
        <f t="shared" si="3"/>
        <v>19214.158902168278</v>
      </c>
    </row>
    <row r="47" spans="3:14" x14ac:dyDescent="0.25">
      <c r="C47" t="s">
        <v>13</v>
      </c>
      <c r="D47">
        <v>10.29466533660889</v>
      </c>
      <c r="E47">
        <v>2436</v>
      </c>
      <c r="F47">
        <f t="shared" si="0"/>
        <v>25077.804759979255</v>
      </c>
      <c r="G47">
        <v>10.72446298599243</v>
      </c>
      <c r="H47">
        <v>2820</v>
      </c>
      <c r="I47">
        <f t="shared" si="1"/>
        <v>30242.985620498654</v>
      </c>
      <c r="J47">
        <v>5.153528928756713</v>
      </c>
      <c r="K47">
        <v>8364</v>
      </c>
      <c r="L47">
        <f t="shared" si="2"/>
        <v>43104.115960121148</v>
      </c>
      <c r="N47">
        <f t="shared" si="3"/>
        <v>25077.804759979255</v>
      </c>
    </row>
    <row r="48" spans="3:14" x14ac:dyDescent="0.25">
      <c r="C48" t="s">
        <v>11</v>
      </c>
      <c r="D48">
        <v>11.457266807556151</v>
      </c>
      <c r="E48">
        <v>3072</v>
      </c>
      <c r="F48">
        <f t="shared" si="0"/>
        <v>35196.723632812493</v>
      </c>
      <c r="G48">
        <v>8.0871133804321289</v>
      </c>
      <c r="H48">
        <v>3656</v>
      </c>
      <c r="I48">
        <f t="shared" si="1"/>
        <v>29566.486518859863</v>
      </c>
      <c r="J48">
        <v>4.6627011299133301</v>
      </c>
      <c r="K48">
        <v>5560</v>
      </c>
      <c r="L48">
        <f t="shared" si="2"/>
        <v>25924.618282318115</v>
      </c>
      <c r="N48">
        <f t="shared" si="3"/>
        <v>25924.618282318115</v>
      </c>
    </row>
  </sheetData>
  <autoFilter ref="C27:N27" xr:uid="{00000000-0009-0000-0000-000009000000}">
    <sortState xmlns:xlrd2="http://schemas.microsoft.com/office/spreadsheetml/2017/richdata2" ref="C28:N48">
      <sortCondition ref="N27"/>
    </sortState>
  </autoFilter>
  <mergeCells count="5">
    <mergeCell ref="E18:L18"/>
    <mergeCell ref="C20:C21"/>
    <mergeCell ref="B3:B4"/>
    <mergeCell ref="M18:T18"/>
    <mergeCell ref="U18:Y18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K84"/>
  <sheetViews>
    <sheetView tabSelected="1" topLeftCell="L1" zoomScaleNormal="100" workbookViewId="0">
      <selection activeCell="AA17" sqref="AA17"/>
    </sheetView>
  </sheetViews>
  <sheetFormatPr defaultRowHeight="15" x14ac:dyDescent="0.25"/>
  <cols>
    <col min="2" max="2" width="18.5703125" bestFit="1" customWidth="1"/>
    <col min="3" max="3" width="8" customWidth="1"/>
    <col min="4" max="15" width="9.140625" customWidth="1"/>
    <col min="16" max="16" width="3.42578125" bestFit="1" customWidth="1"/>
    <col min="17" max="17" width="3.42578125" customWidth="1"/>
    <col min="18" max="18" width="12.42578125" bestFit="1" customWidth="1"/>
    <col min="19" max="19" width="3.42578125" bestFit="1" customWidth="1"/>
    <col min="20" max="20" width="3" bestFit="1" customWidth="1"/>
    <col min="21" max="21" width="7.85546875" customWidth="1"/>
    <col min="22" max="23" width="5.85546875" customWidth="1"/>
    <col min="24" max="24" width="6.140625" customWidth="1"/>
    <col min="27" max="27" width="19.85546875" customWidth="1"/>
    <col min="28" max="28" width="17.42578125" customWidth="1"/>
    <col min="32" max="32" width="18.5703125" bestFit="1" customWidth="1"/>
    <col min="33" max="33" width="7.85546875" customWidth="1"/>
    <col min="35" max="35" width="7.7109375" customWidth="1"/>
  </cols>
  <sheetData>
    <row r="1" spans="2:37" ht="15.75" customHeight="1" thickBot="1" x14ac:dyDescent="0.3"/>
    <row r="2" spans="2:37" ht="15.75" customHeight="1" thickBot="1" x14ac:dyDescent="0.3">
      <c r="C2" t="s">
        <v>87</v>
      </c>
      <c r="D2" t="s">
        <v>94</v>
      </c>
      <c r="E2" t="s">
        <v>77</v>
      </c>
      <c r="F2" t="s">
        <v>34</v>
      </c>
      <c r="G2" t="s">
        <v>87</v>
      </c>
      <c r="H2" t="s">
        <v>94</v>
      </c>
      <c r="I2" t="s">
        <v>77</v>
      </c>
      <c r="J2" t="s">
        <v>23</v>
      </c>
      <c r="K2" t="s">
        <v>87</v>
      </c>
      <c r="L2" t="s">
        <v>94</v>
      </c>
      <c r="M2" t="s">
        <v>77</v>
      </c>
      <c r="N2" t="s">
        <v>33</v>
      </c>
      <c r="O2" s="45" t="s">
        <v>110</v>
      </c>
      <c r="P2" s="5"/>
      <c r="Q2" s="5"/>
      <c r="R2" s="5" t="s">
        <v>65</v>
      </c>
      <c r="S2" s="5"/>
      <c r="T2" s="261"/>
      <c r="U2" s="62" t="s">
        <v>111</v>
      </c>
      <c r="V2" s="62"/>
      <c r="W2" s="62"/>
      <c r="X2" s="2" t="s">
        <v>112</v>
      </c>
      <c r="Y2" s="5"/>
      <c r="Z2" s="62"/>
      <c r="AF2" t="s">
        <v>94</v>
      </c>
      <c r="AI2" t="s">
        <v>85</v>
      </c>
      <c r="AJ2" t="s">
        <v>87</v>
      </c>
      <c r="AK2" t="s">
        <v>113</v>
      </c>
    </row>
    <row r="3" spans="2:37" x14ac:dyDescent="0.25">
      <c r="B3" s="45" t="s">
        <v>25</v>
      </c>
      <c r="C3">
        <v>2.8E-3</v>
      </c>
      <c r="D3" s="5">
        <v>9.4603798352181911E-3</v>
      </c>
      <c r="E3" s="5">
        <v>7536</v>
      </c>
      <c r="F3" s="5">
        <f>E3*D3*C3</f>
        <v>0.19962158282697201</v>
      </c>
      <c r="G3">
        <v>2.7899999999999999E-3</v>
      </c>
      <c r="H3" s="79">
        <v>9.2584816738963127E-3</v>
      </c>
      <c r="I3" s="79">
        <v>7408</v>
      </c>
      <c r="J3" s="79">
        <f>I3*H3*G3</f>
        <v>0.19135726195022462</v>
      </c>
      <c r="K3" s="44">
        <v>2.7699999999999999E-3</v>
      </c>
      <c r="L3" s="79">
        <v>9.2453933320939541E-3</v>
      </c>
      <c r="M3" s="79">
        <v>7448</v>
      </c>
      <c r="N3" s="79">
        <f>M3*L3*K3</f>
        <v>0.19074134001869708</v>
      </c>
      <c r="O3" s="45">
        <f>MIN(F3,J3,N3)</f>
        <v>0.19074134001869708</v>
      </c>
      <c r="P3" t="str">
        <f>IF(O3=N3, $N$2,IF(O3=J3, $J$2, IF(O3=F3,$F$2,"N/A")))</f>
        <v>O3</v>
      </c>
      <c r="Q3">
        <v>1</v>
      </c>
      <c r="R3" s="106">
        <f>MIN(D3,H3,L3)</f>
        <v>9.2453933320939541E-3</v>
      </c>
      <c r="S3" t="str">
        <f>IF(R3=L3, $N$2,IF(R3=H3, $J$2, IF(R3=D3,$F$2,"N/A")))</f>
        <v>O3</v>
      </c>
      <c r="T3" s="197">
        <v>2</v>
      </c>
      <c r="U3" s="62">
        <f>MIN(M3,I3,E3)/1000</f>
        <v>7.4080000000000004</v>
      </c>
      <c r="V3" t="str">
        <f>IF(1000*U3=M3, $N$2,IF(1000*U3=I3, $J$2, IF(1000*U3=E3,$F$2,"N/A")))</f>
        <v>O2</v>
      </c>
      <c r="W3">
        <v>16</v>
      </c>
      <c r="X3" s="2">
        <f>MIN(K3,G3,C3)*1000</f>
        <v>2.77</v>
      </c>
      <c r="Y3" s="257" t="str">
        <f>IF(0.001*X3=K3, $N$2,IF(0.001*X3=G3, $J$2, IF(0.001*X3=C3,$F$2,"N/A")))</f>
        <v>O3</v>
      </c>
      <c r="Z3" s="7">
        <v>2</v>
      </c>
      <c r="AF3" s="45" t="s">
        <v>28</v>
      </c>
      <c r="AG3" s="45"/>
      <c r="AH3" s="45" t="s">
        <v>28</v>
      </c>
      <c r="AI3" s="45">
        <v>6.0262961778789759E-3</v>
      </c>
      <c r="AJ3" s="2">
        <f t="shared" ref="AJ3:AJ23" si="0">MIN(AC3,X3,N3)</f>
        <v>0.19074134001869708</v>
      </c>
      <c r="AK3">
        <f t="shared" ref="AK3:AK23" si="1">AJ3/AI3</f>
        <v>31.651504404788597</v>
      </c>
    </row>
    <row r="4" spans="2:37" x14ac:dyDescent="0.25">
      <c r="B4" s="6" t="s">
        <v>28</v>
      </c>
      <c r="C4">
        <v>2.0400000000000001E-3</v>
      </c>
      <c r="D4" s="257">
        <v>6.5956851467490196E-3</v>
      </c>
      <c r="E4" s="257">
        <v>21240</v>
      </c>
      <c r="F4" s="257">
        <f>E4*D4*C4</f>
        <v>0.28578839913457632</v>
      </c>
      <c r="G4">
        <v>1.97E-3</v>
      </c>
      <c r="H4" s="257">
        <v>6.309550954028964E-3</v>
      </c>
      <c r="I4" s="257">
        <v>22432</v>
      </c>
      <c r="J4" s="257">
        <f>I4*H4*G4</f>
        <v>0.2788256185915321</v>
      </c>
      <c r="K4" s="44">
        <v>1.89E-3</v>
      </c>
      <c r="L4" s="258">
        <v>6.0262961778789759E-3</v>
      </c>
      <c r="M4" s="258">
        <v>23952</v>
      </c>
      <c r="N4" s="258">
        <f>M4*L4*K4</f>
        <v>0.27280608903933318</v>
      </c>
      <c r="O4" s="6">
        <f>MIN(F4,J4,N4)</f>
        <v>0.27280608903933318</v>
      </c>
      <c r="P4" t="str">
        <f>IF(O4=N4, $N$2,IF(O4=J4, $J$2, IF(O4=F4,$F$2,"N/A")))</f>
        <v>O3</v>
      </c>
      <c r="Q4">
        <v>2</v>
      </c>
      <c r="R4" s="259">
        <f>MIN(D4,H4,L4)</f>
        <v>6.0262961778789759E-3</v>
      </c>
      <c r="S4" s="260" t="str">
        <f>IF(R4=L4, $N$2,IF(R4=H4, $J$2, IF(R4=D4,$F$2,"N/A")))</f>
        <v>O3</v>
      </c>
      <c r="T4" s="197">
        <v>1</v>
      </c>
      <c r="U4" s="7">
        <f>MIN(M4,I4,E4)/1000</f>
        <v>21.24</v>
      </c>
      <c r="V4" t="str">
        <f>IF(1000*U4=M4, $N$2,IF(1000*U4=I4, $J$2, IF(1000*U4=E4,$F$2,"N/A")))</f>
        <v>Os</v>
      </c>
      <c r="W4">
        <v>20</v>
      </c>
      <c r="X4" s="3">
        <f>MIN(K4,G4,C4)*1000</f>
        <v>1.89</v>
      </c>
      <c r="Y4" s="257" t="str">
        <f>IF(0.001*X4=K4, $N$2,IF(0.001*X4=G4, $J$2, IF(0.001*X4=C4,$F$2,"N/A")))</f>
        <v>O3</v>
      </c>
      <c r="Z4" s="7">
        <v>1</v>
      </c>
      <c r="AF4" s="6" t="s">
        <v>25</v>
      </c>
      <c r="AG4" s="6"/>
      <c r="AH4" s="6" t="s">
        <v>25</v>
      </c>
      <c r="AI4" s="6">
        <v>9.2453933320939541E-3</v>
      </c>
      <c r="AJ4" s="3">
        <f t="shared" si="0"/>
        <v>0.27280608903933318</v>
      </c>
      <c r="AK4">
        <f t="shared" si="1"/>
        <v>29.507245310194538</v>
      </c>
    </row>
    <row r="5" spans="2:37" x14ac:dyDescent="0.25">
      <c r="B5" s="6" t="s">
        <v>30</v>
      </c>
      <c r="C5">
        <v>9.7700000000000009E-3</v>
      </c>
      <c r="D5" s="44">
        <v>3.0173111706972119E-2</v>
      </c>
      <c r="E5" s="44">
        <v>1192</v>
      </c>
      <c r="F5" s="44">
        <f>E5*D5*C5</f>
        <v>0.35139123124152416</v>
      </c>
      <c r="G5">
        <v>1.09E-2</v>
      </c>
      <c r="H5">
        <v>3.5252874717116363E-2</v>
      </c>
      <c r="I5">
        <v>1264</v>
      </c>
      <c r="J5">
        <f>I5*H5*G5</f>
        <v>0.48570000670254238</v>
      </c>
      <c r="K5">
        <v>1.086E-2</v>
      </c>
      <c r="L5">
        <v>3.4983370453119278E-2</v>
      </c>
      <c r="M5">
        <v>1376</v>
      </c>
      <c r="N5">
        <f>M5*L5*K5</f>
        <v>0.52276909869432453</v>
      </c>
      <c r="O5" s="6">
        <f>MIN(F5,J5,N5)</f>
        <v>0.35139123124152416</v>
      </c>
      <c r="P5" t="str">
        <f>IF(O5=N5, $N$2,IF(O5=J5, $J$2, IF(O5=F5,$F$2,"N/A")))</f>
        <v>Os</v>
      </c>
      <c r="Q5">
        <v>3</v>
      </c>
      <c r="R5" s="107">
        <f>MIN(D5,H5,L5)</f>
        <v>3.0173111706972119E-2</v>
      </c>
      <c r="S5" s="50" t="str">
        <f>IF(R5=L5, $N$2,IF(R5=H5, $J$2, IF(R5=D5,$F$2,"N/A")))</f>
        <v>Os</v>
      </c>
      <c r="T5" s="197">
        <v>8</v>
      </c>
      <c r="U5" s="7">
        <f>MIN(M5,I5,E5)/1000</f>
        <v>1.1919999999999999</v>
      </c>
      <c r="V5" t="str">
        <f>IF(1000*U5=M5, $N$2,IF(1000*U5=I5, $J$2, IF(1000*U5=E5,$F$2,"N/A")))</f>
        <v>Os</v>
      </c>
      <c r="W5">
        <v>2</v>
      </c>
      <c r="X5" s="3">
        <f>MIN(K5,G5,C5)*1000</f>
        <v>9.7700000000000014</v>
      </c>
      <c r="Y5" s="257" t="str">
        <f>IF(0.001*X5=K5, $N$2,IF(0.001*X5=G5, $J$2, IF(0.001*X5=C5,$F$2,"N/A")))</f>
        <v>Os</v>
      </c>
      <c r="Z5" s="7">
        <v>8</v>
      </c>
      <c r="AF5" s="6" t="s">
        <v>29</v>
      </c>
      <c r="AG5" s="6"/>
      <c r="AH5" s="6" t="s">
        <v>29</v>
      </c>
      <c r="AI5" s="6">
        <v>9.3462038785219193E-3</v>
      </c>
      <c r="AJ5" s="3">
        <f t="shared" si="0"/>
        <v>0.52276909869432453</v>
      </c>
      <c r="AK5">
        <f t="shared" si="1"/>
        <v>55.933842818866395</v>
      </c>
    </row>
    <row r="6" spans="2:37" x14ac:dyDescent="0.25">
      <c r="B6" s="6" t="s">
        <v>24</v>
      </c>
      <c r="C6">
        <v>4.3E-3</v>
      </c>
      <c r="D6">
        <v>1.445328257977962E-2</v>
      </c>
      <c r="E6">
        <v>6640</v>
      </c>
      <c r="F6">
        <f>E6*D6*C6</f>
        <v>0.41267012421786775</v>
      </c>
      <c r="G6">
        <v>4.2699999999999986E-3</v>
      </c>
      <c r="H6" s="44">
        <v>1.4209139160811899E-2</v>
      </c>
      <c r="I6" s="44">
        <v>6576</v>
      </c>
      <c r="J6" s="44">
        <f>I6*H6*G6</f>
        <v>0.39898580724880078</v>
      </c>
      <c r="K6">
        <v>4.2699999999999986E-3</v>
      </c>
      <c r="L6">
        <v>1.4263147953897709E-2</v>
      </c>
      <c r="M6">
        <v>6616</v>
      </c>
      <c r="N6">
        <f>M6*L6*K6</f>
        <v>0.40293849390495545</v>
      </c>
      <c r="O6" s="6">
        <f>MIN(F6,J6,N6)</f>
        <v>0.39898580724880078</v>
      </c>
      <c r="P6" t="str">
        <f>IF(O6=N6, $N$2,IF(O6=J6, $J$2, IF(O6=F6,$F$2,"N/A")))</f>
        <v>O2</v>
      </c>
      <c r="Q6">
        <v>4</v>
      </c>
      <c r="R6" s="107">
        <f>MIN(D6,H6,L6)</f>
        <v>1.4209139160811899E-2</v>
      </c>
      <c r="S6" s="50" t="str">
        <f>IF(R6=L6, $N$2,IF(R6=H6, $J$2, IF(R6=D6,$F$2,"N/A")))</f>
        <v>O2</v>
      </c>
      <c r="T6" s="197">
        <v>5</v>
      </c>
      <c r="U6" s="7">
        <f>MIN(M6,I6,E6)/1000</f>
        <v>6.5759999999999996</v>
      </c>
      <c r="V6" t="str">
        <f>IF(1000*U6=M6, $N$2,IF(1000*U6=I6, $J$2, IF(1000*U6=E6,$F$2,"N/A")))</f>
        <v>O2</v>
      </c>
      <c r="W6">
        <v>15</v>
      </c>
      <c r="X6" s="3">
        <f>MIN(K6,G6,C6)*1000</f>
        <v>4.2699999999999987</v>
      </c>
      <c r="Y6" s="257" t="str">
        <f>IF(0.001*X6=K6, $N$2,IF(0.001*X6=G6, $J$2, IF(0.001*X6=C6,$F$2,"N/A")))</f>
        <v>O3</v>
      </c>
      <c r="Z6" s="7">
        <v>5</v>
      </c>
      <c r="AF6" s="6" t="s">
        <v>2</v>
      </c>
      <c r="AG6" s="6"/>
      <c r="AH6" s="6" t="s">
        <v>2</v>
      </c>
      <c r="AI6" s="6">
        <v>1.084958761930466E-2</v>
      </c>
      <c r="AJ6" s="3">
        <f t="shared" si="0"/>
        <v>0.40293849390495545</v>
      </c>
      <c r="AK6">
        <f t="shared" si="1"/>
        <v>37.138599921347001</v>
      </c>
    </row>
    <row r="7" spans="2:37" x14ac:dyDescent="0.25">
      <c r="B7" s="6" t="s">
        <v>29</v>
      </c>
      <c r="C7">
        <v>3.0300000000000001E-3</v>
      </c>
      <c r="D7">
        <v>9.554500225931406E-3</v>
      </c>
      <c r="E7">
        <v>24776</v>
      </c>
      <c r="F7">
        <f>E7*D7*C7</f>
        <v>0.71726856172095987</v>
      </c>
      <c r="G7">
        <v>2.97E-3</v>
      </c>
      <c r="H7">
        <v>9.3462038785219193E-3</v>
      </c>
      <c r="I7">
        <v>26432</v>
      </c>
      <c r="J7">
        <f>I7*H7*G7</f>
        <v>0.73370541692376134</v>
      </c>
      <c r="K7">
        <v>2.96E-3</v>
      </c>
      <c r="L7">
        <v>9.3586617149412632E-3</v>
      </c>
      <c r="M7">
        <v>29824</v>
      </c>
      <c r="N7">
        <f>M7*L7*K7</f>
        <v>0.82617367187976831</v>
      </c>
      <c r="O7" s="6">
        <f>MIN(F7,J7,N7)</f>
        <v>0.71726856172095987</v>
      </c>
      <c r="P7" t="str">
        <f>IF(O7=N7, $N$2,IF(O7=J7, $J$2, IF(O7=F7,$F$2,"N/A")))</f>
        <v>Os</v>
      </c>
      <c r="Q7">
        <v>5</v>
      </c>
      <c r="R7" s="259">
        <f>MIN(D7,H7,L7)</f>
        <v>9.3462038785219193E-3</v>
      </c>
      <c r="S7" s="260" t="str">
        <f>IF(R7=L7, $N$2,IF(R7=H7, $J$2, IF(R7=D7,$F$2,"N/A")))</f>
        <v>O2</v>
      </c>
      <c r="T7" s="197">
        <v>3</v>
      </c>
      <c r="U7" s="7">
        <f>MIN(M7,I7,E7)/1000</f>
        <v>24.776</v>
      </c>
      <c r="V7" t="str">
        <f>IF(1000*U7=M7, $N$2,IF(1000*U7=I7, $J$2, IF(1000*U7=E7,$F$2,"N/A")))</f>
        <v>Os</v>
      </c>
      <c r="W7">
        <v>21</v>
      </c>
      <c r="X7" s="3">
        <f>MIN(K7,G7,C7)*1000</f>
        <v>2.96</v>
      </c>
      <c r="Y7" s="257" t="str">
        <f>IF(0.001*X7=K7, $N$2,IF(0.001*X7=G7, $J$2, IF(0.001*X7=C7,$F$2,"N/A")))</f>
        <v>O3</v>
      </c>
      <c r="Z7" s="7">
        <v>3</v>
      </c>
      <c r="AF7" s="6" t="s">
        <v>24</v>
      </c>
      <c r="AG7" s="6"/>
      <c r="AH7" s="6" t="s">
        <v>24</v>
      </c>
      <c r="AI7" s="6">
        <v>1.4209139160811899E-2</v>
      </c>
      <c r="AJ7" s="3">
        <f t="shared" si="0"/>
        <v>0.82617367187976831</v>
      </c>
      <c r="AK7">
        <f t="shared" si="1"/>
        <v>58.143822967003821</v>
      </c>
    </row>
    <row r="8" spans="2:37" ht="15.75" customHeight="1" thickBot="1" x14ac:dyDescent="0.3">
      <c r="B8" s="19" t="s">
        <v>2</v>
      </c>
      <c r="C8">
        <v>8.9300000000000004E-3</v>
      </c>
      <c r="D8" s="80">
        <v>3.0064648017287251E-2</v>
      </c>
      <c r="E8" s="80">
        <v>2800</v>
      </c>
      <c r="F8" s="80">
        <f>E8*D8*C8</f>
        <v>0.75173645902425046</v>
      </c>
      <c r="G8">
        <v>5.5799999999999999E-3</v>
      </c>
      <c r="H8" s="16">
        <v>1.8148597329854969E-2</v>
      </c>
      <c r="I8" s="16">
        <v>22960</v>
      </c>
      <c r="J8" s="16">
        <f>I8*H8*G8</f>
        <v>2.3251402143895628</v>
      </c>
      <c r="K8">
        <v>3.3999999999999998E-3</v>
      </c>
      <c r="L8" s="16">
        <v>1.084958761930466E-2</v>
      </c>
      <c r="M8" s="16">
        <v>22680</v>
      </c>
      <c r="N8" s="16">
        <f>M8*L8*K8</f>
        <v>0.83663340049982093</v>
      </c>
      <c r="O8" s="19">
        <f>MIN(F8,J8,N8)</f>
        <v>0.75173645902425046</v>
      </c>
      <c r="P8" t="str">
        <f>IF(O8=N8, $N$2,IF(O8=J8, $J$2, IF(O8=F8,$F$2,"N/A")))</f>
        <v>Os</v>
      </c>
      <c r="Q8">
        <v>6</v>
      </c>
      <c r="R8" s="108">
        <f>MIN(D8,H8,L8)</f>
        <v>1.084958761930466E-2</v>
      </c>
      <c r="S8" s="81" t="str">
        <f>IF(R8=L8, $N$2,IF(R8=H8, $J$2, IF(R8=D8,$F$2,"N/A")))</f>
        <v>O3</v>
      </c>
      <c r="T8" s="197">
        <v>4</v>
      </c>
      <c r="U8" s="17">
        <f>MIN(M8,I8,E8)/1000</f>
        <v>2.8</v>
      </c>
      <c r="V8" t="str">
        <f>IF(1000*U8=M8, $N$2,IF(1000*U8=I8, $J$2, IF(1000*U8=E8,$F$2,"N/A")))</f>
        <v>Os</v>
      </c>
      <c r="W8">
        <v>11</v>
      </c>
      <c r="X8" s="4">
        <f>MIN(K8,G8,C8)*1000</f>
        <v>3.4</v>
      </c>
      <c r="Y8" s="257" t="str">
        <f>IF(0.001*X8=K8, $N$2,IF(0.001*X8=G8, $J$2, IF(0.001*X8=C8,$F$2,"N/A")))</f>
        <v>O3</v>
      </c>
      <c r="Z8" s="7">
        <v>4</v>
      </c>
      <c r="AF8" s="19" t="s">
        <v>1</v>
      </c>
      <c r="AG8" s="19"/>
      <c r="AH8" s="19" t="s">
        <v>1</v>
      </c>
      <c r="AI8" s="19">
        <v>1.5825703740119931E-2</v>
      </c>
      <c r="AJ8" s="4">
        <f t="shared" si="0"/>
        <v>0.83663340049982093</v>
      </c>
      <c r="AK8">
        <f t="shared" si="1"/>
        <v>52.865478479725461</v>
      </c>
    </row>
    <row r="9" spans="2:37" x14ac:dyDescent="0.25">
      <c r="B9" t="s">
        <v>5</v>
      </c>
      <c r="C9">
        <v>1.132E-2</v>
      </c>
      <c r="D9">
        <v>3.7278290838003159E-2</v>
      </c>
      <c r="E9">
        <v>3360</v>
      </c>
      <c r="F9">
        <f>E9*D9*C9</f>
        <v>1.4178872476816178</v>
      </c>
      <c r="G9">
        <v>8.4399999999999996E-3</v>
      </c>
      <c r="H9">
        <v>2.7713624760508541E-2</v>
      </c>
      <c r="I9">
        <v>3704</v>
      </c>
      <c r="J9">
        <f>I9*H9*G9</f>
        <v>0.86637668599307549</v>
      </c>
      <c r="K9">
        <v>7.2899999999999996E-3</v>
      </c>
      <c r="L9">
        <v>2.40976857021451E-2</v>
      </c>
      <c r="M9">
        <v>5992</v>
      </c>
      <c r="N9">
        <f>M9*L9*K9</f>
        <v>1.0526273955816774</v>
      </c>
      <c r="O9" s="6">
        <f>MIN(F9,J9,N9)</f>
        <v>0.86637668599307549</v>
      </c>
      <c r="P9" t="str">
        <f>IF(O9=N9, $N$2,IF(O9=J9, $J$2, IF(O9=F9,$F$2,"N/A")))</f>
        <v>O2</v>
      </c>
      <c r="Q9">
        <v>7</v>
      </c>
      <c r="R9" s="107">
        <f>MIN(D9,H9,L9)</f>
        <v>2.40976857021451E-2</v>
      </c>
      <c r="S9" s="50" t="str">
        <f>IF(R9=L9, $N$2,IF(R9=H9, $J$2, IF(R9=D9,$F$2,"N/A")))</f>
        <v>O3</v>
      </c>
      <c r="T9" s="197">
        <v>7</v>
      </c>
      <c r="U9" s="7">
        <f>MIN(M9,I9,E9)/1000</f>
        <v>3.36</v>
      </c>
      <c r="V9" t="str">
        <f>IF(1000*U9=M9, $N$2,IF(1000*U9=I9, $J$2, IF(1000*U9=E9,$F$2,"N/A")))</f>
        <v>Os</v>
      </c>
      <c r="W9">
        <v>13</v>
      </c>
      <c r="X9" s="3">
        <f>MIN(K9,G9,C9)*1000</f>
        <v>7.29</v>
      </c>
      <c r="Y9" s="257" t="str">
        <f>IF(0.001*X9=K9, $N$2,IF(0.001*X9=G9, $J$2, IF(0.001*X9=C9,$F$2,"N/A")))</f>
        <v>O3</v>
      </c>
      <c r="Z9" s="7">
        <v>7</v>
      </c>
      <c r="AF9" t="s">
        <v>5</v>
      </c>
      <c r="AH9" t="s">
        <v>5</v>
      </c>
      <c r="AI9">
        <v>2.40976857021451E-2</v>
      </c>
      <c r="AJ9" s="3">
        <f t="shared" si="0"/>
        <v>1.0526273955816774</v>
      </c>
      <c r="AK9">
        <f t="shared" si="1"/>
        <v>43.681679999999993</v>
      </c>
    </row>
    <row r="10" spans="2:37" x14ac:dyDescent="0.25">
      <c r="B10" s="257" t="s">
        <v>1</v>
      </c>
      <c r="C10">
        <v>1.1220000000000001E-2</v>
      </c>
      <c r="D10" s="258">
        <v>3.7541041150689118E-2</v>
      </c>
      <c r="E10" s="258">
        <v>2096</v>
      </c>
      <c r="F10" s="258">
        <f>E10*D10*C10</f>
        <v>0.88285716966569416</v>
      </c>
      <c r="G10">
        <v>7.3100000000000014E-3</v>
      </c>
      <c r="H10" s="257">
        <v>2.360618487000465E-2</v>
      </c>
      <c r="I10" s="257">
        <v>17648</v>
      </c>
      <c r="J10" s="257">
        <f>I10*H10*G10</f>
        <v>3.0453602587825062</v>
      </c>
      <c r="K10">
        <v>4.9500000000000004E-3</v>
      </c>
      <c r="L10" s="257">
        <v>1.5825703740119931E-2</v>
      </c>
      <c r="M10" s="257">
        <v>17560</v>
      </c>
      <c r="N10" s="257">
        <f>M10*L10*K10</f>
        <v>1.3756018204987048</v>
      </c>
      <c r="O10" s="6">
        <f>MIN(F10,J10,N10)</f>
        <v>0.88285716966569416</v>
      </c>
      <c r="P10" t="str">
        <f>IF(O10=N10, $N$2,IF(O10=J10, $J$2, IF(O10=F10,$F$2,"N/A")))</f>
        <v>Os</v>
      </c>
      <c r="Q10">
        <v>8</v>
      </c>
      <c r="R10" s="259">
        <f>MIN(D10,H10,L10)</f>
        <v>1.5825703740119931E-2</v>
      </c>
      <c r="S10" s="260" t="str">
        <f>IF(R10=L10, $N$2,IF(R10=H10, $J$2, IF(R10=D10,$F$2,"N/A")))</f>
        <v>O3</v>
      </c>
      <c r="T10" s="197">
        <v>6</v>
      </c>
      <c r="U10" s="7">
        <f>MIN(M10,I10,E10)/1000</f>
        <v>2.0960000000000001</v>
      </c>
      <c r="V10" t="str">
        <f>IF(1000*U10=M10, $N$2,IF(1000*U10=I10, $J$2, IF(1000*U10=E10,$F$2,"N/A")))</f>
        <v>Os</v>
      </c>
      <c r="W10">
        <v>4</v>
      </c>
      <c r="X10" s="3">
        <f>MIN(K10,G10,C10)*1000</f>
        <v>4.95</v>
      </c>
      <c r="Y10" s="257" t="str">
        <f>IF(0.001*X10=K10, $N$2,IF(0.001*X10=G10, $J$2, IF(0.001*X10=C10,$F$2,"N/A")))</f>
        <v>O3</v>
      </c>
      <c r="Z10" s="7">
        <v>6</v>
      </c>
      <c r="AF10" t="s">
        <v>30</v>
      </c>
      <c r="AH10" t="s">
        <v>30</v>
      </c>
      <c r="AI10">
        <v>3.0173111706972119E-2</v>
      </c>
      <c r="AJ10" s="3">
        <f t="shared" si="0"/>
        <v>1.3756018204987048</v>
      </c>
      <c r="AK10">
        <f t="shared" si="1"/>
        <v>45.590320078947762</v>
      </c>
    </row>
    <row r="11" spans="2:37" x14ac:dyDescent="0.25">
      <c r="B11" s="257" t="s">
        <v>7</v>
      </c>
      <c r="C11">
        <v>1.6199999999999999E-2</v>
      </c>
      <c r="D11" s="258">
        <v>5.0355888903141029E-2</v>
      </c>
      <c r="E11" s="258">
        <v>1112</v>
      </c>
      <c r="F11" s="258">
        <f>E11*D11*C11</f>
        <v>0.90713112505674365</v>
      </c>
      <c r="G11">
        <v>1.77E-2</v>
      </c>
      <c r="H11" s="257">
        <v>5.7863093912601471E-2</v>
      </c>
      <c r="I11" s="257">
        <v>1120</v>
      </c>
      <c r="J11" s="257">
        <f>I11*H11*G11</f>
        <v>1.1470779737234116</v>
      </c>
      <c r="K11">
        <v>1.372E-2</v>
      </c>
      <c r="L11" s="257">
        <v>4.3962296098470688E-2</v>
      </c>
      <c r="M11" s="257">
        <v>2128</v>
      </c>
      <c r="N11" s="257">
        <f>M11*L11*K11</f>
        <v>1.2835302308583258</v>
      </c>
      <c r="O11" s="6">
        <f>MIN(F11,J11,N11)</f>
        <v>0.90713112505674365</v>
      </c>
      <c r="P11" t="str">
        <f>IF(O11=N11, $N$2,IF(O11=J11, $J$2, IF(O11=F11,$F$2,"N/A")))</f>
        <v>Os</v>
      </c>
      <c r="Q11">
        <v>9</v>
      </c>
      <c r="R11" s="259">
        <f>MIN(D11,H11,L11)</f>
        <v>4.3962296098470688E-2</v>
      </c>
      <c r="S11" s="50" t="str">
        <f>IF(R11=L11, $N$2,IF(R11=H11, $J$2, IF(R11=D11,$F$2,"N/A")))</f>
        <v>O3</v>
      </c>
      <c r="T11" s="197">
        <v>12</v>
      </c>
      <c r="U11" s="7">
        <f>MIN(M11,I11,E11)/1000</f>
        <v>1.1120000000000001</v>
      </c>
      <c r="V11" t="str">
        <f>IF(1000*U11=M11, $N$2,IF(1000*U11=I11, $J$2, IF(1000*U11=E11,$F$2,"N/A")))</f>
        <v>Os</v>
      </c>
      <c r="W11">
        <v>1</v>
      </c>
      <c r="X11" s="3">
        <f>MIN(K11,G11,C11)*1000</f>
        <v>13.719999999999999</v>
      </c>
      <c r="Y11" s="257" t="str">
        <f>IF(0.001*X11=K11, $N$2,IF(0.001*X11=G11, $J$2, IF(0.001*X11=C11,$F$2,"N/A")))</f>
        <v>O3</v>
      </c>
      <c r="Z11" s="7">
        <v>12</v>
      </c>
      <c r="AF11" t="s">
        <v>6</v>
      </c>
      <c r="AH11" t="s">
        <v>6</v>
      </c>
      <c r="AI11">
        <v>3.4040471538901329E-2</v>
      </c>
      <c r="AJ11" s="3">
        <f t="shared" si="0"/>
        <v>1.2835302308583258</v>
      </c>
      <c r="AK11">
        <f t="shared" si="1"/>
        <v>37.706006198871599</v>
      </c>
    </row>
    <row r="12" spans="2:37" x14ac:dyDescent="0.25">
      <c r="B12" t="s">
        <v>6</v>
      </c>
      <c r="C12">
        <v>1.5570000000000001E-2</v>
      </c>
      <c r="D12">
        <v>5.1797911524772637E-2</v>
      </c>
      <c r="E12">
        <v>3472</v>
      </c>
      <c r="F12">
        <f>E12*D12*C12</f>
        <v>2.8001453710341448</v>
      </c>
      <c r="G12">
        <v>1.149E-2</v>
      </c>
      <c r="H12">
        <v>3.739040344953537E-2</v>
      </c>
      <c r="I12">
        <v>3960</v>
      </c>
      <c r="J12">
        <f>I12*H12*G12</f>
        <v>1.7012783131152391</v>
      </c>
      <c r="K12">
        <v>1.0359999999999999E-2</v>
      </c>
      <c r="L12">
        <v>3.4040471538901329E-2</v>
      </c>
      <c r="M12">
        <v>6520</v>
      </c>
      <c r="N12">
        <f>M12*L12*K12</f>
        <v>2.2993385391324757</v>
      </c>
      <c r="O12" s="6">
        <f>MIN(F12,J12,N12)</f>
        <v>1.7012783131152391</v>
      </c>
      <c r="P12" t="str">
        <f>IF(O12=N12, $N$2,IF(O12=J12, $J$2, IF(O12=F12,$F$2,"N/A")))</f>
        <v>O2</v>
      </c>
      <c r="Q12">
        <v>10</v>
      </c>
      <c r="R12" s="107">
        <f>MIN(D12,H12,L12)</f>
        <v>3.4040471538901329E-2</v>
      </c>
      <c r="S12" s="50" t="str">
        <f>IF(R12=L12, $N$2,IF(R12=H12, $J$2, IF(R12=D12,$F$2,"N/A")))</f>
        <v>O3</v>
      </c>
      <c r="T12" s="197">
        <v>9</v>
      </c>
      <c r="U12" s="7">
        <f>MIN(M12,I12,E12)/1000</f>
        <v>3.472</v>
      </c>
      <c r="V12" t="str">
        <f>IF(1000*U12=M12, $N$2,IF(1000*U12=I12, $J$2, IF(1000*U12=E12,$F$2,"N/A")))</f>
        <v>Os</v>
      </c>
      <c r="W12">
        <v>14</v>
      </c>
      <c r="X12" s="3">
        <f>MIN(K12,G12,C12)*1000</f>
        <v>10.36</v>
      </c>
      <c r="Y12" s="257" t="str">
        <f>IF(0.001*X12=K12, $N$2,IF(0.001*X12=G12, $J$2, IF(0.001*X12=C12,$F$2,"N/A")))</f>
        <v>O3</v>
      </c>
      <c r="Z12" s="7">
        <v>10</v>
      </c>
      <c r="AF12" t="s">
        <v>27</v>
      </c>
      <c r="AH12" t="s">
        <v>27</v>
      </c>
      <c r="AI12">
        <v>3.4453772008419037E-2</v>
      </c>
      <c r="AJ12" s="3">
        <f t="shared" si="0"/>
        <v>2.2993385391324757</v>
      </c>
      <c r="AK12">
        <f t="shared" si="1"/>
        <v>66.736917472217996</v>
      </c>
    </row>
    <row r="13" spans="2:37" x14ac:dyDescent="0.25">
      <c r="B13" t="s">
        <v>9</v>
      </c>
      <c r="C13">
        <v>3.6159999999999998E-2</v>
      </c>
      <c r="D13">
        <v>0.12149568647146219</v>
      </c>
      <c r="E13">
        <v>2664</v>
      </c>
      <c r="F13">
        <f>E13*D13*C13</f>
        <v>11.703708636760705</v>
      </c>
      <c r="G13">
        <v>3.7539999999999997E-2</v>
      </c>
      <c r="H13">
        <v>0.1218519918620586</v>
      </c>
      <c r="I13">
        <v>2992</v>
      </c>
      <c r="J13">
        <f>I13*H13*G13</f>
        <v>13.686376733309025</v>
      </c>
      <c r="K13">
        <v>1.1690000000000001E-2</v>
      </c>
      <c r="L13">
        <v>3.8196612149477012E-2</v>
      </c>
      <c r="M13">
        <v>4504</v>
      </c>
      <c r="N13">
        <f>M13*L13*K13</f>
        <v>2.0111188557073478</v>
      </c>
      <c r="O13" s="6">
        <f>MIN(F13,J13,N13)</f>
        <v>2.0111188557073478</v>
      </c>
      <c r="P13" t="str">
        <f>IF(O13=N13, $N$2,IF(O13=J13, $J$2, IF(O13=F13,$F$2,"N/A")))</f>
        <v>O3</v>
      </c>
      <c r="Q13">
        <v>11</v>
      </c>
      <c r="R13" s="107">
        <f>MIN(D13,H13,L13)</f>
        <v>3.8196612149477012E-2</v>
      </c>
      <c r="S13" s="50" t="str">
        <f>IF(R13=L13, $N$2,IF(R13=H13, $J$2, IF(R13=D13,$F$2,"N/A")))</f>
        <v>O3</v>
      </c>
      <c r="T13" s="197">
        <v>11</v>
      </c>
      <c r="U13" s="7">
        <f>MIN(M13,I13,E13)/1000</f>
        <v>2.6640000000000001</v>
      </c>
      <c r="V13" t="str">
        <f>IF(1000*U13=M13, $N$2,IF(1000*U13=I13, $J$2, IF(1000*U13=E13,$F$2,"N/A")))</f>
        <v>Os</v>
      </c>
      <c r="W13">
        <v>10</v>
      </c>
      <c r="X13" s="3">
        <f>MIN(K13,G13,C13)*1000</f>
        <v>11.690000000000001</v>
      </c>
      <c r="Y13" s="257" t="str">
        <f>IF(0.001*X13=K13, $N$2,IF(0.001*X13=G13, $J$2, IF(0.001*X13=C13,$F$2,"N/A")))</f>
        <v>O3</v>
      </c>
      <c r="Z13" s="7">
        <v>11</v>
      </c>
      <c r="AF13" t="s">
        <v>9</v>
      </c>
      <c r="AH13" t="s">
        <v>9</v>
      </c>
      <c r="AI13">
        <v>3.8196612149477012E-2</v>
      </c>
      <c r="AJ13" s="3">
        <f t="shared" si="0"/>
        <v>2.0111188557073478</v>
      </c>
      <c r="AK13">
        <f t="shared" si="1"/>
        <v>52.651760000000003</v>
      </c>
    </row>
    <row r="14" spans="2:37" x14ac:dyDescent="0.25">
      <c r="B14" t="s">
        <v>27</v>
      </c>
      <c r="C14">
        <v>1.0699999999999999E-2</v>
      </c>
      <c r="D14">
        <v>3.5690225660800927E-2</v>
      </c>
      <c r="E14">
        <v>15464</v>
      </c>
      <c r="F14">
        <f>E14*D14*C14</f>
        <v>5.905476050919293</v>
      </c>
      <c r="G14">
        <v>1.06E-2</v>
      </c>
      <c r="H14">
        <v>3.5407392308115959E-2</v>
      </c>
      <c r="I14">
        <v>15464</v>
      </c>
      <c r="J14">
        <f>I14*H14*G14</f>
        <v>5.8039230953186749</v>
      </c>
      <c r="K14">
        <v>1.0240000000000001E-2</v>
      </c>
      <c r="L14">
        <v>3.4453772008419037E-2</v>
      </c>
      <c r="M14">
        <v>15760</v>
      </c>
      <c r="N14">
        <f>M14*L14*K14</f>
        <v>5.5602324157714849</v>
      </c>
      <c r="O14" s="6">
        <f>MIN(F14,J14,N14)</f>
        <v>5.5602324157714849</v>
      </c>
      <c r="P14" t="str">
        <f>IF(O14=N14, $N$2,IF(O14=J14, $J$2, IF(O14=F14,$F$2,"N/A")))</f>
        <v>O3</v>
      </c>
      <c r="Q14">
        <v>12</v>
      </c>
      <c r="R14" s="107">
        <f>MIN(D14,H14,L14)</f>
        <v>3.4453772008419037E-2</v>
      </c>
      <c r="S14" s="50" t="str">
        <f>IF(R14=L14, $N$2,IF(R14=H14, $J$2, IF(R14=D14,$F$2,"N/A")))</f>
        <v>O3</v>
      </c>
      <c r="T14" s="197">
        <v>10</v>
      </c>
      <c r="U14" s="7">
        <f>MIN(M14,I14,E14)/1000</f>
        <v>15.464</v>
      </c>
      <c r="V14" t="str">
        <f>IF(1000*U14=M14, $N$2,IF(1000*U14=I14, $J$2, IF(1000*U14=E14,$F$2,"N/A")))</f>
        <v>O2</v>
      </c>
      <c r="W14">
        <v>19</v>
      </c>
      <c r="X14" s="3">
        <f>MIN(K14,G14,C14)*1000</f>
        <v>10.24</v>
      </c>
      <c r="Y14" s="257" t="str">
        <f>IF(0.001*X14=K14, $N$2,IF(0.001*X14=G14, $J$2, IF(0.001*X14=C14,$F$2,"N/A")))</f>
        <v>O3</v>
      </c>
      <c r="Z14" s="7">
        <v>9</v>
      </c>
      <c r="AF14" t="s">
        <v>7</v>
      </c>
      <c r="AH14" t="s">
        <v>7</v>
      </c>
      <c r="AI14">
        <v>4.3962296098470688E-2</v>
      </c>
      <c r="AJ14" s="3">
        <f t="shared" si="0"/>
        <v>5.5602324157714849</v>
      </c>
      <c r="AK14">
        <f t="shared" si="1"/>
        <v>126.47729780349003</v>
      </c>
    </row>
    <row r="15" spans="2:37" x14ac:dyDescent="0.25">
      <c r="B15" s="257" t="s">
        <v>4</v>
      </c>
      <c r="C15">
        <v>6.3739999999999991E-2</v>
      </c>
      <c r="D15">
        <v>0.20871614664793009</v>
      </c>
      <c r="E15">
        <v>2192</v>
      </c>
      <c r="F15">
        <f>E15*D15*C15</f>
        <v>29.161419274647226</v>
      </c>
      <c r="G15">
        <v>5.1470000000000002E-2</v>
      </c>
      <c r="H15">
        <v>0.16966221481561661</v>
      </c>
      <c r="I15">
        <v>2584</v>
      </c>
      <c r="J15">
        <f>I15*H15*G15</f>
        <v>22.56481668391049</v>
      </c>
      <c r="K15">
        <v>2.954E-2</v>
      </c>
      <c r="L15">
        <v>9.7342688590288162E-2</v>
      </c>
      <c r="M15">
        <v>2952</v>
      </c>
      <c r="N15">
        <f>M15*L15*K15</f>
        <v>8.4884849178653958</v>
      </c>
      <c r="O15" s="6">
        <f>MIN(F15,J15,N15)</f>
        <v>8.4884849178653958</v>
      </c>
      <c r="P15" t="str">
        <f>IF(O15=N15, $N$2,IF(O15=J15, $J$2, IF(O15=F15,$F$2,"N/A")))</f>
        <v>O3</v>
      </c>
      <c r="Q15">
        <v>13</v>
      </c>
      <c r="R15" s="107">
        <f>MIN(D15,H15,L15)</f>
        <v>9.7342688590288162E-2</v>
      </c>
      <c r="S15" s="50" t="str">
        <f>IF(R15=L15, $N$2,IF(R15=H15, $J$2, IF(R15=D15,$F$2,"N/A")))</f>
        <v>O3</v>
      </c>
      <c r="T15" s="197">
        <v>15</v>
      </c>
      <c r="U15" s="7">
        <f>MIN(M15,I15,E15)/1000</f>
        <v>2.1920000000000002</v>
      </c>
      <c r="V15" t="str">
        <f>IF(1000*U15=M15, $N$2,IF(1000*U15=I15, $J$2, IF(1000*U15=E15,$F$2,"N/A")))</f>
        <v>Os</v>
      </c>
      <c r="W15">
        <v>5</v>
      </c>
      <c r="X15" s="3">
        <f>MIN(K15,G15,C15)*1000</f>
        <v>29.54</v>
      </c>
      <c r="Y15" s="257" t="str">
        <f>IF(0.001*X15=K15, $N$2,IF(0.001*X15=G15, $J$2, IF(0.001*X15=C15,$F$2,"N/A")))</f>
        <v>O3</v>
      </c>
      <c r="Z15" s="7">
        <v>15</v>
      </c>
      <c r="AF15" t="s">
        <v>26</v>
      </c>
      <c r="AH15" t="s">
        <v>26</v>
      </c>
      <c r="AI15">
        <v>4.6757068485021598E-2</v>
      </c>
      <c r="AJ15" s="3">
        <f t="shared" si="0"/>
        <v>8.4884849178653958</v>
      </c>
      <c r="AK15">
        <f t="shared" si="1"/>
        <v>181.54442083093042</v>
      </c>
    </row>
    <row r="16" spans="2:37" x14ac:dyDescent="0.25">
      <c r="B16" t="s">
        <v>31</v>
      </c>
      <c r="C16">
        <v>1.661E-2</v>
      </c>
      <c r="D16">
        <v>5.4997930303215981E-2</v>
      </c>
      <c r="E16">
        <v>9584</v>
      </c>
      <c r="F16">
        <f>E16*D16*C16</f>
        <v>8.7551337244722252</v>
      </c>
      <c r="G16">
        <v>1.6840000000000001E-2</v>
      </c>
      <c r="H16">
        <v>5.3588708862662322E-2</v>
      </c>
      <c r="I16">
        <v>10032</v>
      </c>
      <c r="J16">
        <f>I16*H16*G16</f>
        <v>9.0532164559042485</v>
      </c>
      <c r="K16">
        <v>1.694E-2</v>
      </c>
      <c r="L16">
        <v>5.6029815226793289E-2</v>
      </c>
      <c r="M16">
        <v>11288</v>
      </c>
      <c r="N16">
        <f>M16*L16*K16</f>
        <v>10.713949549503923</v>
      </c>
      <c r="O16" s="6">
        <f>MIN(F16,J16,N16)</f>
        <v>8.7551337244722252</v>
      </c>
      <c r="P16" t="str">
        <f>IF(O16=N16, $N$2,IF(O16=J16, $J$2, IF(O16=F16,$F$2,"N/A")))</f>
        <v>Os</v>
      </c>
      <c r="Q16">
        <v>14</v>
      </c>
      <c r="R16" s="107">
        <f>MIN(D16,H16,L16)</f>
        <v>5.3588708862662322E-2</v>
      </c>
      <c r="S16" s="50" t="str">
        <f>IF(R16=L16, $N$2,IF(R16=H16, $J$2, IF(R16=D16,$F$2,"N/A")))</f>
        <v>O2</v>
      </c>
      <c r="T16" s="197">
        <v>14</v>
      </c>
      <c r="U16" s="7">
        <f>MIN(M16,I16,E16)/1000</f>
        <v>9.5839999999999996</v>
      </c>
      <c r="V16" t="str">
        <f>IF(1000*U16=M16, $N$2,IF(1000*U16=I16, $J$2, IF(1000*U16=E16,$F$2,"N/A")))</f>
        <v>Os</v>
      </c>
      <c r="W16">
        <v>17</v>
      </c>
      <c r="X16" s="3">
        <f>MIN(K16,G16,C16)*1000</f>
        <v>16.61</v>
      </c>
      <c r="Y16" s="257" t="str">
        <f>IF(0.001*X16=K16, $N$2,IF(0.001*X16=G16, $J$2, IF(0.001*X16=C16,$F$2,"N/A")))</f>
        <v>Os</v>
      </c>
      <c r="Z16" s="7">
        <v>14</v>
      </c>
      <c r="AF16" t="s">
        <v>31</v>
      </c>
      <c r="AH16" t="s">
        <v>31</v>
      </c>
      <c r="AI16">
        <v>5.3588708862662322E-2</v>
      </c>
      <c r="AJ16" s="3">
        <f t="shared" si="0"/>
        <v>10.713949549503923</v>
      </c>
      <c r="AK16">
        <f t="shared" si="1"/>
        <v>199.92923466325229</v>
      </c>
    </row>
    <row r="17" spans="2:37" x14ac:dyDescent="0.25">
      <c r="B17" t="s">
        <v>26</v>
      </c>
      <c r="C17">
        <v>1.443E-2</v>
      </c>
      <c r="D17">
        <v>4.824545793235302E-2</v>
      </c>
      <c r="E17">
        <v>13352</v>
      </c>
      <c r="F17">
        <f>E17*D17*C17</f>
        <v>9.2954215027333795</v>
      </c>
      <c r="G17">
        <v>1.4330000000000001E-2</v>
      </c>
      <c r="H17">
        <v>4.7830397263169289E-2</v>
      </c>
      <c r="I17">
        <v>13224</v>
      </c>
      <c r="J17">
        <f>I17*H17*G17</f>
        <v>9.063856454938799</v>
      </c>
      <c r="K17">
        <v>1.393E-2</v>
      </c>
      <c r="L17">
        <v>4.6757068485021598E-2</v>
      </c>
      <c r="M17">
        <v>13520</v>
      </c>
      <c r="N17">
        <f>M17*L17*K17</f>
        <v>8.8059270332306632</v>
      </c>
      <c r="O17" s="6">
        <f>MIN(F17,J17,N17)</f>
        <v>8.8059270332306632</v>
      </c>
      <c r="P17" t="str">
        <f>IF(O17=N17, $N$2,IF(O17=J17, $J$2, IF(O17=F17,$F$2,"N/A")))</f>
        <v>O3</v>
      </c>
      <c r="Q17">
        <v>15</v>
      </c>
      <c r="R17" s="107">
        <f>MIN(D17,H17,L17)</f>
        <v>4.6757068485021598E-2</v>
      </c>
      <c r="S17" s="50" t="str">
        <f>IF(R17=L17, $N$2,IF(R17=H17, $J$2, IF(R17=D17,$F$2,"N/A")))</f>
        <v>O3</v>
      </c>
      <c r="T17" s="197">
        <v>13</v>
      </c>
      <c r="U17" s="7">
        <f>MIN(M17,I17,E17)/1000</f>
        <v>13.224</v>
      </c>
      <c r="V17" t="str">
        <f>IF(1000*U17=M17, $N$2,IF(1000*U17=I17, $J$2, IF(1000*U17=E17,$F$2,"N/A")))</f>
        <v>O2</v>
      </c>
      <c r="W17">
        <v>18</v>
      </c>
      <c r="X17" s="3">
        <f>MIN(K17,G17,C17)*1000</f>
        <v>13.93</v>
      </c>
      <c r="Y17" s="257" t="str">
        <f>IF(0.001*X17=K17, $N$2,IF(0.001*X17=G17, $J$2, IF(0.001*X17=C17,$F$2,"N/A")))</f>
        <v>O3</v>
      </c>
      <c r="Z17" s="7">
        <v>13</v>
      </c>
      <c r="AF17" t="s">
        <v>4</v>
      </c>
      <c r="AH17" t="s">
        <v>4</v>
      </c>
      <c r="AI17">
        <v>9.7342688590288162E-2</v>
      </c>
      <c r="AJ17" s="3">
        <f t="shared" si="0"/>
        <v>8.8059270332306632</v>
      </c>
      <c r="AK17">
        <f t="shared" si="1"/>
        <v>90.463158155559995</v>
      </c>
    </row>
    <row r="18" spans="2:37" x14ac:dyDescent="0.25">
      <c r="B18" s="257" t="s">
        <v>3</v>
      </c>
      <c r="C18">
        <v>7.356E-2</v>
      </c>
      <c r="D18" s="257">
        <v>0.2411321476101875</v>
      </c>
      <c r="E18" s="257">
        <v>2192</v>
      </c>
      <c r="F18" s="257">
        <f>E18*D18*C18</f>
        <v>38.880996265826219</v>
      </c>
      <c r="G18">
        <v>5.8459999999999998E-2</v>
      </c>
      <c r="H18" s="257">
        <v>0.19212173670530319</v>
      </c>
      <c r="I18" s="257">
        <v>2584</v>
      </c>
      <c r="J18" s="257">
        <f>I18*H18*G18</f>
        <v>29.022032504614589</v>
      </c>
      <c r="K18">
        <v>3.6560000000000002E-2</v>
      </c>
      <c r="L18" s="257">
        <v>0.1200206950306892</v>
      </c>
      <c r="M18" s="257">
        <v>2952</v>
      </c>
      <c r="N18" s="257">
        <f>M18*L18*K18</f>
        <v>12.953247913670536</v>
      </c>
      <c r="O18" s="6">
        <f>MIN(F18,J18,N18)</f>
        <v>12.953247913670536</v>
      </c>
      <c r="P18" t="str">
        <f>IF(O18=N18, $N$2,IF(O18=J18, $J$2, IF(O18=F18,$F$2,"N/A")))</f>
        <v>O3</v>
      </c>
      <c r="Q18">
        <v>16</v>
      </c>
      <c r="R18" s="259">
        <f>MIN(D18,H18,L18)</f>
        <v>0.1200206950306892</v>
      </c>
      <c r="S18" s="260" t="str">
        <f>IF(R18=L18, $N$2,IF(R18=H18, $J$2, IF(R18=D18,$F$2,"N/A")))</f>
        <v>O3</v>
      </c>
      <c r="T18" s="197">
        <v>16</v>
      </c>
      <c r="U18" s="7">
        <f>MIN(M18,I18,E18)/1000</f>
        <v>2.1920000000000002</v>
      </c>
      <c r="V18" t="str">
        <f>IF(1000*U18=M18, $N$2,IF(1000*U18=I18, $J$2, IF(1000*U18=E18,$F$2,"N/A")))</f>
        <v>Os</v>
      </c>
      <c r="W18">
        <v>6</v>
      </c>
      <c r="X18" s="3">
        <f>MIN(K18,G18,C18)*1000</f>
        <v>36.56</v>
      </c>
      <c r="Y18" s="257" t="str">
        <f>IF(0.001*X18=K18, $N$2,IF(0.001*X18=G18, $J$2, IF(0.001*X18=C18,$F$2,"N/A")))</f>
        <v>O3</v>
      </c>
      <c r="Z18" s="7">
        <v>16</v>
      </c>
      <c r="AF18" t="s">
        <v>3</v>
      </c>
      <c r="AH18" t="s">
        <v>3</v>
      </c>
      <c r="AI18">
        <v>0.1200206950306892</v>
      </c>
      <c r="AJ18" s="3">
        <f t="shared" si="0"/>
        <v>12.953247913670536</v>
      </c>
      <c r="AK18">
        <f t="shared" si="1"/>
        <v>107.92512000000001</v>
      </c>
    </row>
    <row r="19" spans="2:37" x14ac:dyDescent="0.25">
      <c r="B19" s="257" t="s">
        <v>8</v>
      </c>
      <c r="C19">
        <v>0.16839000000000001</v>
      </c>
      <c r="D19">
        <v>0.56031617522239685</v>
      </c>
      <c r="E19">
        <v>1776</v>
      </c>
      <c r="F19">
        <f>E19*D19*C19</f>
        <v>167.56851396436215</v>
      </c>
      <c r="G19">
        <v>0.20311000000000001</v>
      </c>
      <c r="H19">
        <v>0.68888142704963684</v>
      </c>
      <c r="I19">
        <v>1968</v>
      </c>
      <c r="J19">
        <f>I19*H19*G19</f>
        <v>275.36001468336582</v>
      </c>
      <c r="K19">
        <v>7.1149999999999991E-2</v>
      </c>
      <c r="L19">
        <v>0.23528348654508591</v>
      </c>
      <c r="M19">
        <v>5984</v>
      </c>
      <c r="N19">
        <f>M19*L19*K19</f>
        <v>100.17467368501424</v>
      </c>
      <c r="O19" s="6">
        <f>MIN(F19,J19,N19)</f>
        <v>100.17467368501424</v>
      </c>
      <c r="P19" t="str">
        <f>IF(O19=N19, $N$2,IF(O19=J19, $J$2, IF(O19=F19,$F$2,"N/A")))</f>
        <v>O3</v>
      </c>
      <c r="Q19">
        <v>17</v>
      </c>
      <c r="R19" s="107">
        <f>MIN(D19,H19,L19)</f>
        <v>0.23528348654508591</v>
      </c>
      <c r="S19" s="50" t="str">
        <f>IF(R19=L19, $N$2,IF(R19=H19, $J$2, IF(R19=D19,$F$2,"N/A")))</f>
        <v>O3</v>
      </c>
      <c r="T19" s="197">
        <v>17</v>
      </c>
      <c r="U19" s="7">
        <f>MIN(M19,I19,E19)/1000</f>
        <v>1.776</v>
      </c>
      <c r="V19" t="str">
        <f>IF(1000*U19=M19, $N$2,IF(1000*U19=I19, $J$2, IF(1000*U19=E19,$F$2,"N/A")))</f>
        <v>Os</v>
      </c>
      <c r="W19">
        <v>3</v>
      </c>
      <c r="X19" s="3">
        <f>MIN(K19,G19,C19)*1000</f>
        <v>71.149999999999991</v>
      </c>
      <c r="Y19" s="257" t="str">
        <f>IF(0.001*X19=K19, $N$2,IF(0.001*X19=G19, $J$2, IF(0.001*X19=C19,$F$2,"N/A")))</f>
        <v>O3</v>
      </c>
      <c r="Z19" s="7">
        <v>17</v>
      </c>
      <c r="AF19" t="s">
        <v>8</v>
      </c>
      <c r="AH19" t="s">
        <v>8</v>
      </c>
      <c r="AI19">
        <v>0.23528348654508591</v>
      </c>
      <c r="AJ19" s="3">
        <f t="shared" si="0"/>
        <v>71.149999999999991</v>
      </c>
      <c r="AK19">
        <f t="shared" si="1"/>
        <v>302.401163144809</v>
      </c>
    </row>
    <row r="20" spans="2:37" x14ac:dyDescent="0.25">
      <c r="B20" s="257" t="s">
        <v>10</v>
      </c>
      <c r="C20">
        <v>0.46214</v>
      </c>
      <c r="D20">
        <v>1.551475465297699</v>
      </c>
      <c r="E20">
        <v>2624</v>
      </c>
      <c r="F20">
        <f>E20*D20*C20</f>
        <v>1881.4050389017486</v>
      </c>
      <c r="G20">
        <v>0.28603000000000001</v>
      </c>
      <c r="H20">
        <v>1.0213058590888979</v>
      </c>
      <c r="I20">
        <v>3712</v>
      </c>
      <c r="J20">
        <f>I20*H20*G20</f>
        <v>1084.364714416733</v>
      </c>
      <c r="K20">
        <v>9.7009999999999999E-2</v>
      </c>
      <c r="L20">
        <v>0.34640060365200043</v>
      </c>
      <c r="M20">
        <v>10536</v>
      </c>
      <c r="N20">
        <f>M20*L20*K20</f>
        <v>354.055142495116</v>
      </c>
      <c r="O20" s="6">
        <f>MIN(F20,J20,N20)</f>
        <v>354.055142495116</v>
      </c>
      <c r="P20" t="str">
        <f>IF(O20=N20, $N$2,IF(O20=J20, $J$2, IF(O20=F20,$F$2,"N/A")))</f>
        <v>O3</v>
      </c>
      <c r="Q20">
        <v>18</v>
      </c>
      <c r="R20" s="107">
        <f>MIN(D20,H20,L20)</f>
        <v>0.34640060365200043</v>
      </c>
      <c r="S20" s="50" t="str">
        <f>IF(R20=L20, $N$2,IF(R20=H20, $J$2, IF(R20=D20,$F$2,"N/A")))</f>
        <v>O3</v>
      </c>
      <c r="T20" s="197">
        <v>18</v>
      </c>
      <c r="U20" s="7">
        <f>MIN(M20,I20,E20)/1000</f>
        <v>2.6240000000000001</v>
      </c>
      <c r="V20" t="str">
        <f>IF(1000*U20=M20, $N$2,IF(1000*U20=I20, $J$2, IF(1000*U20=E20,$F$2,"N/A")))</f>
        <v>Os</v>
      </c>
      <c r="W20">
        <v>8</v>
      </c>
      <c r="X20" s="3">
        <f>MIN(K20,G20,C20)*1000</f>
        <v>97.01</v>
      </c>
      <c r="Y20" s="257" t="str">
        <f>IF(0.001*X20=K20, $N$2,IF(0.001*X20=G20, $J$2, IF(0.001*X20=C20,$F$2,"N/A")))</f>
        <v>O3</v>
      </c>
      <c r="Z20" s="7">
        <v>18</v>
      </c>
      <c r="AF20" t="s">
        <v>10</v>
      </c>
      <c r="AH20" t="s">
        <v>10</v>
      </c>
      <c r="AI20">
        <v>0.34640060365200043</v>
      </c>
      <c r="AJ20" s="3">
        <f t="shared" si="0"/>
        <v>97.01</v>
      </c>
      <c r="AK20">
        <f t="shared" si="1"/>
        <v>280.05147501838019</v>
      </c>
    </row>
    <row r="21" spans="2:37" x14ac:dyDescent="0.25">
      <c r="B21" s="257" t="s">
        <v>12</v>
      </c>
      <c r="C21">
        <v>1.8457600000000001</v>
      </c>
      <c r="D21">
        <v>7.2451579570770273</v>
      </c>
      <c r="E21">
        <v>2652</v>
      </c>
      <c r="F21">
        <f>E21*D21*C21</f>
        <v>35464.72593526612</v>
      </c>
      <c r="G21">
        <v>1.6547000000000001</v>
      </c>
      <c r="H21">
        <v>6.4255058765411377</v>
      </c>
      <c r="I21">
        <v>3556</v>
      </c>
      <c r="J21">
        <f>I21*H21*G21</f>
        <v>37808.403944833277</v>
      </c>
      <c r="K21">
        <v>1.4991300000000001</v>
      </c>
      <c r="L21" s="44">
        <v>6.0119094848632813</v>
      </c>
      <c r="M21" s="44">
        <v>7436</v>
      </c>
      <c r="N21" s="44">
        <f>M21*L21*K21</f>
        <v>67017.945427896426</v>
      </c>
      <c r="O21" s="6">
        <f>MIN(F21,J21,N21)</f>
        <v>35464.72593526612</v>
      </c>
      <c r="P21" t="str">
        <f>IF(O21=N21, $N$2,IF(O21=J21, $J$2, IF(O21=F21,$F$2,"N/A")))</f>
        <v>Os</v>
      </c>
      <c r="Q21">
        <v>19</v>
      </c>
      <c r="R21" s="259">
        <f>MIN(D21,H21,L21)</f>
        <v>6.0119094848632813</v>
      </c>
      <c r="S21" s="260" t="str">
        <f>IF(R21=L21, $N$2,IF(R21=H21, $J$2, IF(R21=D21,$F$2,"N/A")))</f>
        <v>O3</v>
      </c>
      <c r="T21" s="197">
        <v>21</v>
      </c>
      <c r="U21" s="7">
        <f>MIN(M21,I21,E21)/1000</f>
        <v>2.6520000000000001</v>
      </c>
      <c r="V21" t="str">
        <f>IF(1000*U21=M21, $N$2,IF(1000*U21=I21, $J$2, IF(1000*U21=E21,$F$2,"N/A")))</f>
        <v>Os</v>
      </c>
      <c r="W21">
        <v>9</v>
      </c>
      <c r="X21" s="3">
        <f>MIN(K21,G21,C21)*1000</f>
        <v>1499.13</v>
      </c>
      <c r="Y21" s="257" t="str">
        <f>IF(0.001*X21=K21, $N$2,IF(0.001*X21=G21, $J$2, IF(0.001*X21=C21,$F$2,"N/A")))</f>
        <v>O3</v>
      </c>
      <c r="Z21" s="7">
        <v>20</v>
      </c>
      <c r="AF21" t="s">
        <v>11</v>
      </c>
      <c r="AH21" t="s">
        <v>11</v>
      </c>
      <c r="AI21">
        <v>4.6627011299133301</v>
      </c>
      <c r="AJ21" s="3">
        <f t="shared" si="0"/>
        <v>1499.13</v>
      </c>
      <c r="AK21">
        <f t="shared" si="1"/>
        <v>321.5153530605694</v>
      </c>
    </row>
    <row r="22" spans="2:37" x14ac:dyDescent="0.25">
      <c r="B22" s="257" t="s">
        <v>11</v>
      </c>
      <c r="C22">
        <v>3.4533499999999999</v>
      </c>
      <c r="D22">
        <v>11.457266807556151</v>
      </c>
      <c r="E22">
        <v>3072</v>
      </c>
      <c r="F22">
        <f>E22*D22*C22</f>
        <v>121546.60555737301</v>
      </c>
      <c r="G22">
        <v>2.5042200000000001</v>
      </c>
      <c r="H22">
        <v>8.0871133804321289</v>
      </c>
      <c r="I22">
        <v>3656</v>
      </c>
      <c r="J22">
        <f>I22*H22*G22</f>
        <v>74040.98687025925</v>
      </c>
      <c r="K22">
        <v>1.45594</v>
      </c>
      <c r="L22" s="44">
        <v>4.6627011299133301</v>
      </c>
      <c r="M22" s="44">
        <v>5560</v>
      </c>
      <c r="N22">
        <f>M22*L22*K22</f>
        <v>37744.688741958234</v>
      </c>
      <c r="O22" s="6">
        <f>MIN(F22,J22,N22)</f>
        <v>37744.688741958234</v>
      </c>
      <c r="P22" t="str">
        <f>IF(O22=N22, $N$2,IF(O22=J22, $J$2, IF(O22=F22,$F$2,"N/A")))</f>
        <v>O3</v>
      </c>
      <c r="Q22">
        <v>20</v>
      </c>
      <c r="R22" s="107">
        <f>MIN(D22,H22,L22)</f>
        <v>4.6627011299133301</v>
      </c>
      <c r="S22" s="50" t="str">
        <f>IF(R22=L22, $N$2,IF(R22=H22, $J$2, IF(R22=D22,$F$2,"N/A")))</f>
        <v>O3</v>
      </c>
      <c r="T22" s="197">
        <v>19</v>
      </c>
      <c r="U22" s="7">
        <f>MIN(M22,I22,E22)/1000</f>
        <v>3.0720000000000001</v>
      </c>
      <c r="V22" t="str">
        <f>IF(1000*U22=M22, $N$2,IF(1000*U22=I22, $J$2, IF(1000*U22=E22,$F$2,"N/A")))</f>
        <v>Os</v>
      </c>
      <c r="W22">
        <v>12</v>
      </c>
      <c r="X22" s="3">
        <f>MIN(K22,G22,C22)*1000</f>
        <v>1455.94</v>
      </c>
      <c r="Y22" s="257" t="str">
        <f>IF(0.001*X22=K22, $N$2,IF(0.001*X22=G22, $J$2, IF(0.001*X22=C22,$F$2,"N/A")))</f>
        <v>O3</v>
      </c>
      <c r="Z22" s="7">
        <v>19</v>
      </c>
      <c r="AF22" t="s">
        <v>13</v>
      </c>
      <c r="AH22" t="s">
        <v>13</v>
      </c>
      <c r="AI22">
        <v>5.153528928756713</v>
      </c>
      <c r="AJ22" s="3">
        <f t="shared" si="0"/>
        <v>1455.94</v>
      </c>
      <c r="AK22">
        <f t="shared" si="1"/>
        <v>282.51320990474096</v>
      </c>
    </row>
    <row r="23" spans="2:37" ht="15.75" customHeight="1" thickBot="1" x14ac:dyDescent="0.3">
      <c r="B23" s="257" t="s">
        <v>13</v>
      </c>
      <c r="C23">
        <v>3.0338699999999998</v>
      </c>
      <c r="D23" s="257">
        <v>10.29466533660889</v>
      </c>
      <c r="E23" s="257">
        <v>2436</v>
      </c>
      <c r="F23" s="257">
        <f>E23*D23*C23</f>
        <v>76082.799527158262</v>
      </c>
      <c r="G23">
        <v>3.1121300000000001</v>
      </c>
      <c r="H23" s="257">
        <v>10.72446298599243</v>
      </c>
      <c r="I23" s="257">
        <v>2820</v>
      </c>
      <c r="J23" s="257">
        <f>I23*H23*G23</f>
        <v>94120.102839122483</v>
      </c>
      <c r="K23">
        <v>1.5083200000000001</v>
      </c>
      <c r="L23" s="258">
        <v>5.153528928756713</v>
      </c>
      <c r="M23" s="258">
        <v>8364</v>
      </c>
      <c r="N23" s="258">
        <f>M23*L23*K23</f>
        <v>65014.800184969936</v>
      </c>
      <c r="O23" s="19">
        <f>MIN(F23,J23,N23)</f>
        <v>65014.800184969936</v>
      </c>
      <c r="P23" t="str">
        <f>IF(O23=N23, $N$2,IF(O23=J23, $J$2, IF(O23=F23,$F$2,"N/A")))</f>
        <v>O3</v>
      </c>
      <c r="Q23">
        <v>21</v>
      </c>
      <c r="R23" s="108">
        <f>MIN(D23,H23,L23)</f>
        <v>5.153528928756713</v>
      </c>
      <c r="S23" s="81" t="str">
        <f>IF(R23=L23, $N$2,IF(R23=H23, $J$2, IF(R23=D23,$F$2,"N/A")))</f>
        <v>O3</v>
      </c>
      <c r="T23" s="197">
        <v>20</v>
      </c>
      <c r="U23" s="17">
        <f>MIN(M23,I23,E23)/1000</f>
        <v>2.4359999999999999</v>
      </c>
      <c r="V23" t="str">
        <f>IF(1000*U23=M23, $N$2,IF(1000*U23=I23, $J$2, IF(1000*U23=E23,$F$2,"N/A")))</f>
        <v>Os</v>
      </c>
      <c r="W23">
        <v>7</v>
      </c>
      <c r="X23" s="4">
        <f>MIN(K23,G23,C23)*1000</f>
        <v>1508.3200000000002</v>
      </c>
      <c r="Y23" s="16" t="str">
        <f>IF(0.001*X23=K23, $N$2,IF(0.001*X23=G23, $J$2, IF(0.001*X23=C23,$F$2,"N/A")))</f>
        <v>O3</v>
      </c>
      <c r="Z23" s="17">
        <v>21</v>
      </c>
      <c r="AF23" t="s">
        <v>12</v>
      </c>
      <c r="AH23" t="s">
        <v>12</v>
      </c>
      <c r="AI23">
        <v>6.0119094848632813</v>
      </c>
      <c r="AJ23" s="4">
        <f t="shared" si="0"/>
        <v>1508.3200000000002</v>
      </c>
      <c r="AK23">
        <f t="shared" si="1"/>
        <v>250.88867418873014</v>
      </c>
    </row>
    <row r="25" spans="2:37" x14ac:dyDescent="0.25">
      <c r="AJ25" s="82">
        <f>AVERAGE(AK3:AK23)</f>
        <v>126.44363259154409</v>
      </c>
    </row>
    <row r="28" spans="2:37" ht="15.75" customHeight="1" thickBot="1" x14ac:dyDescent="0.3"/>
    <row r="29" spans="2:37" x14ac:dyDescent="0.25">
      <c r="O29" s="5" t="s">
        <v>65</v>
      </c>
      <c r="P29" s="5"/>
      <c r="Q29" s="5"/>
      <c r="R29" s="62" t="s">
        <v>111</v>
      </c>
      <c r="S29" s="62"/>
      <c r="T29" s="62"/>
      <c r="U29" s="2" t="s">
        <v>112</v>
      </c>
    </row>
    <row r="30" spans="2:37" x14ac:dyDescent="0.25">
      <c r="B30" t="s">
        <v>10</v>
      </c>
      <c r="C30">
        <v>0.46214</v>
      </c>
      <c r="D30">
        <v>1.551475465297699</v>
      </c>
      <c r="E30">
        <v>2624</v>
      </c>
      <c r="F30">
        <v>4071.0716209411621</v>
      </c>
      <c r="G30">
        <v>0.28603000000000001</v>
      </c>
      <c r="H30">
        <v>1.0213058590888979</v>
      </c>
      <c r="I30">
        <v>3712</v>
      </c>
      <c r="J30">
        <v>3791.0873489379878</v>
      </c>
      <c r="K30">
        <v>9.7009999999999999E-2</v>
      </c>
      <c r="L30">
        <v>0.34640060365200043</v>
      </c>
      <c r="M30">
        <v>10536</v>
      </c>
      <c r="N30">
        <v>3649.676760077477</v>
      </c>
      <c r="O30">
        <v>0.34640060365200043</v>
      </c>
      <c r="R30">
        <v>2624</v>
      </c>
      <c r="U30">
        <v>9.7009999999999999E-2</v>
      </c>
    </row>
    <row r="31" spans="2:37" x14ac:dyDescent="0.25">
      <c r="C31">
        <v>1.661E-2</v>
      </c>
      <c r="D31">
        <v>5.4997930303215981E-2</v>
      </c>
      <c r="E31">
        <v>9584</v>
      </c>
      <c r="F31">
        <v>527.10016402602196</v>
      </c>
      <c r="G31">
        <v>1.6840000000000001E-2</v>
      </c>
      <c r="H31">
        <v>5.3588708862662322E-2</v>
      </c>
      <c r="I31">
        <v>10032</v>
      </c>
      <c r="J31">
        <v>537.60192731022835</v>
      </c>
      <c r="K31">
        <v>1.694E-2</v>
      </c>
      <c r="L31">
        <v>5.6029815226793289E-2</v>
      </c>
      <c r="M31">
        <v>11288</v>
      </c>
      <c r="N31">
        <v>632.46455428004265</v>
      </c>
      <c r="O31">
        <v>5.3588708862662322E-2</v>
      </c>
      <c r="R31">
        <v>9584</v>
      </c>
      <c r="U31">
        <v>1.661E-2</v>
      </c>
    </row>
    <row r="32" spans="2:37" x14ac:dyDescent="0.25">
      <c r="B32" t="s">
        <v>31</v>
      </c>
      <c r="O32">
        <f>O30/O31</f>
        <v>6.4640595193244783</v>
      </c>
      <c r="R32">
        <f>R31/R30</f>
        <v>3.6524390243902438</v>
      </c>
      <c r="U32">
        <f>U30/U31</f>
        <v>5.8404575556893441</v>
      </c>
    </row>
    <row r="34" spans="2:36" x14ac:dyDescent="0.25">
      <c r="B34" t="s">
        <v>3</v>
      </c>
      <c r="C34">
        <v>7.356E-2</v>
      </c>
      <c r="D34">
        <v>0.2411321476101875</v>
      </c>
      <c r="E34">
        <v>2192</v>
      </c>
      <c r="F34">
        <f>E34*D34</f>
        <v>528.56166756153095</v>
      </c>
      <c r="G34">
        <v>5.8459999999999998E-2</v>
      </c>
      <c r="H34">
        <v>0.19212173670530319</v>
      </c>
      <c r="I34">
        <v>2584</v>
      </c>
      <c r="J34">
        <f>I34*H34</f>
        <v>496.44256764650345</v>
      </c>
      <c r="K34">
        <v>3.6560000000000002E-2</v>
      </c>
      <c r="L34">
        <v>0.1200206950306892</v>
      </c>
      <c r="M34">
        <v>2952</v>
      </c>
      <c r="N34">
        <f>M34*L34</f>
        <v>354.30109173059452</v>
      </c>
      <c r="O34" s="50">
        <v>0.1200206950306892</v>
      </c>
      <c r="P34" s="50"/>
      <c r="Q34" s="50"/>
      <c r="R34" s="7">
        <v>2192</v>
      </c>
      <c r="S34" s="7"/>
      <c r="T34" s="7"/>
      <c r="U34" s="3">
        <v>3.6560000000000002E-2</v>
      </c>
    </row>
    <row r="35" spans="2:36" x14ac:dyDescent="0.25">
      <c r="C35">
        <v>1.443E-2</v>
      </c>
      <c r="D35">
        <v>4.824545793235302E-2</v>
      </c>
      <c r="E35">
        <v>13352</v>
      </c>
      <c r="F35">
        <v>644.17335431277752</v>
      </c>
      <c r="G35">
        <v>1.4330000000000001E-2</v>
      </c>
      <c r="H35">
        <v>4.7830397263169289E-2</v>
      </c>
      <c r="I35">
        <v>13224</v>
      </c>
      <c r="J35">
        <v>632.50917340815067</v>
      </c>
      <c r="K35">
        <v>1.393E-2</v>
      </c>
      <c r="L35">
        <v>4.6757068485021598E-2</v>
      </c>
      <c r="M35">
        <v>13520</v>
      </c>
      <c r="N35">
        <v>632.15556591749203</v>
      </c>
      <c r="O35">
        <v>4.6757068485021598E-2</v>
      </c>
      <c r="R35">
        <v>13224</v>
      </c>
      <c r="U35">
        <v>1.393E-2</v>
      </c>
      <c r="AA35" t="s">
        <v>92</v>
      </c>
      <c r="AB35" t="s">
        <v>35</v>
      </c>
      <c r="AC35" t="s">
        <v>71</v>
      </c>
      <c r="AD35" t="s">
        <v>73</v>
      </c>
      <c r="AE35" s="6" t="s">
        <v>75</v>
      </c>
      <c r="AF35" t="s">
        <v>77</v>
      </c>
      <c r="AG35" t="s">
        <v>79</v>
      </c>
      <c r="AH35" t="s">
        <v>81</v>
      </c>
      <c r="AI35" s="6" t="s">
        <v>85</v>
      </c>
      <c r="AJ35" t="s">
        <v>161</v>
      </c>
    </row>
    <row r="36" spans="2:36" x14ac:dyDescent="0.25">
      <c r="B36" t="s">
        <v>26</v>
      </c>
      <c r="O36">
        <f>O34/O35</f>
        <v>2.5668994853502687</v>
      </c>
      <c r="R36">
        <f>R35/R34</f>
        <v>6.0328467153284668</v>
      </c>
      <c r="U36">
        <f>U34/U35</f>
        <v>2.6245513280689163</v>
      </c>
      <c r="AA36" t="s">
        <v>159</v>
      </c>
      <c r="AB36">
        <v>0.53163199656873261</v>
      </c>
      <c r="AC36">
        <v>0.46226259289843108</v>
      </c>
      <c r="AD36">
        <v>5.1884057971014492</v>
      </c>
      <c r="AE36">
        <v>6.0414078674948239</v>
      </c>
      <c r="AF36">
        <v>5.1795343137254903</v>
      </c>
      <c r="AG36">
        <v>5.8079128440366974</v>
      </c>
      <c r="AH36">
        <v>0.87889908256880733</v>
      </c>
      <c r="AI36">
        <v>1.8316737790422002</v>
      </c>
      <c r="AJ36">
        <f>AVERAGE(AB36:AI36)</f>
        <v>3.2402160341795794</v>
      </c>
    </row>
    <row r="37" spans="2:36" x14ac:dyDescent="0.25">
      <c r="AA37" t="s">
        <v>160</v>
      </c>
      <c r="AB37">
        <v>1.7931720023437554</v>
      </c>
      <c r="AC37">
        <v>2.1120832041414235</v>
      </c>
      <c r="AD37">
        <v>3.8735787596396078</v>
      </c>
      <c r="AE37">
        <v>4.507008862280089</v>
      </c>
      <c r="AF37">
        <v>4.7058843409677236</v>
      </c>
      <c r="AG37">
        <v>4.3606352421623207</v>
      </c>
      <c r="AH37">
        <v>1.5156085413465816</v>
      </c>
      <c r="AI37">
        <v>17.733232918959974</v>
      </c>
      <c r="AJ37">
        <f t="shared" ref="AJ37:AJ38" si="2">AVERAGE(AB37:AI37)</f>
        <v>5.0751504839801846</v>
      </c>
    </row>
    <row r="38" spans="2:36" x14ac:dyDescent="0.25">
      <c r="B38" t="s">
        <v>4</v>
      </c>
      <c r="C38">
        <v>6.3739999999999991E-2</v>
      </c>
      <c r="D38">
        <v>0.20871614664793009</v>
      </c>
      <c r="E38">
        <v>2192</v>
      </c>
      <c r="F38">
        <f>E38*D38</f>
        <v>457.50579345226276</v>
      </c>
      <c r="G38">
        <v>5.1470000000000002E-2</v>
      </c>
      <c r="H38">
        <v>0.16966221481561661</v>
      </c>
      <c r="I38">
        <v>2584</v>
      </c>
      <c r="J38">
        <f>I38*H38</f>
        <v>438.40716308355331</v>
      </c>
      <c r="K38">
        <v>2.954E-2</v>
      </c>
      <c r="L38">
        <v>9.7342688590288162E-2</v>
      </c>
      <c r="M38">
        <v>2952</v>
      </c>
      <c r="N38">
        <f>M38*L38</f>
        <v>287.35561671853065</v>
      </c>
      <c r="O38" s="50">
        <v>9.7342688590288162E-2</v>
      </c>
      <c r="P38" s="50"/>
      <c r="Q38" s="50"/>
      <c r="R38" s="7">
        <v>2192</v>
      </c>
      <c r="S38" s="7"/>
      <c r="T38" s="7"/>
      <c r="U38" s="3">
        <v>2.954E-2</v>
      </c>
      <c r="AA38" t="s">
        <v>112</v>
      </c>
      <c r="AB38">
        <v>1.828660436137072</v>
      </c>
      <c r="AC38">
        <v>2.142344497607656</v>
      </c>
      <c r="AD38">
        <v>3.9489341766221604</v>
      </c>
      <c r="AE38">
        <v>4.5894102726696255</v>
      </c>
      <c r="AF38">
        <v>4.5847457627118642</v>
      </c>
      <c r="AG38">
        <v>4.1763392857142865</v>
      </c>
      <c r="AH38">
        <v>1.5103076435141134</v>
      </c>
      <c r="AI38">
        <v>16.772772375471327</v>
      </c>
      <c r="AJ38">
        <f t="shared" si="2"/>
        <v>4.9441893063060132</v>
      </c>
    </row>
    <row r="39" spans="2:36" x14ac:dyDescent="0.25">
      <c r="C39">
        <v>1.0699999999999999E-2</v>
      </c>
      <c r="D39">
        <v>3.5690225660800927E-2</v>
      </c>
      <c r="E39">
        <v>15464</v>
      </c>
      <c r="F39">
        <f>E39*D39</f>
        <v>551.91364961862553</v>
      </c>
      <c r="G39">
        <v>1.06E-2</v>
      </c>
      <c r="H39">
        <v>3.5407392308115959E-2</v>
      </c>
      <c r="I39">
        <v>15464</v>
      </c>
      <c r="J39">
        <f>I39*H39</f>
        <v>547.53991465270519</v>
      </c>
      <c r="K39">
        <v>1.0240000000000001E-2</v>
      </c>
      <c r="L39">
        <v>3.4453772008419037E-2</v>
      </c>
      <c r="M39">
        <v>15760</v>
      </c>
      <c r="N39">
        <f>M39*L39</f>
        <v>542.99144685268402</v>
      </c>
      <c r="O39" s="50">
        <v>3.4453772008419037E-2</v>
      </c>
      <c r="P39" s="50"/>
      <c r="Q39" s="50"/>
      <c r="R39" s="7">
        <v>15464</v>
      </c>
      <c r="S39" s="7"/>
      <c r="T39" s="7"/>
      <c r="U39" s="3">
        <v>1.0240000000000001E-2</v>
      </c>
    </row>
    <row r="40" spans="2:36" x14ac:dyDescent="0.25">
      <c r="B40" t="s">
        <v>27</v>
      </c>
      <c r="O40">
        <f>O38/O39</f>
        <v>2.8253129604068241</v>
      </c>
      <c r="R40">
        <f>R39/R38</f>
        <v>7.054744525547445</v>
      </c>
      <c r="U40">
        <f>U38/U39</f>
        <v>2.884765625</v>
      </c>
    </row>
    <row r="41" spans="2:36" x14ac:dyDescent="0.25">
      <c r="AA41" t="s">
        <v>97</v>
      </c>
      <c r="AB41" t="s">
        <v>35</v>
      </c>
      <c r="AC41" t="s">
        <v>71</v>
      </c>
      <c r="AD41" t="s">
        <v>73</v>
      </c>
      <c r="AE41" s="6" t="s">
        <v>75</v>
      </c>
      <c r="AF41" t="s">
        <v>77</v>
      </c>
      <c r="AG41" t="s">
        <v>79</v>
      </c>
      <c r="AH41" t="s">
        <v>81</v>
      </c>
      <c r="AI41" s="6" t="s">
        <v>85</v>
      </c>
      <c r="AJ41" t="s">
        <v>161</v>
      </c>
    </row>
    <row r="42" spans="2:36" ht="15.75" customHeight="1" x14ac:dyDescent="0.25">
      <c r="B42" s="6" t="s">
        <v>2</v>
      </c>
      <c r="C42">
        <v>8.9300000000000004E-3</v>
      </c>
      <c r="D42" s="44">
        <v>3.0064648017287251E-2</v>
      </c>
      <c r="E42" s="44">
        <v>2800</v>
      </c>
      <c r="F42" s="44">
        <v>84.181014448404298</v>
      </c>
      <c r="G42">
        <v>5.5799999999999999E-3</v>
      </c>
      <c r="H42">
        <v>1.8148597329854969E-2</v>
      </c>
      <c r="I42">
        <v>22960</v>
      </c>
      <c r="J42">
        <v>416.69179469347</v>
      </c>
      <c r="K42">
        <v>3.3999999999999998E-3</v>
      </c>
      <c r="L42">
        <v>1.084958761930466E-2</v>
      </c>
      <c r="M42">
        <v>22680</v>
      </c>
      <c r="N42">
        <v>246.06864720582959</v>
      </c>
      <c r="O42" s="50">
        <v>1.084958761930466E-2</v>
      </c>
      <c r="P42" s="50"/>
      <c r="Q42" s="50"/>
      <c r="R42" s="7">
        <v>2800</v>
      </c>
      <c r="S42" s="7"/>
      <c r="T42" s="7"/>
      <c r="U42" s="3">
        <v>3.3999999999999998E-3</v>
      </c>
      <c r="AA42" t="s">
        <v>159</v>
      </c>
      <c r="AB42">
        <v>0.59930880260215491</v>
      </c>
      <c r="AC42">
        <v>0.51784298176050758</v>
      </c>
      <c r="AD42">
        <v>0.68038170777047968</v>
      </c>
      <c r="AE42">
        <v>0.78448382699219243</v>
      </c>
      <c r="AF42">
        <v>1.4517753047164812</v>
      </c>
      <c r="AG42">
        <v>1.5532784184514004</v>
      </c>
      <c r="AH42">
        <v>0.92123287671232879</v>
      </c>
      <c r="AI42">
        <v>1.884855581576893</v>
      </c>
      <c r="AJ42">
        <f>AVERAGE(AB42:AI42)</f>
        <v>1.0491449375728048</v>
      </c>
    </row>
    <row r="43" spans="2:36" x14ac:dyDescent="0.25">
      <c r="C43">
        <v>2.8E-3</v>
      </c>
      <c r="D43">
        <v>9.4603798352181911E-3</v>
      </c>
      <c r="E43">
        <v>7536</v>
      </c>
      <c r="F43">
        <v>71.293422438204288</v>
      </c>
      <c r="G43">
        <v>2.7899999999999999E-3</v>
      </c>
      <c r="H43" s="44">
        <v>9.2584816738963127E-3</v>
      </c>
      <c r="I43" s="44">
        <v>7408</v>
      </c>
      <c r="J43" s="44">
        <v>68.586832240223885</v>
      </c>
      <c r="K43">
        <v>2.7699999999999999E-3</v>
      </c>
      <c r="L43">
        <v>9.2453933320939541E-3</v>
      </c>
      <c r="M43">
        <v>7448</v>
      </c>
      <c r="N43">
        <v>68.85968953743577</v>
      </c>
      <c r="O43" s="50">
        <v>9.2453933320939541E-3</v>
      </c>
      <c r="P43" s="50"/>
      <c r="Q43" s="50"/>
      <c r="R43" s="7">
        <v>7408</v>
      </c>
      <c r="S43" s="7"/>
      <c r="T43" s="7"/>
      <c r="U43" s="3">
        <v>2.7699999999999999E-3</v>
      </c>
      <c r="AA43" t="s">
        <v>160</v>
      </c>
      <c r="AB43">
        <v>1.183527232010275</v>
      </c>
      <c r="AC43">
        <v>1.2927927224804281</v>
      </c>
      <c r="AD43">
        <v>2.2874913712548923</v>
      </c>
      <c r="AE43">
        <v>2.7176917726547223</v>
      </c>
      <c r="AF43">
        <v>1.4817383841687604</v>
      </c>
      <c r="AG43">
        <v>1.4989721948038666</v>
      </c>
      <c r="AH43">
        <v>1.5619193595844125</v>
      </c>
      <c r="AI43">
        <v>5.8128357284380954</v>
      </c>
      <c r="AJ43">
        <f t="shared" ref="AJ43:AJ44" si="3">AVERAGE(AB43:AI43)</f>
        <v>2.2296210956744313</v>
      </c>
    </row>
    <row r="44" spans="2:36" x14ac:dyDescent="0.25">
      <c r="B44" s="6" t="s">
        <v>25</v>
      </c>
      <c r="O44">
        <f>O42/O43</f>
        <v>1.1735128219631277</v>
      </c>
      <c r="R44">
        <f>R43/R42</f>
        <v>2.6457142857142859</v>
      </c>
      <c r="U44">
        <f>U42/U43</f>
        <v>1.227436823104693</v>
      </c>
      <c r="AA44" t="s">
        <v>112</v>
      </c>
      <c r="AB44">
        <v>1.2292263610315188</v>
      </c>
      <c r="AC44">
        <v>1.3449023861171365</v>
      </c>
      <c r="AD44">
        <v>1.5841417123576547</v>
      </c>
      <c r="AE44">
        <v>1.8755813953488369</v>
      </c>
      <c r="AF44">
        <v>1.6348684210526316</v>
      </c>
      <c r="AG44">
        <v>1.6186440677966099</v>
      </c>
      <c r="AH44">
        <v>1.5689404934687952</v>
      </c>
      <c r="AI44">
        <v>6.2325860688550829</v>
      </c>
      <c r="AJ44">
        <f t="shared" si="3"/>
        <v>2.1361113632535336</v>
      </c>
    </row>
    <row r="46" spans="2:36" ht="15.75" customHeight="1" thickBot="1" x14ac:dyDescent="0.3">
      <c r="B46" s="19" t="s">
        <v>1</v>
      </c>
      <c r="C46">
        <v>1.1220000000000001E-2</v>
      </c>
      <c r="D46" s="80">
        <v>3.7541041150689118E-2</v>
      </c>
      <c r="E46" s="80">
        <v>2096</v>
      </c>
      <c r="F46" s="80">
        <v>78.686022251844392</v>
      </c>
      <c r="G46">
        <v>7.3100000000000014E-3</v>
      </c>
      <c r="H46" s="16">
        <v>2.360618487000465E-2</v>
      </c>
      <c r="I46" s="16">
        <v>17648</v>
      </c>
      <c r="J46" s="16">
        <v>416.60195058584208</v>
      </c>
      <c r="K46">
        <v>4.9500000000000004E-3</v>
      </c>
      <c r="L46" s="16">
        <v>1.5825703740119931E-2</v>
      </c>
      <c r="M46" s="16">
        <v>17560</v>
      </c>
      <c r="N46" s="16">
        <v>277.89935767650599</v>
      </c>
      <c r="O46" s="81">
        <v>1.5825703740119931E-2</v>
      </c>
      <c r="P46" s="81"/>
      <c r="Q46" s="81"/>
      <c r="R46" s="17">
        <v>2096</v>
      </c>
      <c r="S46" s="17"/>
      <c r="T46" s="17"/>
      <c r="U46" s="4">
        <v>4.9500000000000004E-3</v>
      </c>
    </row>
    <row r="47" spans="2:36" x14ac:dyDescent="0.25">
      <c r="C47">
        <v>4.3E-3</v>
      </c>
      <c r="D47">
        <v>1.445328257977962E-2</v>
      </c>
      <c r="E47">
        <v>6640</v>
      </c>
      <c r="F47">
        <v>95.969796329736695</v>
      </c>
      <c r="G47">
        <v>4.2699999999999986E-3</v>
      </c>
      <c r="H47" s="44">
        <v>1.4209139160811899E-2</v>
      </c>
      <c r="I47" s="44">
        <v>6576</v>
      </c>
      <c r="J47" s="44">
        <v>93.439299121499062</v>
      </c>
      <c r="K47">
        <v>4.2699999999999986E-3</v>
      </c>
      <c r="L47">
        <v>1.4263147953897709E-2</v>
      </c>
      <c r="M47">
        <v>6616</v>
      </c>
      <c r="N47">
        <v>94.36498686298728</v>
      </c>
      <c r="O47" s="50">
        <v>1.4209139160811899E-2</v>
      </c>
      <c r="P47" s="50"/>
      <c r="Q47" s="50"/>
      <c r="R47" s="7">
        <v>6576</v>
      </c>
      <c r="S47" s="7"/>
      <c r="T47" s="7"/>
      <c r="U47" s="3">
        <v>4.2699999999999986E-3</v>
      </c>
      <c r="AA47" t="s">
        <v>98</v>
      </c>
      <c r="AB47" t="s">
        <v>35</v>
      </c>
      <c r="AC47" t="s">
        <v>71</v>
      </c>
      <c r="AD47" t="s">
        <v>73</v>
      </c>
      <c r="AE47" s="6" t="s">
        <v>75</v>
      </c>
      <c r="AF47" t="s">
        <v>77</v>
      </c>
      <c r="AG47" t="s">
        <v>79</v>
      </c>
      <c r="AH47" t="s">
        <v>81</v>
      </c>
      <c r="AI47" s="6" t="s">
        <v>85</v>
      </c>
      <c r="AJ47" t="s">
        <v>161</v>
      </c>
    </row>
    <row r="48" spans="2:36" x14ac:dyDescent="0.25">
      <c r="B48" s="6" t="s">
        <v>24</v>
      </c>
      <c r="O48">
        <f>O46/O47</f>
        <v>1.1137693537245688</v>
      </c>
      <c r="R48">
        <f>R47/R46</f>
        <v>3.1374045801526718</v>
      </c>
      <c r="U48">
        <f>U46/U47</f>
        <v>1.1592505854800941</v>
      </c>
      <c r="AA48" t="s">
        <v>159</v>
      </c>
      <c r="AB48">
        <v>0.57283502198432423</v>
      </c>
      <c r="AC48">
        <v>0.49759398496240603</v>
      </c>
      <c r="AD48">
        <v>0.81719316416364585</v>
      </c>
      <c r="AE48">
        <v>0.71187208700155358</v>
      </c>
      <c r="AF48">
        <v>1.4674622223724687</v>
      </c>
      <c r="AG48">
        <v>1.5703337702934355</v>
      </c>
      <c r="AH48">
        <v>1.2445229681978798</v>
      </c>
      <c r="AI48">
        <v>1.6657066052227341</v>
      </c>
      <c r="AJ48">
        <f>AVERAGE(AB48:AI48)</f>
        <v>1.0684399780248059</v>
      </c>
    </row>
    <row r="49" spans="2:36" x14ac:dyDescent="0.25">
      <c r="AA49" t="s">
        <v>160</v>
      </c>
      <c r="AB49">
        <v>2.1879269623197808</v>
      </c>
      <c r="AC49">
        <v>2.396070456208331</v>
      </c>
      <c r="AD49">
        <v>4.0980179747613699</v>
      </c>
      <c r="AE49">
        <v>4.617173794178278</v>
      </c>
      <c r="AF49">
        <v>2.9946675020945954</v>
      </c>
      <c r="AG49">
        <v>2.6336574633104992</v>
      </c>
      <c r="AH49">
        <v>1.5257187246497126</v>
      </c>
      <c r="AI49">
        <v>10.523026176084487</v>
      </c>
      <c r="AJ49">
        <f t="shared" ref="AJ49:AJ50" si="4">AVERAGE(AB49:AI49)</f>
        <v>3.8720323817008824</v>
      </c>
    </row>
    <row r="50" spans="2:36" x14ac:dyDescent="0.25">
      <c r="B50" t="s">
        <v>7</v>
      </c>
      <c r="C50">
        <v>1.6199999999999999E-2</v>
      </c>
      <c r="D50" s="44">
        <v>5.0355888903141029E-2</v>
      </c>
      <c r="E50" s="44">
        <v>1112</v>
      </c>
      <c r="F50" s="44">
        <v>55.995748460292823</v>
      </c>
      <c r="G50">
        <v>1.77E-2</v>
      </c>
      <c r="H50">
        <v>5.7863093912601471E-2</v>
      </c>
      <c r="I50">
        <v>1120</v>
      </c>
      <c r="J50">
        <v>64.806665182113647</v>
      </c>
      <c r="K50">
        <v>1.372E-2</v>
      </c>
      <c r="L50">
        <v>4.3962296098470688E-2</v>
      </c>
      <c r="M50">
        <v>2128</v>
      </c>
      <c r="N50">
        <v>93.551766097545624</v>
      </c>
      <c r="O50" s="50">
        <v>4.3962296098470688E-2</v>
      </c>
      <c r="P50" s="50"/>
      <c r="Q50" s="50"/>
      <c r="R50" s="7">
        <v>1112</v>
      </c>
      <c r="S50" s="7"/>
      <c r="T50" s="7"/>
      <c r="U50" s="3">
        <v>1.372E-2</v>
      </c>
      <c r="AA50" t="s">
        <v>112</v>
      </c>
      <c r="AB50">
        <v>2.416666666666667</v>
      </c>
      <c r="AC50">
        <v>2.645833333333333</v>
      </c>
      <c r="AD50">
        <v>4.4319999999999995</v>
      </c>
      <c r="AE50">
        <v>4.9891891891891893</v>
      </c>
      <c r="AF50">
        <v>3.2857142857142865</v>
      </c>
      <c r="AG50">
        <v>2.8382352941176467</v>
      </c>
      <c r="AH50">
        <v>1.5454545454545456</v>
      </c>
      <c r="AI50">
        <v>11.666666666666668</v>
      </c>
      <c r="AJ50">
        <f t="shared" si="4"/>
        <v>4.2274699976427925</v>
      </c>
    </row>
    <row r="51" spans="2:36" x14ac:dyDescent="0.25">
      <c r="C51">
        <v>9.7700000000000009E-3</v>
      </c>
      <c r="D51" s="44">
        <v>3.0173111706972119E-2</v>
      </c>
      <c r="E51" s="44">
        <v>1192</v>
      </c>
      <c r="F51" s="44">
        <v>35.96634915471077</v>
      </c>
      <c r="G51">
        <v>1.09E-2</v>
      </c>
      <c r="H51">
        <v>3.5252874717116363E-2</v>
      </c>
      <c r="I51">
        <v>1264</v>
      </c>
      <c r="J51">
        <v>44.559633642435067</v>
      </c>
      <c r="K51">
        <v>1.086E-2</v>
      </c>
      <c r="L51">
        <v>3.4983370453119278E-2</v>
      </c>
      <c r="M51">
        <v>1376</v>
      </c>
      <c r="N51">
        <v>48.137117743492126</v>
      </c>
      <c r="O51" s="50">
        <v>3.0173111706972119E-2</v>
      </c>
      <c r="P51" s="50"/>
      <c r="Q51" s="50"/>
      <c r="R51" s="7">
        <v>1192</v>
      </c>
      <c r="S51" s="7"/>
      <c r="T51" s="7"/>
      <c r="U51" s="3">
        <v>9.7700000000000009E-3</v>
      </c>
    </row>
    <row r="52" spans="2:36" x14ac:dyDescent="0.25">
      <c r="B52" t="s">
        <v>30</v>
      </c>
      <c r="O52">
        <f>O50/O51</f>
        <v>1.4570023975456365</v>
      </c>
      <c r="R52">
        <f>R51/R50</f>
        <v>1.0719424460431655</v>
      </c>
      <c r="U52">
        <f>U50/U51</f>
        <v>1.4042988741044011</v>
      </c>
    </row>
    <row r="55" spans="2:36" ht="15.75" customHeight="1" thickBot="1" x14ac:dyDescent="0.3"/>
    <row r="56" spans="2:36" x14ac:dyDescent="0.25">
      <c r="O56" s="5" t="s">
        <v>114</v>
      </c>
      <c r="P56" s="5"/>
      <c r="Q56" s="5"/>
      <c r="R56" s="62" t="s">
        <v>115</v>
      </c>
      <c r="S56" s="62"/>
      <c r="T56" s="62"/>
      <c r="U56" s="2" t="s">
        <v>116</v>
      </c>
    </row>
    <row r="57" spans="2:36" x14ac:dyDescent="0.25">
      <c r="B57" t="s">
        <v>31</v>
      </c>
      <c r="O57">
        <v>6.4640595193244792</v>
      </c>
      <c r="R57">
        <v>3.6524390243902438</v>
      </c>
      <c r="U57">
        <v>5.8404575556893441</v>
      </c>
    </row>
    <row r="58" spans="2:36" x14ac:dyDescent="0.25">
      <c r="B58" t="s">
        <v>26</v>
      </c>
      <c r="O58">
        <v>2.56689948535027</v>
      </c>
      <c r="R58">
        <v>6.0328467153284668</v>
      </c>
      <c r="U58">
        <v>2.6245513280689159</v>
      </c>
    </row>
    <row r="59" spans="2:36" x14ac:dyDescent="0.25">
      <c r="B59" t="s">
        <v>27</v>
      </c>
      <c r="O59">
        <v>2.8253129604068241</v>
      </c>
      <c r="R59">
        <v>7.054744525547445</v>
      </c>
      <c r="U59">
        <v>2.884765625</v>
      </c>
    </row>
    <row r="60" spans="2:36" x14ac:dyDescent="0.25">
      <c r="B60" s="6" t="s">
        <v>25</v>
      </c>
      <c r="O60">
        <v>1.173512821963127</v>
      </c>
      <c r="R60">
        <v>2.6457142857142859</v>
      </c>
      <c r="U60">
        <v>1.227436823104693</v>
      </c>
    </row>
    <row r="61" spans="2:36" x14ac:dyDescent="0.25">
      <c r="B61" s="6" t="s">
        <v>24</v>
      </c>
      <c r="O61">
        <v>1.113769353724569</v>
      </c>
      <c r="R61">
        <v>3.1374045801526722</v>
      </c>
      <c r="U61">
        <v>1.1592505854800941</v>
      </c>
    </row>
    <row r="62" spans="2:36" x14ac:dyDescent="0.25">
      <c r="B62" t="s">
        <v>30</v>
      </c>
      <c r="O62">
        <v>1.4570023975456361</v>
      </c>
      <c r="R62">
        <v>1.071942446043165</v>
      </c>
      <c r="U62">
        <v>1.4042988741044009</v>
      </c>
    </row>
    <row r="63" spans="2:36" x14ac:dyDescent="0.25">
      <c r="B63" t="s">
        <v>5</v>
      </c>
      <c r="O63">
        <v>0.25007779802450208</v>
      </c>
      <c r="R63">
        <v>0.15819209039548021</v>
      </c>
      <c r="U63">
        <v>3.8571428571428572</v>
      </c>
    </row>
    <row r="64" spans="2:36" x14ac:dyDescent="0.25">
      <c r="B64" t="s">
        <v>6</v>
      </c>
      <c r="O64">
        <v>3.6421708729389231</v>
      </c>
      <c r="R64">
        <v>7.1359447004608292</v>
      </c>
      <c r="U64">
        <v>3.5</v>
      </c>
    </row>
    <row r="68" spans="2:21" ht="15.75" customHeight="1" thickBot="1" x14ac:dyDescent="0.3">
      <c r="B68" t="s">
        <v>5</v>
      </c>
      <c r="C68">
        <v>1.132E-2</v>
      </c>
      <c r="D68">
        <v>3.7278290838003159E-2</v>
      </c>
      <c r="E68">
        <v>3360</v>
      </c>
      <c r="F68">
        <v>125.2550572156906</v>
      </c>
      <c r="G68">
        <v>8.4399999999999996E-3</v>
      </c>
      <c r="H68">
        <v>2.7713624760508541E-2</v>
      </c>
      <c r="I68">
        <v>3704</v>
      </c>
      <c r="J68">
        <v>102.65126611292359</v>
      </c>
      <c r="K68">
        <v>7.2899999999999996E-3</v>
      </c>
      <c r="L68">
        <v>2.40976857021451E-2</v>
      </c>
      <c r="M68">
        <v>5992</v>
      </c>
      <c r="N68">
        <v>144.39333272725341</v>
      </c>
      <c r="O68" s="50">
        <v>2.40976857021451E-2</v>
      </c>
      <c r="P68" s="50"/>
      <c r="Q68" s="50"/>
      <c r="R68" s="7">
        <v>3360</v>
      </c>
      <c r="S68" s="7"/>
      <c r="T68" s="7"/>
      <c r="U68" s="3">
        <v>7.2899999999999996E-3</v>
      </c>
    </row>
    <row r="69" spans="2:21" x14ac:dyDescent="0.25">
      <c r="B69" s="45" t="s">
        <v>28</v>
      </c>
      <c r="C69">
        <v>2.0400000000000001E-3</v>
      </c>
      <c r="D69" s="5">
        <v>6.5956851467490196E-3</v>
      </c>
      <c r="E69" s="5">
        <v>21240</v>
      </c>
      <c r="F69" s="5">
        <v>140.09235251694921</v>
      </c>
      <c r="G69">
        <v>1.97E-3</v>
      </c>
      <c r="H69" s="5">
        <v>6.309550954028964E-3</v>
      </c>
      <c r="I69" s="5">
        <v>22432</v>
      </c>
      <c r="J69" s="5">
        <v>141.53584700077769</v>
      </c>
      <c r="K69">
        <v>1.89E-3</v>
      </c>
      <c r="L69" s="5">
        <v>6.0262961778789759E-3</v>
      </c>
      <c r="M69" s="5">
        <v>23952</v>
      </c>
      <c r="N69" s="5">
        <v>144.3418460525572</v>
      </c>
      <c r="O69" s="47">
        <v>6.0262961778789759E-3</v>
      </c>
      <c r="P69" s="47"/>
      <c r="Q69" s="47"/>
      <c r="R69" s="62">
        <v>21240</v>
      </c>
      <c r="S69" s="62"/>
      <c r="T69" s="62"/>
      <c r="U69" s="2">
        <v>1.89E-3</v>
      </c>
    </row>
    <row r="70" spans="2:21" x14ac:dyDescent="0.25">
      <c r="O70">
        <f>O68/O69</f>
        <v>3.9987556188495463</v>
      </c>
      <c r="R70">
        <f>R69/R68</f>
        <v>6.3214285714285712</v>
      </c>
      <c r="U70">
        <f>U68/U69</f>
        <v>3.8571428571428572</v>
      </c>
    </row>
    <row r="72" spans="2:21" x14ac:dyDescent="0.25">
      <c r="C72">
        <v>1.5570000000000001E-2</v>
      </c>
      <c r="D72">
        <v>5.1797911524772637E-2</v>
      </c>
      <c r="E72">
        <v>3472</v>
      </c>
      <c r="F72">
        <v>179.84234881401059</v>
      </c>
      <c r="G72">
        <v>1.149E-2</v>
      </c>
      <c r="H72">
        <v>3.739040344953537E-2</v>
      </c>
      <c r="I72">
        <v>3960</v>
      </c>
      <c r="J72">
        <v>148.06599766016009</v>
      </c>
      <c r="K72">
        <v>1.0359999999999999E-2</v>
      </c>
      <c r="L72">
        <v>3.4040471538901329E-2</v>
      </c>
      <c r="M72">
        <v>6520</v>
      </c>
      <c r="N72">
        <v>221.94387443363669</v>
      </c>
      <c r="O72" s="50">
        <v>3.4040471538901329E-2</v>
      </c>
      <c r="P72" s="50"/>
      <c r="Q72" s="50"/>
      <c r="R72" s="7">
        <v>3472</v>
      </c>
      <c r="S72" s="7"/>
      <c r="T72" s="7"/>
      <c r="U72" s="3">
        <v>1.0359999999999999E-2</v>
      </c>
    </row>
    <row r="73" spans="2:21" x14ac:dyDescent="0.25">
      <c r="B73" s="6" t="s">
        <v>29</v>
      </c>
      <c r="C73">
        <v>3.0300000000000001E-3</v>
      </c>
      <c r="D73">
        <v>9.554500225931406E-3</v>
      </c>
      <c r="E73">
        <v>24776</v>
      </c>
      <c r="F73">
        <v>236.72229759767649</v>
      </c>
      <c r="G73">
        <v>2.97E-3</v>
      </c>
      <c r="H73">
        <v>9.3462038785219193E-3</v>
      </c>
      <c r="I73">
        <v>26432</v>
      </c>
      <c r="J73">
        <v>247.0388609170914</v>
      </c>
      <c r="K73">
        <v>2.96E-3</v>
      </c>
      <c r="L73">
        <v>9.3586617149412632E-3</v>
      </c>
      <c r="M73">
        <v>29824</v>
      </c>
      <c r="N73">
        <v>279.11272698640818</v>
      </c>
      <c r="O73" s="50">
        <v>9.3462038785219193E-3</v>
      </c>
      <c r="P73" s="50"/>
      <c r="Q73" s="50"/>
      <c r="R73" s="7">
        <v>24776</v>
      </c>
      <c r="S73" s="7"/>
      <c r="T73" s="7"/>
      <c r="U73" s="3">
        <v>2.96E-3</v>
      </c>
    </row>
    <row r="74" spans="2:21" x14ac:dyDescent="0.25">
      <c r="B74" t="s">
        <v>6</v>
      </c>
      <c r="O74">
        <f>O72/O73</f>
        <v>3.6421708729389231</v>
      </c>
      <c r="R74">
        <f>R73/R72</f>
        <v>7.1359447004608292</v>
      </c>
      <c r="U74">
        <f>U72/U73</f>
        <v>3.5</v>
      </c>
    </row>
    <row r="81" spans="21:32" ht="15.75" customHeight="1" thickBot="1" x14ac:dyDescent="0.3">
      <c r="X81" t="s">
        <v>35</v>
      </c>
      <c r="Z81" t="s">
        <v>71</v>
      </c>
      <c r="AA81" t="s">
        <v>73</v>
      </c>
      <c r="AB81" s="6" t="s">
        <v>75</v>
      </c>
      <c r="AC81" s="6" t="s">
        <v>85</v>
      </c>
      <c r="AD81" t="s">
        <v>77</v>
      </c>
      <c r="AE81" t="s">
        <v>79</v>
      </c>
      <c r="AF81" t="s">
        <v>81</v>
      </c>
    </row>
    <row r="82" spans="21:32" ht="15.75" customHeight="1" thickBot="1" x14ac:dyDescent="0.3">
      <c r="U82" s="5" t="s">
        <v>114</v>
      </c>
      <c r="X82">
        <v>1.113769353724569</v>
      </c>
      <c r="Z82">
        <v>1.173512821963127</v>
      </c>
      <c r="AA82">
        <v>2.56689948535027</v>
      </c>
      <c r="AB82">
        <v>2.8253129604068241</v>
      </c>
      <c r="AC82">
        <v>6.4640595193244792</v>
      </c>
      <c r="AD82">
        <v>3.9987556188495459</v>
      </c>
      <c r="AE82">
        <v>3.6421708729389231</v>
      </c>
      <c r="AF82">
        <v>1.4570023975456361</v>
      </c>
    </row>
    <row r="83" spans="21:32" ht="15.75" customHeight="1" thickBot="1" x14ac:dyDescent="0.3">
      <c r="U83" s="2" t="s">
        <v>116</v>
      </c>
      <c r="X83">
        <v>3.1374045801526722</v>
      </c>
      <c r="Z83">
        <v>2.6457142857142859</v>
      </c>
      <c r="AA83">
        <v>6.0328467153284668</v>
      </c>
      <c r="AB83">
        <v>7.054744525547445</v>
      </c>
      <c r="AC83">
        <v>3.6524390243902438</v>
      </c>
      <c r="AD83">
        <v>6.3214285714285712</v>
      </c>
      <c r="AE83">
        <v>7.1359447004608292</v>
      </c>
      <c r="AF83">
        <v>1.071942446043165</v>
      </c>
    </row>
    <row r="84" spans="21:32" x14ac:dyDescent="0.25">
      <c r="U84" s="62" t="s">
        <v>115</v>
      </c>
      <c r="X84">
        <v>1.1592505854800941</v>
      </c>
      <c r="Z84">
        <v>1.227436823104693</v>
      </c>
      <c r="AA84">
        <v>2.6245513280689159</v>
      </c>
      <c r="AB84">
        <v>2.884765625</v>
      </c>
      <c r="AC84">
        <v>5.8404575556893441</v>
      </c>
      <c r="AD84">
        <v>3.8571428571428572</v>
      </c>
      <c r="AE84">
        <v>3.5</v>
      </c>
      <c r="AF84">
        <v>1.4042988741044009</v>
      </c>
    </row>
  </sheetData>
  <autoFilter ref="B2:Z2" xr:uid="{00000000-0001-0000-0A00-000000000000}">
    <sortState xmlns:xlrd2="http://schemas.microsoft.com/office/spreadsheetml/2017/richdata2" ref="B3:Z23">
      <sortCondition ref="O2"/>
    </sortState>
  </autoFilter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L27"/>
  <sheetViews>
    <sheetView workbookViewId="0">
      <selection activeCell="G3" sqref="G3:H27"/>
    </sheetView>
  </sheetViews>
  <sheetFormatPr defaultRowHeight="15" x14ac:dyDescent="0.25"/>
  <cols>
    <col min="2" max="2" width="6.42578125" bestFit="1" customWidth="1"/>
    <col min="3" max="3" width="9.28515625" bestFit="1" customWidth="1"/>
    <col min="4" max="4" width="5.5703125" bestFit="1" customWidth="1"/>
    <col min="5" max="5" width="9.5703125" bestFit="1" customWidth="1"/>
    <col min="6" max="6" width="7" bestFit="1" customWidth="1"/>
    <col min="7" max="7" width="9.140625" bestFit="1" customWidth="1"/>
    <col min="8" max="8" width="4.5703125" bestFit="1" customWidth="1"/>
    <col min="9" max="9" width="9.5703125" bestFit="1" customWidth="1"/>
    <col min="10" max="11" width="11.28515625" bestFit="1" customWidth="1"/>
    <col min="12" max="12" width="8.7109375" bestFit="1" customWidth="1"/>
    <col min="13" max="13" width="6" bestFit="1" customWidth="1"/>
  </cols>
  <sheetData>
    <row r="1" spans="2:12" x14ac:dyDescent="0.25">
      <c r="B1" t="s">
        <v>98</v>
      </c>
      <c r="I1" s="246" t="s">
        <v>110</v>
      </c>
      <c r="J1" s="217"/>
      <c r="K1" s="217"/>
      <c r="L1" s="217"/>
    </row>
    <row r="2" spans="2:12" ht="15.75" customHeight="1" thickBot="1" x14ac:dyDescent="0.3">
      <c r="B2" s="16"/>
      <c r="C2" s="244" t="s">
        <v>117</v>
      </c>
      <c r="D2" s="243"/>
      <c r="E2" s="244" t="s">
        <v>118</v>
      </c>
      <c r="F2" s="243"/>
      <c r="G2" s="244" t="s">
        <v>119</v>
      </c>
      <c r="H2" s="243"/>
      <c r="I2" s="104" t="s">
        <v>120</v>
      </c>
      <c r="J2" s="105" t="s">
        <v>117</v>
      </c>
      <c r="K2" s="105" t="s">
        <v>118</v>
      </c>
      <c r="L2" s="105" t="s">
        <v>119</v>
      </c>
    </row>
    <row r="3" spans="2:12" x14ac:dyDescent="0.25">
      <c r="B3" s="245" t="s">
        <v>121</v>
      </c>
      <c r="C3" s="88" t="s">
        <v>122</v>
      </c>
      <c r="D3" s="89">
        <v>5.0338937435299149E-3</v>
      </c>
      <c r="E3" s="88" t="s">
        <v>122</v>
      </c>
      <c r="F3" s="88">
        <v>0.14000000000000001</v>
      </c>
      <c r="G3" s="88" t="s">
        <v>81</v>
      </c>
      <c r="H3" s="97">
        <v>1.3640000000000001</v>
      </c>
      <c r="I3" s="88" t="s">
        <v>123</v>
      </c>
      <c r="J3" s="89">
        <v>6.0000000000000001E-3</v>
      </c>
      <c r="K3" s="88">
        <v>0.16</v>
      </c>
      <c r="L3" s="97">
        <v>8.8000000000000007</v>
      </c>
    </row>
    <row r="4" spans="2:12" x14ac:dyDescent="0.25">
      <c r="B4" s="217"/>
      <c r="C4" s="83" t="s">
        <v>72</v>
      </c>
      <c r="D4" s="90">
        <v>6.2541563529521227E-3</v>
      </c>
      <c r="E4" s="83" t="s">
        <v>72</v>
      </c>
      <c r="F4" s="83">
        <v>0.16</v>
      </c>
      <c r="G4" s="83" t="s">
        <v>82</v>
      </c>
      <c r="H4" s="98">
        <v>2.1840000000000002</v>
      </c>
      <c r="I4" s="83" t="s">
        <v>36</v>
      </c>
      <c r="J4" s="90">
        <v>8.9999999999999993E-3</v>
      </c>
      <c r="K4" s="83">
        <v>0.24</v>
      </c>
      <c r="L4" s="98">
        <v>7.9</v>
      </c>
    </row>
    <row r="5" spans="2:12" ht="15.75" customHeight="1" thickBot="1" x14ac:dyDescent="0.3">
      <c r="B5" s="243"/>
      <c r="C5" s="87" t="s">
        <v>80</v>
      </c>
      <c r="D5" s="91">
        <v>8.0918935127556324E-3</v>
      </c>
      <c r="E5" s="87" t="s">
        <v>80</v>
      </c>
      <c r="F5" s="87">
        <v>0.22</v>
      </c>
      <c r="G5" s="87" t="s">
        <v>83</v>
      </c>
      <c r="H5" s="99">
        <v>3.0680000000000001</v>
      </c>
      <c r="I5" s="87" t="s">
        <v>81</v>
      </c>
      <c r="J5" s="91">
        <v>2.4E-2</v>
      </c>
      <c r="K5" s="87">
        <v>0.66</v>
      </c>
      <c r="L5" s="99">
        <v>2.2000000000000002</v>
      </c>
    </row>
    <row r="6" spans="2:12" x14ac:dyDescent="0.25">
      <c r="B6" s="242" t="s">
        <v>124</v>
      </c>
      <c r="C6" s="84" t="s">
        <v>88</v>
      </c>
      <c r="D6" s="92">
        <v>5.4899492263793954</v>
      </c>
      <c r="E6" s="84" t="s">
        <v>88</v>
      </c>
      <c r="F6" s="84">
        <v>166.91</v>
      </c>
      <c r="G6" s="84" t="s">
        <v>80</v>
      </c>
      <c r="H6" s="100">
        <v>59.988</v>
      </c>
      <c r="I6" s="84" t="s">
        <v>87</v>
      </c>
      <c r="J6" s="92">
        <v>3.9142253398895259</v>
      </c>
      <c r="K6" s="84">
        <v>108.31</v>
      </c>
      <c r="L6" s="100">
        <v>30.82</v>
      </c>
    </row>
    <row r="7" spans="2:12" x14ac:dyDescent="0.25">
      <c r="B7" s="217"/>
      <c r="C7" s="85" t="s">
        <v>87</v>
      </c>
      <c r="D7" s="93">
        <v>3.9142253398895259</v>
      </c>
      <c r="E7" s="85" t="s">
        <v>87</v>
      </c>
      <c r="F7" s="85">
        <v>108.31</v>
      </c>
      <c r="G7" s="85" t="s">
        <v>122</v>
      </c>
      <c r="H7" s="101">
        <v>56.468000000000004</v>
      </c>
      <c r="I7" s="85" t="s">
        <v>89</v>
      </c>
      <c r="J7" s="93">
        <v>2.4622080326080318</v>
      </c>
      <c r="K7" s="85">
        <v>63.91</v>
      </c>
      <c r="L7" s="101">
        <v>37.472000000000001</v>
      </c>
    </row>
    <row r="8" spans="2:12" ht="15.75" customHeight="1" thickBot="1" x14ac:dyDescent="0.3">
      <c r="B8" s="243"/>
      <c r="C8" s="86" t="s">
        <v>89</v>
      </c>
      <c r="D8" s="94">
        <v>2.4622080326080318</v>
      </c>
      <c r="E8" s="86" t="s">
        <v>89</v>
      </c>
      <c r="F8" s="86">
        <v>63.91</v>
      </c>
      <c r="G8" s="86" t="s">
        <v>79</v>
      </c>
      <c r="H8" s="102">
        <v>38.436</v>
      </c>
      <c r="I8" s="86" t="s">
        <v>88</v>
      </c>
      <c r="J8" s="94">
        <v>5.4899492263793954</v>
      </c>
      <c r="K8" s="86">
        <v>166.91</v>
      </c>
      <c r="L8" s="102">
        <v>48.96</v>
      </c>
    </row>
    <row r="9" spans="2:12" x14ac:dyDescent="0.25">
      <c r="B9" s="5"/>
    </row>
    <row r="10" spans="2:12" x14ac:dyDescent="0.25">
      <c r="B10" t="s">
        <v>97</v>
      </c>
    </row>
    <row r="11" spans="2:12" ht="15.75" customHeight="1" thickBot="1" x14ac:dyDescent="0.3">
      <c r="B11" s="16"/>
      <c r="C11" s="244" t="s">
        <v>117</v>
      </c>
      <c r="D11" s="243"/>
      <c r="E11" s="244" t="s">
        <v>118</v>
      </c>
      <c r="F11" s="243"/>
      <c r="G11" s="244" t="s">
        <v>119</v>
      </c>
      <c r="H11" s="243"/>
      <c r="I11" s="104" t="s">
        <v>120</v>
      </c>
      <c r="J11" s="105" t="s">
        <v>117</v>
      </c>
      <c r="K11" s="105" t="s">
        <v>118</v>
      </c>
      <c r="L11" s="105" t="s">
        <v>119</v>
      </c>
    </row>
    <row r="12" spans="2:12" x14ac:dyDescent="0.25">
      <c r="B12" s="245" t="s">
        <v>121</v>
      </c>
      <c r="C12" s="88" t="s">
        <v>122</v>
      </c>
      <c r="D12" s="89">
        <v>2.211053762584925E-2</v>
      </c>
      <c r="E12" s="88" t="s">
        <v>122</v>
      </c>
      <c r="F12" s="103">
        <v>1</v>
      </c>
      <c r="G12" s="88" t="s">
        <v>81</v>
      </c>
      <c r="H12" s="97">
        <v>1.968</v>
      </c>
      <c r="I12" s="88" t="s">
        <v>82</v>
      </c>
      <c r="J12" s="89">
        <v>4.8249499872326858E-2</v>
      </c>
      <c r="K12" s="88">
        <v>2.2200000000000002</v>
      </c>
      <c r="L12" s="97">
        <v>2.056</v>
      </c>
    </row>
    <row r="13" spans="2:12" x14ac:dyDescent="0.25">
      <c r="B13" s="217"/>
      <c r="C13" s="83" t="s">
        <v>77</v>
      </c>
      <c r="D13" s="90">
        <v>3.191796317696572E-2</v>
      </c>
      <c r="E13" s="83" t="s">
        <v>72</v>
      </c>
      <c r="F13" s="83">
        <v>1.53</v>
      </c>
      <c r="G13" s="83" t="s">
        <v>82</v>
      </c>
      <c r="H13" s="98">
        <v>2.056</v>
      </c>
      <c r="I13" s="83" t="s">
        <v>71</v>
      </c>
      <c r="J13" s="90">
        <v>4.1074549779295921E-2</v>
      </c>
      <c r="K13" s="83">
        <v>1.89</v>
      </c>
      <c r="L13" s="98">
        <v>3.6640000000000001</v>
      </c>
    </row>
    <row r="14" spans="2:12" ht="15.75" customHeight="1" thickBot="1" x14ac:dyDescent="0.3">
      <c r="B14" s="243"/>
      <c r="C14" s="87" t="s">
        <v>80</v>
      </c>
      <c r="D14" s="91">
        <v>3.399273753166198E-2</v>
      </c>
      <c r="E14" s="87" t="s">
        <v>80</v>
      </c>
      <c r="F14" s="87">
        <v>1.56</v>
      </c>
      <c r="G14" s="87" t="s">
        <v>35</v>
      </c>
      <c r="H14" s="99">
        <v>2.96</v>
      </c>
      <c r="I14" s="87" t="s">
        <v>35</v>
      </c>
      <c r="J14" s="91">
        <v>5.5E-2</v>
      </c>
      <c r="K14" s="87">
        <v>2.54</v>
      </c>
      <c r="L14" s="99">
        <v>3</v>
      </c>
    </row>
    <row r="15" spans="2:12" x14ac:dyDescent="0.25">
      <c r="B15" s="242" t="s">
        <v>124</v>
      </c>
      <c r="C15" s="84" t="s">
        <v>88</v>
      </c>
      <c r="D15" s="92">
        <v>8.3069553375244141</v>
      </c>
      <c r="E15" s="84" t="s">
        <v>88</v>
      </c>
      <c r="F15" s="84">
        <v>455.82</v>
      </c>
      <c r="G15" s="84" t="s">
        <v>80</v>
      </c>
      <c r="H15" s="100">
        <v>60.576000000000001</v>
      </c>
      <c r="I15" s="84" t="s">
        <v>87</v>
      </c>
      <c r="J15" s="92">
        <v>7.0855870246887198</v>
      </c>
      <c r="K15" s="84">
        <v>333.53</v>
      </c>
      <c r="L15" s="100">
        <v>38.944000000000003</v>
      </c>
    </row>
    <row r="16" spans="2:12" x14ac:dyDescent="0.25">
      <c r="B16" s="217"/>
      <c r="C16" s="85" t="s">
        <v>87</v>
      </c>
      <c r="D16" s="93">
        <v>7.0855870246887198</v>
      </c>
      <c r="E16" s="85" t="s">
        <v>87</v>
      </c>
      <c r="F16" s="85">
        <v>333.53</v>
      </c>
      <c r="G16" s="85" t="s">
        <v>122</v>
      </c>
      <c r="H16" s="101">
        <v>57.103999999999999</v>
      </c>
      <c r="I16" s="85" t="s">
        <v>89</v>
      </c>
      <c r="J16" s="93">
        <v>5.131352663040162</v>
      </c>
      <c r="K16" s="85">
        <v>214.08</v>
      </c>
      <c r="L16" s="101">
        <v>38.287999999999997</v>
      </c>
    </row>
    <row r="17" spans="2:12" ht="15.75" customHeight="1" thickBot="1" x14ac:dyDescent="0.3">
      <c r="B17" s="243"/>
      <c r="C17" s="86" t="s">
        <v>89</v>
      </c>
      <c r="D17" s="94">
        <v>5.131352663040162</v>
      </c>
      <c r="E17" s="86" t="s">
        <v>89</v>
      </c>
      <c r="F17" s="86">
        <v>214.08</v>
      </c>
      <c r="G17" s="86" t="s">
        <v>79</v>
      </c>
      <c r="H17" s="102">
        <v>39.304000000000002</v>
      </c>
      <c r="I17" s="86" t="s">
        <v>88</v>
      </c>
      <c r="J17" s="94">
        <v>8.3069553375244141</v>
      </c>
      <c r="K17" s="86">
        <v>455.82</v>
      </c>
      <c r="L17" s="102">
        <v>5.0640000000000001</v>
      </c>
    </row>
    <row r="20" spans="2:12" x14ac:dyDescent="0.25">
      <c r="B20" t="s">
        <v>92</v>
      </c>
    </row>
    <row r="21" spans="2:12" ht="15.75" customHeight="1" thickBot="1" x14ac:dyDescent="0.3">
      <c r="B21" s="16"/>
      <c r="C21" s="244" t="s">
        <v>117</v>
      </c>
      <c r="D21" s="243"/>
      <c r="E21" s="244" t="s">
        <v>118</v>
      </c>
      <c r="F21" s="243"/>
      <c r="G21" s="244" t="s">
        <v>119</v>
      </c>
      <c r="H21" s="243"/>
      <c r="I21" s="104" t="s">
        <v>120</v>
      </c>
      <c r="J21" s="115" t="s">
        <v>117</v>
      </c>
      <c r="K21" s="115" t="s">
        <v>118</v>
      </c>
      <c r="L21" s="115" t="s">
        <v>119</v>
      </c>
    </row>
    <row r="22" spans="2:12" x14ac:dyDescent="0.25">
      <c r="B22" s="245" t="s">
        <v>121</v>
      </c>
      <c r="C22" s="88" t="s">
        <v>125</v>
      </c>
      <c r="D22" s="89">
        <v>6.0262961778789759E-3</v>
      </c>
      <c r="E22" s="88" t="s">
        <v>126</v>
      </c>
      <c r="F22" s="88">
        <v>1.89</v>
      </c>
      <c r="G22" s="88" t="s">
        <v>127</v>
      </c>
      <c r="H22" s="97">
        <v>1.1120000000000001</v>
      </c>
      <c r="I22" s="88" t="s">
        <v>128</v>
      </c>
      <c r="J22" s="89">
        <v>8.9999999999999993E-3</v>
      </c>
      <c r="K22" s="88">
        <v>2.77</v>
      </c>
      <c r="L22" s="97">
        <v>7.4</v>
      </c>
    </row>
    <row r="23" spans="2:12" x14ac:dyDescent="0.25">
      <c r="B23" s="217"/>
      <c r="C23" s="83" t="s">
        <v>129</v>
      </c>
      <c r="D23" s="90">
        <v>9.2453933320939541E-3</v>
      </c>
      <c r="E23" s="83" t="s">
        <v>130</v>
      </c>
      <c r="F23" s="83">
        <v>2.77</v>
      </c>
      <c r="G23" s="83" t="s">
        <v>131</v>
      </c>
      <c r="H23" s="98">
        <v>1.1919999999999999</v>
      </c>
      <c r="I23" s="83" t="s">
        <v>80</v>
      </c>
      <c r="J23" s="90">
        <v>6.0000000000000001E-3</v>
      </c>
      <c r="K23" s="83">
        <v>1.89</v>
      </c>
      <c r="L23" s="98">
        <v>21.2</v>
      </c>
    </row>
    <row r="24" spans="2:12" ht="15.75" customHeight="1" thickBot="1" x14ac:dyDescent="0.3">
      <c r="B24" s="243"/>
      <c r="C24" s="87" t="s">
        <v>132</v>
      </c>
      <c r="D24" s="91">
        <v>9.3462038785219193E-3</v>
      </c>
      <c r="E24" s="87" t="s">
        <v>133</v>
      </c>
      <c r="F24" s="87">
        <v>2.96</v>
      </c>
      <c r="G24" s="87" t="s">
        <v>134</v>
      </c>
      <c r="H24" s="99">
        <v>1.776</v>
      </c>
      <c r="I24" s="87" t="s">
        <v>135</v>
      </c>
      <c r="J24" s="91">
        <v>0.03</v>
      </c>
      <c r="K24" s="87">
        <v>9.77</v>
      </c>
      <c r="L24" s="99">
        <v>1.2</v>
      </c>
    </row>
    <row r="25" spans="2:12" x14ac:dyDescent="0.25">
      <c r="B25" s="242" t="s">
        <v>124</v>
      </c>
      <c r="C25" s="84" t="s">
        <v>136</v>
      </c>
      <c r="D25" s="92">
        <v>6.0119094848632813</v>
      </c>
      <c r="E25" s="84" t="s">
        <v>137</v>
      </c>
      <c r="F25" s="95">
        <v>1508.32</v>
      </c>
      <c r="G25" s="84" t="s">
        <v>138</v>
      </c>
      <c r="H25" s="100">
        <v>24.776</v>
      </c>
      <c r="I25" s="84" t="s">
        <v>139</v>
      </c>
      <c r="J25" s="92">
        <v>4.6627011299133301</v>
      </c>
      <c r="K25" s="95">
        <v>1455.94</v>
      </c>
      <c r="L25" s="100">
        <v>3.0720000000000001</v>
      </c>
    </row>
    <row r="26" spans="2:12" x14ac:dyDescent="0.25">
      <c r="B26" s="217"/>
      <c r="C26" s="85" t="s">
        <v>137</v>
      </c>
      <c r="D26" s="93">
        <v>5.153528928756713</v>
      </c>
      <c r="E26" s="85" t="s">
        <v>136</v>
      </c>
      <c r="F26" s="116">
        <v>1499.13</v>
      </c>
      <c r="G26" s="85" t="s">
        <v>140</v>
      </c>
      <c r="H26" s="101">
        <v>21.24</v>
      </c>
      <c r="I26" s="85" t="s">
        <v>141</v>
      </c>
      <c r="J26" s="93">
        <v>5.153528928756713</v>
      </c>
      <c r="K26" s="116">
        <v>1508.32</v>
      </c>
      <c r="L26" s="101">
        <v>2.4359999999999999</v>
      </c>
    </row>
    <row r="27" spans="2:12" ht="15.75" customHeight="1" thickBot="1" x14ac:dyDescent="0.3">
      <c r="B27" s="243"/>
      <c r="C27" s="86" t="s">
        <v>139</v>
      </c>
      <c r="D27" s="94">
        <v>4.6627011299133301</v>
      </c>
      <c r="E27" s="86" t="s">
        <v>139</v>
      </c>
      <c r="F27" s="96">
        <v>1455.94</v>
      </c>
      <c r="G27" s="86" t="s">
        <v>142</v>
      </c>
      <c r="H27" s="102">
        <v>15.464</v>
      </c>
      <c r="I27" s="86" t="s">
        <v>143</v>
      </c>
      <c r="J27" s="94">
        <v>6.0119094848632813</v>
      </c>
      <c r="K27" s="96">
        <v>1499.13</v>
      </c>
      <c r="L27" s="102">
        <v>2.6520000000000001</v>
      </c>
    </row>
  </sheetData>
  <mergeCells count="16">
    <mergeCell ref="C2:D2"/>
    <mergeCell ref="I1:L1"/>
    <mergeCell ref="G2:H2"/>
    <mergeCell ref="E2:F2"/>
    <mergeCell ref="G11:H11"/>
    <mergeCell ref="E11:F11"/>
    <mergeCell ref="B15:B17"/>
    <mergeCell ref="G21:H21"/>
    <mergeCell ref="C21:D21"/>
    <mergeCell ref="B25:B27"/>
    <mergeCell ref="B3:B5"/>
    <mergeCell ref="B22:B24"/>
    <mergeCell ref="B6:B8"/>
    <mergeCell ref="E21:F21"/>
    <mergeCell ref="B12:B14"/>
    <mergeCell ref="C11:D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4"/>
  <sheetViews>
    <sheetView workbookViewId="0">
      <selection sqref="A1:S24"/>
    </sheetView>
  </sheetViews>
  <sheetFormatPr defaultRowHeight="15" x14ac:dyDescent="0.25"/>
  <sheetData>
    <row r="1" spans="1:19" x14ac:dyDescent="0.25">
      <c r="A1" s="251" t="s">
        <v>144</v>
      </c>
      <c r="B1" s="249" t="s">
        <v>93</v>
      </c>
      <c r="C1" s="250"/>
      <c r="D1" s="250"/>
      <c r="E1" s="250"/>
      <c r="F1" s="250"/>
      <c r="G1" s="248"/>
      <c r="H1" s="249" t="s">
        <v>95</v>
      </c>
      <c r="I1" s="250"/>
      <c r="J1" s="250"/>
      <c r="K1" s="250"/>
      <c r="L1" s="250"/>
      <c r="M1" s="248"/>
      <c r="N1" s="249" t="s">
        <v>145</v>
      </c>
      <c r="O1" s="250"/>
      <c r="P1" s="250"/>
      <c r="Q1" s="250"/>
      <c r="R1" s="250"/>
      <c r="S1" s="248"/>
    </row>
    <row r="2" spans="1:19" x14ac:dyDescent="0.25">
      <c r="A2" s="221"/>
      <c r="B2" s="247" t="s">
        <v>146</v>
      </c>
      <c r="C2" s="248"/>
      <c r="D2" s="247" t="s">
        <v>147</v>
      </c>
      <c r="E2" s="248"/>
      <c r="F2" s="247" t="s">
        <v>148</v>
      </c>
      <c r="G2" s="248"/>
      <c r="H2" s="247" t="s">
        <v>146</v>
      </c>
      <c r="I2" s="248"/>
      <c r="J2" s="247" t="s">
        <v>147</v>
      </c>
      <c r="K2" s="248"/>
      <c r="L2" s="247" t="s">
        <v>148</v>
      </c>
      <c r="M2" s="248"/>
      <c r="N2" s="247" t="s">
        <v>146</v>
      </c>
      <c r="O2" s="248"/>
      <c r="P2" s="247" t="s">
        <v>147</v>
      </c>
      <c r="Q2" s="248"/>
      <c r="R2" s="247" t="s">
        <v>148</v>
      </c>
      <c r="S2" s="248"/>
    </row>
    <row r="3" spans="1:19" x14ac:dyDescent="0.25">
      <c r="A3" s="219"/>
      <c r="B3" s="119" t="s">
        <v>87</v>
      </c>
      <c r="C3" s="118" t="s">
        <v>94</v>
      </c>
      <c r="D3" s="119" t="s">
        <v>87</v>
      </c>
      <c r="E3" s="118" t="s">
        <v>94</v>
      </c>
      <c r="F3" s="119" t="s">
        <v>87</v>
      </c>
      <c r="G3" s="118" t="s">
        <v>94</v>
      </c>
      <c r="H3" s="119" t="s">
        <v>87</v>
      </c>
      <c r="I3" s="118" t="s">
        <v>94</v>
      </c>
      <c r="J3" s="119" t="s">
        <v>87</v>
      </c>
      <c r="K3" s="118" t="s">
        <v>94</v>
      </c>
      <c r="L3" s="119" t="s">
        <v>87</v>
      </c>
      <c r="M3" s="118" t="s">
        <v>94</v>
      </c>
      <c r="N3" s="119" t="s">
        <v>67</v>
      </c>
      <c r="O3" s="118" t="s">
        <v>68</v>
      </c>
      <c r="P3" s="119" t="s">
        <v>67</v>
      </c>
      <c r="Q3" s="118" t="s">
        <v>68</v>
      </c>
      <c r="R3" s="119" t="s">
        <v>67</v>
      </c>
      <c r="S3" s="118" t="s">
        <v>68</v>
      </c>
    </row>
    <row r="4" spans="1:19" x14ac:dyDescent="0.25">
      <c r="A4" s="117" t="s">
        <v>35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</row>
    <row r="5" spans="1:19" x14ac:dyDescent="0.25">
      <c r="A5" s="117" t="s">
        <v>36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</row>
    <row r="6" spans="1:19" x14ac:dyDescent="0.25">
      <c r="A6" s="117" t="s">
        <v>71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</row>
    <row r="7" spans="1:19" x14ac:dyDescent="0.25">
      <c r="A7" s="117" t="s">
        <v>72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</row>
    <row r="8" spans="1:19" x14ac:dyDescent="0.25">
      <c r="A8" s="117" t="s">
        <v>87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</row>
    <row r="9" spans="1:19" x14ac:dyDescent="0.25">
      <c r="A9" s="117" t="s">
        <v>83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</row>
    <row r="10" spans="1:19" x14ac:dyDescent="0.25">
      <c r="A10" s="117" t="s">
        <v>88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</row>
    <row r="11" spans="1:19" x14ac:dyDescent="0.25">
      <c r="A11" s="117" t="s">
        <v>73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</row>
    <row r="12" spans="1:19" x14ac:dyDescent="0.25">
      <c r="A12" s="117" t="s">
        <v>75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</row>
    <row r="13" spans="1:19" x14ac:dyDescent="0.25">
      <c r="A13" s="117" t="s">
        <v>76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</row>
    <row r="14" spans="1:19" x14ac:dyDescent="0.25">
      <c r="A14" s="117" t="s">
        <v>109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</row>
    <row r="15" spans="1:19" x14ac:dyDescent="0.25">
      <c r="A15" s="117" t="s">
        <v>89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</row>
    <row r="16" spans="1:19" x14ac:dyDescent="0.25">
      <c r="A16" s="117" t="s">
        <v>85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</row>
    <row r="17" spans="1:19" x14ac:dyDescent="0.25">
      <c r="A17" s="117" t="s">
        <v>86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</row>
    <row r="18" spans="1:19" x14ac:dyDescent="0.25">
      <c r="A18" s="117" t="s">
        <v>77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</row>
    <row r="19" spans="1:19" x14ac:dyDescent="0.25">
      <c r="A19" s="117" t="s">
        <v>78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</row>
    <row r="20" spans="1:19" x14ac:dyDescent="0.25">
      <c r="A20" s="117" t="s">
        <v>79</v>
      </c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</row>
    <row r="21" spans="1:19" x14ac:dyDescent="0.25">
      <c r="A21" s="117" t="s">
        <v>80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</row>
    <row r="22" spans="1:19" x14ac:dyDescent="0.25">
      <c r="A22" s="117" t="s">
        <v>81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</row>
    <row r="23" spans="1:19" x14ac:dyDescent="0.25">
      <c r="A23" s="117" t="s">
        <v>82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</row>
    <row r="24" spans="1:19" x14ac:dyDescent="0.25">
      <c r="A24" s="117" t="s">
        <v>84</v>
      </c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</row>
  </sheetData>
  <mergeCells count="13">
    <mergeCell ref="A1:A3"/>
    <mergeCell ref="F2:G2"/>
    <mergeCell ref="H1:M1"/>
    <mergeCell ref="B2:C2"/>
    <mergeCell ref="H2:I2"/>
    <mergeCell ref="D2:E2"/>
    <mergeCell ref="J2:K2"/>
    <mergeCell ref="N2:O2"/>
    <mergeCell ref="R2:S2"/>
    <mergeCell ref="P2:Q2"/>
    <mergeCell ref="B1:G1"/>
    <mergeCell ref="N1:S1"/>
    <mergeCell ref="L2:M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12"/>
  <sheetViews>
    <sheetView workbookViewId="0">
      <selection activeCell="AO33" sqref="AO33"/>
    </sheetView>
  </sheetViews>
  <sheetFormatPr defaultRowHeight="15" x14ac:dyDescent="0.25"/>
  <cols>
    <col min="1" max="1" width="5.140625" bestFit="1" customWidth="1"/>
    <col min="2" max="2" width="1.7109375" bestFit="1" customWidth="1"/>
    <col min="3" max="3" width="2" bestFit="1" customWidth="1"/>
    <col min="4" max="4" width="1.7109375" bestFit="1" customWidth="1"/>
    <col min="5" max="5" width="2" bestFit="1" customWidth="1"/>
    <col min="6" max="6" width="1.7109375" bestFit="1" customWidth="1"/>
    <col min="7" max="7" width="2" bestFit="1" customWidth="1"/>
    <col min="8" max="8" width="1.7109375" bestFit="1" customWidth="1"/>
    <col min="9" max="9" width="2" bestFit="1" customWidth="1"/>
    <col min="10" max="10" width="1.7109375" bestFit="1" customWidth="1"/>
    <col min="11" max="11" width="2" bestFit="1" customWidth="1"/>
    <col min="12" max="12" width="1.7109375" bestFit="1" customWidth="1"/>
    <col min="13" max="13" width="2" bestFit="1" customWidth="1"/>
    <col min="14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.5703125" bestFit="1" customWidth="1"/>
    <col min="23" max="23" width="1.7109375" bestFit="1" customWidth="1"/>
    <col min="24" max="24" width="2" bestFit="1" customWidth="1"/>
    <col min="25" max="25" width="1.7109375" bestFit="1" customWidth="1"/>
    <col min="26" max="26" width="2" bestFit="1" customWidth="1"/>
    <col min="27" max="27" width="1.7109375" bestFit="1" customWidth="1"/>
    <col min="28" max="28" width="2" bestFit="1" customWidth="1"/>
    <col min="29" max="29" width="1.7109375" bestFit="1" customWidth="1"/>
    <col min="30" max="30" width="2" bestFit="1" customWidth="1"/>
    <col min="31" max="31" width="1.7109375" bestFit="1" customWidth="1"/>
    <col min="32" max="32" width="2" bestFit="1" customWidth="1"/>
    <col min="33" max="33" width="1.7109375" bestFit="1" customWidth="1"/>
    <col min="34" max="34" width="2" bestFit="1" customWidth="1"/>
    <col min="35" max="37" width="4.28515625" bestFit="1" customWidth="1"/>
    <col min="38" max="38" width="4" bestFit="1" customWidth="1"/>
    <col min="39" max="39" width="4.5703125" bestFit="1" customWidth="1"/>
    <col min="40" max="40" width="4" bestFit="1" customWidth="1"/>
    <col min="41" max="41" width="4.5703125" bestFit="1" customWidth="1"/>
    <col min="42" max="42" width="4" bestFit="1" customWidth="1"/>
    <col min="43" max="43" width="4.5703125" bestFit="1" customWidth="1"/>
    <col min="44" max="44" width="1.7109375" bestFit="1" customWidth="1"/>
    <col min="45" max="45" width="2" bestFit="1" customWidth="1"/>
    <col min="46" max="46" width="1.7109375" bestFit="1" customWidth="1"/>
    <col min="47" max="47" width="2" bestFit="1" customWidth="1"/>
    <col min="48" max="48" width="1.7109375" bestFit="1" customWidth="1"/>
    <col min="49" max="49" width="2" bestFit="1" customWidth="1"/>
    <col min="50" max="50" width="1.7109375" bestFit="1" customWidth="1"/>
    <col min="51" max="51" width="2" bestFit="1" customWidth="1"/>
    <col min="52" max="52" width="1.7109375" bestFit="1" customWidth="1"/>
    <col min="53" max="53" width="2" bestFit="1" customWidth="1"/>
    <col min="54" max="54" width="1.7109375" bestFit="1" customWidth="1"/>
    <col min="55" max="55" width="2" bestFit="1" customWidth="1"/>
    <col min="56" max="58" width="4.28515625" bestFit="1" customWidth="1"/>
    <col min="59" max="59" width="4" bestFit="1" customWidth="1"/>
    <col min="60" max="60" width="4.5703125" bestFit="1" customWidth="1"/>
    <col min="61" max="61" width="4" bestFit="1" customWidth="1"/>
    <col min="62" max="62" width="4.5703125" bestFit="1" customWidth="1"/>
    <col min="63" max="63" width="4" bestFit="1" customWidth="1"/>
    <col min="64" max="64" width="4.5703125" bestFit="1" customWidth="1"/>
  </cols>
  <sheetData>
    <row r="1" spans="1:64" x14ac:dyDescent="0.25">
      <c r="B1" s="251" t="s">
        <v>92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48"/>
      <c r="W1" s="251" t="s">
        <v>92</v>
      </c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48"/>
      <c r="AR1" s="251" t="s">
        <v>92</v>
      </c>
      <c r="AS1" s="250"/>
      <c r="AT1" s="250"/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48"/>
    </row>
    <row r="2" spans="1:64" x14ac:dyDescent="0.25">
      <c r="A2" s="124" t="s">
        <v>144</v>
      </c>
      <c r="B2" s="253" t="s">
        <v>93</v>
      </c>
      <c r="C2" s="250"/>
      <c r="D2" s="250"/>
      <c r="E2" s="250"/>
      <c r="F2" s="250"/>
      <c r="G2" s="248"/>
      <c r="H2" s="252" t="s">
        <v>95</v>
      </c>
      <c r="I2" s="250"/>
      <c r="J2" s="250"/>
      <c r="K2" s="250"/>
      <c r="L2" s="250"/>
      <c r="M2" s="248"/>
      <c r="N2" s="252" t="s">
        <v>96</v>
      </c>
      <c r="O2" s="250"/>
      <c r="P2" s="248"/>
      <c r="Q2" s="252" t="s">
        <v>145</v>
      </c>
      <c r="R2" s="250"/>
      <c r="S2" s="250"/>
      <c r="T2" s="250"/>
      <c r="U2" s="250"/>
      <c r="V2" s="248"/>
      <c r="W2" s="253" t="s">
        <v>93</v>
      </c>
      <c r="X2" s="250"/>
      <c r="Y2" s="250"/>
      <c r="Z2" s="250"/>
      <c r="AA2" s="250"/>
      <c r="AB2" s="248"/>
      <c r="AC2" s="252" t="s">
        <v>95</v>
      </c>
      <c r="AD2" s="250"/>
      <c r="AE2" s="250"/>
      <c r="AF2" s="250"/>
      <c r="AG2" s="250"/>
      <c r="AH2" s="248"/>
      <c r="AI2" s="252" t="s">
        <v>96</v>
      </c>
      <c r="AJ2" s="250"/>
      <c r="AK2" s="248"/>
      <c r="AL2" s="252" t="s">
        <v>145</v>
      </c>
      <c r="AM2" s="250"/>
      <c r="AN2" s="250"/>
      <c r="AO2" s="250"/>
      <c r="AP2" s="250"/>
      <c r="AQ2" s="248"/>
      <c r="AR2" s="253" t="s">
        <v>93</v>
      </c>
      <c r="AS2" s="250"/>
      <c r="AT2" s="250"/>
      <c r="AU2" s="250"/>
      <c r="AV2" s="250"/>
      <c r="AW2" s="248"/>
      <c r="AX2" s="252" t="s">
        <v>95</v>
      </c>
      <c r="AY2" s="250"/>
      <c r="AZ2" s="250"/>
      <c r="BA2" s="250"/>
      <c r="BB2" s="250"/>
      <c r="BC2" s="248"/>
      <c r="BD2" s="252" t="s">
        <v>96</v>
      </c>
      <c r="BE2" s="250"/>
      <c r="BF2" s="248"/>
      <c r="BG2" s="252" t="s">
        <v>145</v>
      </c>
      <c r="BH2" s="250"/>
      <c r="BI2" s="250"/>
      <c r="BJ2" s="250"/>
      <c r="BK2" s="250"/>
      <c r="BL2" s="248"/>
    </row>
    <row r="3" spans="1:64" x14ac:dyDescent="0.25">
      <c r="A3" s="124"/>
      <c r="B3" s="218" t="s">
        <v>146</v>
      </c>
      <c r="C3" s="248"/>
      <c r="D3" s="218" t="s">
        <v>147</v>
      </c>
      <c r="E3" s="248"/>
      <c r="F3" s="218" t="s">
        <v>148</v>
      </c>
      <c r="G3" s="248"/>
      <c r="H3" s="218" t="s">
        <v>146</v>
      </c>
      <c r="I3" s="248"/>
      <c r="J3" s="218" t="s">
        <v>147</v>
      </c>
      <c r="K3" s="248"/>
      <c r="L3" s="218" t="s">
        <v>148</v>
      </c>
      <c r="M3" s="248"/>
      <c r="N3" s="125" t="s">
        <v>146</v>
      </c>
      <c r="O3" s="125" t="s">
        <v>147</v>
      </c>
      <c r="P3" s="125" t="s">
        <v>148</v>
      </c>
      <c r="Q3" s="218" t="s">
        <v>146</v>
      </c>
      <c r="R3" s="248"/>
      <c r="S3" s="218" t="s">
        <v>147</v>
      </c>
      <c r="T3" s="248"/>
      <c r="U3" s="218" t="s">
        <v>148</v>
      </c>
      <c r="V3" s="248"/>
      <c r="W3" s="218" t="s">
        <v>146</v>
      </c>
      <c r="X3" s="248"/>
      <c r="Y3" s="218" t="s">
        <v>147</v>
      </c>
      <c r="Z3" s="248"/>
      <c r="AA3" s="218" t="s">
        <v>148</v>
      </c>
      <c r="AB3" s="248"/>
      <c r="AC3" s="218" t="s">
        <v>146</v>
      </c>
      <c r="AD3" s="248"/>
      <c r="AE3" s="218" t="s">
        <v>147</v>
      </c>
      <c r="AF3" s="248"/>
      <c r="AG3" s="218" t="s">
        <v>148</v>
      </c>
      <c r="AH3" s="248"/>
      <c r="AI3" s="125" t="s">
        <v>146</v>
      </c>
      <c r="AJ3" s="125" t="s">
        <v>147</v>
      </c>
      <c r="AK3" s="125" t="s">
        <v>148</v>
      </c>
      <c r="AL3" s="218" t="s">
        <v>146</v>
      </c>
      <c r="AM3" s="248"/>
      <c r="AN3" s="218" t="s">
        <v>147</v>
      </c>
      <c r="AO3" s="248"/>
      <c r="AP3" s="218" t="s">
        <v>148</v>
      </c>
      <c r="AQ3" s="248"/>
      <c r="AR3" s="218" t="s">
        <v>146</v>
      </c>
      <c r="AS3" s="248"/>
      <c r="AT3" s="218" t="s">
        <v>147</v>
      </c>
      <c r="AU3" s="248"/>
      <c r="AV3" s="218" t="s">
        <v>148</v>
      </c>
      <c r="AW3" s="248"/>
      <c r="AX3" s="218" t="s">
        <v>146</v>
      </c>
      <c r="AY3" s="248"/>
      <c r="AZ3" s="218" t="s">
        <v>147</v>
      </c>
      <c r="BA3" s="248"/>
      <c r="BB3" s="218" t="s">
        <v>148</v>
      </c>
      <c r="BC3" s="248"/>
      <c r="BD3" s="125" t="s">
        <v>146</v>
      </c>
      <c r="BE3" s="125" t="s">
        <v>147</v>
      </c>
      <c r="BF3" s="125" t="s">
        <v>148</v>
      </c>
      <c r="BG3" s="218" t="s">
        <v>146</v>
      </c>
      <c r="BH3" s="248"/>
      <c r="BI3" s="218" t="s">
        <v>147</v>
      </c>
      <c r="BJ3" s="248"/>
      <c r="BK3" s="218" t="s">
        <v>148</v>
      </c>
      <c r="BL3" s="248"/>
    </row>
    <row r="4" spans="1:64" x14ac:dyDescent="0.25">
      <c r="A4" s="124"/>
      <c r="B4" s="121" t="s">
        <v>87</v>
      </c>
      <c r="C4" s="122" t="s">
        <v>94</v>
      </c>
      <c r="D4" s="121" t="s">
        <v>87</v>
      </c>
      <c r="E4" s="122" t="s">
        <v>94</v>
      </c>
      <c r="F4" s="121" t="s">
        <v>87</v>
      </c>
      <c r="G4" s="122" t="s">
        <v>94</v>
      </c>
      <c r="H4" s="121" t="s">
        <v>87</v>
      </c>
      <c r="I4" s="122" t="s">
        <v>94</v>
      </c>
      <c r="J4" s="121" t="s">
        <v>87</v>
      </c>
      <c r="K4" s="122" t="s">
        <v>94</v>
      </c>
      <c r="L4" s="121" t="s">
        <v>87</v>
      </c>
      <c r="M4" s="122" t="s">
        <v>94</v>
      </c>
      <c r="N4" s="122" t="s">
        <v>149</v>
      </c>
      <c r="O4" s="122" t="s">
        <v>149</v>
      </c>
      <c r="P4" s="122" t="s">
        <v>149</v>
      </c>
      <c r="Q4" s="121" t="s">
        <v>67</v>
      </c>
      <c r="R4" s="122" t="s">
        <v>68</v>
      </c>
      <c r="S4" s="121" t="s">
        <v>67</v>
      </c>
      <c r="T4" s="122" t="s">
        <v>68</v>
      </c>
      <c r="U4" s="121" t="s">
        <v>67</v>
      </c>
      <c r="V4" s="122" t="s">
        <v>68</v>
      </c>
      <c r="W4" s="121" t="s">
        <v>87</v>
      </c>
      <c r="X4" s="122" t="s">
        <v>94</v>
      </c>
      <c r="Y4" s="121" t="s">
        <v>87</v>
      </c>
      <c r="Z4" s="122" t="s">
        <v>94</v>
      </c>
      <c r="AA4" s="121" t="s">
        <v>87</v>
      </c>
      <c r="AB4" s="122" t="s">
        <v>94</v>
      </c>
      <c r="AC4" s="121" t="s">
        <v>87</v>
      </c>
      <c r="AD4" s="122" t="s">
        <v>94</v>
      </c>
      <c r="AE4" s="121" t="s">
        <v>87</v>
      </c>
      <c r="AF4" s="122" t="s">
        <v>94</v>
      </c>
      <c r="AG4" s="121" t="s">
        <v>87</v>
      </c>
      <c r="AH4" s="122" t="s">
        <v>94</v>
      </c>
      <c r="AI4" s="122" t="s">
        <v>149</v>
      </c>
      <c r="AJ4" s="122" t="s">
        <v>149</v>
      </c>
      <c r="AK4" s="122" t="s">
        <v>149</v>
      </c>
      <c r="AL4" s="121" t="s">
        <v>67</v>
      </c>
      <c r="AM4" s="122" t="s">
        <v>68</v>
      </c>
      <c r="AN4" s="121" t="s">
        <v>67</v>
      </c>
      <c r="AO4" s="122" t="s">
        <v>68</v>
      </c>
      <c r="AP4" s="121" t="s">
        <v>67</v>
      </c>
      <c r="AQ4" s="122" t="s">
        <v>68</v>
      </c>
      <c r="AR4" s="121" t="s">
        <v>87</v>
      </c>
      <c r="AS4" s="122" t="s">
        <v>94</v>
      </c>
      <c r="AT4" s="121" t="s">
        <v>87</v>
      </c>
      <c r="AU4" s="122" t="s">
        <v>94</v>
      </c>
      <c r="AV4" s="121" t="s">
        <v>87</v>
      </c>
      <c r="AW4" s="122" t="s">
        <v>94</v>
      </c>
      <c r="AX4" s="121" t="s">
        <v>87</v>
      </c>
      <c r="AY4" s="122" t="s">
        <v>94</v>
      </c>
      <c r="AZ4" s="121" t="s">
        <v>87</v>
      </c>
      <c r="BA4" s="122" t="s">
        <v>94</v>
      </c>
      <c r="BB4" s="121" t="s">
        <v>87</v>
      </c>
      <c r="BC4" s="122" t="s">
        <v>94</v>
      </c>
      <c r="BD4" s="122" t="s">
        <v>149</v>
      </c>
      <c r="BE4" s="122" t="s">
        <v>149</v>
      </c>
      <c r="BF4" s="122" t="s">
        <v>149</v>
      </c>
      <c r="BG4" s="121" t="s">
        <v>67</v>
      </c>
      <c r="BH4" s="122" t="s">
        <v>68</v>
      </c>
      <c r="BI4" s="121" t="s">
        <v>67</v>
      </c>
      <c r="BJ4" s="122" t="s">
        <v>68</v>
      </c>
      <c r="BK4" s="121" t="s">
        <v>67</v>
      </c>
      <c r="BL4" s="122" t="s">
        <v>68</v>
      </c>
    </row>
    <row r="5" spans="1:64" x14ac:dyDescent="0.25">
      <c r="A5" s="123" t="s">
        <v>35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</row>
    <row r="6" spans="1:64" x14ac:dyDescent="0.25">
      <c r="A6" s="123" t="s">
        <v>36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</row>
    <row r="7" spans="1:64" x14ac:dyDescent="0.25">
      <c r="A7" s="123" t="s">
        <v>71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</row>
    <row r="8" spans="1:64" x14ac:dyDescent="0.25">
      <c r="A8" s="123" t="s">
        <v>72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</row>
    <row r="9" spans="1:64" x14ac:dyDescent="0.25">
      <c r="A9" s="123" t="s">
        <v>87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</row>
    <row r="10" spans="1:64" x14ac:dyDescent="0.25">
      <c r="A10" s="123" t="s">
        <v>83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</row>
    <row r="11" spans="1:64" x14ac:dyDescent="0.25">
      <c r="A11" s="123" t="s">
        <v>88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</row>
    <row r="12" spans="1:64" x14ac:dyDescent="0.25">
      <c r="A12" s="123" t="s">
        <v>73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</row>
  </sheetData>
  <mergeCells count="42">
    <mergeCell ref="Q3:R3"/>
    <mergeCell ref="N2:P2"/>
    <mergeCell ref="AP3:AQ3"/>
    <mergeCell ref="Y3:Z3"/>
    <mergeCell ref="BB3:BC3"/>
    <mergeCell ref="AT3:AU3"/>
    <mergeCell ref="AV3:AW3"/>
    <mergeCell ref="AL3:AM3"/>
    <mergeCell ref="AR2:AW2"/>
    <mergeCell ref="AX2:BC2"/>
    <mergeCell ref="AN3:AO3"/>
    <mergeCell ref="H2:M2"/>
    <mergeCell ref="S3:T3"/>
    <mergeCell ref="B1:V1"/>
    <mergeCell ref="F3:G3"/>
    <mergeCell ref="AC3:AD3"/>
    <mergeCell ref="L3:M3"/>
    <mergeCell ref="W3:X3"/>
    <mergeCell ref="W2:AB2"/>
    <mergeCell ref="AC2:AH2"/>
    <mergeCell ref="D3:E3"/>
    <mergeCell ref="H3:I3"/>
    <mergeCell ref="J3:K3"/>
    <mergeCell ref="B2:G2"/>
    <mergeCell ref="B3:C3"/>
    <mergeCell ref="Q2:V2"/>
    <mergeCell ref="U3:V3"/>
    <mergeCell ref="AR1:BL1"/>
    <mergeCell ref="AA3:AB3"/>
    <mergeCell ref="AX3:AY3"/>
    <mergeCell ref="AG3:AH3"/>
    <mergeCell ref="AZ3:BA3"/>
    <mergeCell ref="AL2:AQ2"/>
    <mergeCell ref="AR3:AS3"/>
    <mergeCell ref="W1:AQ1"/>
    <mergeCell ref="AE3:AF3"/>
    <mergeCell ref="AI2:AK2"/>
    <mergeCell ref="BD2:BF2"/>
    <mergeCell ref="BG3:BH3"/>
    <mergeCell ref="BG2:BL2"/>
    <mergeCell ref="BI3:BJ3"/>
    <mergeCell ref="BK3:BL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8"/>
  <sheetViews>
    <sheetView zoomScale="120" zoomScaleNormal="120" workbookViewId="0">
      <selection sqref="A1:AE28"/>
    </sheetView>
  </sheetViews>
  <sheetFormatPr defaultColWidth="4.7109375" defaultRowHeight="15" x14ac:dyDescent="0.25"/>
  <cols>
    <col min="1" max="1" width="4.5703125" bestFit="1" customWidth="1"/>
    <col min="2" max="3" width="2.85546875" bestFit="1" customWidth="1"/>
    <col min="4" max="4" width="2.7109375" bestFit="1" customWidth="1"/>
    <col min="5" max="6" width="2.85546875" bestFit="1" customWidth="1"/>
    <col min="7" max="7" width="2.7109375" bestFit="1" customWidth="1"/>
    <col min="8" max="9" width="2.85546875" bestFit="1" customWidth="1"/>
    <col min="10" max="10" width="2.7109375" bestFit="1" customWidth="1"/>
    <col min="11" max="11" width="4" bestFit="1" customWidth="1"/>
    <col min="12" max="13" width="2.85546875" bestFit="1" customWidth="1"/>
    <col min="14" max="14" width="2.7109375" bestFit="1" customWidth="1"/>
    <col min="15" max="16" width="2.85546875" bestFit="1" customWidth="1"/>
    <col min="17" max="17" width="2.7109375" bestFit="1" customWidth="1"/>
    <col min="18" max="19" width="2.85546875" bestFit="1" customWidth="1"/>
    <col min="20" max="20" width="2.7109375" bestFit="1" customWidth="1"/>
    <col min="21" max="21" width="4" bestFit="1" customWidth="1"/>
    <col min="22" max="23" width="2.85546875" bestFit="1" customWidth="1"/>
    <col min="24" max="24" width="2.7109375" bestFit="1" customWidth="1"/>
    <col min="25" max="26" width="2.85546875" bestFit="1" customWidth="1"/>
    <col min="27" max="27" width="2.7109375" bestFit="1" customWidth="1"/>
    <col min="28" max="29" width="2.85546875" bestFit="1" customWidth="1"/>
    <col min="30" max="30" width="2.7109375" bestFit="1" customWidth="1"/>
    <col min="31" max="31" width="4" bestFit="1" customWidth="1"/>
  </cols>
  <sheetData>
    <row r="1" spans="1:31" x14ac:dyDescent="0.25">
      <c r="A1" s="126"/>
      <c r="B1" s="254" t="s">
        <v>92</v>
      </c>
      <c r="C1" s="250"/>
      <c r="D1" s="250"/>
      <c r="E1" s="250"/>
      <c r="F1" s="250"/>
      <c r="G1" s="250"/>
      <c r="H1" s="250"/>
      <c r="I1" s="250"/>
      <c r="J1" s="250"/>
      <c r="K1" s="248"/>
      <c r="L1" s="254" t="s">
        <v>92</v>
      </c>
      <c r="M1" s="250"/>
      <c r="N1" s="250"/>
      <c r="O1" s="250"/>
      <c r="P1" s="250"/>
      <c r="Q1" s="250"/>
      <c r="R1" s="250"/>
      <c r="S1" s="250"/>
      <c r="T1" s="250"/>
      <c r="U1" s="248"/>
      <c r="V1" s="254" t="s">
        <v>92</v>
      </c>
      <c r="W1" s="250"/>
      <c r="X1" s="250"/>
      <c r="Y1" s="250"/>
      <c r="Z1" s="250"/>
      <c r="AA1" s="250"/>
      <c r="AB1" s="250"/>
      <c r="AC1" s="250"/>
      <c r="AD1" s="250"/>
      <c r="AE1" s="248"/>
    </row>
    <row r="2" spans="1:31" ht="15" customHeight="1" x14ac:dyDescent="0.25">
      <c r="A2" s="254" t="s">
        <v>144</v>
      </c>
      <c r="B2" s="254" t="s">
        <v>93</v>
      </c>
      <c r="C2" s="250"/>
      <c r="D2" s="248"/>
      <c r="E2" s="223" t="s">
        <v>150</v>
      </c>
      <c r="F2" s="250"/>
      <c r="G2" s="248"/>
      <c r="H2" s="224" t="s">
        <v>151</v>
      </c>
      <c r="I2" s="255"/>
      <c r="J2" s="256"/>
      <c r="K2" s="129" t="s">
        <v>67</v>
      </c>
      <c r="L2" s="254" t="s">
        <v>93</v>
      </c>
      <c r="M2" s="250"/>
      <c r="N2" s="248"/>
      <c r="O2" s="223" t="s">
        <v>150</v>
      </c>
      <c r="P2" s="250"/>
      <c r="Q2" s="248"/>
      <c r="R2" s="224" t="s">
        <v>151</v>
      </c>
      <c r="S2" s="255"/>
      <c r="T2" s="256"/>
      <c r="U2" s="129" t="s">
        <v>67</v>
      </c>
      <c r="V2" s="254" t="s">
        <v>93</v>
      </c>
      <c r="W2" s="250"/>
      <c r="X2" s="248"/>
      <c r="Y2" s="223" t="s">
        <v>150</v>
      </c>
      <c r="Z2" s="250"/>
      <c r="AA2" s="248"/>
      <c r="AB2" s="224" t="s">
        <v>151</v>
      </c>
      <c r="AC2" s="255"/>
      <c r="AD2" s="256"/>
      <c r="AE2" s="129" t="s">
        <v>67</v>
      </c>
    </row>
    <row r="3" spans="1:31" x14ac:dyDescent="0.25">
      <c r="A3" s="221"/>
      <c r="B3" s="120" t="s">
        <v>23</v>
      </c>
      <c r="C3" s="120" t="s">
        <v>33</v>
      </c>
      <c r="D3" s="120" t="s">
        <v>34</v>
      </c>
      <c r="E3" s="120" t="s">
        <v>23</v>
      </c>
      <c r="F3" s="120" t="s">
        <v>33</v>
      </c>
      <c r="G3" s="120" t="s">
        <v>34</v>
      </c>
      <c r="H3" s="120" t="s">
        <v>23</v>
      </c>
      <c r="I3" s="120" t="s">
        <v>33</v>
      </c>
      <c r="J3" s="120" t="s">
        <v>34</v>
      </c>
      <c r="K3" s="120"/>
      <c r="L3" s="120" t="s">
        <v>23</v>
      </c>
      <c r="M3" s="120" t="s">
        <v>33</v>
      </c>
      <c r="N3" s="120" t="s">
        <v>34</v>
      </c>
      <c r="O3" s="120" t="s">
        <v>23</v>
      </c>
      <c r="P3" s="120" t="s">
        <v>33</v>
      </c>
      <c r="Q3" s="120" t="s">
        <v>34</v>
      </c>
      <c r="R3" s="120" t="s">
        <v>23</v>
      </c>
      <c r="S3" s="120" t="s">
        <v>33</v>
      </c>
      <c r="T3" s="120" t="s">
        <v>34</v>
      </c>
      <c r="U3" s="120"/>
      <c r="V3" s="120" t="s">
        <v>23</v>
      </c>
      <c r="W3" s="120" t="s">
        <v>33</v>
      </c>
      <c r="X3" s="120" t="s">
        <v>34</v>
      </c>
      <c r="Y3" s="120" t="s">
        <v>23</v>
      </c>
      <c r="Z3" s="120" t="s">
        <v>33</v>
      </c>
      <c r="AA3" s="120" t="s">
        <v>34</v>
      </c>
      <c r="AB3" s="120" t="s">
        <v>23</v>
      </c>
      <c r="AC3" s="120" t="s">
        <v>33</v>
      </c>
      <c r="AD3" s="120" t="s">
        <v>34</v>
      </c>
      <c r="AE3" s="120"/>
    </row>
    <row r="4" spans="1:31" x14ac:dyDescent="0.25">
      <c r="A4" s="219"/>
      <c r="B4" s="121" t="s">
        <v>87</v>
      </c>
      <c r="C4" s="121" t="s">
        <v>87</v>
      </c>
      <c r="D4" s="121" t="s">
        <v>87</v>
      </c>
      <c r="E4" s="121" t="s">
        <v>87</v>
      </c>
      <c r="F4" s="121" t="s">
        <v>87</v>
      </c>
      <c r="G4" s="121" t="s">
        <v>87</v>
      </c>
      <c r="H4" s="122"/>
      <c r="I4" s="122"/>
      <c r="J4" s="122"/>
      <c r="K4" s="121"/>
      <c r="L4" s="121" t="s">
        <v>87</v>
      </c>
      <c r="M4" s="121" t="s">
        <v>87</v>
      </c>
      <c r="N4" s="121" t="s">
        <v>87</v>
      </c>
      <c r="O4" s="121" t="s">
        <v>87</v>
      </c>
      <c r="P4" s="121" t="s">
        <v>87</v>
      </c>
      <c r="Q4" s="121" t="s">
        <v>87</v>
      </c>
      <c r="R4" s="122"/>
      <c r="S4" s="122"/>
      <c r="T4" s="122"/>
      <c r="U4" s="121"/>
      <c r="V4" s="121" t="s">
        <v>87</v>
      </c>
      <c r="W4" s="121" t="s">
        <v>87</v>
      </c>
      <c r="X4" s="121" t="s">
        <v>87</v>
      </c>
      <c r="Y4" s="121" t="s">
        <v>87</v>
      </c>
      <c r="Z4" s="121" t="s">
        <v>87</v>
      </c>
      <c r="AA4" s="121" t="s">
        <v>87</v>
      </c>
      <c r="AB4" s="122"/>
      <c r="AC4" s="122"/>
      <c r="AD4" s="122"/>
      <c r="AE4" s="121"/>
    </row>
    <row r="5" spans="1:31" x14ac:dyDescent="0.25">
      <c r="A5" s="130"/>
      <c r="B5" s="121"/>
      <c r="C5" s="121"/>
      <c r="D5" s="121"/>
      <c r="E5" s="121"/>
      <c r="F5" s="121"/>
      <c r="G5" s="121"/>
      <c r="H5" s="122"/>
      <c r="I5" s="122"/>
      <c r="J5" s="122"/>
      <c r="K5" s="121"/>
      <c r="L5" s="121"/>
      <c r="M5" s="121"/>
      <c r="N5" s="121"/>
      <c r="O5" s="121"/>
      <c r="P5" s="121"/>
      <c r="Q5" s="121"/>
      <c r="R5" s="122"/>
      <c r="S5" s="122"/>
      <c r="T5" s="122"/>
      <c r="U5" s="121"/>
      <c r="V5" s="121"/>
      <c r="W5" s="121"/>
      <c r="X5" s="121"/>
      <c r="Y5" s="121"/>
      <c r="Z5" s="121"/>
      <c r="AA5" s="121"/>
      <c r="AB5" s="122"/>
      <c r="AC5" s="122"/>
      <c r="AD5" s="122"/>
      <c r="AE5" s="121"/>
    </row>
    <row r="6" spans="1:31" x14ac:dyDescent="0.25">
      <c r="A6" s="128" t="s">
        <v>35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</row>
    <row r="7" spans="1:31" x14ac:dyDescent="0.25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x14ac:dyDescent="0.25">
      <c r="A8" s="128" t="s">
        <v>36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</row>
    <row r="9" spans="1:31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</row>
    <row r="10" spans="1:31" x14ac:dyDescent="0.25">
      <c r="A10" s="128" t="s">
        <v>71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</row>
    <row r="11" spans="1:31" x14ac:dyDescent="0.25">
      <c r="A11" s="128" t="s">
        <v>72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</row>
    <row r="12" spans="1:31" x14ac:dyDescent="0.25">
      <c r="A12" s="128" t="s">
        <v>87</v>
      </c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</row>
    <row r="13" spans="1:31" x14ac:dyDescent="0.25">
      <c r="A13" s="128" t="s">
        <v>83</v>
      </c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</row>
    <row r="14" spans="1:31" x14ac:dyDescent="0.25">
      <c r="A14" s="128" t="s">
        <v>88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</row>
    <row r="15" spans="1:31" x14ac:dyDescent="0.25">
      <c r="A15" s="128" t="s">
        <v>73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</row>
    <row r="16" spans="1:31" x14ac:dyDescent="0.25">
      <c r="A16" s="128" t="s">
        <v>75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</row>
    <row r="17" spans="1:31" x14ac:dyDescent="0.25">
      <c r="A17" s="128" t="s">
        <v>76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</row>
    <row r="18" spans="1:31" x14ac:dyDescent="0.25">
      <c r="A18" s="128" t="s">
        <v>109</v>
      </c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</row>
    <row r="19" spans="1:31" x14ac:dyDescent="0.25">
      <c r="A19" s="128" t="s">
        <v>89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</row>
    <row r="20" spans="1:31" x14ac:dyDescent="0.25">
      <c r="A20" s="128" t="s">
        <v>85</v>
      </c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</row>
    <row r="21" spans="1:31" x14ac:dyDescent="0.25">
      <c r="A21" s="128" t="s">
        <v>86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</row>
    <row r="22" spans="1:31" x14ac:dyDescent="0.25">
      <c r="A22" s="128" t="s">
        <v>77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</row>
    <row r="23" spans="1:31" x14ac:dyDescent="0.25">
      <c r="A23" s="128" t="s">
        <v>78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</row>
    <row r="24" spans="1:31" x14ac:dyDescent="0.25">
      <c r="A24" s="128" t="s">
        <v>79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</row>
    <row r="25" spans="1:31" x14ac:dyDescent="0.25">
      <c r="A25" s="128" t="s">
        <v>80</v>
      </c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</row>
    <row r="26" spans="1:31" x14ac:dyDescent="0.25">
      <c r="A26" s="128" t="s">
        <v>81</v>
      </c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</row>
    <row r="27" spans="1:31" x14ac:dyDescent="0.25">
      <c r="A27" s="128" t="s">
        <v>82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</row>
    <row r="28" spans="1:31" x14ac:dyDescent="0.25">
      <c r="A28" s="128" t="s">
        <v>84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</row>
  </sheetData>
  <mergeCells count="13">
    <mergeCell ref="A2:A4"/>
    <mergeCell ref="H2:J2"/>
    <mergeCell ref="V1:AE1"/>
    <mergeCell ref="L2:N2"/>
    <mergeCell ref="O2:Q2"/>
    <mergeCell ref="L1:U1"/>
    <mergeCell ref="B2:D2"/>
    <mergeCell ref="V2:X2"/>
    <mergeCell ref="E2:G2"/>
    <mergeCell ref="AB2:AD2"/>
    <mergeCell ref="B1:K1"/>
    <mergeCell ref="Y2:AA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DWT - M7</vt:lpstr>
      <vt:lpstr>Power - M7</vt:lpstr>
      <vt:lpstr>Memory - M7</vt:lpstr>
      <vt:lpstr>Sheet6</vt:lpstr>
      <vt:lpstr>Sheet2</vt:lpstr>
      <vt:lpstr>Sheet7</vt:lpstr>
      <vt:lpstr>Energy efficiency</vt:lpstr>
      <vt:lpstr>Runtime validation</vt:lpstr>
      <vt:lpstr>Plots - Runtime</vt:lpstr>
      <vt:lpstr>Plots - Energy</vt:lpstr>
      <vt:lpstr>Plots - Memory</vt:lpstr>
      <vt:lpstr>Comparison</vt:lpstr>
      <vt:lpstr>Best_Worst</vt:lpstr>
      <vt:lpstr>Sheet1</vt:lpstr>
      <vt:lpstr>Sheet3</vt:lpstr>
      <vt:lpstr>Sheet5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Rabie</dc:creator>
  <cp:lastModifiedBy>(s) Mohamed Rabie</cp:lastModifiedBy>
  <dcterms:created xsi:type="dcterms:W3CDTF">2015-06-05T18:17:20Z</dcterms:created>
  <dcterms:modified xsi:type="dcterms:W3CDTF">2024-05-06T18:59:45Z</dcterms:modified>
</cp:coreProperties>
</file>