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_cortex_m33\Data\"/>
    </mc:Choice>
  </mc:AlternateContent>
  <xr:revisionPtr revIDLastSave="0" documentId="13_ncr:1_{A53C2713-0A29-47AB-BA5A-75B2E8BE0B45}" xr6:coauthVersionLast="47" xr6:coauthVersionMax="47" xr10:uidLastSave="{00000000-0000-0000-0000-000000000000}"/>
  <bookViews>
    <workbookView xWindow="14400" yWindow="0" windowWidth="14400" windowHeight="15600" firstSheet="6" activeTab="8" xr2:uid="{00000000-000D-0000-FFFF-FFFF00000000}"/>
  </bookViews>
  <sheets>
    <sheet name="DWT - M33" sheetId="1" r:id="rId1"/>
    <sheet name="Power - M33" sheetId="2" r:id="rId2"/>
    <sheet name="Memory - M33" sheetId="3" r:id="rId3"/>
    <sheet name="Sheet2" sheetId="10" r:id="rId4"/>
    <sheet name="Runtime validation" sheetId="4" r:id="rId5"/>
    <sheet name="Plots - Memory" sheetId="5" r:id="rId6"/>
    <sheet name="Plots - Runtime" sheetId="6" r:id="rId7"/>
    <sheet name="Plots - Energy" sheetId="7" r:id="rId8"/>
    <sheet name="Comparison" sheetId="8" r:id="rId9"/>
    <sheet name="Sheet1" sheetId="9" r:id="rId10"/>
  </sheets>
  <definedNames>
    <definedName name="_xlnm._FilterDatabase" localSheetId="8" hidden="1">Comparison!$B$2:$V$2</definedName>
    <definedName name="_xlnm._FilterDatabase" localSheetId="0" hidden="1">'DWT - M33'!$C$64:$D$64</definedName>
    <definedName name="_xlnm._FilterDatabase" localSheetId="2" hidden="1">'Memory - M33'!$D$32:$E$32</definedName>
    <definedName name="_xlnm._FilterDatabase" localSheetId="7" hidden="1">'Plots - Energy'!$C$16:$G$16</definedName>
    <definedName name="_xlnm._FilterDatabase" localSheetId="5" hidden="1">'Plots - Memory'!$C$20:$G$20</definedName>
    <definedName name="_xlnm._FilterDatabase" localSheetId="6" hidden="1">'Plots - Runtime'!$J$60:$M$60</definedName>
    <definedName name="_xlnm._FilterDatabase" localSheetId="1" hidden="1">'Power - M33'!$C$101:$D$101</definedName>
    <definedName name="_xlnm._FilterDatabase" localSheetId="4" hidden="1">'Runtime validation'!$B$85:$C$85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0" l="1"/>
  <c r="N7" i="10"/>
  <c r="L7" i="10"/>
  <c r="J7" i="10"/>
  <c r="H7" i="10"/>
  <c r="F7" i="10"/>
  <c r="D7" i="10"/>
  <c r="B7" i="10"/>
  <c r="P5" i="10"/>
  <c r="N5" i="10"/>
  <c r="L5" i="10"/>
  <c r="J5" i="10"/>
  <c r="H5" i="10"/>
  <c r="F5" i="10"/>
  <c r="D5" i="10"/>
  <c r="B5" i="10"/>
  <c r="P3" i="10"/>
  <c r="N3" i="10"/>
  <c r="L3" i="10"/>
  <c r="J3" i="10"/>
  <c r="H3" i="10"/>
  <c r="F3" i="10"/>
  <c r="D3" i="10"/>
  <c r="B3" i="10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C70" i="2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C55" i="1"/>
  <c r="D79" i="2"/>
  <c r="E79" i="2"/>
  <c r="F79" i="2"/>
  <c r="G79" i="2"/>
  <c r="H79" i="2"/>
  <c r="I79" i="2"/>
  <c r="J79" i="2"/>
  <c r="J91" i="2" s="1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C79" i="2"/>
  <c r="AE61" i="8"/>
  <c r="AD61" i="8"/>
  <c r="AC61" i="8"/>
  <c r="AE57" i="8"/>
  <c r="AD57" i="8"/>
  <c r="AC57" i="8"/>
  <c r="AE53" i="8"/>
  <c r="AD53" i="8"/>
  <c r="AC53" i="8"/>
  <c r="AE49" i="8"/>
  <c r="AD49" i="8"/>
  <c r="AC49" i="8"/>
  <c r="AE45" i="8"/>
  <c r="AD45" i="8"/>
  <c r="AC45" i="8"/>
  <c r="AE41" i="8"/>
  <c r="AD41" i="8"/>
  <c r="AC41" i="8"/>
  <c r="AE37" i="8"/>
  <c r="AD37" i="8"/>
  <c r="AC37" i="8"/>
  <c r="AE33" i="8"/>
  <c r="AD33" i="8"/>
  <c r="AC33" i="8"/>
  <c r="AE23" i="8"/>
  <c r="U10" i="8"/>
  <c r="S10" i="8"/>
  <c r="Q10" i="8"/>
  <c r="N10" i="8"/>
  <c r="J10" i="8"/>
  <c r="F10" i="8"/>
  <c r="AE22" i="8"/>
  <c r="U7" i="8"/>
  <c r="S7" i="8"/>
  <c r="Q7" i="8"/>
  <c r="N7" i="8"/>
  <c r="J7" i="8"/>
  <c r="F7" i="8"/>
  <c r="AE21" i="8"/>
  <c r="U14" i="8"/>
  <c r="S14" i="8"/>
  <c r="Q14" i="8"/>
  <c r="N14" i="8"/>
  <c r="J14" i="8"/>
  <c r="F14" i="8"/>
  <c r="AE20" i="8"/>
  <c r="U11" i="8"/>
  <c r="S11" i="8"/>
  <c r="Q11" i="8"/>
  <c r="N11" i="8"/>
  <c r="J11" i="8"/>
  <c r="F11" i="8"/>
  <c r="AE19" i="8"/>
  <c r="U22" i="8"/>
  <c r="S22" i="8"/>
  <c r="Q22" i="8"/>
  <c r="N22" i="8"/>
  <c r="J22" i="8"/>
  <c r="F22" i="8"/>
  <c r="AE18" i="8"/>
  <c r="U23" i="8"/>
  <c r="S23" i="8"/>
  <c r="Q23" i="8"/>
  <c r="N23" i="8"/>
  <c r="J23" i="8"/>
  <c r="F23" i="8"/>
  <c r="AE17" i="8"/>
  <c r="U15" i="8"/>
  <c r="S15" i="8"/>
  <c r="Q15" i="8"/>
  <c r="N15" i="8"/>
  <c r="J15" i="8"/>
  <c r="F15" i="8"/>
  <c r="AE16" i="8"/>
  <c r="U18" i="8"/>
  <c r="S18" i="8"/>
  <c r="Q18" i="8"/>
  <c r="N18" i="8"/>
  <c r="J18" i="8"/>
  <c r="F18" i="8"/>
  <c r="AE15" i="8"/>
  <c r="U17" i="8"/>
  <c r="S17" i="8"/>
  <c r="Q17" i="8"/>
  <c r="N17" i="8"/>
  <c r="J17" i="8"/>
  <c r="F17" i="8"/>
  <c r="AE14" i="8"/>
  <c r="U12" i="8"/>
  <c r="S12" i="8"/>
  <c r="Q12" i="8"/>
  <c r="N12" i="8"/>
  <c r="J12" i="8"/>
  <c r="F12" i="8"/>
  <c r="AE13" i="8"/>
  <c r="U13" i="8"/>
  <c r="S13" i="8"/>
  <c r="Q13" i="8"/>
  <c r="N13" i="8"/>
  <c r="J13" i="8"/>
  <c r="F13" i="8"/>
  <c r="AE12" i="8"/>
  <c r="U16" i="8"/>
  <c r="S16" i="8"/>
  <c r="Q16" i="8"/>
  <c r="N16" i="8"/>
  <c r="J16" i="8"/>
  <c r="F16" i="8"/>
  <c r="AE11" i="8"/>
  <c r="U3" i="8"/>
  <c r="S3" i="8"/>
  <c r="Q3" i="8"/>
  <c r="N3" i="8"/>
  <c r="J3" i="8"/>
  <c r="F3" i="8"/>
  <c r="AE10" i="8"/>
  <c r="U4" i="8"/>
  <c r="S4" i="8"/>
  <c r="Q4" i="8"/>
  <c r="N4" i="8"/>
  <c r="J4" i="8"/>
  <c r="F4" i="8"/>
  <c r="AE9" i="8"/>
  <c r="U21" i="8"/>
  <c r="S21" i="8"/>
  <c r="Q21" i="8"/>
  <c r="N21" i="8"/>
  <c r="J21" i="8"/>
  <c r="F21" i="8"/>
  <c r="AE8" i="8"/>
  <c r="U20" i="8"/>
  <c r="S20" i="8"/>
  <c r="Q20" i="8"/>
  <c r="N20" i="8"/>
  <c r="J20" i="8"/>
  <c r="F20" i="8"/>
  <c r="AE7" i="8"/>
  <c r="U8" i="8"/>
  <c r="S8" i="8"/>
  <c r="Q8" i="8"/>
  <c r="N8" i="8"/>
  <c r="J8" i="8"/>
  <c r="F8" i="8"/>
  <c r="AE6" i="8"/>
  <c r="U9" i="8"/>
  <c r="S9" i="8"/>
  <c r="Q9" i="8"/>
  <c r="N9" i="8"/>
  <c r="J9" i="8"/>
  <c r="F9" i="8"/>
  <c r="AE5" i="8"/>
  <c r="U19" i="8"/>
  <c r="S19" i="8"/>
  <c r="Q19" i="8"/>
  <c r="N19" i="8"/>
  <c r="J19" i="8"/>
  <c r="F19" i="8"/>
  <c r="AE4" i="8"/>
  <c r="U5" i="8"/>
  <c r="S5" i="8"/>
  <c r="Q5" i="8"/>
  <c r="N5" i="8"/>
  <c r="J5" i="8"/>
  <c r="F5" i="8"/>
  <c r="AE3" i="8"/>
  <c r="U6" i="8"/>
  <c r="S6" i="8"/>
  <c r="Q6" i="8"/>
  <c r="N6" i="8"/>
  <c r="J6" i="8"/>
  <c r="F6" i="8"/>
  <c r="W28" i="4"/>
  <c r="V28" i="4"/>
  <c r="U28" i="4"/>
  <c r="T28" i="4"/>
  <c r="S28" i="4"/>
  <c r="S29" i="4" s="1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C29" i="4" s="1"/>
  <c r="W27" i="4"/>
  <c r="W30" i="4" s="1"/>
  <c r="W44" i="4" s="1"/>
  <c r="V27" i="4"/>
  <c r="V30" i="4" s="1"/>
  <c r="V44" i="4" s="1"/>
  <c r="U27" i="4"/>
  <c r="T27" i="4"/>
  <c r="S27" i="4"/>
  <c r="S30" i="4" s="1"/>
  <c r="S44" i="4" s="1"/>
  <c r="R27" i="4"/>
  <c r="R30" i="4" s="1"/>
  <c r="R44" i="4" s="1"/>
  <c r="Q27" i="4"/>
  <c r="P27" i="4"/>
  <c r="O27" i="4"/>
  <c r="O30" i="4" s="1"/>
  <c r="O44" i="4" s="1"/>
  <c r="N27" i="4"/>
  <c r="N30" i="4" s="1"/>
  <c r="N44" i="4" s="1"/>
  <c r="M27" i="4"/>
  <c r="L27" i="4"/>
  <c r="K27" i="4"/>
  <c r="K30" i="4" s="1"/>
  <c r="K44" i="4" s="1"/>
  <c r="J27" i="4"/>
  <c r="J30" i="4" s="1"/>
  <c r="J44" i="4" s="1"/>
  <c r="I27" i="4"/>
  <c r="H27" i="4"/>
  <c r="G27" i="4"/>
  <c r="G30" i="4" s="1"/>
  <c r="G44" i="4" s="1"/>
  <c r="F27" i="4"/>
  <c r="F30" i="4" s="1"/>
  <c r="F44" i="4" s="1"/>
  <c r="E27" i="4"/>
  <c r="D27" i="4"/>
  <c r="C27" i="4"/>
  <c r="C30" i="4" s="1"/>
  <c r="C44" i="4" s="1"/>
  <c r="W25" i="4"/>
  <c r="V25" i="4"/>
  <c r="V26" i="4" s="1"/>
  <c r="U25" i="4"/>
  <c r="U26" i="4" s="1"/>
  <c r="T25" i="4"/>
  <c r="S25" i="4"/>
  <c r="R25" i="4"/>
  <c r="R26" i="4" s="1"/>
  <c r="Q25" i="4"/>
  <c r="Q26" i="4" s="1"/>
  <c r="P25" i="4"/>
  <c r="O25" i="4"/>
  <c r="N25" i="4"/>
  <c r="N26" i="4" s="1"/>
  <c r="M25" i="4"/>
  <c r="M26" i="4" s="1"/>
  <c r="L25" i="4"/>
  <c r="K25" i="4"/>
  <c r="J25" i="4"/>
  <c r="J26" i="4" s="1"/>
  <c r="I25" i="4"/>
  <c r="I26" i="4" s="1"/>
  <c r="H25" i="4"/>
  <c r="G25" i="4"/>
  <c r="F25" i="4"/>
  <c r="F26" i="4" s="1"/>
  <c r="E25" i="4"/>
  <c r="E26" i="4" s="1"/>
  <c r="D25" i="4"/>
  <c r="C25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W16" i="4"/>
  <c r="W19" i="4" s="1"/>
  <c r="W42" i="4" s="1"/>
  <c r="V16" i="4"/>
  <c r="U16" i="4"/>
  <c r="T16" i="4"/>
  <c r="T19" i="4" s="1"/>
  <c r="T42" i="4" s="1"/>
  <c r="S16" i="4"/>
  <c r="R16" i="4"/>
  <c r="Q16" i="4"/>
  <c r="P16" i="4"/>
  <c r="P19" i="4" s="1"/>
  <c r="P42" i="4" s="1"/>
  <c r="O16" i="4"/>
  <c r="O19" i="4" s="1"/>
  <c r="O42" i="4" s="1"/>
  <c r="N16" i="4"/>
  <c r="M16" i="4"/>
  <c r="L16" i="4"/>
  <c r="L19" i="4" s="1"/>
  <c r="L42" i="4" s="1"/>
  <c r="K16" i="4"/>
  <c r="J16" i="4"/>
  <c r="I16" i="4"/>
  <c r="H16" i="4"/>
  <c r="H19" i="4" s="1"/>
  <c r="H42" i="4" s="1"/>
  <c r="G16" i="4"/>
  <c r="G19" i="4" s="1"/>
  <c r="G42" i="4" s="1"/>
  <c r="F16" i="4"/>
  <c r="E16" i="4"/>
  <c r="D16" i="4"/>
  <c r="D19" i="4" s="1"/>
  <c r="D42" i="4" s="1"/>
  <c r="C16" i="4"/>
  <c r="W14" i="4"/>
  <c r="V14" i="4"/>
  <c r="V15" i="4" s="1"/>
  <c r="U14" i="4"/>
  <c r="T14" i="4"/>
  <c r="S14" i="4"/>
  <c r="S15" i="4" s="1"/>
  <c r="R14" i="4"/>
  <c r="R15" i="4" s="1"/>
  <c r="Q14" i="4"/>
  <c r="P14" i="4"/>
  <c r="O14" i="4"/>
  <c r="N14" i="4"/>
  <c r="N15" i="4" s="1"/>
  <c r="M14" i="4"/>
  <c r="L14" i="4"/>
  <c r="K14" i="4"/>
  <c r="K15" i="4" s="1"/>
  <c r="J14" i="4"/>
  <c r="J15" i="4" s="1"/>
  <c r="I14" i="4"/>
  <c r="H14" i="4"/>
  <c r="G14" i="4"/>
  <c r="F14" i="4"/>
  <c r="F15" i="4" s="1"/>
  <c r="E14" i="4"/>
  <c r="D14" i="4"/>
  <c r="C14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W6" i="4"/>
  <c r="W7" i="4" s="1"/>
  <c r="V6" i="4"/>
  <c r="U6" i="4"/>
  <c r="T6" i="4"/>
  <c r="S6" i="4"/>
  <c r="S7" i="4" s="1"/>
  <c r="R6" i="4"/>
  <c r="Q6" i="4"/>
  <c r="P6" i="4"/>
  <c r="O6" i="4"/>
  <c r="O7" i="4" s="1"/>
  <c r="N6" i="4"/>
  <c r="M6" i="4"/>
  <c r="L6" i="4"/>
  <c r="K6" i="4"/>
  <c r="K7" i="4" s="1"/>
  <c r="J6" i="4"/>
  <c r="I6" i="4"/>
  <c r="H6" i="4"/>
  <c r="G6" i="4"/>
  <c r="G7" i="4" s="1"/>
  <c r="F6" i="4"/>
  <c r="E6" i="4"/>
  <c r="D6" i="4"/>
  <c r="C6" i="4"/>
  <c r="C7" i="4" s="1"/>
  <c r="W5" i="4"/>
  <c r="V5" i="4"/>
  <c r="U5" i="4"/>
  <c r="U7" i="4" s="1"/>
  <c r="T5" i="4"/>
  <c r="T8" i="4" s="1"/>
  <c r="T40" i="4" s="1"/>
  <c r="S5" i="4"/>
  <c r="R5" i="4"/>
  <c r="Q5" i="4"/>
  <c r="P5" i="4"/>
  <c r="P8" i="4" s="1"/>
  <c r="P40" i="4" s="1"/>
  <c r="O5" i="4"/>
  <c r="N5" i="4"/>
  <c r="M5" i="4"/>
  <c r="L5" i="4"/>
  <c r="L8" i="4" s="1"/>
  <c r="L40" i="4" s="1"/>
  <c r="K5" i="4"/>
  <c r="J5" i="4"/>
  <c r="I5" i="4"/>
  <c r="I8" i="4" s="1"/>
  <c r="I40" i="4" s="1"/>
  <c r="H5" i="4"/>
  <c r="H8" i="4" s="1"/>
  <c r="H40" i="4" s="1"/>
  <c r="G5" i="4"/>
  <c r="F5" i="4"/>
  <c r="E5" i="4"/>
  <c r="D5" i="4"/>
  <c r="D8" i="4" s="1"/>
  <c r="D40" i="4" s="1"/>
  <c r="C5" i="4"/>
  <c r="W3" i="4"/>
  <c r="V3" i="4"/>
  <c r="V9" i="4" s="1"/>
  <c r="U3" i="4"/>
  <c r="T3" i="4"/>
  <c r="S3" i="4"/>
  <c r="R3" i="4"/>
  <c r="R9" i="4" s="1"/>
  <c r="Q3" i="4"/>
  <c r="P3" i="4"/>
  <c r="P4" i="4" s="1"/>
  <c r="O3" i="4"/>
  <c r="N3" i="4"/>
  <c r="N9" i="4" s="1"/>
  <c r="M3" i="4"/>
  <c r="M4" i="4" s="1"/>
  <c r="L3" i="4"/>
  <c r="K3" i="4"/>
  <c r="K4" i="4" s="1"/>
  <c r="J3" i="4"/>
  <c r="J9" i="4" s="1"/>
  <c r="I3" i="4"/>
  <c r="H3" i="4"/>
  <c r="G3" i="4"/>
  <c r="G4" i="4" s="1"/>
  <c r="F3" i="4"/>
  <c r="F9" i="4" s="1"/>
  <c r="E3" i="4"/>
  <c r="E4" i="4" s="1"/>
  <c r="D3" i="4"/>
  <c r="C3" i="4"/>
  <c r="C4" i="4" s="1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E55" i="3"/>
  <c r="X20" i="3"/>
  <c r="X4" i="5" s="1"/>
  <c r="W20" i="3"/>
  <c r="W4" i="5" s="1"/>
  <c r="V20" i="3"/>
  <c r="V4" i="5" s="1"/>
  <c r="U20" i="3"/>
  <c r="U4" i="5" s="1"/>
  <c r="T20" i="3"/>
  <c r="T4" i="5" s="1"/>
  <c r="S20" i="3"/>
  <c r="S4" i="5" s="1"/>
  <c r="R20" i="3"/>
  <c r="R4" i="5" s="1"/>
  <c r="Q20" i="3"/>
  <c r="Q4" i="5" s="1"/>
  <c r="P20" i="3"/>
  <c r="P4" i="5" s="1"/>
  <c r="O20" i="3"/>
  <c r="O4" i="5" s="1"/>
  <c r="N20" i="3"/>
  <c r="N4" i="5" s="1"/>
  <c r="M20" i="3"/>
  <c r="M4" i="5" s="1"/>
  <c r="L20" i="3"/>
  <c r="L4" i="5" s="1"/>
  <c r="K20" i="3"/>
  <c r="K4" i="5" s="1"/>
  <c r="J20" i="3"/>
  <c r="J4" i="5" s="1"/>
  <c r="I20" i="3"/>
  <c r="I4" i="5" s="1"/>
  <c r="H20" i="3"/>
  <c r="H4" i="5" s="1"/>
  <c r="G20" i="3"/>
  <c r="G4" i="5" s="1"/>
  <c r="F20" i="3"/>
  <c r="F4" i="5" s="1"/>
  <c r="E20" i="3"/>
  <c r="E4" i="5" s="1"/>
  <c r="D20" i="3"/>
  <c r="D4" i="5" s="1"/>
  <c r="X17" i="3"/>
  <c r="X19" i="3" s="1"/>
  <c r="X3" i="5" s="1"/>
  <c r="W17" i="3"/>
  <c r="V17" i="3"/>
  <c r="U17" i="3"/>
  <c r="U19" i="3" s="1"/>
  <c r="U3" i="5" s="1"/>
  <c r="T17" i="3"/>
  <c r="T19" i="3" s="1"/>
  <c r="T3" i="5" s="1"/>
  <c r="S17" i="3"/>
  <c r="R17" i="3"/>
  <c r="Q17" i="3"/>
  <c r="Q19" i="3" s="1"/>
  <c r="Q3" i="5" s="1"/>
  <c r="P17" i="3"/>
  <c r="P19" i="3" s="1"/>
  <c r="P3" i="5" s="1"/>
  <c r="O17" i="3"/>
  <c r="N17" i="3"/>
  <c r="M17" i="3"/>
  <c r="M19" i="3" s="1"/>
  <c r="M3" i="5" s="1"/>
  <c r="L17" i="3"/>
  <c r="L19" i="3" s="1"/>
  <c r="L3" i="5" s="1"/>
  <c r="K17" i="3"/>
  <c r="J17" i="3"/>
  <c r="I17" i="3"/>
  <c r="I19" i="3" s="1"/>
  <c r="I3" i="5" s="1"/>
  <c r="H17" i="3"/>
  <c r="H19" i="3" s="1"/>
  <c r="H3" i="5" s="1"/>
  <c r="G17" i="3"/>
  <c r="F17" i="3"/>
  <c r="E17" i="3"/>
  <c r="E19" i="3" s="1"/>
  <c r="E3" i="5" s="1"/>
  <c r="D17" i="3"/>
  <c r="D19" i="3" s="1"/>
  <c r="D3" i="5" s="1"/>
  <c r="C17" i="3"/>
  <c r="X13" i="3"/>
  <c r="X6" i="5" s="1"/>
  <c r="W13" i="3"/>
  <c r="W6" i="5" s="1"/>
  <c r="V13" i="3"/>
  <c r="V6" i="5" s="1"/>
  <c r="U13" i="3"/>
  <c r="U6" i="5" s="1"/>
  <c r="T13" i="3"/>
  <c r="T6" i="5" s="1"/>
  <c r="S13" i="3"/>
  <c r="S6" i="5" s="1"/>
  <c r="R13" i="3"/>
  <c r="R6" i="5" s="1"/>
  <c r="Q13" i="3"/>
  <c r="Q6" i="5" s="1"/>
  <c r="P13" i="3"/>
  <c r="P6" i="5" s="1"/>
  <c r="O13" i="3"/>
  <c r="O6" i="5" s="1"/>
  <c r="N13" i="3"/>
  <c r="N6" i="5" s="1"/>
  <c r="M13" i="3"/>
  <c r="M6" i="5" s="1"/>
  <c r="L13" i="3"/>
  <c r="L6" i="5" s="1"/>
  <c r="K13" i="3"/>
  <c r="K6" i="5" s="1"/>
  <c r="J13" i="3"/>
  <c r="J6" i="5" s="1"/>
  <c r="I13" i="3"/>
  <c r="I6" i="5" s="1"/>
  <c r="H13" i="3"/>
  <c r="H6" i="5" s="1"/>
  <c r="G13" i="3"/>
  <c r="G6" i="5" s="1"/>
  <c r="F13" i="3"/>
  <c r="F6" i="5" s="1"/>
  <c r="E13" i="3"/>
  <c r="E6" i="5" s="1"/>
  <c r="D13" i="3"/>
  <c r="D6" i="5" s="1"/>
  <c r="Q12" i="3"/>
  <c r="X10" i="3"/>
  <c r="W10" i="3"/>
  <c r="V10" i="3"/>
  <c r="U10" i="3"/>
  <c r="U12" i="3" s="1"/>
  <c r="T10" i="3"/>
  <c r="S10" i="3"/>
  <c r="R10" i="3"/>
  <c r="Q10" i="3"/>
  <c r="P10" i="3"/>
  <c r="O10" i="3"/>
  <c r="N10" i="3"/>
  <c r="M10" i="3"/>
  <c r="M12" i="3" s="1"/>
  <c r="L10" i="3"/>
  <c r="K10" i="3"/>
  <c r="J10" i="3"/>
  <c r="I10" i="3"/>
  <c r="I12" i="3" s="1"/>
  <c r="H10" i="3"/>
  <c r="G10" i="3"/>
  <c r="F10" i="3"/>
  <c r="E10" i="3"/>
  <c r="E12" i="3" s="1"/>
  <c r="D10" i="3"/>
  <c r="C10" i="3"/>
  <c r="X6" i="3"/>
  <c r="X5" i="5" s="1"/>
  <c r="W6" i="3"/>
  <c r="W5" i="5" s="1"/>
  <c r="V6" i="3"/>
  <c r="V5" i="5" s="1"/>
  <c r="U6" i="3"/>
  <c r="U5" i="5" s="1"/>
  <c r="T6" i="3"/>
  <c r="T5" i="5" s="1"/>
  <c r="S6" i="3"/>
  <c r="S5" i="5" s="1"/>
  <c r="R6" i="3"/>
  <c r="R5" i="5" s="1"/>
  <c r="Q6" i="3"/>
  <c r="Q5" i="5" s="1"/>
  <c r="P6" i="3"/>
  <c r="P5" i="5" s="1"/>
  <c r="O6" i="3"/>
  <c r="O5" i="5" s="1"/>
  <c r="N6" i="3"/>
  <c r="N5" i="5" s="1"/>
  <c r="M6" i="3"/>
  <c r="M5" i="5" s="1"/>
  <c r="L6" i="3"/>
  <c r="L5" i="5" s="1"/>
  <c r="K6" i="3"/>
  <c r="K5" i="5" s="1"/>
  <c r="J6" i="3"/>
  <c r="J5" i="5" s="1"/>
  <c r="I6" i="3"/>
  <c r="I5" i="5" s="1"/>
  <c r="H6" i="3"/>
  <c r="H5" i="5" s="1"/>
  <c r="G6" i="3"/>
  <c r="G5" i="5" s="1"/>
  <c r="F6" i="3"/>
  <c r="F5" i="5" s="1"/>
  <c r="E6" i="3"/>
  <c r="E5" i="5" s="1"/>
  <c r="D6" i="3"/>
  <c r="D5" i="5" s="1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W132" i="2"/>
  <c r="W133" i="2" s="1"/>
  <c r="V132" i="2"/>
  <c r="V133" i="2" s="1"/>
  <c r="U132" i="2"/>
  <c r="U133" i="2" s="1"/>
  <c r="T132" i="2"/>
  <c r="T133" i="2" s="1"/>
  <c r="S132" i="2"/>
  <c r="S133" i="2" s="1"/>
  <c r="R132" i="2"/>
  <c r="R133" i="2" s="1"/>
  <c r="Q132" i="2"/>
  <c r="Q133" i="2" s="1"/>
  <c r="P132" i="2"/>
  <c r="P133" i="2" s="1"/>
  <c r="O132" i="2"/>
  <c r="O133" i="2" s="1"/>
  <c r="N132" i="2"/>
  <c r="N133" i="2" s="1"/>
  <c r="M132" i="2"/>
  <c r="M133" i="2" s="1"/>
  <c r="L132" i="2"/>
  <c r="L133" i="2" s="1"/>
  <c r="K132" i="2"/>
  <c r="K133" i="2" s="1"/>
  <c r="J132" i="2"/>
  <c r="J133" i="2" s="1"/>
  <c r="I132" i="2"/>
  <c r="I133" i="2" s="1"/>
  <c r="H132" i="2"/>
  <c r="H133" i="2" s="1"/>
  <c r="G132" i="2"/>
  <c r="G133" i="2" s="1"/>
  <c r="F132" i="2"/>
  <c r="F133" i="2" s="1"/>
  <c r="E132" i="2"/>
  <c r="E133" i="2" s="1"/>
  <c r="D132" i="2"/>
  <c r="D133" i="2" s="1"/>
  <c r="C132" i="2"/>
  <c r="C133" i="2" s="1"/>
  <c r="X131" i="2"/>
  <c r="Y131" i="2" s="1"/>
  <c r="X130" i="2"/>
  <c r="Y130" i="2" s="1"/>
  <c r="X129" i="2"/>
  <c r="Y129" i="2" s="1"/>
  <c r="D124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F89" i="2"/>
  <c r="E89" i="2"/>
  <c r="D89" i="2"/>
  <c r="C89" i="2"/>
  <c r="W61" i="2"/>
  <c r="W2" i="7" s="1"/>
  <c r="V61" i="2"/>
  <c r="V2" i="7" s="1"/>
  <c r="U61" i="2"/>
  <c r="U2" i="7" s="1"/>
  <c r="T61" i="2"/>
  <c r="T2" i="7" s="1"/>
  <c r="S61" i="2"/>
  <c r="S2" i="7" s="1"/>
  <c r="R61" i="2"/>
  <c r="R2" i="7" s="1"/>
  <c r="Q61" i="2"/>
  <c r="Q2" i="7" s="1"/>
  <c r="P61" i="2"/>
  <c r="P2" i="7" s="1"/>
  <c r="O61" i="2"/>
  <c r="O2" i="7" s="1"/>
  <c r="N61" i="2"/>
  <c r="N2" i="7" s="1"/>
  <c r="M61" i="2"/>
  <c r="M2" i="7" s="1"/>
  <c r="L61" i="2"/>
  <c r="L2" i="7" s="1"/>
  <c r="K61" i="2"/>
  <c r="K2" i="7" s="1"/>
  <c r="J61" i="2"/>
  <c r="J2" i="7" s="1"/>
  <c r="I61" i="2"/>
  <c r="I2" i="7" s="1"/>
  <c r="H61" i="2"/>
  <c r="H2" i="7" s="1"/>
  <c r="G61" i="2"/>
  <c r="G2" i="7" s="1"/>
  <c r="F61" i="2"/>
  <c r="F2" i="7" s="1"/>
  <c r="E61" i="2"/>
  <c r="E2" i="7" s="1"/>
  <c r="D61" i="2"/>
  <c r="D2" i="7" s="1"/>
  <c r="C61" i="2"/>
  <c r="C2" i="7" s="1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W43" i="2"/>
  <c r="W4" i="7" s="1"/>
  <c r="V43" i="2"/>
  <c r="V4" i="7" s="1"/>
  <c r="U43" i="2"/>
  <c r="U4" i="7" s="1"/>
  <c r="T43" i="2"/>
  <c r="T4" i="7" s="1"/>
  <c r="S43" i="2"/>
  <c r="S4" i="7" s="1"/>
  <c r="R43" i="2"/>
  <c r="R4" i="7" s="1"/>
  <c r="Q43" i="2"/>
  <c r="Q4" i="7" s="1"/>
  <c r="P43" i="2"/>
  <c r="P4" i="7" s="1"/>
  <c r="O43" i="2"/>
  <c r="O4" i="7" s="1"/>
  <c r="N43" i="2"/>
  <c r="N4" i="7" s="1"/>
  <c r="M43" i="2"/>
  <c r="M4" i="7" s="1"/>
  <c r="L43" i="2"/>
  <c r="L4" i="7" s="1"/>
  <c r="K43" i="2"/>
  <c r="K4" i="7" s="1"/>
  <c r="J43" i="2"/>
  <c r="J4" i="7" s="1"/>
  <c r="I43" i="2"/>
  <c r="I4" i="7" s="1"/>
  <c r="H43" i="2"/>
  <c r="H4" i="7" s="1"/>
  <c r="G43" i="2"/>
  <c r="G4" i="7" s="1"/>
  <c r="F43" i="2"/>
  <c r="F4" i="7" s="1"/>
  <c r="E43" i="2"/>
  <c r="E4" i="7" s="1"/>
  <c r="D43" i="2"/>
  <c r="D4" i="7" s="1"/>
  <c r="C43" i="2"/>
  <c r="C4" i="7" s="1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W25" i="2"/>
  <c r="W3" i="7" s="1"/>
  <c r="V25" i="2"/>
  <c r="V3" i="7" s="1"/>
  <c r="U25" i="2"/>
  <c r="U3" i="7" s="1"/>
  <c r="T25" i="2"/>
  <c r="T3" i="7" s="1"/>
  <c r="S25" i="2"/>
  <c r="S3" i="7" s="1"/>
  <c r="R25" i="2"/>
  <c r="R3" i="7" s="1"/>
  <c r="Q25" i="2"/>
  <c r="Q3" i="7" s="1"/>
  <c r="P25" i="2"/>
  <c r="P3" i="7" s="1"/>
  <c r="O25" i="2"/>
  <c r="O3" i="7" s="1"/>
  <c r="N25" i="2"/>
  <c r="N3" i="7" s="1"/>
  <c r="M25" i="2"/>
  <c r="M3" i="7" s="1"/>
  <c r="L25" i="2"/>
  <c r="L3" i="7" s="1"/>
  <c r="K25" i="2"/>
  <c r="K3" i="7" s="1"/>
  <c r="J25" i="2"/>
  <c r="J3" i="7" s="1"/>
  <c r="I25" i="2"/>
  <c r="I3" i="7" s="1"/>
  <c r="H25" i="2"/>
  <c r="H3" i="7" s="1"/>
  <c r="G25" i="2"/>
  <c r="G3" i="7" s="1"/>
  <c r="F25" i="2"/>
  <c r="F3" i="7" s="1"/>
  <c r="E25" i="2"/>
  <c r="E3" i="7" s="1"/>
  <c r="D25" i="2"/>
  <c r="D3" i="7" s="1"/>
  <c r="C25" i="2"/>
  <c r="C3" i="7" s="1"/>
  <c r="D87" i="1"/>
  <c r="W44" i="1"/>
  <c r="AF4" i="6" s="1"/>
  <c r="V44" i="1"/>
  <c r="AE4" i="6" s="1"/>
  <c r="U44" i="1"/>
  <c r="AD4" i="6" s="1"/>
  <c r="T44" i="1"/>
  <c r="W4" i="6" s="1"/>
  <c r="S44" i="1"/>
  <c r="AC4" i="6" s="1"/>
  <c r="R44" i="1"/>
  <c r="V4" i="6" s="1"/>
  <c r="Q44" i="1"/>
  <c r="AB4" i="6" s="1"/>
  <c r="P44" i="1"/>
  <c r="Y4" i="6" s="1"/>
  <c r="O44" i="1"/>
  <c r="X4" i="6" s="1"/>
  <c r="N44" i="1"/>
  <c r="T4" i="6" s="1"/>
  <c r="J4" i="6" s="1"/>
  <c r="M44" i="1"/>
  <c r="S4" i="6" s="1"/>
  <c r="I4" i="6" s="1"/>
  <c r="L44" i="1"/>
  <c r="R4" i="6" s="1"/>
  <c r="H4" i="6" s="1"/>
  <c r="K44" i="1"/>
  <c r="Q4" i="6" s="1"/>
  <c r="G4" i="6" s="1"/>
  <c r="J44" i="1"/>
  <c r="O4" i="6" s="1"/>
  <c r="I44" i="1"/>
  <c r="N4" i="6" s="1"/>
  <c r="H44" i="1"/>
  <c r="M4" i="6" s="1"/>
  <c r="G44" i="1"/>
  <c r="L4" i="6" s="1"/>
  <c r="F44" i="1"/>
  <c r="F4" i="6" s="1"/>
  <c r="E44" i="1"/>
  <c r="D4" i="6" s="1"/>
  <c r="D44" i="1"/>
  <c r="E4" i="6" s="1"/>
  <c r="C44" i="1"/>
  <c r="C4" i="6" s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Y43" i="1" s="1" a="1"/>
  <c r="Y43" i="1" s="1"/>
  <c r="E43" i="1"/>
  <c r="D43" i="1"/>
  <c r="C43" i="1"/>
  <c r="X43" i="1" s="1"/>
  <c r="S38" i="1"/>
  <c r="J38" i="1"/>
  <c r="I38" i="1"/>
  <c r="H38" i="1"/>
  <c r="G38" i="1"/>
  <c r="W30" i="1"/>
  <c r="AF3" i="6" s="1"/>
  <c r="V30" i="1"/>
  <c r="AE3" i="6" s="1"/>
  <c r="U30" i="1"/>
  <c r="AD3" i="6" s="1"/>
  <c r="T30" i="1"/>
  <c r="W3" i="6" s="1"/>
  <c r="S30" i="1"/>
  <c r="AC3" i="6" s="1"/>
  <c r="R30" i="1"/>
  <c r="V3" i="6" s="1"/>
  <c r="Q30" i="1"/>
  <c r="AB3" i="6" s="1"/>
  <c r="P30" i="1"/>
  <c r="Y3" i="6" s="1"/>
  <c r="O30" i="1"/>
  <c r="X3" i="6" s="1"/>
  <c r="N30" i="1"/>
  <c r="T3" i="6" s="1"/>
  <c r="J3" i="6" s="1"/>
  <c r="M30" i="1"/>
  <c r="S3" i="6" s="1"/>
  <c r="I3" i="6" s="1"/>
  <c r="L30" i="1"/>
  <c r="R3" i="6" s="1"/>
  <c r="H3" i="6" s="1"/>
  <c r="K30" i="1"/>
  <c r="Q3" i="6" s="1"/>
  <c r="G3" i="6" s="1"/>
  <c r="J30" i="1"/>
  <c r="O3" i="6" s="1"/>
  <c r="I30" i="1"/>
  <c r="N3" i="6" s="1"/>
  <c r="H30" i="1"/>
  <c r="M3" i="6" s="1"/>
  <c r="G30" i="1"/>
  <c r="L3" i="6" s="1"/>
  <c r="F30" i="1"/>
  <c r="F3" i="6" s="1"/>
  <c r="E30" i="1"/>
  <c r="D3" i="6" s="1"/>
  <c r="D30" i="1"/>
  <c r="E3" i="6" s="1"/>
  <c r="C30" i="1"/>
  <c r="C3" i="6" s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X29" i="1" s="1"/>
  <c r="C29" i="1"/>
  <c r="Y29" i="1" s="1" a="1"/>
  <c r="Y29" i="1" s="1"/>
  <c r="W17" i="1"/>
  <c r="AF2" i="6" s="1"/>
  <c r="V17" i="1"/>
  <c r="AE2" i="6" s="1"/>
  <c r="U17" i="1"/>
  <c r="AD2" i="6" s="1"/>
  <c r="T17" i="1"/>
  <c r="W2" i="6" s="1"/>
  <c r="S17" i="1"/>
  <c r="AC2" i="6" s="1"/>
  <c r="R17" i="1"/>
  <c r="V2" i="6" s="1"/>
  <c r="Q17" i="1"/>
  <c r="AB2" i="6" s="1"/>
  <c r="P17" i="1"/>
  <c r="Y2" i="6" s="1"/>
  <c r="O17" i="1"/>
  <c r="X2" i="6" s="1"/>
  <c r="N17" i="1"/>
  <c r="T2" i="6" s="1"/>
  <c r="J2" i="6" s="1"/>
  <c r="M17" i="1"/>
  <c r="S2" i="6" s="1"/>
  <c r="I2" i="6" s="1"/>
  <c r="L17" i="1"/>
  <c r="R2" i="6" s="1"/>
  <c r="H2" i="6" s="1"/>
  <c r="K17" i="1"/>
  <c r="Q2" i="6" s="1"/>
  <c r="G2" i="6" s="1"/>
  <c r="J17" i="1"/>
  <c r="O2" i="6" s="1"/>
  <c r="I17" i="1"/>
  <c r="N2" i="6" s="1"/>
  <c r="H17" i="1"/>
  <c r="M2" i="6" s="1"/>
  <c r="G17" i="1"/>
  <c r="L2" i="6" s="1"/>
  <c r="F17" i="1"/>
  <c r="F2" i="6" s="1"/>
  <c r="E17" i="1"/>
  <c r="D2" i="6" s="1"/>
  <c r="D17" i="1"/>
  <c r="E2" i="6" s="1"/>
  <c r="C17" i="1"/>
  <c r="C2" i="6" s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Y16" i="1" s="1" a="1"/>
  <c r="Y16" i="1" s="1"/>
  <c r="O6" i="8" l="1"/>
  <c r="O5" i="8"/>
  <c r="O19" i="8"/>
  <c r="O9" i="8"/>
  <c r="O8" i="8"/>
  <c r="O20" i="8"/>
  <c r="O21" i="8"/>
  <c r="O4" i="8"/>
  <c r="O3" i="8"/>
  <c r="O16" i="8"/>
  <c r="O13" i="8"/>
  <c r="O12" i="8"/>
  <c r="O17" i="8"/>
  <c r="O18" i="8"/>
  <c r="O15" i="8"/>
  <c r="O23" i="8"/>
  <c r="O22" i="8"/>
  <c r="O11" i="8"/>
  <c r="O14" i="8"/>
  <c r="O7" i="8"/>
  <c r="O10" i="8"/>
  <c r="C91" i="2"/>
  <c r="I24" i="3"/>
  <c r="U24" i="3"/>
  <c r="F24" i="3"/>
  <c r="N24" i="3"/>
  <c r="V24" i="3"/>
  <c r="F12" i="3"/>
  <c r="J12" i="3"/>
  <c r="N12" i="3"/>
  <c r="R12" i="3"/>
  <c r="V12" i="3"/>
  <c r="F19" i="3"/>
  <c r="F3" i="5" s="1"/>
  <c r="J19" i="3"/>
  <c r="J3" i="5" s="1"/>
  <c r="N19" i="3"/>
  <c r="N3" i="5" s="1"/>
  <c r="R19" i="3"/>
  <c r="R3" i="5" s="1"/>
  <c r="V19" i="3"/>
  <c r="V3" i="5" s="1"/>
  <c r="G24" i="3"/>
  <c r="K24" i="3"/>
  <c r="O24" i="3"/>
  <c r="S24" i="3"/>
  <c r="W24" i="3"/>
  <c r="E24" i="3"/>
  <c r="M24" i="3"/>
  <c r="Q24" i="3"/>
  <c r="J24" i="3"/>
  <c r="R24" i="3"/>
  <c r="X12" i="3"/>
  <c r="G12" i="3"/>
  <c r="K12" i="3"/>
  <c r="O12" i="3"/>
  <c r="S12" i="3"/>
  <c r="W12" i="3"/>
  <c r="G19" i="3"/>
  <c r="G3" i="5" s="1"/>
  <c r="K19" i="3"/>
  <c r="K3" i="5" s="1"/>
  <c r="O19" i="3"/>
  <c r="O3" i="5" s="1"/>
  <c r="S19" i="3"/>
  <c r="S3" i="5" s="1"/>
  <c r="W19" i="3"/>
  <c r="W3" i="5" s="1"/>
  <c r="D24" i="3"/>
  <c r="H24" i="3"/>
  <c r="L24" i="3"/>
  <c r="P24" i="3"/>
  <c r="T24" i="3"/>
  <c r="X24" i="3"/>
  <c r="E8" i="4"/>
  <c r="E40" i="4" s="1"/>
  <c r="M8" i="4"/>
  <c r="M40" i="4" s="1"/>
  <c r="Q8" i="4"/>
  <c r="Q40" i="4" s="1"/>
  <c r="U8" i="4"/>
  <c r="U40" i="4" s="1"/>
  <c r="D9" i="4"/>
  <c r="H9" i="4"/>
  <c r="H10" i="4" s="1"/>
  <c r="H41" i="4" s="1"/>
  <c r="L9" i="4"/>
  <c r="L10" i="4" s="1"/>
  <c r="L41" i="4" s="1"/>
  <c r="T9" i="4"/>
  <c r="T10" i="4" s="1"/>
  <c r="T41" i="4" s="1"/>
  <c r="E19" i="4"/>
  <c r="E42" i="4" s="1"/>
  <c r="I19" i="4"/>
  <c r="I42" i="4" s="1"/>
  <c r="M19" i="4"/>
  <c r="M42" i="4" s="1"/>
  <c r="Q19" i="4"/>
  <c r="Q42" i="4" s="1"/>
  <c r="U19" i="4"/>
  <c r="U42" i="4" s="1"/>
  <c r="R20" i="4"/>
  <c r="D29" i="4"/>
  <c r="H29" i="4"/>
  <c r="L29" i="4"/>
  <c r="P29" i="4"/>
  <c r="T29" i="4"/>
  <c r="E18" i="4"/>
  <c r="I18" i="4"/>
  <c r="M18" i="4"/>
  <c r="Q18" i="4"/>
  <c r="U18" i="4"/>
  <c r="R91" i="2"/>
  <c r="V91" i="2"/>
  <c r="K91" i="2"/>
  <c r="O91" i="2"/>
  <c r="S91" i="2"/>
  <c r="W91" i="2"/>
  <c r="U20" i="4"/>
  <c r="Y133" i="2"/>
  <c r="E20" i="4"/>
  <c r="E21" i="4" s="1"/>
  <c r="E43" i="4" s="1"/>
  <c r="M20" i="4"/>
  <c r="M21" i="4" s="1"/>
  <c r="M43" i="4" s="1"/>
  <c r="D91" i="2"/>
  <c r="H91" i="2"/>
  <c r="L91" i="2"/>
  <c r="P91" i="2"/>
  <c r="T91" i="2"/>
  <c r="E7" i="4"/>
  <c r="M7" i="4"/>
  <c r="Q7" i="4"/>
  <c r="C19" i="4"/>
  <c r="C42" i="4" s="1"/>
  <c r="K19" i="4"/>
  <c r="K42" i="4" s="1"/>
  <c r="S19" i="4"/>
  <c r="S42" i="4" s="1"/>
  <c r="C18" i="4"/>
  <c r="G18" i="4"/>
  <c r="K18" i="4"/>
  <c r="O18" i="4"/>
  <c r="S18" i="4"/>
  <c r="W18" i="4"/>
  <c r="D10" i="4"/>
  <c r="D41" i="4" s="1"/>
  <c r="I20" i="4"/>
  <c r="Q20" i="4"/>
  <c r="E91" i="2"/>
  <c r="I91" i="2"/>
  <c r="M91" i="2"/>
  <c r="Q91" i="2"/>
  <c r="X91" i="2" s="1"/>
  <c r="U91" i="2"/>
  <c r="D18" i="4"/>
  <c r="L18" i="4"/>
  <c r="T18" i="4"/>
  <c r="G29" i="4"/>
  <c r="K29" i="4"/>
  <c r="O29" i="4"/>
  <c r="W29" i="4"/>
  <c r="I31" i="4"/>
  <c r="F8" i="4"/>
  <c r="F40" i="4" s="1"/>
  <c r="J8" i="4"/>
  <c r="J40" i="4" s="1"/>
  <c r="N8" i="4"/>
  <c r="N40" i="4" s="1"/>
  <c r="R8" i="4"/>
  <c r="R40" i="4" s="1"/>
  <c r="V8" i="4"/>
  <c r="V40" i="4" s="1"/>
  <c r="E9" i="4"/>
  <c r="I9" i="4"/>
  <c r="I10" i="4" s="1"/>
  <c r="I41" i="4" s="1"/>
  <c r="M9" i="4"/>
  <c r="Q9" i="4"/>
  <c r="U9" i="4"/>
  <c r="U10" i="4" s="1"/>
  <c r="U41" i="4" s="1"/>
  <c r="I4" i="4"/>
  <c r="G15" i="4"/>
  <c r="O15" i="4"/>
  <c r="W15" i="4"/>
  <c r="J20" i="4"/>
  <c r="J21" i="4" s="1"/>
  <c r="J43" i="4" s="1"/>
  <c r="T31" i="4"/>
  <c r="M31" i="4"/>
  <c r="C20" i="4"/>
  <c r="G20" i="4"/>
  <c r="G21" i="4" s="1"/>
  <c r="G43" i="4" s="1"/>
  <c r="K20" i="4"/>
  <c r="O20" i="4"/>
  <c r="O21" i="4" s="1"/>
  <c r="O43" i="4" s="1"/>
  <c r="S20" i="4"/>
  <c r="S21" i="4" s="1"/>
  <c r="S43" i="4" s="1"/>
  <c r="W20" i="4"/>
  <c r="W21" i="4" s="1"/>
  <c r="W43" i="4" s="1"/>
  <c r="U15" i="4"/>
  <c r="H18" i="4"/>
  <c r="F31" i="4"/>
  <c r="F32" i="4" s="1"/>
  <c r="F45" i="4" s="1"/>
  <c r="J31" i="4"/>
  <c r="J32" i="4" s="1"/>
  <c r="J45" i="4" s="1"/>
  <c r="N31" i="4"/>
  <c r="N32" i="4" s="1"/>
  <c r="N45" i="4" s="1"/>
  <c r="R31" i="4"/>
  <c r="R32" i="4" s="1"/>
  <c r="R45" i="4" s="1"/>
  <c r="V31" i="4"/>
  <c r="V32" i="4" s="1"/>
  <c r="V45" i="4" s="1"/>
  <c r="Q31" i="4"/>
  <c r="P18" i="4"/>
  <c r="D4" i="4"/>
  <c r="H4" i="4"/>
  <c r="L4" i="4"/>
  <c r="T4" i="4"/>
  <c r="W9" i="4"/>
  <c r="F7" i="4"/>
  <c r="J7" i="4"/>
  <c r="N7" i="4"/>
  <c r="R7" i="4"/>
  <c r="V7" i="4"/>
  <c r="C15" i="4"/>
  <c r="E31" i="4"/>
  <c r="U31" i="4"/>
  <c r="E10" i="4"/>
  <c r="E41" i="4" s="1"/>
  <c r="N10" i="4"/>
  <c r="N41" i="4" s="1"/>
  <c r="X16" i="1"/>
  <c r="D59" i="1"/>
  <c r="H59" i="1"/>
  <c r="L59" i="1"/>
  <c r="P59" i="1"/>
  <c r="T59" i="1"/>
  <c r="F90" i="2"/>
  <c r="J90" i="2"/>
  <c r="N90" i="2"/>
  <c r="R90" i="2"/>
  <c r="V90" i="2"/>
  <c r="D96" i="2"/>
  <c r="H96" i="2"/>
  <c r="L96" i="2"/>
  <c r="P96" i="2"/>
  <c r="T96" i="2"/>
  <c r="F2" i="3"/>
  <c r="J2" i="3"/>
  <c r="N2" i="3"/>
  <c r="R2" i="3"/>
  <c r="V2" i="3"/>
  <c r="G9" i="3"/>
  <c r="K9" i="3"/>
  <c r="O9" i="3"/>
  <c r="S9" i="3"/>
  <c r="W9" i="3"/>
  <c r="D12" i="3"/>
  <c r="H12" i="3"/>
  <c r="L12" i="3"/>
  <c r="P12" i="3"/>
  <c r="T12" i="3"/>
  <c r="F16" i="3"/>
  <c r="J16" i="3"/>
  <c r="N16" i="3"/>
  <c r="R16" i="3"/>
  <c r="V16" i="3"/>
  <c r="Q4" i="4"/>
  <c r="V4" i="4"/>
  <c r="K9" i="4"/>
  <c r="P9" i="4"/>
  <c r="P10" i="4" s="1"/>
  <c r="P41" i="4" s="1"/>
  <c r="I15" i="4"/>
  <c r="Q15" i="4"/>
  <c r="D30" i="4"/>
  <c r="D44" i="4" s="1"/>
  <c r="D26" i="4"/>
  <c r="H30" i="4"/>
  <c r="H44" i="4" s="1"/>
  <c r="H26" i="4"/>
  <c r="L30" i="4"/>
  <c r="L44" i="4" s="1"/>
  <c r="L26" i="4"/>
  <c r="P30" i="4"/>
  <c r="P44" i="4" s="1"/>
  <c r="P26" i="4"/>
  <c r="T30" i="4"/>
  <c r="T44" i="4" s="1"/>
  <c r="T26" i="4"/>
  <c r="C26" i="4"/>
  <c r="C31" i="4"/>
  <c r="C32" i="4" s="1"/>
  <c r="C45" i="4" s="1"/>
  <c r="G26" i="4"/>
  <c r="G31" i="4"/>
  <c r="G32" i="4" s="1"/>
  <c r="G45" i="4" s="1"/>
  <c r="K26" i="4"/>
  <c r="K31" i="4"/>
  <c r="K32" i="4" s="1"/>
  <c r="K45" i="4" s="1"/>
  <c r="O26" i="4"/>
  <c r="O31" i="4"/>
  <c r="O32" i="4" s="1"/>
  <c r="O45" i="4" s="1"/>
  <c r="S26" i="4"/>
  <c r="S31" i="4"/>
  <c r="S32" i="4" s="1"/>
  <c r="S45" i="4" s="1"/>
  <c r="W26" i="4"/>
  <c r="W31" i="4"/>
  <c r="W32" i="4" s="1"/>
  <c r="W45" i="4" s="1"/>
  <c r="E30" i="4"/>
  <c r="E44" i="4" s="1"/>
  <c r="E29" i="4"/>
  <c r="I30" i="4"/>
  <c r="I44" i="4" s="1"/>
  <c r="I29" i="4"/>
  <c r="M30" i="4"/>
  <c r="M44" i="4" s="1"/>
  <c r="M29" i="4"/>
  <c r="Q30" i="4"/>
  <c r="Q44" i="4" s="1"/>
  <c r="Q29" i="4"/>
  <c r="U30" i="4"/>
  <c r="U44" i="4" s="1"/>
  <c r="U29" i="4"/>
  <c r="E59" i="1"/>
  <c r="I59" i="1"/>
  <c r="M59" i="1"/>
  <c r="Q59" i="1"/>
  <c r="U59" i="1"/>
  <c r="C90" i="2"/>
  <c r="K90" i="2"/>
  <c r="O90" i="2"/>
  <c r="S90" i="2"/>
  <c r="W90" i="2"/>
  <c r="F91" i="2"/>
  <c r="Y90" i="2" s="1"/>
  <c r="N91" i="2"/>
  <c r="E96" i="2"/>
  <c r="I96" i="2"/>
  <c r="M96" i="2"/>
  <c r="Q96" i="2"/>
  <c r="U96" i="2"/>
  <c r="G2" i="3"/>
  <c r="K2" i="3"/>
  <c r="O2" i="3"/>
  <c r="S2" i="3"/>
  <c r="W2" i="3"/>
  <c r="D9" i="3"/>
  <c r="H9" i="3"/>
  <c r="L9" i="3"/>
  <c r="P9" i="3"/>
  <c r="T9" i="3"/>
  <c r="X9" i="3"/>
  <c r="G16" i="3"/>
  <c r="K16" i="3"/>
  <c r="O16" i="3"/>
  <c r="S16" i="3"/>
  <c r="W16" i="3"/>
  <c r="R4" i="4"/>
  <c r="C8" i="4"/>
  <c r="C40" i="4" s="1"/>
  <c r="G8" i="4"/>
  <c r="G40" i="4" s="1"/>
  <c r="K8" i="4"/>
  <c r="K40" i="4" s="1"/>
  <c r="O8" i="4"/>
  <c r="O40" i="4" s="1"/>
  <c r="S8" i="4"/>
  <c r="S40" i="4" s="1"/>
  <c r="W8" i="4"/>
  <c r="W40" i="4" s="1"/>
  <c r="G9" i="4"/>
  <c r="D15" i="4"/>
  <c r="D20" i="4"/>
  <c r="D21" i="4" s="1"/>
  <c r="D43" i="4" s="1"/>
  <c r="H15" i="4"/>
  <c r="H20" i="4"/>
  <c r="H21" i="4" s="1"/>
  <c r="H43" i="4" s="1"/>
  <c r="L15" i="4"/>
  <c r="L20" i="4"/>
  <c r="L21" i="4" s="1"/>
  <c r="L43" i="4" s="1"/>
  <c r="P15" i="4"/>
  <c r="P20" i="4"/>
  <c r="P21" i="4" s="1"/>
  <c r="P43" i="4" s="1"/>
  <c r="T15" i="4"/>
  <c r="T20" i="4"/>
  <c r="T21" i="4" s="1"/>
  <c r="T43" i="4" s="1"/>
  <c r="F20" i="4"/>
  <c r="V20" i="4"/>
  <c r="D31" i="4"/>
  <c r="H31" i="4"/>
  <c r="L31" i="4"/>
  <c r="P31" i="4"/>
  <c r="F59" i="1"/>
  <c r="J59" i="1"/>
  <c r="N59" i="1"/>
  <c r="R59" i="1"/>
  <c r="V59" i="1"/>
  <c r="D90" i="2"/>
  <c r="H90" i="2"/>
  <c r="L90" i="2"/>
  <c r="P90" i="2"/>
  <c r="T90" i="2"/>
  <c r="F96" i="2"/>
  <c r="J96" i="2"/>
  <c r="N96" i="2"/>
  <c r="R96" i="2"/>
  <c r="V96" i="2"/>
  <c r="D2" i="3"/>
  <c r="H2" i="3"/>
  <c r="L2" i="3"/>
  <c r="P2" i="3"/>
  <c r="T2" i="3"/>
  <c r="X2" i="3"/>
  <c r="E9" i="3"/>
  <c r="I9" i="3"/>
  <c r="M9" i="3"/>
  <c r="Q9" i="3"/>
  <c r="U9" i="3"/>
  <c r="D16" i="3"/>
  <c r="H16" i="3"/>
  <c r="L16" i="3"/>
  <c r="P16" i="3"/>
  <c r="T16" i="3"/>
  <c r="X16" i="3"/>
  <c r="O4" i="4"/>
  <c r="S4" i="4"/>
  <c r="W4" i="4"/>
  <c r="F4" i="4"/>
  <c r="J4" i="4"/>
  <c r="N4" i="4"/>
  <c r="C9" i="4"/>
  <c r="S9" i="4"/>
  <c r="E15" i="4"/>
  <c r="M15" i="4"/>
  <c r="C59" i="1"/>
  <c r="G59" i="1"/>
  <c r="K59" i="1"/>
  <c r="O59" i="1"/>
  <c r="S59" i="1"/>
  <c r="W59" i="1"/>
  <c r="E90" i="2"/>
  <c r="I90" i="2"/>
  <c r="M90" i="2"/>
  <c r="Q90" i="2"/>
  <c r="U90" i="2"/>
  <c r="C96" i="2"/>
  <c r="G96" i="2"/>
  <c r="K96" i="2"/>
  <c r="O96" i="2"/>
  <c r="S96" i="2"/>
  <c r="W96" i="2"/>
  <c r="E2" i="3"/>
  <c r="I2" i="3"/>
  <c r="M2" i="3"/>
  <c r="Q2" i="3"/>
  <c r="U2" i="3"/>
  <c r="F9" i="3"/>
  <c r="J9" i="3"/>
  <c r="N9" i="3"/>
  <c r="R9" i="3"/>
  <c r="V9" i="3"/>
  <c r="E16" i="3"/>
  <c r="I16" i="3"/>
  <c r="M16" i="3"/>
  <c r="Q16" i="3"/>
  <c r="U16" i="3"/>
  <c r="U4" i="4"/>
  <c r="D7" i="4"/>
  <c r="H7" i="4"/>
  <c r="L7" i="4"/>
  <c r="P7" i="4"/>
  <c r="T7" i="4"/>
  <c r="I7" i="4"/>
  <c r="O9" i="4"/>
  <c r="F19" i="4"/>
  <c r="F42" i="4" s="1"/>
  <c r="F18" i="4"/>
  <c r="J19" i="4"/>
  <c r="J42" i="4" s="1"/>
  <c r="J18" i="4"/>
  <c r="N19" i="4"/>
  <c r="N42" i="4" s="1"/>
  <c r="N18" i="4"/>
  <c r="R19" i="4"/>
  <c r="R42" i="4" s="1"/>
  <c r="R18" i="4"/>
  <c r="V19" i="4"/>
  <c r="V42" i="4" s="1"/>
  <c r="V18" i="4"/>
  <c r="N20" i="4"/>
  <c r="F29" i="4"/>
  <c r="J29" i="4"/>
  <c r="N29" i="4"/>
  <c r="R29" i="4"/>
  <c r="V29" i="4"/>
  <c r="S26" i="8"/>
  <c r="S25" i="8"/>
  <c r="S27" i="8"/>
  <c r="I21" i="4" l="1"/>
  <c r="I43" i="4" s="1"/>
  <c r="Y91" i="2"/>
  <c r="Y92" i="2" s="1"/>
  <c r="Z92" i="2" s="1"/>
  <c r="K21" i="4"/>
  <c r="K43" i="4" s="1"/>
  <c r="U21" i="4"/>
  <c r="U43" i="4" s="1"/>
  <c r="Q10" i="4"/>
  <c r="Q41" i="4" s="1"/>
  <c r="L32" i="4"/>
  <c r="L45" i="4" s="1"/>
  <c r="J10" i="4"/>
  <c r="J41" i="4" s="1"/>
  <c r="M10" i="4"/>
  <c r="M41" i="4" s="1"/>
  <c r="F10" i="4"/>
  <c r="F41" i="4" s="1"/>
  <c r="V10" i="4"/>
  <c r="V41" i="4" s="1"/>
  <c r="T32" i="4"/>
  <c r="T45" i="4" s="1"/>
  <c r="I32" i="4"/>
  <c r="I45" i="4" s="1"/>
  <c r="D32" i="4"/>
  <c r="D45" i="4" s="1"/>
  <c r="Q32" i="4"/>
  <c r="Q45" i="4" s="1"/>
  <c r="Q21" i="4"/>
  <c r="Q43" i="4" s="1"/>
  <c r="H32" i="4"/>
  <c r="H45" i="4" s="1"/>
  <c r="C21" i="4"/>
  <c r="C43" i="4" s="1"/>
  <c r="M32" i="4"/>
  <c r="M45" i="4" s="1"/>
  <c r="O10" i="4"/>
  <c r="O41" i="4" s="1"/>
  <c r="C10" i="4"/>
  <c r="C41" i="4" s="1"/>
  <c r="U32" i="4"/>
  <c r="U45" i="4" s="1"/>
  <c r="R10" i="4"/>
  <c r="R41" i="4" s="1"/>
  <c r="E32" i="4"/>
  <c r="E45" i="4" s="1"/>
  <c r="N21" i="4"/>
  <c r="N43" i="4" s="1"/>
  <c r="P32" i="4"/>
  <c r="P45" i="4" s="1"/>
  <c r="V21" i="4"/>
  <c r="V43" i="4" s="1"/>
  <c r="G10" i="4"/>
  <c r="G41" i="4" s="1"/>
  <c r="K10" i="4"/>
  <c r="K41" i="4" s="1"/>
  <c r="W10" i="4"/>
  <c r="W41" i="4" s="1"/>
  <c r="S10" i="4"/>
  <c r="S41" i="4" s="1"/>
  <c r="F21" i="4"/>
  <c r="F43" i="4" s="1"/>
  <c r="R21" i="4"/>
  <c r="R43" i="4" s="1"/>
  <c r="Z90" i="2" l="1"/>
  <c r="O92" i="2"/>
  <c r="O93" i="2" s="1"/>
  <c r="M92" i="2"/>
  <c r="M93" i="2" s="1"/>
  <c r="F92" i="2"/>
  <c r="F93" i="2" s="1"/>
  <c r="S92" i="2"/>
  <c r="S93" i="2" s="1"/>
  <c r="E92" i="2" l="1"/>
  <c r="E93" i="2" s="1"/>
  <c r="N92" i="2"/>
  <c r="N93" i="2" s="1"/>
  <c r="L92" i="2"/>
  <c r="L93" i="2" s="1"/>
  <c r="V92" i="2"/>
  <c r="V93" i="2" s="1"/>
  <c r="K92" i="2"/>
  <c r="K93" i="2" s="1"/>
  <c r="J92" i="2"/>
  <c r="J93" i="2" s="1"/>
  <c r="H92" i="2"/>
  <c r="H93" i="2" s="1"/>
  <c r="U92" i="2"/>
  <c r="U93" i="2" s="1"/>
  <c r="G92" i="2"/>
  <c r="G93" i="2" s="1"/>
  <c r="W92" i="2"/>
  <c r="W93" i="2" s="1"/>
  <c r="T92" i="2"/>
  <c r="T93" i="2" s="1"/>
  <c r="D92" i="2"/>
  <c r="D93" i="2" s="1"/>
  <c r="R92" i="2"/>
  <c r="R93" i="2" s="1"/>
  <c r="I92" i="2"/>
  <c r="I93" i="2" s="1"/>
  <c r="P92" i="2"/>
  <c r="P93" i="2" s="1"/>
  <c r="Q92" i="2"/>
  <c r="Q93" i="2" s="1"/>
  <c r="C92" i="2"/>
  <c r="C93" i="2" s="1"/>
  <c r="X93" i="2" s="1"/>
</calcChain>
</file>

<file path=xl/sharedStrings.xml><?xml version="1.0" encoding="utf-8"?>
<sst xmlns="http://schemas.openxmlformats.org/spreadsheetml/2006/main" count="1339" uniqueCount="132">
  <si>
    <t>O0</t>
  </si>
  <si>
    <t>Ascon128</t>
  </si>
  <si>
    <t>Ascon128a</t>
  </si>
  <si>
    <t>Isapa128</t>
  </si>
  <si>
    <t>Isapa128a</t>
  </si>
  <si>
    <t>Sparkle128</t>
  </si>
  <si>
    <t>Sparkle256</t>
  </si>
  <si>
    <t>TinyJambu</t>
  </si>
  <si>
    <t>Giftcofb</t>
  </si>
  <si>
    <t>Xoodyak</t>
  </si>
  <si>
    <t>Romulusn</t>
  </si>
  <si>
    <t>Elephant160</t>
  </si>
  <si>
    <t>Grain</t>
  </si>
  <si>
    <t>Photonbeetle</t>
  </si>
  <si>
    <t>Encryption runtime</t>
  </si>
  <si>
    <t>Decryption runtime</t>
  </si>
  <si>
    <t>Encryption output</t>
  </si>
  <si>
    <t>Decryption output</t>
  </si>
  <si>
    <t>Error count</t>
  </si>
  <si>
    <t>Py runtime</t>
  </si>
  <si>
    <t>Enc + Dec</t>
  </si>
  <si>
    <t>Enc + Dec - Py</t>
  </si>
  <si>
    <t>Enc + Dec - Py (%)</t>
  </si>
  <si>
    <t>O2</t>
  </si>
  <si>
    <t>ascon128Armv7</t>
  </si>
  <si>
    <t>ascon128aArmv7</t>
  </si>
  <si>
    <t>isapa128v20Armv7</t>
  </si>
  <si>
    <t>isapa128av20Armv7</t>
  </si>
  <si>
    <t>Sparkle128Armv7</t>
  </si>
  <si>
    <t>Sparkle256v2Armv7</t>
  </si>
  <si>
    <t>tinyjambuOpt</t>
  </si>
  <si>
    <t>RomulusnOpt</t>
  </si>
  <si>
    <t>Total runtime</t>
  </si>
  <si>
    <t>O3</t>
  </si>
  <si>
    <t>Os</t>
  </si>
  <si>
    <t>ave</t>
  </si>
  <si>
    <t>N_Loop</t>
  </si>
  <si>
    <t>Average encryption time (s)</t>
  </si>
  <si>
    <t>Average decryption time (s)</t>
  </si>
  <si>
    <t>Average encryption energy (J)</t>
  </si>
  <si>
    <t>Average decryption energy (J)</t>
  </si>
  <si>
    <t>Encryption</t>
  </si>
  <si>
    <t>Peak encryption current (A)</t>
  </si>
  <si>
    <t>Average encryption current (A)</t>
  </si>
  <si>
    <t>Minimum encryption current (A)</t>
  </si>
  <si>
    <t>Decryption</t>
  </si>
  <si>
    <t>Peak decryption current (A)</t>
  </si>
  <si>
    <t>Average decryption current (A)</t>
  </si>
  <si>
    <t>Minimum decryption current (A)</t>
  </si>
  <si>
    <t>Calibrations</t>
  </si>
  <si>
    <t>Calibration timestamp(s)</t>
  </si>
  <si>
    <t>Algorithm</t>
  </si>
  <si>
    <t>Average total energy (J)</t>
  </si>
  <si>
    <t>Os rerun</t>
  </si>
  <si>
    <t>55.42564</t>
  </si>
  <si>
    <t>32.84555</t>
  </si>
  <si>
    <t>75.86681</t>
  </si>
  <si>
    <t>Difference latency (%)</t>
  </si>
  <si>
    <t>Difference power (%)</t>
  </si>
  <si>
    <t>Difference power only (%)</t>
  </si>
  <si>
    <t>Base</t>
  </si>
  <si>
    <t>RomulunOpt</t>
  </si>
  <si>
    <t>Runtime</t>
  </si>
  <si>
    <t>Raw</t>
  </si>
  <si>
    <t>RAM</t>
  </si>
  <si>
    <t>Flash</t>
  </si>
  <si>
    <t>Adjusted</t>
  </si>
  <si>
    <t>Power - Enc time</t>
  </si>
  <si>
    <t>Difference</t>
  </si>
  <si>
    <t>Power - Dec time</t>
  </si>
  <si>
    <t>DWT Total runtime</t>
  </si>
  <si>
    <t>Power total runtime</t>
  </si>
  <si>
    <t>Difference (%)</t>
  </si>
  <si>
    <t>Relative error</t>
  </si>
  <si>
    <t>Sopt</t>
  </si>
  <si>
    <t>AOpt'</t>
  </si>
  <si>
    <t>SOpt'</t>
  </si>
  <si>
    <t>AOpt</t>
  </si>
  <si>
    <t>A'</t>
  </si>
  <si>
    <t>S</t>
  </si>
  <si>
    <t>A</t>
  </si>
  <si>
    <t>S'</t>
  </si>
  <si>
    <t>IOpt'</t>
  </si>
  <si>
    <t>TOpt</t>
  </si>
  <si>
    <t>X</t>
  </si>
  <si>
    <t>T</t>
  </si>
  <si>
    <t>IOpt</t>
  </si>
  <si>
    <t>ROpt</t>
  </si>
  <si>
    <t>I'</t>
  </si>
  <si>
    <t>I</t>
  </si>
  <si>
    <t>Gi</t>
  </si>
  <si>
    <t>R</t>
  </si>
  <si>
    <t>P</t>
  </si>
  <si>
    <t>E</t>
  </si>
  <si>
    <t>Gr</t>
  </si>
  <si>
    <t>Fastest</t>
  </si>
  <si>
    <t>Medium</t>
  </si>
  <si>
    <t>Slowest</t>
  </si>
  <si>
    <t>Iopt</t>
  </si>
  <si>
    <t>D</t>
  </si>
  <si>
    <t>Overall</t>
  </si>
  <si>
    <t>Size</t>
  </si>
  <si>
    <t>Energy (mJ)</t>
  </si>
  <si>
    <t>E/D (J/s)</t>
  </si>
  <si>
    <t>Speedup</t>
  </si>
  <si>
    <t>E improv</t>
  </si>
  <si>
    <t>Size increase</t>
  </si>
  <si>
    <t>Runtime (s)</t>
  </si>
  <si>
    <t>Size (KB)</t>
  </si>
  <si>
    <t>Overall:</t>
  </si>
  <si>
    <t>Best</t>
  </si>
  <si>
    <t>SOpt -O3</t>
  </si>
  <si>
    <t>Sopt -O3</t>
  </si>
  <si>
    <t>T -Os</t>
  </si>
  <si>
    <t xml:space="preserve">AOpt' </t>
  </si>
  <si>
    <t>AOpt' O3</t>
  </si>
  <si>
    <t>AOpt' -O3</t>
  </si>
  <si>
    <t>TOpt -Os</t>
  </si>
  <si>
    <t>SOpt' -O2</t>
  </si>
  <si>
    <t>SOpt' -O3</t>
  </si>
  <si>
    <t>Gi -Os</t>
  </si>
  <si>
    <t xml:space="preserve">TOpt </t>
  </si>
  <si>
    <t>Worst</t>
  </si>
  <si>
    <t>Gr -O3</t>
  </si>
  <si>
    <t>P -O3</t>
  </si>
  <si>
    <t>SOpt' -Os</t>
  </si>
  <si>
    <t>E -O3</t>
  </si>
  <si>
    <t>SOpt -Os</t>
  </si>
  <si>
    <t>P -Os</t>
  </si>
  <si>
    <t>IOpt' -Os</t>
  </si>
  <si>
    <t>Gr -Os</t>
  </si>
  <si>
    <t>Avg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</si>
</sst>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16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2" fillId="0" borderId="13" xfId="0" applyFont="1" applyBorder="1"/>
    <xf numFmtId="10" fontId="2" fillId="0" borderId="14" xfId="1" applyNumberFormat="1" applyFont="1" applyBorder="1"/>
    <xf numFmtId="10" fontId="2" fillId="0" borderId="15" xfId="1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0" borderId="14" xfId="0" applyBorder="1"/>
    <xf numFmtId="0" fontId="0" fillId="0" borderId="15" xfId="0" applyBorder="1"/>
    <xf numFmtId="0" fontId="3" fillId="0" borderId="4" xfId="0" applyFont="1" applyBorder="1" applyAlignment="1">
      <alignment horizontal="left" vertical="center"/>
    </xf>
    <xf numFmtId="0" fontId="0" fillId="0" borderId="13" xfId="0" applyBorder="1"/>
    <xf numFmtId="165" fontId="0" fillId="0" borderId="0" xfId="0" applyNumberFormat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165" fontId="1" fillId="0" borderId="12" xfId="1" applyNumberFormat="1" applyBorder="1" applyAlignment="1">
      <alignment horizontal="center"/>
    </xf>
    <xf numFmtId="165" fontId="1" fillId="0" borderId="14" xfId="1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15" xfId="1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1" fillId="0" borderId="13" xfId="1" applyNumberFormat="1" applyBorder="1" applyAlignment="1">
      <alignment horizontal="center"/>
    </xf>
    <xf numFmtId="10" fontId="2" fillId="0" borderId="0" xfId="1" applyNumberFormat="1" applyFont="1"/>
    <xf numFmtId="10" fontId="2" fillId="0" borderId="13" xfId="1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0" fontId="2" fillId="0" borderId="0" xfId="0" applyFont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0" xfId="0" applyNumberFormat="1"/>
    <xf numFmtId="165" fontId="0" fillId="0" borderId="12" xfId="0" applyNumberFormat="1" applyBorder="1"/>
    <xf numFmtId="10" fontId="0" fillId="0" borderId="0" xfId="0" applyNumberFormat="1"/>
    <xf numFmtId="0" fontId="3" fillId="0" borderId="1" xfId="0" applyFont="1" applyBorder="1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12" xfId="0" applyBorder="1" applyAlignment="1">
      <alignment horizontal="center"/>
    </xf>
    <xf numFmtId="164" fontId="0" fillId="0" borderId="11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3" fillId="0" borderId="8" xfId="0" applyFont="1" applyBorder="1"/>
    <xf numFmtId="0" fontId="0" fillId="0" borderId="7" xfId="0" applyBorder="1" applyAlignment="1">
      <alignment horizontal="center"/>
    </xf>
    <xf numFmtId="165" fontId="0" fillId="0" borderId="5" xfId="0" applyNumberFormat="1" applyBorder="1"/>
    <xf numFmtId="164" fontId="2" fillId="0" borderId="9" xfId="0" applyNumberFormat="1" applyFont="1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right"/>
    </xf>
    <xf numFmtId="165" fontId="2" fillId="0" borderId="0" xfId="0" applyNumberFormat="1" applyFont="1"/>
    <xf numFmtId="165" fontId="0" fillId="0" borderId="14" xfId="0" applyNumberFormat="1" applyBorder="1"/>
    <xf numFmtId="166" fontId="0" fillId="0" borderId="11" xfId="0" applyNumberFormat="1" applyBorder="1"/>
    <xf numFmtId="166" fontId="0" fillId="0" borderId="13" xfId="0" applyNumberFormat="1" applyBorder="1"/>
    <xf numFmtId="165" fontId="1" fillId="0" borderId="0" xfId="1" applyNumberFormat="1"/>
    <xf numFmtId="167" fontId="0" fillId="0" borderId="0" xfId="0" applyNumberFormat="1"/>
    <xf numFmtId="2" fontId="0" fillId="0" borderId="0" xfId="0" applyNumberFormat="1"/>
    <xf numFmtId="10" fontId="1" fillId="0" borderId="0" xfId="1" applyNumberFormat="1"/>
    <xf numFmtId="0" fontId="2" fillId="0" borderId="0" xfId="0" applyFont="1" applyAlignment="1">
      <alignment horizontal="right"/>
    </xf>
    <xf numFmtId="0" fontId="4" fillId="0" borderId="0" xfId="0" applyFont="1"/>
    <xf numFmtId="0" fontId="0" fillId="2" borderId="9" xfId="0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4" borderId="14" xfId="0" applyFill="1" applyBorder="1" applyAlignment="1">
      <alignment horizontal="center"/>
    </xf>
    <xf numFmtId="167" fontId="0" fillId="4" borderId="14" xfId="0" applyNumberFormat="1" applyFill="1" applyBorder="1" applyAlignment="1">
      <alignment horizontal="center"/>
    </xf>
    <xf numFmtId="166" fontId="0" fillId="4" borderId="14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7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7" borderId="14" xfId="0" applyFill="1" applyBorder="1" applyAlignment="1">
      <alignment horizontal="center"/>
    </xf>
    <xf numFmtId="167" fontId="0" fillId="7" borderId="14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66" fontId="0" fillId="7" borderId="14" xfId="0" applyNumberFormat="1" applyFill="1" applyBorder="1" applyAlignment="1">
      <alignment horizontal="center"/>
    </xf>
    <xf numFmtId="0" fontId="0" fillId="8" borderId="11" xfId="0" applyFill="1" applyBorder="1"/>
    <xf numFmtId="0" fontId="0" fillId="8" borderId="0" xfId="0" applyFill="1"/>
    <xf numFmtId="165" fontId="2" fillId="8" borderId="0" xfId="0" applyNumberFormat="1" applyFont="1" applyFill="1"/>
    <xf numFmtId="0" fontId="2" fillId="8" borderId="0" xfId="0" applyFont="1" applyFill="1"/>
    <xf numFmtId="165" fontId="0" fillId="8" borderId="0" xfId="0" applyNumberFormat="1" applyFill="1"/>
    <xf numFmtId="166" fontId="0" fillId="8" borderId="11" xfId="0" applyNumberFormat="1" applyFill="1" applyBorder="1"/>
    <xf numFmtId="0" fontId="0" fillId="8" borderId="12" xfId="0" applyFill="1" applyBorder="1"/>
    <xf numFmtId="0" fontId="0" fillId="8" borderId="6" xfId="0" applyFill="1" applyBorder="1"/>
    <xf numFmtId="167" fontId="0" fillId="0" borderId="11" xfId="0" applyNumberFormat="1" applyBorder="1"/>
    <xf numFmtId="167" fontId="0" fillId="8" borderId="1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1" fontId="0" fillId="0" borderId="0" xfId="0" applyNumberFormat="1"/>
    <xf numFmtId="0" fontId="2" fillId="0" borderId="1" xfId="0" applyFont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2" borderId="2" xfId="0" applyFont="1" applyFill="1" applyBorder="1" applyAlignment="1">
      <alignment horizontal="center" vertical="center"/>
    </xf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8" borderId="0" xfId="0" applyFill="1" applyBorder="1"/>
    <xf numFmtId="0" fontId="0" fillId="0" borderId="0" xfId="0" applyBorder="1"/>
    <xf numFmtId="165" fontId="0" fillId="8" borderId="0" xfId="0" applyNumberFormat="1" applyFill="1" applyBorder="1"/>
    <xf numFmtId="165" fontId="0" fillId="0" borderId="0" xfId="0" applyNumberFormat="1" applyBorder="1"/>
    <xf numFmtId="165" fontId="2" fillId="8" borderId="0" xfId="0" applyNumberFormat="1" applyFont="1" applyFill="1" applyBorder="1"/>
    <xf numFmtId="0" fontId="2" fillId="8" borderId="0" xfId="0" applyFont="1" applyFill="1" applyBorder="1"/>
    <xf numFmtId="167" fontId="0" fillId="0" borderId="8" xfId="0" applyNumberFormat="1" applyBorder="1"/>
    <xf numFmtId="1" fontId="0" fillId="0" borderId="0" xfId="0" applyNumberFormat="1" applyBorder="1"/>
    <xf numFmtId="0" fontId="0" fillId="8" borderId="13" xfId="0" applyFill="1" applyBorder="1"/>
    <xf numFmtId="165" fontId="2" fillId="0" borderId="9" xfId="0" applyNumberFormat="1" applyFont="1" applyBorder="1"/>
    <xf numFmtId="165" fontId="2" fillId="8" borderId="14" xfId="0" applyNumberFormat="1" applyFont="1" applyFill="1" applyBorder="1"/>
    <xf numFmtId="0" fontId="2" fillId="0" borderId="9" xfId="0" applyFont="1" applyBorder="1"/>
    <xf numFmtId="0" fontId="2" fillId="8" borderId="14" xfId="0" applyFont="1" applyFill="1" applyBorder="1"/>
    <xf numFmtId="165" fontId="0" fillId="8" borderId="14" xfId="0" applyNumberFormat="1" applyFill="1" applyBorder="1"/>
    <xf numFmtId="0" fontId="0" fillId="8" borderId="14" xfId="0" applyFill="1" applyBorder="1"/>
    <xf numFmtId="167" fontId="0" fillId="8" borderId="13" xfId="0" applyNumberFormat="1" applyFill="1" applyBorder="1"/>
    <xf numFmtId="0" fontId="0" fillId="8" borderId="15" xfId="0" applyFill="1" applyBorder="1"/>
    <xf numFmtId="0" fontId="0" fillId="8" borderId="7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validation'!$B$41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'Runtime validation'!$C$38:$W$38</c:f>
              <c:strCache>
                <c:ptCount val="21"/>
                <c:pt idx="0">
                  <c:v>Ascon128</c:v>
                </c:pt>
                <c:pt idx="1">
                  <c:v>ascon128Armv7</c:v>
                </c:pt>
                <c:pt idx="2">
                  <c:v>Ascon128a</c:v>
                </c:pt>
                <c:pt idx="3">
                  <c:v>ascon128aArmv7</c:v>
                </c:pt>
                <c:pt idx="4">
                  <c:v>Isapa128</c:v>
                </c:pt>
                <c:pt idx="5">
                  <c:v>isapa128v20Armv7</c:v>
                </c:pt>
                <c:pt idx="6">
                  <c:v>Isapa128a</c:v>
                </c:pt>
                <c:pt idx="7">
                  <c:v>isapa128av20Armv7</c:v>
                </c:pt>
                <c:pt idx="8">
                  <c:v>Sparkle128</c:v>
                </c:pt>
                <c:pt idx="9">
                  <c:v>Sparkle128Armv7</c:v>
                </c:pt>
                <c:pt idx="10">
                  <c:v>Sparkle256</c:v>
                </c:pt>
                <c:pt idx="11">
                  <c:v>Sparkle256v2Armv7</c:v>
                </c:pt>
                <c:pt idx="12">
                  <c:v>TinyJambu</c:v>
                </c:pt>
                <c:pt idx="13">
                  <c:v>tinyjambuOpt</c:v>
                </c:pt>
                <c:pt idx="14">
                  <c:v>Giftcofb</c:v>
                </c:pt>
                <c:pt idx="15">
                  <c:v>Xoodyak</c:v>
                </c:pt>
                <c:pt idx="16">
                  <c:v>Romulusn</c:v>
                </c:pt>
                <c:pt idx="17">
                  <c:v>RomulusnOpt</c:v>
                </c:pt>
                <c:pt idx="18">
                  <c:v>Elephant160</c:v>
                </c:pt>
                <c:pt idx="19">
                  <c:v>Grain</c:v>
                </c:pt>
                <c:pt idx="20">
                  <c:v>Photonbeetle</c:v>
                </c:pt>
              </c:strCache>
            </c:strRef>
          </c:cat>
          <c:val>
            <c:numRef>
              <c:f>'Runtime validation'!$C$41:$W$41</c:f>
              <c:numCache>
                <c:formatCode>0.00%</c:formatCode>
                <c:ptCount val="21"/>
                <c:pt idx="0">
                  <c:v>-9.1649345745873096E-3</c:v>
                </c:pt>
                <c:pt idx="1">
                  <c:v>-9.8208191387277738E-3</c:v>
                </c:pt>
                <c:pt idx="2">
                  <c:v>-9.94195277351855E-3</c:v>
                </c:pt>
                <c:pt idx="3">
                  <c:v>-1.0183761931895911E-2</c:v>
                </c:pt>
                <c:pt idx="4">
                  <c:v>-9.3016330044504072E-3</c:v>
                </c:pt>
                <c:pt idx="5">
                  <c:v>-1.0178482133700109E-2</c:v>
                </c:pt>
                <c:pt idx="6">
                  <c:v>-9.2663915698315922E-3</c:v>
                </c:pt>
                <c:pt idx="7">
                  <c:v>-8.126959970644743E-3</c:v>
                </c:pt>
                <c:pt idx="8">
                  <c:v>-1.2622712723727654E-2</c:v>
                </c:pt>
                <c:pt idx="9">
                  <c:v>-1.0522720165496798E-2</c:v>
                </c:pt>
                <c:pt idx="10">
                  <c:v>-1.5448342228530929E-2</c:v>
                </c:pt>
                <c:pt idx="11">
                  <c:v>-9.6506480153667092E-3</c:v>
                </c:pt>
                <c:pt idx="12">
                  <c:v>-9.1416426679427031E-3</c:v>
                </c:pt>
                <c:pt idx="13">
                  <c:v>-9.1376306773785412E-3</c:v>
                </c:pt>
                <c:pt idx="14">
                  <c:v>-9.9382657362607953E-3</c:v>
                </c:pt>
                <c:pt idx="15">
                  <c:v>-9.3338127100677203E-3</c:v>
                </c:pt>
                <c:pt idx="16">
                  <c:v>-9.6597128439281088E-3</c:v>
                </c:pt>
                <c:pt idx="17">
                  <c:v>7.0598683971243644E-4</c:v>
                </c:pt>
                <c:pt idx="18">
                  <c:v>-9.269425719769556E-3</c:v>
                </c:pt>
                <c:pt idx="19">
                  <c:v>-9.5288349497623537E-3</c:v>
                </c:pt>
                <c:pt idx="20">
                  <c:v>-9.3280581909665206E-3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B-4045-9D18-C7F9404F1A1E}"/>
            </c:ext>
          </c:extLst>
        </c:ser>
        <c:ser>
          <c:idx val="1"/>
          <c:order val="1"/>
          <c:tx>
            <c:strRef>
              <c:f>'Runtime validation'!$B$43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'Runtime validation'!$C$38:$W$38</c:f>
              <c:strCache>
                <c:ptCount val="21"/>
                <c:pt idx="0">
                  <c:v>Ascon128</c:v>
                </c:pt>
                <c:pt idx="1">
                  <c:v>ascon128Armv7</c:v>
                </c:pt>
                <c:pt idx="2">
                  <c:v>Ascon128a</c:v>
                </c:pt>
                <c:pt idx="3">
                  <c:v>ascon128aArmv7</c:v>
                </c:pt>
                <c:pt idx="4">
                  <c:v>Isapa128</c:v>
                </c:pt>
                <c:pt idx="5">
                  <c:v>isapa128v20Armv7</c:v>
                </c:pt>
                <c:pt idx="6">
                  <c:v>Isapa128a</c:v>
                </c:pt>
                <c:pt idx="7">
                  <c:v>isapa128av20Armv7</c:v>
                </c:pt>
                <c:pt idx="8">
                  <c:v>Sparkle128</c:v>
                </c:pt>
                <c:pt idx="9">
                  <c:v>Sparkle128Armv7</c:v>
                </c:pt>
                <c:pt idx="10">
                  <c:v>Sparkle256</c:v>
                </c:pt>
                <c:pt idx="11">
                  <c:v>Sparkle256v2Armv7</c:v>
                </c:pt>
                <c:pt idx="12">
                  <c:v>TinyJambu</c:v>
                </c:pt>
                <c:pt idx="13">
                  <c:v>tinyjambuOpt</c:v>
                </c:pt>
                <c:pt idx="14">
                  <c:v>Giftcofb</c:v>
                </c:pt>
                <c:pt idx="15">
                  <c:v>Xoodyak</c:v>
                </c:pt>
                <c:pt idx="16">
                  <c:v>Romulusn</c:v>
                </c:pt>
                <c:pt idx="17">
                  <c:v>RomulusnOpt</c:v>
                </c:pt>
                <c:pt idx="18">
                  <c:v>Elephant160</c:v>
                </c:pt>
                <c:pt idx="19">
                  <c:v>Grain</c:v>
                </c:pt>
                <c:pt idx="20">
                  <c:v>Photonbeetle</c:v>
                </c:pt>
              </c:strCache>
            </c:strRef>
          </c:cat>
          <c:val>
            <c:numRef>
              <c:f>'Runtime validation'!$C$43:$W$43</c:f>
              <c:numCache>
                <c:formatCode>0.00%</c:formatCode>
                <c:ptCount val="21"/>
                <c:pt idx="0">
                  <c:v>-9.6943714150469328E-3</c:v>
                </c:pt>
                <c:pt idx="1">
                  <c:v>-9.7784155411793812E-3</c:v>
                </c:pt>
                <c:pt idx="2">
                  <c:v>-9.7710044004253975E-3</c:v>
                </c:pt>
                <c:pt idx="3">
                  <c:v>-1.0173012099662846E-2</c:v>
                </c:pt>
                <c:pt idx="4">
                  <c:v>-1.0061596986436222E-2</c:v>
                </c:pt>
                <c:pt idx="5">
                  <c:v>-9.7564863275470416E-3</c:v>
                </c:pt>
                <c:pt idx="6">
                  <c:v>-9.4109125554574652E-3</c:v>
                </c:pt>
                <c:pt idx="7">
                  <c:v>-9.2159537183219061E-3</c:v>
                </c:pt>
                <c:pt idx="8">
                  <c:v>-9.3731324721791544E-3</c:v>
                </c:pt>
                <c:pt idx="9">
                  <c:v>-1.0706174241199419E-2</c:v>
                </c:pt>
                <c:pt idx="10">
                  <c:v>-9.1796005609554674E-3</c:v>
                </c:pt>
                <c:pt idx="11">
                  <c:v>-9.6660431918279572E-3</c:v>
                </c:pt>
                <c:pt idx="12">
                  <c:v>-9.217853778334506E-3</c:v>
                </c:pt>
                <c:pt idx="13">
                  <c:v>-9.1268326028882043E-3</c:v>
                </c:pt>
                <c:pt idx="14">
                  <c:v>-9.3903410459499261E-3</c:v>
                </c:pt>
                <c:pt idx="15">
                  <c:v>-9.2990405646075549E-3</c:v>
                </c:pt>
                <c:pt idx="16">
                  <c:v>-9.2441769352176028E-3</c:v>
                </c:pt>
                <c:pt idx="17">
                  <c:v>-9.4062537488199018E-3</c:v>
                </c:pt>
                <c:pt idx="18">
                  <c:v>-9.4004143079215088E-3</c:v>
                </c:pt>
                <c:pt idx="19">
                  <c:v>-9.3952100925732886E-3</c:v>
                </c:pt>
                <c:pt idx="20">
                  <c:v>-9.3891467747121374E-3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B-4045-9D18-C7F9404F1A1E}"/>
            </c:ext>
          </c:extLst>
        </c:ser>
        <c:ser>
          <c:idx val="2"/>
          <c:order val="2"/>
          <c:tx>
            <c:strRef>
              <c:f>'Runtime validation'!$B$45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'Runtime validation'!$C$38:$W$38</c:f>
              <c:strCache>
                <c:ptCount val="21"/>
                <c:pt idx="0">
                  <c:v>Ascon128</c:v>
                </c:pt>
                <c:pt idx="1">
                  <c:v>ascon128Armv7</c:v>
                </c:pt>
                <c:pt idx="2">
                  <c:v>Ascon128a</c:v>
                </c:pt>
                <c:pt idx="3">
                  <c:v>ascon128aArmv7</c:v>
                </c:pt>
                <c:pt idx="4">
                  <c:v>Isapa128</c:v>
                </c:pt>
                <c:pt idx="5">
                  <c:v>isapa128v20Armv7</c:v>
                </c:pt>
                <c:pt idx="6">
                  <c:v>Isapa128a</c:v>
                </c:pt>
                <c:pt idx="7">
                  <c:v>isapa128av20Armv7</c:v>
                </c:pt>
                <c:pt idx="8">
                  <c:v>Sparkle128</c:v>
                </c:pt>
                <c:pt idx="9">
                  <c:v>Sparkle128Armv7</c:v>
                </c:pt>
                <c:pt idx="10">
                  <c:v>Sparkle256</c:v>
                </c:pt>
                <c:pt idx="11">
                  <c:v>Sparkle256v2Armv7</c:v>
                </c:pt>
                <c:pt idx="12">
                  <c:v>TinyJambu</c:v>
                </c:pt>
                <c:pt idx="13">
                  <c:v>tinyjambuOpt</c:v>
                </c:pt>
                <c:pt idx="14">
                  <c:v>Giftcofb</c:v>
                </c:pt>
                <c:pt idx="15">
                  <c:v>Xoodyak</c:v>
                </c:pt>
                <c:pt idx="16">
                  <c:v>Romulusn</c:v>
                </c:pt>
                <c:pt idx="17">
                  <c:v>RomulusnOpt</c:v>
                </c:pt>
                <c:pt idx="18">
                  <c:v>Elephant160</c:v>
                </c:pt>
                <c:pt idx="19">
                  <c:v>Grain</c:v>
                </c:pt>
                <c:pt idx="20">
                  <c:v>Photonbeetle</c:v>
                </c:pt>
              </c:strCache>
            </c:strRef>
          </c:cat>
          <c:val>
            <c:numRef>
              <c:f>'Runtime validation'!$C$45:$W$45</c:f>
              <c:numCache>
                <c:formatCode>0.00%</c:formatCode>
                <c:ptCount val="21"/>
                <c:pt idx="0">
                  <c:v>-9.2531402892746598E-3</c:v>
                </c:pt>
                <c:pt idx="1">
                  <c:v>-9.4255490310355561E-3</c:v>
                </c:pt>
                <c:pt idx="2">
                  <c:v>-9.6541839751435512E-3</c:v>
                </c:pt>
                <c:pt idx="3">
                  <c:v>-1.0258194603951646E-2</c:v>
                </c:pt>
                <c:pt idx="4">
                  <c:v>-9.3112340351075677E-3</c:v>
                </c:pt>
                <c:pt idx="5">
                  <c:v>-9.5078714435481038E-3</c:v>
                </c:pt>
                <c:pt idx="6">
                  <c:v>-9.215544257273561E-3</c:v>
                </c:pt>
                <c:pt idx="7">
                  <c:v>-9.6955101879394288E-3</c:v>
                </c:pt>
                <c:pt idx="8">
                  <c:v>-9.6210358518212229E-3</c:v>
                </c:pt>
                <c:pt idx="9">
                  <c:v>-1.1182860579433957E-2</c:v>
                </c:pt>
                <c:pt idx="10">
                  <c:v>-9.0606415502762338E-3</c:v>
                </c:pt>
                <c:pt idx="11">
                  <c:v>-1.0120438760908068E-2</c:v>
                </c:pt>
                <c:pt idx="12">
                  <c:v>-9.3969342048524501E-3</c:v>
                </c:pt>
                <c:pt idx="13">
                  <c:v>-9.1139703751593158E-3</c:v>
                </c:pt>
                <c:pt idx="14">
                  <c:v>-9.2508093042058381E-3</c:v>
                </c:pt>
                <c:pt idx="15">
                  <c:v>-9.3049480911712289E-3</c:v>
                </c:pt>
                <c:pt idx="16">
                  <c:v>-9.2254108413064913E-3</c:v>
                </c:pt>
                <c:pt idx="17">
                  <c:v>-9.1076040901631548E-3</c:v>
                </c:pt>
                <c:pt idx="18">
                  <c:v>-9.217750757622524E-3</c:v>
                </c:pt>
                <c:pt idx="19">
                  <c:v>-9.4238901090841938E-3</c:v>
                </c:pt>
                <c:pt idx="20">
                  <c:v>-9.2129562123508084E-3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B-4045-9D18-C7F9404F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576447"/>
        <c:axId val="1283572127"/>
      </c:lineChart>
      <c:catAx>
        <c:axId val="128357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72127"/>
        <c:crosses val="autoZero"/>
        <c:auto val="1"/>
        <c:lblAlgn val="ctr"/>
        <c:lblOffset val="100"/>
        <c:noMultiLvlLbl val="0"/>
      </c:catAx>
      <c:valAx>
        <c:axId val="12835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7644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validation'!$B$41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'Runtime validation'!$C$40:$W$40</c:f>
              <c:numCache>
                <c:formatCode>0.000</c:formatCode>
                <c:ptCount val="21"/>
                <c:pt idx="0">
                  <c:v>19.58953682333231</c:v>
                </c:pt>
                <c:pt idx="1">
                  <c:v>9.4932313077151775</c:v>
                </c:pt>
                <c:pt idx="2">
                  <c:v>14.494099654257298</c:v>
                </c:pt>
                <c:pt idx="3">
                  <c:v>6.324406247586011</c:v>
                </c:pt>
                <c:pt idx="4">
                  <c:v>68.239741027355194</c:v>
                </c:pt>
                <c:pt idx="5">
                  <c:v>16.245353035628799</c:v>
                </c:pt>
                <c:pt idx="6">
                  <c:v>57.401908561587334</c:v>
                </c:pt>
                <c:pt idx="7">
                  <c:v>11.997503228485584</c:v>
                </c:pt>
                <c:pt idx="8">
                  <c:v>15.576619189232588</c:v>
                </c:pt>
                <c:pt idx="9">
                  <c:v>5.2350873593240967</c:v>
                </c:pt>
                <c:pt idx="10">
                  <c:v>21.441231481730931</c:v>
                </c:pt>
                <c:pt idx="11">
                  <c:v>8.1082498654723167</c:v>
                </c:pt>
                <c:pt idx="12">
                  <c:v>39.238706231117249</c:v>
                </c:pt>
                <c:pt idx="13">
                  <c:v>24.100218899548047</c:v>
                </c:pt>
                <c:pt idx="14">
                  <c:v>84.495741128921523</c:v>
                </c:pt>
                <c:pt idx="15">
                  <c:v>78.048489987850189</c:v>
                </c:pt>
                <c:pt idx="16">
                  <c:v>28.331170976161957</c:v>
                </c:pt>
                <c:pt idx="17">
                  <c:v>2.3248586803674693</c:v>
                </c:pt>
                <c:pt idx="18">
                  <c:v>60.422279834747314</c:v>
                </c:pt>
                <c:pt idx="19">
                  <c:v>57.255175113677979</c:v>
                </c:pt>
                <c:pt idx="20">
                  <c:v>62.956209182739258</c:v>
                </c:pt>
              </c:numCache>
            </c:numRef>
          </c:cat>
          <c:val>
            <c:numRef>
              <c:f>'Runtime validation'!$C$41:$W$41</c:f>
              <c:numCache>
                <c:formatCode>0.00%</c:formatCode>
                <c:ptCount val="21"/>
                <c:pt idx="0">
                  <c:v>-9.1649345745873096E-3</c:v>
                </c:pt>
                <c:pt idx="1">
                  <c:v>-9.8208191387277738E-3</c:v>
                </c:pt>
                <c:pt idx="2">
                  <c:v>-9.94195277351855E-3</c:v>
                </c:pt>
                <c:pt idx="3">
                  <c:v>-1.0183761931895911E-2</c:v>
                </c:pt>
                <c:pt idx="4">
                  <c:v>-9.3016330044504072E-3</c:v>
                </c:pt>
                <c:pt idx="5">
                  <c:v>-1.0178482133700109E-2</c:v>
                </c:pt>
                <c:pt idx="6">
                  <c:v>-9.2663915698315922E-3</c:v>
                </c:pt>
                <c:pt idx="7">
                  <c:v>-8.126959970644743E-3</c:v>
                </c:pt>
                <c:pt idx="8">
                  <c:v>-1.2622712723727654E-2</c:v>
                </c:pt>
                <c:pt idx="9">
                  <c:v>-1.0522720165496798E-2</c:v>
                </c:pt>
                <c:pt idx="10">
                  <c:v>-1.5448342228530929E-2</c:v>
                </c:pt>
                <c:pt idx="11">
                  <c:v>-9.6506480153667092E-3</c:v>
                </c:pt>
                <c:pt idx="12">
                  <c:v>-9.1416426679427031E-3</c:v>
                </c:pt>
                <c:pt idx="13">
                  <c:v>-9.1376306773785412E-3</c:v>
                </c:pt>
                <c:pt idx="14">
                  <c:v>-9.9382657362607953E-3</c:v>
                </c:pt>
                <c:pt idx="15">
                  <c:v>-9.3338127100677203E-3</c:v>
                </c:pt>
                <c:pt idx="16">
                  <c:v>-9.6597128439281088E-3</c:v>
                </c:pt>
                <c:pt idx="17">
                  <c:v>7.0598683971243644E-4</c:v>
                </c:pt>
                <c:pt idx="18">
                  <c:v>-9.269425719769556E-3</c:v>
                </c:pt>
                <c:pt idx="19">
                  <c:v>-9.5288349497623537E-3</c:v>
                </c:pt>
                <c:pt idx="20">
                  <c:v>-9.3280581909665206E-3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E-4A6F-9128-845FC97B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566847"/>
        <c:axId val="1283552447"/>
      </c:lineChart>
      <c:catAx>
        <c:axId val="12835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52447"/>
        <c:crosses val="autoZero"/>
        <c:auto val="1"/>
        <c:lblAlgn val="ctr"/>
        <c:lblOffset val="100"/>
        <c:noMultiLvlLbl val="0"/>
      </c:catAx>
      <c:valAx>
        <c:axId val="12835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66847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Runtime'!$K$2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Runtime'!$L$2:$O$2</c:f>
              <c:numCache>
                <c:formatCode>General</c:formatCode>
                <c:ptCount val="4"/>
                <c:pt idx="0">
                  <c:v>0.13647948205471039</c:v>
                </c:pt>
                <c:pt idx="1">
                  <c:v>3.2490706071257598E-2</c:v>
                </c:pt>
                <c:pt idx="2">
                  <c:v>0.11480381712317467</c:v>
                </c:pt>
                <c:pt idx="3">
                  <c:v>2.3995006456971169E-2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2-45D8-A93E-B4911769E1D0}"/>
            </c:ext>
          </c:extLst>
        </c:ser>
        <c:ser>
          <c:idx val="1"/>
          <c:order val="1"/>
          <c:tx>
            <c:strRef>
              <c:f>'Plots - Runtime'!$K$3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Runtime'!$L$3:$O$3</c:f>
              <c:numCache>
                <c:formatCode>General</c:formatCode>
                <c:ptCount val="4"/>
                <c:pt idx="0">
                  <c:v>9.7854573279619217E-2</c:v>
                </c:pt>
                <c:pt idx="1">
                  <c:v>3.2335480675101287E-2</c:v>
                </c:pt>
                <c:pt idx="2">
                  <c:v>7.6621074229478836E-2</c:v>
                </c:pt>
                <c:pt idx="3">
                  <c:v>2.383970562368631E-2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2-45D8-A93E-B4911769E1D0}"/>
            </c:ext>
          </c:extLst>
        </c:ser>
        <c:ser>
          <c:idx val="2"/>
          <c:order val="2"/>
          <c:tx>
            <c:strRef>
              <c:f>'Plots - Runtime'!$K$4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Runtime'!$L$4:$O$4</c:f>
              <c:numCache>
                <c:formatCode>General</c:formatCode>
                <c:ptCount val="4"/>
                <c:pt idx="0">
                  <c:v>0.16640947759151459</c:v>
                </c:pt>
                <c:pt idx="1">
                  <c:v>3.2963411882519722E-2</c:v>
                </c:pt>
                <c:pt idx="2">
                  <c:v>0.14207933843135834</c:v>
                </c:pt>
                <c:pt idx="3">
                  <c:v>2.4396536871790889E-2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2-45D8-A93E-B4911769E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6368"/>
        <c:axId val="309365568"/>
      </c:barChart>
      <c:catAx>
        <c:axId val="30934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5568"/>
        <c:crosses val="autoZero"/>
        <c:auto val="1"/>
        <c:lblAlgn val="ctr"/>
        <c:lblOffset val="100"/>
        <c:noMultiLvlLbl val="0"/>
      </c:catAx>
      <c:valAx>
        <c:axId val="3093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63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Runtime'!$B$2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Runtime'!$C$2:$J$2</c:f>
              <c:numCache>
                <c:formatCode>General</c:formatCode>
                <c:ptCount val="8"/>
                <c:pt idx="0">
                  <c:v>1.958953682333231E-2</c:v>
                </c:pt>
                <c:pt idx="1">
                  <c:v>1.4494099654257298E-2</c:v>
                </c:pt>
                <c:pt idx="2">
                  <c:v>9.4932313077151775E-3</c:v>
                </c:pt>
                <c:pt idx="3">
                  <c:v>6.324406247586011E-3</c:v>
                </c:pt>
                <c:pt idx="4">
                  <c:v>1.5576619189232588E-2</c:v>
                </c:pt>
                <c:pt idx="5">
                  <c:v>5.2350873593240968E-3</c:v>
                </c:pt>
                <c:pt idx="6">
                  <c:v>2.1441231481730931E-2</c:v>
                </c:pt>
                <c:pt idx="7">
                  <c:v>8.1082498654723167E-3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0-4208-B8DB-0CE471C8F1AB}"/>
            </c:ext>
          </c:extLst>
        </c:ser>
        <c:ser>
          <c:idx val="1"/>
          <c:order val="1"/>
          <c:tx>
            <c:strRef>
              <c:f>'Plots - Runtime'!$B$3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Runtime'!$C$3:$J$3</c:f>
              <c:numCache>
                <c:formatCode>General</c:formatCode>
                <c:ptCount val="8"/>
                <c:pt idx="0">
                  <c:v>1.5783006325364113E-2</c:v>
                </c:pt>
                <c:pt idx="1">
                  <c:v>1.0664199944585562E-2</c:v>
                </c:pt>
                <c:pt idx="2">
                  <c:v>9.4928247854113579E-3</c:v>
                </c:pt>
                <c:pt idx="3">
                  <c:v>6.324337562546134E-3</c:v>
                </c:pt>
                <c:pt idx="4">
                  <c:v>1.4314168598502874E-2</c:v>
                </c:pt>
                <c:pt idx="5">
                  <c:v>5.0338937435299149E-3</c:v>
                </c:pt>
                <c:pt idx="6">
                  <c:v>1.9721031188964844E-2</c:v>
                </c:pt>
                <c:pt idx="7">
                  <c:v>8.1386687234044075E-3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0-4208-B8DB-0CE471C8F1AB}"/>
            </c:ext>
          </c:extLst>
        </c:ser>
        <c:ser>
          <c:idx val="2"/>
          <c:order val="2"/>
          <c:tx>
            <c:strRef>
              <c:f>'Plots - Runtime'!$B$4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Runtime'!$C$4:$J$4</c:f>
              <c:numCache>
                <c:formatCode>General</c:formatCode>
                <c:ptCount val="8"/>
                <c:pt idx="0">
                  <c:v>2.7040206827223301E-2</c:v>
                </c:pt>
                <c:pt idx="1">
                  <c:v>2.0134381018578999E-2</c:v>
                </c:pt>
                <c:pt idx="2">
                  <c:v>9.5399189740419388E-3</c:v>
                </c:pt>
                <c:pt idx="3">
                  <c:v>6.2541563529521227E-3</c:v>
                </c:pt>
                <c:pt idx="4">
                  <c:v>1.6488637775182724E-2</c:v>
                </c:pt>
                <c:pt idx="5">
                  <c:v>5.2183561492711306E-3</c:v>
                </c:pt>
                <c:pt idx="6">
                  <c:v>2.293783146888017E-2</c:v>
                </c:pt>
                <c:pt idx="7">
                  <c:v>8.0918935127556324E-3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E0-4208-B8DB-0CE471C8F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37904"/>
        <c:axId val="430343664"/>
      </c:barChart>
      <c:catAx>
        <c:axId val="4303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43664"/>
        <c:crosses val="autoZero"/>
        <c:auto val="1"/>
        <c:lblAlgn val="ctr"/>
        <c:lblOffset val="100"/>
        <c:noMultiLvlLbl val="0"/>
      </c:catAx>
      <c:valAx>
        <c:axId val="4303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37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Runtime'!$U$2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Runtime'!$V$2:$Y$2</c:f>
              <c:numCache>
                <c:formatCode>General</c:formatCode>
                <c:ptCount val="4"/>
                <c:pt idx="0">
                  <c:v>7.8048489987850189E-2</c:v>
                </c:pt>
                <c:pt idx="1">
                  <c:v>4.6497173607349389E-2</c:v>
                </c:pt>
                <c:pt idx="2">
                  <c:v>3.9238706231117249E-2</c:v>
                </c:pt>
                <c:pt idx="3">
                  <c:v>2.4100218899548047E-2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0-4884-B529-80DAD6E39DD2}"/>
            </c:ext>
          </c:extLst>
        </c:ser>
        <c:ser>
          <c:idx val="1"/>
          <c:order val="1"/>
          <c:tx>
            <c:strRef>
              <c:f>'Plots - Runtime'!$U$3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Runtime'!$V$3:$Y$3</c:f>
              <c:numCache>
                <c:formatCode>General</c:formatCode>
                <c:ptCount val="4"/>
                <c:pt idx="0">
                  <c:v>2.8373849578201771E-2</c:v>
                </c:pt>
                <c:pt idx="1">
                  <c:v>4.6668980270624161E-2</c:v>
                </c:pt>
                <c:pt idx="2">
                  <c:v>3.1974738463759422E-2</c:v>
                </c:pt>
                <c:pt idx="3">
                  <c:v>2.4099956266582019E-2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0-4884-B529-80DAD6E39DD2}"/>
            </c:ext>
          </c:extLst>
        </c:ser>
        <c:ser>
          <c:idx val="2"/>
          <c:order val="2"/>
          <c:tx>
            <c:strRef>
              <c:f>'Plots - Runtime'!$U$4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Runtime'!$V$4:$Y$4</c:f>
              <c:numCache>
                <c:formatCode>General</c:formatCode>
                <c:ptCount val="4"/>
                <c:pt idx="0">
                  <c:v>8.2558199763298035E-2</c:v>
                </c:pt>
                <c:pt idx="1">
                  <c:v>4.6564087271690362E-2</c:v>
                </c:pt>
                <c:pt idx="2">
                  <c:v>4.5285545289516449E-2</c:v>
                </c:pt>
                <c:pt idx="3">
                  <c:v>2.815661858767271E-2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D0-4884-B529-80DAD6E3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18112"/>
        <c:axId val="428019552"/>
      </c:barChart>
      <c:catAx>
        <c:axId val="4280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9552"/>
        <c:crosses val="autoZero"/>
        <c:auto val="1"/>
        <c:lblAlgn val="ctr"/>
        <c:lblOffset val="100"/>
        <c:noMultiLvlLbl val="0"/>
      </c:catAx>
      <c:valAx>
        <c:axId val="4280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81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Runtime'!$AA$2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Runtime'!$AB$2:$AF$2</c:f>
              <c:numCache>
                <c:formatCode>General</c:formatCode>
                <c:ptCount val="5"/>
                <c:pt idx="0">
                  <c:v>0.4224787056446076</c:v>
                </c:pt>
                <c:pt idx="1">
                  <c:v>0.56662341952323914</c:v>
                </c:pt>
                <c:pt idx="2">
                  <c:v>6.0422279834747314</c:v>
                </c:pt>
                <c:pt idx="3">
                  <c:v>5.7255175113677979</c:v>
                </c:pt>
                <c:pt idx="4">
                  <c:v>4.1970806121826172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4-4933-93CD-C666202BD154}"/>
            </c:ext>
          </c:extLst>
        </c:ser>
        <c:ser>
          <c:idx val="1"/>
          <c:order val="1"/>
          <c:tx>
            <c:strRef>
              <c:f>'Plots - Runtime'!$AA$3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Runtime'!$AB$3:$AF$3</c:f>
              <c:numCache>
                <c:formatCode>General</c:formatCode>
                <c:ptCount val="5"/>
                <c:pt idx="0">
                  <c:v>0.18966098129749298</c:v>
                </c:pt>
                <c:pt idx="1">
                  <c:v>0.2128274142742157</c:v>
                </c:pt>
                <c:pt idx="2">
                  <c:v>3.9142253398895264</c:v>
                </c:pt>
                <c:pt idx="3">
                  <c:v>5.4899492263793945</c:v>
                </c:pt>
                <c:pt idx="4">
                  <c:v>2.4622080326080322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4-4933-93CD-C666202BD154}"/>
            </c:ext>
          </c:extLst>
        </c:ser>
        <c:ser>
          <c:idx val="2"/>
          <c:order val="2"/>
          <c:tx>
            <c:strRef>
              <c:f>'Plots - Runtime'!$AA$4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Runtime'!$AB$4:$AF$4</c:f>
              <c:numCache>
                <c:formatCode>General</c:formatCode>
                <c:ptCount val="5"/>
                <c:pt idx="0">
                  <c:v>0.40368440747261047</c:v>
                </c:pt>
                <c:pt idx="1">
                  <c:v>0.69093415141105652</c:v>
                </c:pt>
                <c:pt idx="2">
                  <c:v>7.4007179737091073</c:v>
                </c:pt>
                <c:pt idx="3">
                  <c:v>6.1909427642822257</c:v>
                </c:pt>
                <c:pt idx="4">
                  <c:v>4.7210447788238517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4-4933-93CD-C666202BD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56448"/>
        <c:axId val="309366528"/>
      </c:barChart>
      <c:catAx>
        <c:axId val="3093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6528"/>
        <c:crosses val="autoZero"/>
        <c:auto val="1"/>
        <c:lblAlgn val="ctr"/>
        <c:lblOffset val="100"/>
        <c:noMultiLvlLbl val="0"/>
      </c:catAx>
      <c:valAx>
        <c:axId val="3093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564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Runtime'!$V$7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Runtime'!$W$7:$AD$7</c:f>
              <c:numCache>
                <c:formatCode>General</c:formatCode>
                <c:ptCount val="8"/>
                <c:pt idx="0">
                  <c:v>5.3588708862662322E-2</c:v>
                </c:pt>
                <c:pt idx="1">
                  <c:v>5.7863093912601471E-2</c:v>
                </c:pt>
                <c:pt idx="2">
                  <c:v>3.5252874717116363E-2</c:v>
                </c:pt>
                <c:pt idx="3">
                  <c:v>4.7830397263169289E-2</c:v>
                </c:pt>
                <c:pt idx="4">
                  <c:v>3.5407392308115959E-2</c:v>
                </c:pt>
                <c:pt idx="5">
                  <c:v>0.1218519918620586</c:v>
                </c:pt>
                <c:pt idx="6">
                  <c:v>0.19212173670530319</c:v>
                </c:pt>
                <c:pt idx="7">
                  <c:v>0.16966221481561661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6-4588-8891-137002B55346}"/>
            </c:ext>
          </c:extLst>
        </c:ser>
        <c:ser>
          <c:idx val="1"/>
          <c:order val="1"/>
          <c:tx>
            <c:strRef>
              <c:f>'Plots - Runtime'!$V$8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Runtime'!$W$8:$AD$8</c:f>
              <c:numCache>
                <c:formatCode>General</c:formatCode>
                <c:ptCount val="8"/>
                <c:pt idx="0">
                  <c:v>5.6029815226793289E-2</c:v>
                </c:pt>
                <c:pt idx="1">
                  <c:v>4.3962296098470688E-2</c:v>
                </c:pt>
                <c:pt idx="2">
                  <c:v>3.4983370453119278E-2</c:v>
                </c:pt>
                <c:pt idx="3">
                  <c:v>4.6757068485021598E-2</c:v>
                </c:pt>
                <c:pt idx="4">
                  <c:v>3.4453772008419037E-2</c:v>
                </c:pt>
                <c:pt idx="5">
                  <c:v>3.8196612149477012E-2</c:v>
                </c:pt>
                <c:pt idx="6">
                  <c:v>0.1200206950306892</c:v>
                </c:pt>
                <c:pt idx="7">
                  <c:v>9.7342688590288162E-2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6-4588-8891-137002B55346}"/>
            </c:ext>
          </c:extLst>
        </c:ser>
        <c:ser>
          <c:idx val="2"/>
          <c:order val="2"/>
          <c:tx>
            <c:strRef>
              <c:f>'Plots - Runtime'!$V$9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Runtime'!$W$9:$AD$9</c:f>
              <c:numCache>
                <c:formatCode>General</c:formatCode>
                <c:ptCount val="8"/>
                <c:pt idx="0">
                  <c:v>5.4997930303215981E-2</c:v>
                </c:pt>
                <c:pt idx="1">
                  <c:v>5.0355888903141029E-2</c:v>
                </c:pt>
                <c:pt idx="2">
                  <c:v>3.0173111706972119E-2</c:v>
                </c:pt>
                <c:pt idx="3">
                  <c:v>4.824545793235302E-2</c:v>
                </c:pt>
                <c:pt idx="4">
                  <c:v>3.5690225660800927E-2</c:v>
                </c:pt>
                <c:pt idx="5">
                  <c:v>0.12149568647146219</c:v>
                </c:pt>
                <c:pt idx="6">
                  <c:v>0.2411321476101875</c:v>
                </c:pt>
                <c:pt idx="7">
                  <c:v>0.20871614664793009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6-4588-8891-137002B55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76784"/>
        <c:axId val="430363824"/>
      </c:barChart>
      <c:catAx>
        <c:axId val="4303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63824"/>
        <c:crosses val="autoZero"/>
        <c:auto val="1"/>
        <c:lblAlgn val="ctr"/>
        <c:lblOffset val="100"/>
        <c:noMultiLvlLbl val="0"/>
      </c:catAx>
      <c:valAx>
        <c:axId val="4303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7678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Comparison!$O$67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Comparison!$Q$66:$Z$66</c:f>
              <c:strCache>
                <c:ptCount val="10"/>
                <c:pt idx="0">
                  <c:v>A</c:v>
                </c:pt>
                <c:pt idx="2">
                  <c:v>A'</c:v>
                </c:pt>
                <c:pt idx="4">
                  <c:v>I</c:v>
                </c:pt>
                <c:pt idx="5">
                  <c:v>I'</c:v>
                </c:pt>
                <c:pt idx="6">
                  <c:v>R</c:v>
                </c:pt>
                <c:pt idx="7">
                  <c:v>S</c:v>
                </c:pt>
                <c:pt idx="8">
                  <c:v>S'</c:v>
                </c:pt>
                <c:pt idx="9">
                  <c:v>T</c:v>
                </c:pt>
              </c:strCache>
            </c:strRef>
          </c:cat>
          <c:val>
            <c:numRef>
              <c:f>Comparison!$Q$67:$Z$67</c:f>
              <c:numCache>
                <c:formatCode>General</c:formatCode>
                <c:ptCount val="10"/>
                <c:pt idx="0">
                  <c:v>1.662624843726132</c:v>
                </c:pt>
                <c:pt idx="2">
                  <c:v>1.7051380462453241</c:v>
                </c:pt>
                <c:pt idx="4">
                  <c:v>3.0262291215905268</c:v>
                </c:pt>
                <c:pt idx="5">
                  <c:v>3.2140109210640069</c:v>
                </c:pt>
                <c:pt idx="6">
                  <c:v>4.577211855315352</c:v>
                </c:pt>
                <c:pt idx="7">
                  <c:v>2.8435579548934529</c:v>
                </c:pt>
                <c:pt idx="8">
                  <c:v>2.4371342946960008</c:v>
                </c:pt>
                <c:pt idx="9">
                  <c:v>1.326755040966481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7-4A62-A15D-F0336F0B8322}"/>
            </c:ext>
          </c:extLst>
        </c:ser>
        <c:ser>
          <c:idx val="1"/>
          <c:order val="1"/>
          <c:tx>
            <c:strRef>
              <c:f>Comparison!$O$68</c:f>
              <c:strCache>
                <c:ptCount val="1"/>
                <c:pt idx="0">
                  <c:v>E improv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Comparison!$Q$66:$Z$66</c:f>
              <c:strCache>
                <c:ptCount val="10"/>
                <c:pt idx="0">
                  <c:v>A</c:v>
                </c:pt>
                <c:pt idx="2">
                  <c:v>A'</c:v>
                </c:pt>
                <c:pt idx="4">
                  <c:v>I</c:v>
                </c:pt>
                <c:pt idx="5">
                  <c:v>I'</c:v>
                </c:pt>
                <c:pt idx="6">
                  <c:v>R</c:v>
                </c:pt>
                <c:pt idx="7">
                  <c:v>S</c:v>
                </c:pt>
                <c:pt idx="8">
                  <c:v>S'</c:v>
                </c:pt>
                <c:pt idx="9">
                  <c:v>T</c:v>
                </c:pt>
              </c:strCache>
            </c:strRef>
          </c:cat>
          <c:val>
            <c:numRef>
              <c:f>Comparison!$Q$68:$Z$68</c:f>
              <c:numCache>
                <c:formatCode>General</c:formatCode>
                <c:ptCount val="10"/>
                <c:pt idx="0">
                  <c:v>1.833333333333333</c:v>
                </c:pt>
                <c:pt idx="2">
                  <c:v>1.875</c:v>
                </c:pt>
                <c:pt idx="4">
                  <c:v>3.292682926829269</c:v>
                </c:pt>
                <c:pt idx="5">
                  <c:v>3.4754098360655741</c:v>
                </c:pt>
                <c:pt idx="6">
                  <c:v>5.1239669421487601</c:v>
                </c:pt>
                <c:pt idx="7">
                  <c:v>3</c:v>
                </c:pt>
                <c:pt idx="8">
                  <c:v>2.6818181818181821</c:v>
                </c:pt>
                <c:pt idx="9">
                  <c:v>1.2727272727272729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7-4A62-A15D-F0336F0B8322}"/>
            </c:ext>
          </c:extLst>
        </c:ser>
        <c:ser>
          <c:idx val="2"/>
          <c:order val="2"/>
          <c:tx>
            <c:strRef>
              <c:f>Comparison!$O$69</c:f>
              <c:strCache>
                <c:ptCount val="1"/>
                <c:pt idx="0">
                  <c:v>Size increase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Comparison!$Q$66:$Z$66</c:f>
              <c:strCache>
                <c:ptCount val="10"/>
                <c:pt idx="0">
                  <c:v>A</c:v>
                </c:pt>
                <c:pt idx="2">
                  <c:v>A'</c:v>
                </c:pt>
                <c:pt idx="4">
                  <c:v>I</c:v>
                </c:pt>
                <c:pt idx="5">
                  <c:v>I'</c:v>
                </c:pt>
                <c:pt idx="6">
                  <c:v>R</c:v>
                </c:pt>
                <c:pt idx="7">
                  <c:v>S</c:v>
                </c:pt>
                <c:pt idx="8">
                  <c:v>S'</c:v>
                </c:pt>
                <c:pt idx="9">
                  <c:v>T</c:v>
                </c:pt>
              </c:strCache>
            </c:strRef>
          </c:cat>
          <c:val>
            <c:numRef>
              <c:f>Comparison!$Q$69:$Z$69</c:f>
              <c:numCache>
                <c:formatCode>General</c:formatCode>
                <c:ptCount val="10"/>
                <c:pt idx="0">
                  <c:v>2.559431524547803</c:v>
                </c:pt>
                <c:pt idx="2">
                  <c:v>2.3073684210526322</c:v>
                </c:pt>
                <c:pt idx="4">
                  <c:v>0.72003185981680606</c:v>
                </c:pt>
                <c:pt idx="5">
                  <c:v>0.82915173237753881</c:v>
                </c:pt>
                <c:pt idx="6">
                  <c:v>2.804123711340206</c:v>
                </c:pt>
                <c:pt idx="7">
                  <c:v>1.471287128712871</c:v>
                </c:pt>
                <c:pt idx="8">
                  <c:v>1.56072432094911</c:v>
                </c:pt>
                <c:pt idx="9">
                  <c:v>1.6011730205278589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7-4A62-A15D-F0336F0B8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322607"/>
        <c:axId val="1007306287"/>
      </c:lineChart>
      <c:catAx>
        <c:axId val="100732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06287"/>
        <c:crosses val="autoZero"/>
        <c:auto val="1"/>
        <c:lblAlgn val="ctr"/>
        <c:lblOffset val="100"/>
        <c:noMultiLvlLbl val="0"/>
      </c:catAx>
      <c:valAx>
        <c:axId val="100730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2260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45</xdr:row>
      <xdr:rowOff>185737</xdr:rowOff>
    </xdr:from>
    <xdr:to>
      <xdr:col>14</xdr:col>
      <xdr:colOff>38100</xdr:colOff>
      <xdr:row>66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309561</xdr:colOff>
      <xdr:row>48</xdr:row>
      <xdr:rowOff>119061</xdr:rowOff>
    </xdr:from>
    <xdr:to>
      <xdr:col>22</xdr:col>
      <xdr:colOff>628649</xdr:colOff>
      <xdr:row>68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25</xdr:row>
      <xdr:rowOff>109537</xdr:rowOff>
    </xdr:from>
    <xdr:to>
      <xdr:col>16</xdr:col>
      <xdr:colOff>323850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214312</xdr:colOff>
      <xdr:row>8</xdr:row>
      <xdr:rowOff>176212</xdr:rowOff>
    </xdr:from>
    <xdr:to>
      <xdr:col>6</xdr:col>
      <xdr:colOff>776287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405092</xdr:colOff>
      <xdr:row>25</xdr:row>
      <xdr:rowOff>87125</xdr:rowOff>
    </xdr:from>
    <xdr:to>
      <xdr:col>6</xdr:col>
      <xdr:colOff>357467</xdr:colOff>
      <xdr:row>39</xdr:row>
      <xdr:rowOff>163325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23</xdr:row>
      <xdr:rowOff>171450</xdr:rowOff>
    </xdr:from>
    <xdr:to>
      <xdr:col>11</xdr:col>
      <xdr:colOff>704850</xdr:colOff>
      <xdr:row>38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8</xdr:row>
      <xdr:rowOff>161925</xdr:rowOff>
    </xdr:from>
    <xdr:to>
      <xdr:col>11</xdr:col>
      <xdr:colOff>400050</xdr:colOff>
      <xdr:row>23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876300</xdr:colOff>
      <xdr:row>61</xdr:row>
      <xdr:rowOff>119062</xdr:rowOff>
    </xdr:from>
    <xdr:to>
      <xdr:col>34</xdr:col>
      <xdr:colOff>552450</xdr:colOff>
      <xdr:row>76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97"/>
  <sheetViews>
    <sheetView topLeftCell="A16" zoomScale="70" zoomScaleNormal="70" workbookViewId="0">
      <selection activeCell="S55" activeCellId="1" sqref="C55:P55 S55:T55"/>
    </sheetView>
  </sheetViews>
  <sheetFormatPr defaultRowHeight="15" x14ac:dyDescent="0.25"/>
  <cols>
    <col min="1" max="1" width="9.140625" style="20" customWidth="1"/>
    <col min="2" max="2" width="18.5703125" style="20" bestFit="1" customWidth="1"/>
    <col min="3" max="3" width="9.28515625" style="20" bestFit="1" customWidth="1"/>
    <col min="4" max="4" width="14.85546875" style="20" bestFit="1" customWidth="1"/>
    <col min="5" max="5" width="10.28515625" style="20" bestFit="1" customWidth="1"/>
    <col min="6" max="6" width="15.85546875" style="20" bestFit="1" customWidth="1"/>
    <col min="7" max="7" width="10.5703125" style="20" bestFit="1" customWidth="1"/>
    <col min="8" max="8" width="17.5703125" style="20" bestFit="1" customWidth="1"/>
    <col min="9" max="9" width="10.42578125" style="20" bestFit="1" customWidth="1"/>
    <col min="10" max="10" width="18.5703125" style="20" bestFit="1" customWidth="1"/>
    <col min="11" max="11" width="10.5703125" style="20" bestFit="1" customWidth="1"/>
    <col min="12" max="12" width="16.42578125" style="20" bestFit="1" customWidth="1"/>
    <col min="13" max="13" width="11.85546875" style="20" bestFit="1" customWidth="1"/>
    <col min="14" max="14" width="18.5703125" style="20" bestFit="1" customWidth="1"/>
    <col min="15" max="16" width="13.42578125" style="20" bestFit="1" customWidth="1"/>
    <col min="17" max="17" width="8.28515625" style="20" bestFit="1" customWidth="1"/>
    <col min="18" max="18" width="8.5703125" style="20" bestFit="1" customWidth="1"/>
    <col min="19" max="19" width="9.85546875" style="20" bestFit="1" customWidth="1"/>
    <col min="20" max="20" width="13.28515625" style="20" bestFit="1" customWidth="1"/>
    <col min="21" max="21" width="11.85546875" style="20" bestFit="1" customWidth="1"/>
    <col min="22" max="22" width="8.5703125" style="20" bestFit="1" customWidth="1"/>
    <col min="23" max="24" width="13.42578125" style="20" bestFit="1" customWidth="1"/>
    <col min="25" max="47" width="9.140625" style="20" customWidth="1"/>
    <col min="48" max="16384" width="9.140625" style="20"/>
  </cols>
  <sheetData>
    <row r="1" spans="2:25" ht="15.75" customHeight="1" thickBot="1" x14ac:dyDescent="0.3"/>
    <row r="2" spans="2:25" ht="30.75" customHeight="1" thickBot="1" x14ac:dyDescent="0.35">
      <c r="B2" s="21" t="s">
        <v>0</v>
      </c>
      <c r="C2" s="22" t="s">
        <v>1</v>
      </c>
      <c r="D2" s="22" t="s">
        <v>2</v>
      </c>
      <c r="E2" s="23" t="s">
        <v>3</v>
      </c>
      <c r="F2" s="22" t="s">
        <v>4</v>
      </c>
      <c r="G2" s="23" t="s">
        <v>5</v>
      </c>
      <c r="H2" s="22" t="s">
        <v>6</v>
      </c>
      <c r="I2" s="22" t="s">
        <v>7</v>
      </c>
      <c r="J2" s="23" t="s">
        <v>8</v>
      </c>
      <c r="K2" s="22" t="s">
        <v>9</v>
      </c>
      <c r="L2" s="24" t="s">
        <v>10</v>
      </c>
      <c r="M2" s="23" t="s">
        <v>11</v>
      </c>
      <c r="N2" s="22" t="s">
        <v>12</v>
      </c>
      <c r="O2" s="24" t="s">
        <v>13</v>
      </c>
    </row>
    <row r="3" spans="2:25" x14ac:dyDescent="0.25">
      <c r="B3" s="25" t="s">
        <v>14</v>
      </c>
      <c r="O3" s="26"/>
    </row>
    <row r="4" spans="2:25" x14ac:dyDescent="0.25">
      <c r="B4" s="25" t="s">
        <v>15</v>
      </c>
      <c r="O4" s="26"/>
    </row>
    <row r="5" spans="2:25" x14ac:dyDescent="0.25">
      <c r="B5" s="25" t="s">
        <v>16</v>
      </c>
      <c r="O5" s="26"/>
    </row>
    <row r="6" spans="2:25" x14ac:dyDescent="0.25">
      <c r="B6" s="25" t="s">
        <v>17</v>
      </c>
      <c r="O6" s="26"/>
    </row>
    <row r="7" spans="2:25" x14ac:dyDescent="0.25">
      <c r="B7" s="25" t="s">
        <v>18</v>
      </c>
      <c r="O7" s="26"/>
    </row>
    <row r="8" spans="2:25" x14ac:dyDescent="0.25">
      <c r="B8" s="25" t="s">
        <v>19</v>
      </c>
      <c r="O8" s="26"/>
    </row>
    <row r="9" spans="2:25" x14ac:dyDescent="0.25">
      <c r="B9" s="25" t="s">
        <v>20</v>
      </c>
      <c r="O9" s="26"/>
    </row>
    <row r="10" spans="2:25" x14ac:dyDescent="0.25">
      <c r="B10" s="25" t="s">
        <v>21</v>
      </c>
      <c r="O10" s="26"/>
    </row>
    <row r="11" spans="2:25" ht="15.75" customHeight="1" thickBot="1" x14ac:dyDescent="0.3">
      <c r="B11" s="27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</row>
    <row r="12" spans="2:25" ht="15.75" customHeight="1" thickBot="1" x14ac:dyDescent="0.3"/>
    <row r="13" spans="2:25" ht="30.75" customHeight="1" thickBot="1" x14ac:dyDescent="0.35">
      <c r="B13" s="21" t="s">
        <v>23</v>
      </c>
      <c r="C13" s="23" t="s">
        <v>1</v>
      </c>
      <c r="D13" s="22" t="s">
        <v>24</v>
      </c>
      <c r="E13" s="22" t="s">
        <v>2</v>
      </c>
      <c r="F13" s="24" t="s">
        <v>25</v>
      </c>
      <c r="G13" s="22" t="s">
        <v>3</v>
      </c>
      <c r="H13" s="22" t="s">
        <v>26</v>
      </c>
      <c r="I13" s="22" t="s">
        <v>4</v>
      </c>
      <c r="J13" s="22" t="s">
        <v>27</v>
      </c>
      <c r="K13" s="23" t="s">
        <v>5</v>
      </c>
      <c r="L13" s="22" t="s">
        <v>28</v>
      </c>
      <c r="M13" s="22" t="s">
        <v>6</v>
      </c>
      <c r="N13" s="24" t="s">
        <v>29</v>
      </c>
      <c r="O13" s="23" t="s">
        <v>7</v>
      </c>
      <c r="P13" s="24" t="s">
        <v>30</v>
      </c>
      <c r="Q13" s="22" t="s">
        <v>8</v>
      </c>
      <c r="R13" s="22" t="s">
        <v>9</v>
      </c>
      <c r="S13" s="22" t="s">
        <v>10</v>
      </c>
      <c r="T13" s="22" t="s">
        <v>31</v>
      </c>
      <c r="U13" s="23" t="s">
        <v>11</v>
      </c>
      <c r="V13" s="22" t="s">
        <v>12</v>
      </c>
      <c r="W13" s="24" t="s">
        <v>13</v>
      </c>
    </row>
    <row r="14" spans="2:25" x14ac:dyDescent="0.25">
      <c r="B14" s="25" t="s">
        <v>14</v>
      </c>
      <c r="C14" s="34">
        <v>9.6495058387517929E-3</v>
      </c>
      <c r="D14">
        <v>4.7627999447286129E-3</v>
      </c>
      <c r="E14">
        <v>7.1603185497224331E-3</v>
      </c>
      <c r="F14" s="26">
        <v>3.178568789735436E-3</v>
      </c>
      <c r="G14">
        <v>6.8240083754062653E-2</v>
      </c>
      <c r="H14">
        <v>1.6248924657702449E-2</v>
      </c>
      <c r="I14">
        <v>5.7402342557907098E-2</v>
      </c>
      <c r="J14">
        <v>1.2000212445855141E-2</v>
      </c>
      <c r="K14" s="34">
        <v>7.6727126725018016E-3</v>
      </c>
      <c r="L14">
        <v>2.6159249246120449E-3</v>
      </c>
      <c r="M14">
        <v>1.0595450177788729E-2</v>
      </c>
      <c r="N14" s="26">
        <v>4.0727122686803341E-3</v>
      </c>
      <c r="O14" s="34">
        <v>1.9647430628538132E-2</v>
      </c>
      <c r="P14" s="26">
        <v>1.2078156694769859E-2</v>
      </c>
      <c r="Q14">
        <v>0.21123979985713959</v>
      </c>
      <c r="R14">
        <v>3.9094839245080948E-2</v>
      </c>
      <c r="S14">
        <v>0.28321415185928339</v>
      </c>
      <c r="T14">
        <v>2.3254074156284329E-2</v>
      </c>
      <c r="U14">
        <v>3.0211143493652339</v>
      </c>
      <c r="V14">
        <v>2.8667774200439449</v>
      </c>
      <c r="W14" s="26">
        <v>2.098542213439941</v>
      </c>
    </row>
    <row r="15" spans="2:25" x14ac:dyDescent="0.25">
      <c r="B15" s="25" t="s">
        <v>15</v>
      </c>
      <c r="C15" s="34">
        <v>9.9400309845805168E-3</v>
      </c>
      <c r="D15">
        <v>4.7304313629865646E-3</v>
      </c>
      <c r="E15">
        <v>7.3337811045348644E-3</v>
      </c>
      <c r="F15" s="26">
        <v>3.145837457850575E-3</v>
      </c>
      <c r="G15">
        <v>6.8239398300647736E-2</v>
      </c>
      <c r="H15">
        <v>1.6241781413555149E-2</v>
      </c>
      <c r="I15">
        <v>5.7401474565267563E-2</v>
      </c>
      <c r="J15">
        <v>1.199479401111603E-2</v>
      </c>
      <c r="K15" s="34">
        <v>7.9039065167307854E-3</v>
      </c>
      <c r="L15">
        <v>2.6191624347120519E-3</v>
      </c>
      <c r="M15">
        <v>1.08457813039422E-2</v>
      </c>
      <c r="N15" s="26">
        <v>4.0355375967919827E-3</v>
      </c>
      <c r="O15" s="34">
        <v>1.959127560257912E-2</v>
      </c>
      <c r="P15" s="26">
        <v>1.2022062204778189E-2</v>
      </c>
      <c r="Q15">
        <v>0.21123890578746801</v>
      </c>
      <c r="R15">
        <v>3.8953650742769241E-2</v>
      </c>
      <c r="S15">
        <v>0.28340926766395569</v>
      </c>
      <c r="T15">
        <v>2.324309945106506E-2</v>
      </c>
      <c r="U15">
        <v>3.0211136341094971</v>
      </c>
      <c r="V15">
        <v>2.858740091323853</v>
      </c>
      <c r="W15" s="26">
        <v>2.0985383987426758</v>
      </c>
    </row>
    <row r="16" spans="2:25" x14ac:dyDescent="0.25">
      <c r="B16" s="25"/>
      <c r="C16" s="85">
        <f t="shared" ref="C16:W16" si="0">(C14-C15)/C14</f>
        <v>-3.0107774499912074E-2</v>
      </c>
      <c r="D16" s="85">
        <f t="shared" si="0"/>
        <v>6.7961245732929146E-3</v>
      </c>
      <c r="E16" s="85">
        <f t="shared" si="0"/>
        <v>-2.4225536002047778E-2</v>
      </c>
      <c r="F16" s="85">
        <f t="shared" si="0"/>
        <v>1.0297506220585945E-2</v>
      </c>
      <c r="G16" s="85">
        <f t="shared" si="0"/>
        <v>1.0044732907822433E-5</v>
      </c>
      <c r="H16" s="85">
        <f t="shared" si="0"/>
        <v>4.3961334659242332E-4</v>
      </c>
      <c r="I16" s="85">
        <f t="shared" si="0"/>
        <v>1.5121205875162011E-5</v>
      </c>
      <c r="J16" s="85">
        <f t="shared" si="0"/>
        <v>4.5152823448410203E-4</v>
      </c>
      <c r="K16" s="85">
        <f t="shared" si="0"/>
        <v>-3.0131956466655958E-2</v>
      </c>
      <c r="L16" s="85">
        <f t="shared" si="0"/>
        <v>-1.237615831229253E-3</v>
      </c>
      <c r="M16" s="85">
        <f t="shared" si="0"/>
        <v>-2.3626285051883935E-2</v>
      </c>
      <c r="N16" s="85">
        <f t="shared" si="0"/>
        <v>9.1277432423177325E-3</v>
      </c>
      <c r="O16" s="85">
        <f t="shared" si="0"/>
        <v>2.8581358560668775E-3</v>
      </c>
      <c r="P16" s="85">
        <f t="shared" si="0"/>
        <v>4.6442922880740893E-3</v>
      </c>
      <c r="Q16" s="85">
        <f t="shared" si="0"/>
        <v>4.2324868333524416E-6</v>
      </c>
      <c r="R16" s="85">
        <f t="shared" si="0"/>
        <v>3.6114358068238222E-3</v>
      </c>
      <c r="S16" s="85">
        <f t="shared" si="0"/>
        <v>-6.8893380995043341E-4</v>
      </c>
      <c r="T16" s="85">
        <f t="shared" si="0"/>
        <v>4.7194763143485223E-4</v>
      </c>
      <c r="U16" s="85">
        <f t="shared" si="0"/>
        <v>2.3675228877413416E-7</v>
      </c>
      <c r="V16" s="85">
        <f t="shared" si="0"/>
        <v>2.8036110037341793E-3</v>
      </c>
      <c r="W16" s="85">
        <f t="shared" si="0"/>
        <v>1.8177843842025174E-6</v>
      </c>
      <c r="X16" s="85">
        <f>AVERAGE(C16:W16)</f>
        <v>-3.2611766902849132E-3</v>
      </c>
      <c r="Y16" s="52">
        <f t="array" ref="Y16">MAX(ABS(C16:W16))</f>
        <v>3.0131956466655958E-2</v>
      </c>
    </row>
    <row r="17" spans="2:25" x14ac:dyDescent="0.25">
      <c r="B17" s="25" t="s">
        <v>32</v>
      </c>
      <c r="C17" s="34">
        <f t="shared" ref="C17:W17" si="1">C15+C14</f>
        <v>1.958953682333231E-2</v>
      </c>
      <c r="D17">
        <f t="shared" si="1"/>
        <v>9.4932313077151775E-3</v>
      </c>
      <c r="E17">
        <f t="shared" si="1"/>
        <v>1.4494099654257298E-2</v>
      </c>
      <c r="F17" s="26">
        <f t="shared" si="1"/>
        <v>6.324406247586011E-3</v>
      </c>
      <c r="G17">
        <f t="shared" si="1"/>
        <v>0.13647948205471039</v>
      </c>
      <c r="H17">
        <f t="shared" si="1"/>
        <v>3.2490706071257598E-2</v>
      </c>
      <c r="I17">
        <f t="shared" si="1"/>
        <v>0.11480381712317467</v>
      </c>
      <c r="J17">
        <f t="shared" si="1"/>
        <v>2.3995006456971169E-2</v>
      </c>
      <c r="K17" s="34">
        <f t="shared" si="1"/>
        <v>1.5576619189232588E-2</v>
      </c>
      <c r="L17">
        <f t="shared" si="1"/>
        <v>5.2350873593240968E-3</v>
      </c>
      <c r="M17">
        <f t="shared" si="1"/>
        <v>2.1441231481730931E-2</v>
      </c>
      <c r="N17" s="26">
        <f t="shared" si="1"/>
        <v>8.1082498654723167E-3</v>
      </c>
      <c r="O17" s="34">
        <f t="shared" si="1"/>
        <v>3.9238706231117249E-2</v>
      </c>
      <c r="P17" s="26">
        <f t="shared" si="1"/>
        <v>2.4100218899548047E-2</v>
      </c>
      <c r="Q17">
        <f t="shared" si="1"/>
        <v>0.4224787056446076</v>
      </c>
      <c r="R17">
        <f t="shared" si="1"/>
        <v>7.8048489987850189E-2</v>
      </c>
      <c r="S17">
        <f t="shared" si="1"/>
        <v>0.56662341952323914</v>
      </c>
      <c r="T17">
        <f t="shared" si="1"/>
        <v>4.6497173607349389E-2</v>
      </c>
      <c r="U17">
        <f t="shared" si="1"/>
        <v>6.0422279834747314</v>
      </c>
      <c r="V17">
        <f t="shared" si="1"/>
        <v>5.7255175113677979</v>
      </c>
      <c r="W17" s="26">
        <f t="shared" si="1"/>
        <v>4.1970806121826172</v>
      </c>
    </row>
    <row r="18" spans="2:25" x14ac:dyDescent="0.25">
      <c r="B18" s="25" t="s">
        <v>16</v>
      </c>
      <c r="C18" s="34">
        <v>0</v>
      </c>
      <c r="D18">
        <v>0</v>
      </c>
      <c r="E18">
        <v>0</v>
      </c>
      <c r="F18" s="26">
        <v>0</v>
      </c>
      <c r="G18">
        <v>0</v>
      </c>
      <c r="H18">
        <v>0</v>
      </c>
      <c r="I18">
        <v>0</v>
      </c>
      <c r="J18">
        <v>0</v>
      </c>
      <c r="K18" s="34">
        <v>0</v>
      </c>
      <c r="L18">
        <v>0</v>
      </c>
      <c r="M18">
        <v>0</v>
      </c>
      <c r="N18" s="26">
        <v>0</v>
      </c>
      <c r="O18" s="34">
        <v>0</v>
      </c>
      <c r="P18" s="26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6">
        <v>0</v>
      </c>
    </row>
    <row r="19" spans="2:25" x14ac:dyDescent="0.25">
      <c r="B19" s="25" t="s">
        <v>17</v>
      </c>
      <c r="C19" s="34">
        <v>0</v>
      </c>
      <c r="D19">
        <v>0</v>
      </c>
      <c r="E19">
        <v>0</v>
      </c>
      <c r="F19" s="26">
        <v>0</v>
      </c>
      <c r="G19">
        <v>0</v>
      </c>
      <c r="H19">
        <v>0</v>
      </c>
      <c r="I19">
        <v>0</v>
      </c>
      <c r="J19">
        <v>0</v>
      </c>
      <c r="K19" s="34">
        <v>0</v>
      </c>
      <c r="L19">
        <v>0</v>
      </c>
      <c r="M19">
        <v>0</v>
      </c>
      <c r="N19" s="26">
        <v>0</v>
      </c>
      <c r="O19" s="34">
        <v>0</v>
      </c>
      <c r="P19" s="26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6">
        <v>0</v>
      </c>
    </row>
    <row r="20" spans="2:25" x14ac:dyDescent="0.25">
      <c r="B20" s="25" t="s">
        <v>18</v>
      </c>
      <c r="C20" s="34">
        <v>0</v>
      </c>
      <c r="D20">
        <v>0</v>
      </c>
      <c r="E20">
        <v>0</v>
      </c>
      <c r="F20" s="26">
        <v>0</v>
      </c>
      <c r="G20">
        <v>0</v>
      </c>
      <c r="H20">
        <v>0</v>
      </c>
      <c r="I20">
        <v>0</v>
      </c>
      <c r="J20">
        <v>0</v>
      </c>
      <c r="K20" s="34">
        <v>0</v>
      </c>
      <c r="L20">
        <v>0</v>
      </c>
      <c r="M20">
        <v>0</v>
      </c>
      <c r="N20" s="26">
        <v>0</v>
      </c>
      <c r="O20" s="34">
        <v>0</v>
      </c>
      <c r="P20" s="26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6">
        <v>0</v>
      </c>
    </row>
    <row r="21" spans="2:25" x14ac:dyDescent="0.25">
      <c r="B21" s="25" t="s">
        <v>19</v>
      </c>
      <c r="C21" s="34">
        <v>1.1037999999999999E-2</v>
      </c>
      <c r="D21">
        <v>1.3185000000000001E-2</v>
      </c>
      <c r="E21">
        <v>1.7559999999999999E-2</v>
      </c>
      <c r="F21" s="26">
        <v>0</v>
      </c>
      <c r="G21">
        <v>0.123613</v>
      </c>
      <c r="H21">
        <v>2.929E-2</v>
      </c>
      <c r="I21">
        <v>0.109458</v>
      </c>
      <c r="J21">
        <v>2.5100999999999998E-2</v>
      </c>
      <c r="K21" s="34">
        <v>1.7138E-2</v>
      </c>
      <c r="L21">
        <v>0</v>
      </c>
      <c r="M21">
        <v>2.2148999999999999E-2</v>
      </c>
      <c r="N21" s="26">
        <v>0</v>
      </c>
      <c r="O21" s="34">
        <v>4.1279000000000003E-2</v>
      </c>
      <c r="P21" s="26">
        <v>2.5717E-2</v>
      </c>
      <c r="Q21">
        <v>0.40646599999999999</v>
      </c>
      <c r="R21">
        <v>7.9533000000000006E-2</v>
      </c>
      <c r="S21">
        <v>0.56202799999999997</v>
      </c>
      <c r="T21">
        <v>4.7420999999999998E-2</v>
      </c>
      <c r="U21">
        <v>5.9796129999999996</v>
      </c>
      <c r="V21">
        <v>5.6678309999999996</v>
      </c>
      <c r="W21" s="26">
        <v>4.1551010000000002</v>
      </c>
    </row>
    <row r="22" spans="2:25" x14ac:dyDescent="0.25">
      <c r="B22" s="25"/>
      <c r="C22" s="34"/>
      <c r="F22" s="26"/>
      <c r="K22" s="34"/>
      <c r="N22" s="26"/>
      <c r="O22" s="34"/>
      <c r="P22" s="26"/>
      <c r="W22" s="26"/>
    </row>
    <row r="23" spans="2:25" x14ac:dyDescent="0.25">
      <c r="B23" s="25"/>
      <c r="C23" s="35"/>
      <c r="E23" s="36"/>
      <c r="F23" s="26"/>
      <c r="G23" s="36"/>
      <c r="I23" s="36"/>
      <c r="K23" s="35"/>
      <c r="M23" s="36"/>
      <c r="N23" s="26"/>
      <c r="O23" s="35"/>
      <c r="P23" s="26"/>
      <c r="Q23" s="36"/>
      <c r="R23" s="36"/>
      <c r="S23" s="36"/>
      <c r="T23" s="36"/>
      <c r="U23" s="36"/>
      <c r="V23" s="36"/>
      <c r="W23" s="30"/>
    </row>
    <row r="24" spans="2:25" ht="15.75" customHeight="1" thickBot="1" x14ac:dyDescent="0.3">
      <c r="B24" s="27"/>
      <c r="C24" s="39"/>
      <c r="D24" s="32"/>
      <c r="E24" s="31"/>
      <c r="F24" s="38"/>
      <c r="G24" s="31"/>
      <c r="H24" s="32"/>
      <c r="I24" s="31"/>
      <c r="J24" s="32"/>
      <c r="K24" s="39"/>
      <c r="L24" s="32"/>
      <c r="M24" s="31"/>
      <c r="N24" s="38"/>
      <c r="O24" s="39"/>
      <c r="P24" s="38"/>
      <c r="Q24" s="31"/>
      <c r="R24" s="31"/>
      <c r="S24" s="31"/>
      <c r="T24" s="31"/>
      <c r="U24" s="31"/>
      <c r="V24" s="31"/>
      <c r="W24" s="33"/>
    </row>
    <row r="25" spans="2:25" ht="15.75" customHeight="1" thickBot="1" x14ac:dyDescent="0.3"/>
    <row r="26" spans="2:25" ht="30.75" customHeight="1" thickBot="1" x14ac:dyDescent="0.35">
      <c r="B26" s="21" t="s">
        <v>33</v>
      </c>
      <c r="C26" s="23" t="s">
        <v>1</v>
      </c>
      <c r="D26" s="22" t="s">
        <v>24</v>
      </c>
      <c r="E26" s="22" t="s">
        <v>2</v>
      </c>
      <c r="F26" s="22" t="s">
        <v>25</v>
      </c>
      <c r="G26" s="23" t="s">
        <v>3</v>
      </c>
      <c r="H26" s="22" t="s">
        <v>26</v>
      </c>
      <c r="I26" s="22" t="s">
        <v>4</v>
      </c>
      <c r="J26" s="24" t="s">
        <v>27</v>
      </c>
      <c r="K26" s="23" t="s">
        <v>5</v>
      </c>
      <c r="L26" s="22" t="s">
        <v>28</v>
      </c>
      <c r="M26" s="22" t="s">
        <v>6</v>
      </c>
      <c r="N26" s="24" t="s">
        <v>29</v>
      </c>
      <c r="O26" s="22" t="s">
        <v>7</v>
      </c>
      <c r="P26" s="24" t="s">
        <v>30</v>
      </c>
      <c r="Q26" s="23" t="s">
        <v>8</v>
      </c>
      <c r="R26" s="22" t="s">
        <v>9</v>
      </c>
      <c r="S26" s="22" t="s">
        <v>10</v>
      </c>
      <c r="T26" s="22" t="s">
        <v>31</v>
      </c>
      <c r="U26" s="23" t="s">
        <v>11</v>
      </c>
      <c r="V26" s="22" t="s">
        <v>12</v>
      </c>
      <c r="W26" s="24" t="s">
        <v>13</v>
      </c>
    </row>
    <row r="27" spans="2:25" x14ac:dyDescent="0.25">
      <c r="B27" s="25" t="s">
        <v>14</v>
      </c>
      <c r="C27" s="34">
        <v>7.8638065606355667E-3</v>
      </c>
      <c r="D27">
        <v>4.7624497674405566E-3</v>
      </c>
      <c r="E27">
        <v>5.2856937982141972E-3</v>
      </c>
      <c r="F27">
        <v>3.178375074639916E-3</v>
      </c>
      <c r="G27">
        <v>4.8927780240774148E-2</v>
      </c>
      <c r="H27">
        <v>1.6171518713235859E-2</v>
      </c>
      <c r="I27">
        <v>3.831116110086441E-2</v>
      </c>
      <c r="J27">
        <v>1.192272454500198E-2</v>
      </c>
      <c r="K27">
        <v>7.0355124771595001E-3</v>
      </c>
      <c r="L27">
        <v>2.515574917197227E-3</v>
      </c>
      <c r="M27">
        <v>9.7600938752293587E-3</v>
      </c>
      <c r="N27">
        <v>4.0796436369419098E-3</v>
      </c>
      <c r="O27">
        <v>1.598756946623325E-2</v>
      </c>
      <c r="P27">
        <v>1.20594808831811E-2</v>
      </c>
      <c r="Q27">
        <v>9.4856880605220795E-2</v>
      </c>
      <c r="R27">
        <v>1.42622934654355E-2</v>
      </c>
      <c r="S27">
        <v>0.10633543878793721</v>
      </c>
      <c r="T27">
        <v>2.3238899186253551E-2</v>
      </c>
      <c r="U27">
        <v>1.9571133852005</v>
      </c>
      <c r="V27">
        <v>2.7510743141174321</v>
      </c>
      <c r="W27" s="26">
        <v>1.2311644554138179</v>
      </c>
    </row>
    <row r="28" spans="2:25" x14ac:dyDescent="0.25">
      <c r="B28" s="25" t="s">
        <v>15</v>
      </c>
      <c r="C28" s="34">
        <v>7.9191997647285461E-3</v>
      </c>
      <c r="D28">
        <v>4.7303750179708004E-3</v>
      </c>
      <c r="E28">
        <v>5.3785061463713646E-3</v>
      </c>
      <c r="F28">
        <v>3.145962487906218E-3</v>
      </c>
      <c r="G28">
        <v>4.8926793038845062E-2</v>
      </c>
      <c r="H28">
        <v>1.6163961961865429E-2</v>
      </c>
      <c r="I28">
        <v>3.8309913128614433E-2</v>
      </c>
      <c r="J28">
        <v>1.191698107868433E-2</v>
      </c>
      <c r="K28">
        <v>7.2786561213433743E-3</v>
      </c>
      <c r="L28">
        <v>2.5183188263326879E-3</v>
      </c>
      <c r="M28">
        <v>9.9609373137354851E-3</v>
      </c>
      <c r="N28">
        <v>4.0590250864624977E-3</v>
      </c>
      <c r="O28">
        <v>1.5987168997526169E-2</v>
      </c>
      <c r="P28">
        <v>1.2040475383400921E-2</v>
      </c>
      <c r="Q28">
        <v>9.4804100692272186E-2</v>
      </c>
      <c r="R28">
        <v>1.4111556112766269E-2</v>
      </c>
      <c r="S28">
        <v>0.10649197548627851</v>
      </c>
      <c r="T28">
        <v>2.343008108437061E-2</v>
      </c>
      <c r="U28">
        <v>1.9571119546890261</v>
      </c>
      <c r="V28">
        <v>2.7388749122619629</v>
      </c>
      <c r="W28" s="26">
        <v>1.2310435771942141</v>
      </c>
    </row>
    <row r="29" spans="2:25" x14ac:dyDescent="0.25">
      <c r="B29" s="25"/>
      <c r="C29" s="85">
        <f t="shared" ref="C29:W29" si="2">(C27-C28)/C27</f>
        <v>-7.0440700271373986E-3</v>
      </c>
      <c r="D29" s="85">
        <f t="shared" si="2"/>
        <v>6.7349265684735768E-3</v>
      </c>
      <c r="E29" s="85">
        <f t="shared" si="2"/>
        <v>-1.7559160954144684E-2</v>
      </c>
      <c r="F29" s="85">
        <f t="shared" si="2"/>
        <v>1.0197848262880069E-2</v>
      </c>
      <c r="G29" s="85">
        <f t="shared" si="2"/>
        <v>2.0176716054303645E-5</v>
      </c>
      <c r="H29" s="85">
        <f t="shared" si="2"/>
        <v>4.6728767436326427E-4</v>
      </c>
      <c r="I29" s="85">
        <f t="shared" si="2"/>
        <v>3.257463919436377E-5</v>
      </c>
      <c r="J29" s="85">
        <f t="shared" si="2"/>
        <v>4.8172431527472082E-4</v>
      </c>
      <c r="K29" s="85">
        <f t="shared" si="2"/>
        <v>-3.4559478783276969E-2</v>
      </c>
      <c r="L29" s="85">
        <f t="shared" si="2"/>
        <v>-1.0907682043983923E-3</v>
      </c>
      <c r="M29" s="85">
        <f t="shared" si="2"/>
        <v>-2.0578023231503668E-2</v>
      </c>
      <c r="N29" s="85">
        <f t="shared" si="2"/>
        <v>5.054007730652595E-3</v>
      </c>
      <c r="O29" s="85">
        <f t="shared" si="2"/>
        <v>2.5048754779580557E-5</v>
      </c>
      <c r="P29" s="85">
        <f t="shared" si="2"/>
        <v>1.5759799251961212E-3</v>
      </c>
      <c r="Q29" s="85">
        <f t="shared" si="2"/>
        <v>5.5641628326647148E-4</v>
      </c>
      <c r="R29" s="85">
        <f t="shared" si="2"/>
        <v>1.0568942017252735E-2</v>
      </c>
      <c r="S29" s="85">
        <f t="shared" si="2"/>
        <v>-1.4721028109309679E-3</v>
      </c>
      <c r="T29" s="85">
        <f t="shared" si="2"/>
        <v>-8.2268052623657769E-3</v>
      </c>
      <c r="U29" s="85">
        <f t="shared" si="2"/>
        <v>7.3092927817091692E-7</v>
      </c>
      <c r="V29" s="85">
        <f t="shared" si="2"/>
        <v>4.4344137825963695E-3</v>
      </c>
      <c r="W29" s="85">
        <f t="shared" si="2"/>
        <v>9.8182025213842424E-5</v>
      </c>
      <c r="X29" s="85">
        <f>AVERAGE(C29:W29)</f>
        <v>-2.3943880785372231E-3</v>
      </c>
      <c r="Y29" s="52">
        <f t="array" ref="Y29">MAX(ABS(C29:W29))</f>
        <v>3.4559478783276969E-2</v>
      </c>
    </row>
    <row r="30" spans="2:25" x14ac:dyDescent="0.25">
      <c r="B30" s="25" t="s">
        <v>32</v>
      </c>
      <c r="C30" s="34">
        <f t="shared" ref="C30:W30" si="3">C28+C27</f>
        <v>1.5783006325364113E-2</v>
      </c>
      <c r="D30">
        <f t="shared" si="3"/>
        <v>9.4928247854113579E-3</v>
      </c>
      <c r="E30">
        <f t="shared" si="3"/>
        <v>1.0664199944585562E-2</v>
      </c>
      <c r="F30" s="26">
        <f t="shared" si="3"/>
        <v>6.324337562546134E-3</v>
      </c>
      <c r="G30">
        <f t="shared" si="3"/>
        <v>9.7854573279619217E-2</v>
      </c>
      <c r="H30">
        <f t="shared" si="3"/>
        <v>3.2335480675101287E-2</v>
      </c>
      <c r="I30">
        <f t="shared" si="3"/>
        <v>7.6621074229478836E-2</v>
      </c>
      <c r="J30">
        <f t="shared" si="3"/>
        <v>2.383970562368631E-2</v>
      </c>
      <c r="K30" s="34">
        <f t="shared" si="3"/>
        <v>1.4314168598502874E-2</v>
      </c>
      <c r="L30">
        <f t="shared" si="3"/>
        <v>5.0338937435299149E-3</v>
      </c>
      <c r="M30">
        <f t="shared" si="3"/>
        <v>1.9721031188964844E-2</v>
      </c>
      <c r="N30" s="26">
        <f t="shared" si="3"/>
        <v>8.1386687234044075E-3</v>
      </c>
      <c r="O30" s="34">
        <f t="shared" si="3"/>
        <v>3.1974738463759422E-2</v>
      </c>
      <c r="P30" s="26">
        <f t="shared" si="3"/>
        <v>2.4099956266582019E-2</v>
      </c>
      <c r="Q30">
        <f t="shared" si="3"/>
        <v>0.18966098129749298</v>
      </c>
      <c r="R30">
        <f t="shared" si="3"/>
        <v>2.8373849578201771E-2</v>
      </c>
      <c r="S30">
        <f t="shared" si="3"/>
        <v>0.2128274142742157</v>
      </c>
      <c r="T30">
        <f t="shared" si="3"/>
        <v>4.6668980270624161E-2</v>
      </c>
      <c r="U30">
        <f t="shared" si="3"/>
        <v>3.9142253398895264</v>
      </c>
      <c r="V30">
        <f t="shared" si="3"/>
        <v>5.4899492263793945</v>
      </c>
      <c r="W30" s="26">
        <f t="shared" si="3"/>
        <v>2.4622080326080322</v>
      </c>
    </row>
    <row r="31" spans="2:25" x14ac:dyDescent="0.25">
      <c r="B31" s="25" t="s">
        <v>16</v>
      </c>
      <c r="C31" s="34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6">
        <v>0</v>
      </c>
    </row>
    <row r="32" spans="2:25" x14ac:dyDescent="0.25">
      <c r="B32" s="25" t="s">
        <v>17</v>
      </c>
      <c r="C32" s="34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6">
        <v>0</v>
      </c>
    </row>
    <row r="33" spans="2:25" x14ac:dyDescent="0.25">
      <c r="B33" s="25" t="s">
        <v>18</v>
      </c>
      <c r="C33" s="34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6">
        <v>0</v>
      </c>
    </row>
    <row r="34" spans="2:25" x14ac:dyDescent="0.25">
      <c r="B34" s="25" t="s">
        <v>19</v>
      </c>
      <c r="C34" s="34">
        <v>4.1489999999999999E-3</v>
      </c>
      <c r="D34">
        <v>1.209E-2</v>
      </c>
      <c r="E34">
        <v>1.2991000000000001E-2</v>
      </c>
      <c r="F34">
        <v>8.8660000000000006E-3</v>
      </c>
      <c r="G34">
        <v>9.9972000000000005E-2</v>
      </c>
      <c r="H34">
        <v>3.2615999999999999E-2</v>
      </c>
      <c r="I34">
        <v>7.7993999999999994E-2</v>
      </c>
      <c r="J34">
        <v>2.4997999999999999E-2</v>
      </c>
      <c r="K34">
        <v>1.7059999999999999E-2</v>
      </c>
      <c r="L34">
        <v>6.0099999999999997E-3</v>
      </c>
      <c r="M34">
        <v>2.2155000000000001E-2</v>
      </c>
      <c r="N34">
        <v>0</v>
      </c>
      <c r="O34">
        <v>3.1986000000000001E-2</v>
      </c>
      <c r="P34">
        <v>2.6741000000000001E-2</v>
      </c>
      <c r="Q34">
        <v>0.18570800000000001</v>
      </c>
      <c r="R34">
        <v>3.0002000000000001E-2</v>
      </c>
      <c r="S34">
        <v>0.202707</v>
      </c>
      <c r="T34">
        <v>4.6873999999999999E-2</v>
      </c>
      <c r="U34">
        <v>3.8727320000000001</v>
      </c>
      <c r="V34">
        <v>5.4345049999999997</v>
      </c>
      <c r="W34" s="26">
        <v>2.4366249999999998</v>
      </c>
    </row>
    <row r="35" spans="2:25" x14ac:dyDescent="0.25">
      <c r="B35" s="25"/>
      <c r="C35" s="34"/>
      <c r="W35" s="26"/>
    </row>
    <row r="36" spans="2:25" x14ac:dyDescent="0.25">
      <c r="B36" s="25"/>
      <c r="C36" s="35"/>
      <c r="E36" s="36"/>
      <c r="G36" s="36"/>
      <c r="I36" s="36"/>
      <c r="K36" s="36"/>
      <c r="N36" s="36"/>
      <c r="P36" s="36"/>
      <c r="R36" s="36"/>
      <c r="S36" s="36"/>
      <c r="T36" s="36"/>
      <c r="U36" s="36"/>
      <c r="V36" s="36"/>
      <c r="W36" s="30"/>
    </row>
    <row r="37" spans="2:25" ht="15.75" customHeight="1" thickBot="1" x14ac:dyDescent="0.3">
      <c r="B37" s="27"/>
      <c r="C37" s="39"/>
      <c r="D37" s="32"/>
      <c r="E37" s="31"/>
      <c r="F37" s="32"/>
      <c r="G37" s="31"/>
      <c r="H37" s="32"/>
      <c r="I37" s="31"/>
      <c r="J37" s="32"/>
      <c r="K37" s="31"/>
      <c r="L37" s="32"/>
      <c r="M37" s="32"/>
      <c r="N37" s="31"/>
      <c r="O37" s="32"/>
      <c r="P37" s="31"/>
      <c r="Q37" s="32"/>
      <c r="R37" s="31"/>
      <c r="S37" s="31"/>
      <c r="T37" s="31"/>
      <c r="U37" s="31"/>
      <c r="V37" s="31"/>
      <c r="W37" s="33"/>
    </row>
    <row r="38" spans="2:25" x14ac:dyDescent="0.25">
      <c r="G38" s="20">
        <f>500*2*G27</f>
        <v>48.927780240774148</v>
      </c>
      <c r="H38" s="20">
        <f>500*2*H27</f>
        <v>16.171518713235859</v>
      </c>
      <c r="I38" s="20">
        <f>500*2*I27</f>
        <v>38.31116110086441</v>
      </c>
      <c r="J38" s="20">
        <f>500*J27</f>
        <v>5.96136227250099</v>
      </c>
      <c r="S38" s="20">
        <f>50*S27</f>
        <v>5.31677193939686</v>
      </c>
    </row>
    <row r="39" spans="2:25" ht="15.75" customHeight="1" thickBot="1" x14ac:dyDescent="0.3"/>
    <row r="40" spans="2:25" ht="30.75" customHeight="1" thickBot="1" x14ac:dyDescent="0.35">
      <c r="B40" s="21" t="s">
        <v>34</v>
      </c>
      <c r="C40" s="23" t="s">
        <v>1</v>
      </c>
      <c r="D40" s="22" t="s">
        <v>24</v>
      </c>
      <c r="E40" s="22" t="s">
        <v>2</v>
      </c>
      <c r="F40" s="22" t="s">
        <v>25</v>
      </c>
      <c r="G40" s="23" t="s">
        <v>3</v>
      </c>
      <c r="H40" s="22" t="s">
        <v>26</v>
      </c>
      <c r="I40" s="22" t="s">
        <v>4</v>
      </c>
      <c r="J40" s="24" t="s">
        <v>27</v>
      </c>
      <c r="K40" s="23" t="s">
        <v>5</v>
      </c>
      <c r="L40" s="22" t="s">
        <v>28</v>
      </c>
      <c r="M40" s="22" t="s">
        <v>6</v>
      </c>
      <c r="N40" s="24" t="s">
        <v>29</v>
      </c>
      <c r="O40" s="22" t="s">
        <v>7</v>
      </c>
      <c r="P40" s="24" t="s">
        <v>30</v>
      </c>
      <c r="Q40" s="23" t="s">
        <v>8</v>
      </c>
      <c r="R40" s="22" t="s">
        <v>9</v>
      </c>
      <c r="S40" s="22" t="s">
        <v>10</v>
      </c>
      <c r="T40" s="22" t="s">
        <v>31</v>
      </c>
      <c r="U40" s="23" t="s">
        <v>11</v>
      </c>
      <c r="V40" s="22" t="s">
        <v>12</v>
      </c>
      <c r="W40" s="24" t="s">
        <v>13</v>
      </c>
    </row>
    <row r="41" spans="2:25" x14ac:dyDescent="0.25">
      <c r="B41" s="25" t="s">
        <v>14</v>
      </c>
      <c r="C41" s="34">
        <v>1.3463594019412989E-2</v>
      </c>
      <c r="D41">
        <v>4.743918776512146E-3</v>
      </c>
      <c r="E41">
        <v>1.001777499914169E-2</v>
      </c>
      <c r="F41">
        <v>3.127150004729629E-3</v>
      </c>
      <c r="G41">
        <v>8.3204962313175201E-2</v>
      </c>
      <c r="H41">
        <v>1.6485355794429779E-2</v>
      </c>
      <c r="I41">
        <v>7.1039997041225433E-2</v>
      </c>
      <c r="J41">
        <v>1.220092456787825E-2</v>
      </c>
      <c r="K41">
        <v>8.095981553196907E-3</v>
      </c>
      <c r="L41">
        <v>2.610087394714355E-3</v>
      </c>
      <c r="M41">
        <v>1.132282521575689E-2</v>
      </c>
      <c r="N41">
        <v>4.0552061982452869E-3</v>
      </c>
      <c r="O41">
        <v>2.2652013227343559E-2</v>
      </c>
      <c r="P41">
        <v>1.4087687246501449E-2</v>
      </c>
      <c r="Q41">
        <v>0.20182850956916809</v>
      </c>
      <c r="R41">
        <v>4.1349757462739938E-2</v>
      </c>
      <c r="S41">
        <v>0.34526103734970093</v>
      </c>
      <c r="T41">
        <v>2.3306287825107571E-2</v>
      </c>
      <c r="U41">
        <v>3.7003591060638432</v>
      </c>
      <c r="V41">
        <v>3.0999362468719478</v>
      </c>
      <c r="W41" s="26">
        <v>2.3605189323425289</v>
      </c>
    </row>
    <row r="42" spans="2:25" x14ac:dyDescent="0.25">
      <c r="B42" s="25" t="s">
        <v>15</v>
      </c>
      <c r="C42" s="34">
        <v>1.357661280781031E-2</v>
      </c>
      <c r="D42">
        <v>4.7960001975297928E-3</v>
      </c>
      <c r="E42">
        <v>1.011660601943731E-2</v>
      </c>
      <c r="F42">
        <v>3.1270063482224941E-3</v>
      </c>
      <c r="G42">
        <v>8.3204515278339386E-2</v>
      </c>
      <c r="H42">
        <v>1.6478056088089939E-2</v>
      </c>
      <c r="I42">
        <v>7.1039341390132904E-2</v>
      </c>
      <c r="J42">
        <v>1.219561230391264E-2</v>
      </c>
      <c r="K42">
        <v>8.392656221985817E-3</v>
      </c>
      <c r="L42">
        <v>2.6082687545567751E-3</v>
      </c>
      <c r="M42">
        <v>1.161500625312328E-2</v>
      </c>
      <c r="N42">
        <v>4.0366873145103446E-3</v>
      </c>
      <c r="O42">
        <v>2.263353206217289E-2</v>
      </c>
      <c r="P42">
        <v>1.4068931341171259E-2</v>
      </c>
      <c r="Q42">
        <v>0.20185589790344241</v>
      </c>
      <c r="R42">
        <v>4.120844230055809E-2</v>
      </c>
      <c r="S42">
        <v>0.34567311406135559</v>
      </c>
      <c r="T42">
        <v>2.3257799446582791E-2</v>
      </c>
      <c r="U42">
        <v>3.7003588676452641</v>
      </c>
      <c r="V42">
        <v>3.0910065174102779</v>
      </c>
      <c r="W42" s="26">
        <v>2.3605258464813228</v>
      </c>
    </row>
    <row r="43" spans="2:25" x14ac:dyDescent="0.25">
      <c r="B43" s="25"/>
      <c r="C43" s="85">
        <f t="shared" ref="C43:W43" si="4">(C41-C42)/C41</f>
        <v>-8.3943996108587684E-3</v>
      </c>
      <c r="D43" s="85">
        <f t="shared" si="4"/>
        <v>-1.0978565079045982E-2</v>
      </c>
      <c r="E43" s="85">
        <f t="shared" si="4"/>
        <v>-9.8655659868671121E-3</v>
      </c>
      <c r="F43" s="85">
        <f t="shared" si="4"/>
        <v>4.5938476541771037E-5</v>
      </c>
      <c r="G43" s="85">
        <f t="shared" si="4"/>
        <v>5.3726944089324269E-6</v>
      </c>
      <c r="H43" s="85">
        <f t="shared" si="4"/>
        <v>4.427994415689882E-4</v>
      </c>
      <c r="I43" s="85">
        <f t="shared" si="4"/>
        <v>9.2293231959006699E-6</v>
      </c>
      <c r="J43" s="85">
        <f t="shared" si="4"/>
        <v>4.3539847624301522E-4</v>
      </c>
      <c r="K43" s="85">
        <f t="shared" si="4"/>
        <v>-3.6644681912813927E-2</v>
      </c>
      <c r="L43" s="85">
        <f t="shared" si="4"/>
        <v>6.9677366407839073E-4</v>
      </c>
      <c r="M43" s="85">
        <f t="shared" si="4"/>
        <v>-2.5804605458343552E-2</v>
      </c>
      <c r="N43" s="85">
        <f t="shared" si="4"/>
        <v>4.5666934872400783E-3</v>
      </c>
      <c r="O43" s="85">
        <f t="shared" si="4"/>
        <v>8.1587296392537348E-4</v>
      </c>
      <c r="P43" s="85">
        <f t="shared" si="4"/>
        <v>1.331368662719827E-3</v>
      </c>
      <c r="Q43" s="85">
        <f t="shared" si="4"/>
        <v>-1.3570101831888903E-4</v>
      </c>
      <c r="R43" s="85">
        <f t="shared" si="4"/>
        <v>3.4175572204791214E-3</v>
      </c>
      <c r="S43" s="85">
        <f t="shared" si="4"/>
        <v>-1.1935221964744526E-3</v>
      </c>
      <c r="T43" s="85">
        <f t="shared" si="4"/>
        <v>2.0804848411999938E-3</v>
      </c>
      <c r="U43" s="85">
        <f t="shared" si="4"/>
        <v>6.4431200396432278E-8</v>
      </c>
      <c r="V43" s="85">
        <f t="shared" si="4"/>
        <v>2.8806171322654272E-3</v>
      </c>
      <c r="W43" s="85">
        <f t="shared" si="4"/>
        <v>-2.9290757634736984E-6</v>
      </c>
      <c r="X43" s="85">
        <f>AVERAGE(C43:W43)</f>
        <v>-3.6329428344485217E-3</v>
      </c>
      <c r="Y43" s="52">
        <f t="array" ref="Y43">MAX(ABS(C43:W43))</f>
        <v>3.6644681912813927E-2</v>
      </c>
    </row>
    <row r="44" spans="2:25" x14ac:dyDescent="0.25">
      <c r="B44" s="25" t="s">
        <v>32</v>
      </c>
      <c r="C44" s="34">
        <f t="shared" ref="C44:W44" si="5">C42+C41</f>
        <v>2.7040206827223301E-2</v>
      </c>
      <c r="D44">
        <f t="shared" si="5"/>
        <v>9.5399189740419388E-3</v>
      </c>
      <c r="E44">
        <f t="shared" si="5"/>
        <v>2.0134381018578999E-2</v>
      </c>
      <c r="F44" s="26">
        <f t="shared" si="5"/>
        <v>6.2541563529521227E-3</v>
      </c>
      <c r="G44">
        <f t="shared" si="5"/>
        <v>0.16640947759151459</v>
      </c>
      <c r="H44">
        <f t="shared" si="5"/>
        <v>3.2963411882519722E-2</v>
      </c>
      <c r="I44">
        <f t="shared" si="5"/>
        <v>0.14207933843135834</v>
      </c>
      <c r="J44">
        <f t="shared" si="5"/>
        <v>2.4396536871790889E-2</v>
      </c>
      <c r="K44" s="34">
        <f t="shared" si="5"/>
        <v>1.6488637775182724E-2</v>
      </c>
      <c r="L44">
        <f t="shared" si="5"/>
        <v>5.2183561492711306E-3</v>
      </c>
      <c r="M44">
        <f t="shared" si="5"/>
        <v>2.293783146888017E-2</v>
      </c>
      <c r="N44" s="26">
        <f t="shared" si="5"/>
        <v>8.0918935127556324E-3</v>
      </c>
      <c r="O44" s="34">
        <f t="shared" si="5"/>
        <v>4.5285545289516449E-2</v>
      </c>
      <c r="P44" s="26">
        <f t="shared" si="5"/>
        <v>2.815661858767271E-2</v>
      </c>
      <c r="Q44">
        <f t="shared" si="5"/>
        <v>0.40368440747261047</v>
      </c>
      <c r="R44">
        <f t="shared" si="5"/>
        <v>8.2558199763298035E-2</v>
      </c>
      <c r="S44">
        <f t="shared" si="5"/>
        <v>0.69093415141105652</v>
      </c>
      <c r="T44">
        <f t="shared" si="5"/>
        <v>4.6564087271690362E-2</v>
      </c>
      <c r="U44">
        <f t="shared" si="5"/>
        <v>7.4007179737091073</v>
      </c>
      <c r="V44">
        <f t="shared" si="5"/>
        <v>6.1909427642822257</v>
      </c>
      <c r="W44" s="26">
        <f t="shared" si="5"/>
        <v>4.7210447788238517</v>
      </c>
    </row>
    <row r="45" spans="2:25" x14ac:dyDescent="0.25">
      <c r="B45" s="25" t="s">
        <v>16</v>
      </c>
      <c r="C45" s="34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6">
        <v>0</v>
      </c>
    </row>
    <row r="46" spans="2:25" x14ac:dyDescent="0.25">
      <c r="B46" s="25" t="s">
        <v>17</v>
      </c>
      <c r="C46" s="34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6">
        <v>0</v>
      </c>
    </row>
    <row r="47" spans="2:25" x14ac:dyDescent="0.25">
      <c r="B47" s="25" t="s">
        <v>18</v>
      </c>
      <c r="C47" s="34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6">
        <v>0</v>
      </c>
    </row>
    <row r="48" spans="2:25" x14ac:dyDescent="0.25">
      <c r="B48" s="25" t="s">
        <v>19</v>
      </c>
      <c r="C48" s="34">
        <v>2.8420000000000001E-2</v>
      </c>
      <c r="D48">
        <v>0</v>
      </c>
      <c r="E48">
        <v>2.1687000000000001E-2</v>
      </c>
      <c r="F48">
        <v>7.7629999999999999E-3</v>
      </c>
      <c r="G48">
        <v>0.152867</v>
      </c>
      <c r="H48">
        <v>3.1144000000000002E-2</v>
      </c>
      <c r="I48">
        <v>0.139233</v>
      </c>
      <c r="J48">
        <v>2.5182E-2</v>
      </c>
      <c r="K48">
        <v>1.2569E-2</v>
      </c>
      <c r="L48">
        <v>6.5420000000000001E-3</v>
      </c>
      <c r="M48">
        <v>2.3843E-2</v>
      </c>
      <c r="N48">
        <v>9.4999999999999998E-3</v>
      </c>
      <c r="O48">
        <v>4.3395999999999997E-2</v>
      </c>
      <c r="P48">
        <v>2.5593000000000001E-2</v>
      </c>
      <c r="Q48">
        <v>0.390463</v>
      </c>
      <c r="R48">
        <v>7.4011999999999994E-2</v>
      </c>
      <c r="S48">
        <v>0.68595799999999996</v>
      </c>
      <c r="T48">
        <v>4.9952000000000003E-2</v>
      </c>
      <c r="U48">
        <v>7.3251189999999999</v>
      </c>
      <c r="V48">
        <v>6.1224860000000003</v>
      </c>
      <c r="W48" s="26">
        <v>4.6697470000000001</v>
      </c>
    </row>
    <row r="49" spans="2:23" x14ac:dyDescent="0.25">
      <c r="B49" s="25"/>
      <c r="C49" s="34"/>
      <c r="W49" s="26"/>
    </row>
    <row r="50" spans="2:23" x14ac:dyDescent="0.25">
      <c r="B50" s="25"/>
      <c r="C50" s="35"/>
      <c r="E50" s="36"/>
      <c r="G50" s="36"/>
      <c r="I50" s="36"/>
      <c r="K50" s="36"/>
      <c r="N50" s="36"/>
      <c r="P50" s="36"/>
      <c r="R50" s="36"/>
      <c r="S50" s="36"/>
      <c r="T50" s="36"/>
      <c r="U50" s="36"/>
      <c r="V50" s="36"/>
      <c r="W50" s="30"/>
    </row>
    <row r="51" spans="2:23" x14ac:dyDescent="0.25">
      <c r="B51" s="25"/>
      <c r="C51" s="35"/>
      <c r="E51" s="36"/>
      <c r="G51" s="36"/>
      <c r="I51" s="36"/>
      <c r="K51" s="36"/>
      <c r="N51" s="36"/>
      <c r="P51" s="36"/>
      <c r="R51" s="36"/>
      <c r="S51" s="36"/>
      <c r="T51" s="36"/>
      <c r="U51" s="36"/>
      <c r="V51" s="36"/>
      <c r="W51" s="30"/>
    </row>
    <row r="52" spans="2:23" ht="15.75" customHeight="1" x14ac:dyDescent="0.25">
      <c r="B52" s="25"/>
      <c r="C52" s="34"/>
      <c r="W52" s="26"/>
    </row>
    <row r="53" spans="2:23" ht="15.75" customHeight="1" thickBot="1" x14ac:dyDescent="0.3">
      <c r="B53" s="27"/>
      <c r="C53" s="37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8"/>
    </row>
    <row r="55" spans="2:23" x14ac:dyDescent="0.25">
      <c r="C55" s="20">
        <f>AVERAGE(C44,C30,C17)</f>
        <v>2.080424999197324E-2</v>
      </c>
      <c r="D55" s="20">
        <f t="shared" ref="D55:W55" si="6">AVERAGE(D44,D30,D17)</f>
        <v>9.5086583557228242E-3</v>
      </c>
      <c r="E55" s="20">
        <f t="shared" si="6"/>
        <v>1.5097560205807286E-2</v>
      </c>
      <c r="F55" s="20">
        <f t="shared" si="6"/>
        <v>6.3009667210280895E-3</v>
      </c>
      <c r="G55" s="20">
        <f t="shared" si="6"/>
        <v>0.13358117764194807</v>
      </c>
      <c r="H55" s="20">
        <f t="shared" si="6"/>
        <v>3.2596532876292862E-2</v>
      </c>
      <c r="I55" s="20">
        <f t="shared" si="6"/>
        <v>0.11116807659467061</v>
      </c>
      <c r="J55" s="20">
        <f t="shared" si="6"/>
        <v>2.4077082984149456E-2</v>
      </c>
      <c r="K55" s="20">
        <f t="shared" si="6"/>
        <v>1.5459808520972729E-2</v>
      </c>
      <c r="L55" s="20">
        <f t="shared" si="6"/>
        <v>5.1624457507083816E-3</v>
      </c>
      <c r="M55" s="20">
        <f t="shared" si="6"/>
        <v>2.1366698046525315E-2</v>
      </c>
      <c r="N55" s="20">
        <f t="shared" si="6"/>
        <v>8.112937367210785E-3</v>
      </c>
      <c r="O55" s="20">
        <f t="shared" si="6"/>
        <v>3.8832996661464371E-2</v>
      </c>
      <c r="P55" s="20">
        <f t="shared" si="6"/>
        <v>2.5452264584600925E-2</v>
      </c>
      <c r="Q55" s="20">
        <f t="shared" si="6"/>
        <v>0.33860803147157031</v>
      </c>
      <c r="R55" s="20">
        <f t="shared" si="6"/>
        <v>6.2993513109783336E-2</v>
      </c>
      <c r="S55" s="20">
        <f t="shared" si="6"/>
        <v>0.4901283284028371</v>
      </c>
      <c r="T55" s="20">
        <f t="shared" si="6"/>
        <v>4.6576747049887977E-2</v>
      </c>
      <c r="U55" s="20">
        <f t="shared" si="6"/>
        <v>5.7857237656911211</v>
      </c>
      <c r="V55" s="20">
        <f t="shared" si="6"/>
        <v>5.8021365006764727</v>
      </c>
      <c r="W55" s="20">
        <f t="shared" si="6"/>
        <v>3.7934444745381675</v>
      </c>
    </row>
    <row r="57" spans="2:23" ht="15.75" customHeight="1" thickBot="1" x14ac:dyDescent="0.3"/>
    <row r="58" spans="2:23" ht="15.75" customHeight="1" thickBot="1" x14ac:dyDescent="0.3">
      <c r="C58" s="23" t="s">
        <v>1</v>
      </c>
      <c r="D58" s="22" t="s">
        <v>24</v>
      </c>
      <c r="E58" s="22" t="s">
        <v>2</v>
      </c>
      <c r="F58" s="24" t="s">
        <v>25</v>
      </c>
      <c r="G58" s="22" t="s">
        <v>3</v>
      </c>
      <c r="H58" s="22" t="s">
        <v>26</v>
      </c>
      <c r="I58" s="22" t="s">
        <v>4</v>
      </c>
      <c r="J58" s="22" t="s">
        <v>27</v>
      </c>
      <c r="K58" s="23" t="s">
        <v>5</v>
      </c>
      <c r="L58" s="22" t="s">
        <v>28</v>
      </c>
      <c r="M58" s="22" t="s">
        <v>6</v>
      </c>
      <c r="N58" s="24" t="s">
        <v>29</v>
      </c>
      <c r="O58" s="23" t="s">
        <v>7</v>
      </c>
      <c r="P58" s="24" t="s">
        <v>30</v>
      </c>
      <c r="Q58" s="22" t="s">
        <v>8</v>
      </c>
      <c r="R58" s="22" t="s">
        <v>9</v>
      </c>
      <c r="S58" s="22" t="s">
        <v>10</v>
      </c>
      <c r="T58" s="22" t="s">
        <v>31</v>
      </c>
      <c r="U58" s="23" t="s">
        <v>11</v>
      </c>
      <c r="V58" s="22" t="s">
        <v>12</v>
      </c>
      <c r="W58" s="24" t="s">
        <v>13</v>
      </c>
    </row>
    <row r="59" spans="2:23" x14ac:dyDescent="0.25">
      <c r="C59" s="20">
        <f t="shared" ref="C59:W59" si="7">MAX(C44,C30,C17)/MIN(C17,C30,C44)</f>
        <v>1.7132481778055351</v>
      </c>
      <c r="D59" s="20">
        <f t="shared" si="7"/>
        <v>1.0049610300089975</v>
      </c>
      <c r="E59" s="20">
        <f t="shared" si="7"/>
        <v>1.8880348383566876</v>
      </c>
      <c r="F59" s="20">
        <f t="shared" si="7"/>
        <v>1.0112325133350286</v>
      </c>
      <c r="G59" s="20">
        <f t="shared" si="7"/>
        <v>1.7005794620962669</v>
      </c>
      <c r="H59" s="20">
        <f t="shared" si="7"/>
        <v>1.0194192631223802</v>
      </c>
      <c r="I59" s="20">
        <f t="shared" si="7"/>
        <v>1.8543114914551198</v>
      </c>
      <c r="J59" s="20">
        <f t="shared" si="7"/>
        <v>1.0233573038566102</v>
      </c>
      <c r="K59" s="20">
        <f t="shared" si="7"/>
        <v>1.1519102672094612</v>
      </c>
      <c r="L59" s="20">
        <f t="shared" si="7"/>
        <v>1.0399677915436289</v>
      </c>
      <c r="M59" s="20">
        <f t="shared" si="7"/>
        <v>1.1631152169018082</v>
      </c>
      <c r="N59" s="20">
        <f t="shared" si="7"/>
        <v>1.0057805024961144</v>
      </c>
      <c r="O59" s="20">
        <f t="shared" si="7"/>
        <v>1.4162913432691142</v>
      </c>
      <c r="P59" s="20">
        <f t="shared" si="7"/>
        <v>1.1683265428458816</v>
      </c>
      <c r="Q59" s="20">
        <f t="shared" si="7"/>
        <v>2.2275467666273858</v>
      </c>
      <c r="R59" s="20">
        <f t="shared" si="7"/>
        <v>2.9096580474833922</v>
      </c>
      <c r="S59" s="20">
        <f t="shared" si="7"/>
        <v>3.2464527831965677</v>
      </c>
      <c r="T59" s="20">
        <f t="shared" si="7"/>
        <v>1.0036949915434776</v>
      </c>
      <c r="U59" s="20">
        <f t="shared" si="7"/>
        <v>1.8907235355841783</v>
      </c>
      <c r="V59" s="20">
        <f t="shared" si="7"/>
        <v>1.1276867069251812</v>
      </c>
      <c r="W59" s="20">
        <f t="shared" si="7"/>
        <v>1.9174028824133122</v>
      </c>
    </row>
    <row r="61" spans="2:23" x14ac:dyDescent="0.25">
      <c r="C61" s="20" t="s">
        <v>1</v>
      </c>
      <c r="D61" s="20" t="s">
        <v>24</v>
      </c>
      <c r="E61" s="20" t="s">
        <v>2</v>
      </c>
      <c r="F61" s="20" t="s">
        <v>25</v>
      </c>
      <c r="G61" s="20" t="s">
        <v>3</v>
      </c>
      <c r="H61" s="20" t="s">
        <v>26</v>
      </c>
      <c r="I61" s="20" t="s">
        <v>4</v>
      </c>
      <c r="J61" s="20" t="s">
        <v>27</v>
      </c>
      <c r="K61" s="20" t="s">
        <v>5</v>
      </c>
      <c r="L61" s="20" t="s">
        <v>28</v>
      </c>
      <c r="M61" s="20" t="s">
        <v>6</v>
      </c>
      <c r="N61" s="20" t="s">
        <v>29</v>
      </c>
      <c r="O61" s="20" t="s">
        <v>7</v>
      </c>
      <c r="P61" s="20" t="s">
        <v>30</v>
      </c>
      <c r="Q61" s="20" t="s">
        <v>8</v>
      </c>
      <c r="R61" s="20" t="s">
        <v>9</v>
      </c>
      <c r="S61" s="20" t="s">
        <v>10</v>
      </c>
      <c r="T61" s="20" t="s">
        <v>31</v>
      </c>
      <c r="U61" s="20" t="s">
        <v>11</v>
      </c>
      <c r="V61" s="20" t="s">
        <v>12</v>
      </c>
      <c r="W61" s="20" t="s">
        <v>13</v>
      </c>
    </row>
    <row r="62" spans="2:23" x14ac:dyDescent="0.25">
      <c r="C62" s="20">
        <v>1.7132481778055351</v>
      </c>
      <c r="D62" s="20">
        <v>1.0049610300089979</v>
      </c>
      <c r="E62" s="20">
        <v>1.8880348383566881</v>
      </c>
      <c r="F62" s="20">
        <v>1.0112325133350291</v>
      </c>
      <c r="G62" s="20">
        <v>1.7005794620962671</v>
      </c>
      <c r="H62" s="20">
        <v>1.01941926312238</v>
      </c>
      <c r="I62" s="20">
        <v>1.85431149145512</v>
      </c>
      <c r="J62" s="20">
        <v>1.0233573038566099</v>
      </c>
      <c r="K62" s="20">
        <v>1.151910267209461</v>
      </c>
      <c r="L62" s="20">
        <v>1.0399677915436289</v>
      </c>
      <c r="M62" s="20">
        <v>1.163115216901808</v>
      </c>
      <c r="N62" s="20">
        <v>1.0057805024961139</v>
      </c>
      <c r="O62" s="20">
        <v>1.416291343269114</v>
      </c>
      <c r="P62" s="20">
        <v>1.168326542845882</v>
      </c>
      <c r="Q62" s="20">
        <v>2.2275467666273858</v>
      </c>
      <c r="R62" s="20">
        <v>2.9096580474833922</v>
      </c>
      <c r="S62" s="20">
        <v>3.2464527831965682</v>
      </c>
      <c r="T62" s="20">
        <v>1.0036949915434781</v>
      </c>
      <c r="U62" s="20">
        <v>1.890723535584178</v>
      </c>
      <c r="V62" s="20">
        <v>1.127686706925181</v>
      </c>
      <c r="W62" s="20">
        <v>1.917402882413312</v>
      </c>
    </row>
    <row r="65" spans="3:4" x14ac:dyDescent="0.25">
      <c r="C65" s="20" t="s">
        <v>10</v>
      </c>
      <c r="D65" s="20">
        <v>3.2464527831965682</v>
      </c>
    </row>
    <row r="66" spans="3:4" x14ac:dyDescent="0.25">
      <c r="C66" s="20" t="s">
        <v>9</v>
      </c>
      <c r="D66" s="20">
        <v>2.9096580474833922</v>
      </c>
    </row>
    <row r="67" spans="3:4" x14ac:dyDescent="0.25">
      <c r="C67" s="20" t="s">
        <v>8</v>
      </c>
      <c r="D67" s="20">
        <v>2.2275467666273858</v>
      </c>
    </row>
    <row r="68" spans="3:4" x14ac:dyDescent="0.25">
      <c r="C68" s="20" t="s">
        <v>13</v>
      </c>
      <c r="D68" s="20">
        <v>1.917402882413312</v>
      </c>
    </row>
    <row r="69" spans="3:4" x14ac:dyDescent="0.25">
      <c r="C69" s="20" t="s">
        <v>11</v>
      </c>
      <c r="D69" s="20">
        <v>1.890723535584178</v>
      </c>
    </row>
    <row r="70" spans="3:4" x14ac:dyDescent="0.25">
      <c r="C70" s="20" t="s">
        <v>2</v>
      </c>
      <c r="D70" s="20">
        <v>1.8880348383566881</v>
      </c>
    </row>
    <row r="71" spans="3:4" x14ac:dyDescent="0.25">
      <c r="C71" s="20" t="s">
        <v>4</v>
      </c>
      <c r="D71" s="20">
        <v>1.85431149145512</v>
      </c>
    </row>
    <row r="72" spans="3:4" x14ac:dyDescent="0.25">
      <c r="C72" s="20" t="s">
        <v>1</v>
      </c>
      <c r="D72" s="20">
        <v>1.7132481778055351</v>
      </c>
    </row>
    <row r="73" spans="3:4" x14ac:dyDescent="0.25">
      <c r="C73" s="20" t="s">
        <v>3</v>
      </c>
      <c r="D73" s="20">
        <v>1.7005794620962671</v>
      </c>
    </row>
    <row r="74" spans="3:4" x14ac:dyDescent="0.25">
      <c r="C74" s="20" t="s">
        <v>7</v>
      </c>
      <c r="D74" s="20">
        <v>1.416291343269114</v>
      </c>
    </row>
    <row r="75" spans="3:4" x14ac:dyDescent="0.25">
      <c r="C75" s="20" t="s">
        <v>30</v>
      </c>
      <c r="D75" s="20">
        <v>1.168326542845882</v>
      </c>
    </row>
    <row r="76" spans="3:4" x14ac:dyDescent="0.25">
      <c r="C76" s="20" t="s">
        <v>6</v>
      </c>
      <c r="D76" s="20">
        <v>1.163115216901808</v>
      </c>
    </row>
    <row r="77" spans="3:4" x14ac:dyDescent="0.25">
      <c r="C77" s="20" t="s">
        <v>5</v>
      </c>
      <c r="D77" s="20">
        <v>1.151910267209461</v>
      </c>
    </row>
    <row r="78" spans="3:4" x14ac:dyDescent="0.25">
      <c r="C78" s="20" t="s">
        <v>12</v>
      </c>
      <c r="D78" s="20">
        <v>1.127686706925181</v>
      </c>
    </row>
    <row r="79" spans="3:4" x14ac:dyDescent="0.25">
      <c r="C79" s="20" t="s">
        <v>28</v>
      </c>
      <c r="D79" s="20">
        <v>1.0399677915436289</v>
      </c>
    </row>
    <row r="80" spans="3:4" x14ac:dyDescent="0.25">
      <c r="C80" s="20" t="s">
        <v>27</v>
      </c>
      <c r="D80" s="20">
        <v>1.0233573038566099</v>
      </c>
    </row>
    <row r="81" spans="3:23" x14ac:dyDescent="0.25">
      <c r="C81" s="20" t="s">
        <v>26</v>
      </c>
      <c r="D81" s="20">
        <v>1.01941926312238</v>
      </c>
    </row>
    <row r="82" spans="3:23" x14ac:dyDescent="0.25">
      <c r="C82" s="20" t="s">
        <v>25</v>
      </c>
      <c r="D82" s="20">
        <v>1.0112325133350291</v>
      </c>
    </row>
    <row r="83" spans="3:23" x14ac:dyDescent="0.25">
      <c r="C83" s="20" t="s">
        <v>29</v>
      </c>
      <c r="D83" s="20">
        <v>1.0057805024961139</v>
      </c>
    </row>
    <row r="84" spans="3:23" x14ac:dyDescent="0.25">
      <c r="C84" s="20" t="s">
        <v>24</v>
      </c>
      <c r="D84" s="20">
        <v>1.0049610300089979</v>
      </c>
    </row>
    <row r="85" spans="3:23" x14ac:dyDescent="0.25">
      <c r="C85" s="20" t="s">
        <v>31</v>
      </c>
      <c r="D85" s="20">
        <v>1.0036949915434781</v>
      </c>
    </row>
    <row r="87" spans="3:23" x14ac:dyDescent="0.25">
      <c r="C87" t="s">
        <v>35</v>
      </c>
      <c r="D87">
        <f>AVERAGE(D65:D85)</f>
        <v>1.5468429265750541</v>
      </c>
    </row>
    <row r="94" spans="3:23" x14ac:dyDescent="0.25">
      <c r="C94" s="20" t="s">
        <v>1</v>
      </c>
      <c r="D94" s="20" t="s">
        <v>24</v>
      </c>
      <c r="E94" s="20" t="s">
        <v>2</v>
      </c>
      <c r="F94" s="20" t="s">
        <v>25</v>
      </c>
      <c r="G94" s="20" t="s">
        <v>3</v>
      </c>
      <c r="H94" s="20" t="s">
        <v>26</v>
      </c>
      <c r="I94" s="20" t="s">
        <v>4</v>
      </c>
      <c r="J94" s="20" t="s">
        <v>27</v>
      </c>
      <c r="K94" s="20" t="s">
        <v>5</v>
      </c>
      <c r="L94" s="20" t="s">
        <v>28</v>
      </c>
      <c r="M94" s="20" t="s">
        <v>6</v>
      </c>
      <c r="N94" s="20" t="s">
        <v>29</v>
      </c>
      <c r="O94" s="20" t="s">
        <v>7</v>
      </c>
      <c r="P94" s="20" t="s">
        <v>30</v>
      </c>
      <c r="Q94" s="20" t="s">
        <v>8</v>
      </c>
      <c r="R94" s="20" t="s">
        <v>9</v>
      </c>
      <c r="S94" s="20" t="s">
        <v>10</v>
      </c>
      <c r="T94" s="20" t="s">
        <v>31</v>
      </c>
      <c r="U94" s="20" t="s">
        <v>11</v>
      </c>
      <c r="V94" s="20" t="s">
        <v>12</v>
      </c>
      <c r="W94" s="20" t="s">
        <v>13</v>
      </c>
    </row>
    <row r="95" spans="3:23" x14ac:dyDescent="0.25">
      <c r="C95" s="34">
        <v>2.080424999197324E-2</v>
      </c>
      <c r="D95">
        <v>9.5086583557228242E-3</v>
      </c>
      <c r="E95">
        <v>1.5097560205807286E-2</v>
      </c>
      <c r="F95" s="26">
        <v>6.3009667210280895E-3</v>
      </c>
      <c r="G95">
        <v>0.13358117764194807</v>
      </c>
      <c r="H95">
        <v>3.2596532876292862E-2</v>
      </c>
      <c r="I95">
        <v>0.11116807659467061</v>
      </c>
      <c r="J95">
        <v>2.4077082984149456E-2</v>
      </c>
      <c r="K95" s="34">
        <v>1.5459808520972729E-2</v>
      </c>
      <c r="L95">
        <v>5.1624457507083816E-3</v>
      </c>
      <c r="M95">
        <v>2.1366698046525315E-2</v>
      </c>
      <c r="N95" s="26">
        <v>8.112937367210785E-3</v>
      </c>
      <c r="O95" s="34">
        <v>3.8832996661464371E-2</v>
      </c>
      <c r="P95" s="26">
        <v>2.5452264584600925E-2</v>
      </c>
      <c r="Q95">
        <v>0.33860803147157031</v>
      </c>
      <c r="R95">
        <v>6.2993513109783336E-2</v>
      </c>
      <c r="S95">
        <v>0.4901283284028371</v>
      </c>
      <c r="T95">
        <v>4.6576747049887977E-2</v>
      </c>
      <c r="U95">
        <v>5.7857237656911211</v>
      </c>
      <c r="V95">
        <v>5.8021365006764727</v>
      </c>
      <c r="W95" s="26">
        <v>3.7934444745381675</v>
      </c>
    </row>
    <row r="96" spans="3:23" x14ac:dyDescent="0.25">
      <c r="C96" s="34"/>
      <c r="D96"/>
      <c r="E96"/>
      <c r="F96" s="26"/>
      <c r="G96"/>
      <c r="H96"/>
      <c r="I96"/>
      <c r="J96"/>
      <c r="K96" s="34"/>
      <c r="L96"/>
      <c r="M96"/>
      <c r="N96" s="26"/>
      <c r="O96" s="34"/>
      <c r="P96" s="26"/>
      <c r="Q96"/>
      <c r="R96"/>
      <c r="S96"/>
      <c r="T96"/>
      <c r="U96"/>
      <c r="V96"/>
      <c r="W96" s="26"/>
    </row>
    <row r="97" spans="3:23" x14ac:dyDescent="0.25">
      <c r="C97" s="34"/>
      <c r="D97"/>
      <c r="E97"/>
      <c r="F97" s="26"/>
      <c r="G97"/>
      <c r="H97"/>
      <c r="I97"/>
      <c r="J97"/>
      <c r="K97" s="34"/>
      <c r="L97"/>
      <c r="M97"/>
      <c r="N97" s="26"/>
      <c r="O97" s="34"/>
      <c r="P97" s="26"/>
      <c r="Q97"/>
      <c r="R97"/>
      <c r="S97"/>
      <c r="T97"/>
      <c r="U97"/>
      <c r="V97"/>
      <c r="W97" s="26"/>
    </row>
  </sheetData>
  <autoFilter ref="C64:D64" xr:uid="{00000000-0009-0000-0000-000000000000}">
    <sortState xmlns:xlrd2="http://schemas.microsoft.com/office/spreadsheetml/2017/richdata2" ref="C65:D85">
      <sortCondition descending="1" ref="D6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3"/>
  <sheetViews>
    <sheetView topLeftCell="A22" zoomScale="60" zoomScaleNormal="60" workbookViewId="0">
      <selection activeCell="S70" activeCellId="1" sqref="C70:P70 S70:T70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9.28515625" bestFit="1" customWidth="1"/>
    <col min="4" max="4" width="14.85546875" bestFit="1" customWidth="1"/>
    <col min="5" max="5" width="10.28515625" bestFit="1" customWidth="1"/>
    <col min="6" max="6" width="15.85546875" bestFit="1" customWidth="1"/>
    <col min="7" max="7" width="14.8554687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3.85546875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9" bestFit="1" customWidth="1"/>
    <col min="23" max="23" width="13.42578125" bestFit="1" customWidth="1"/>
  </cols>
  <sheetData>
    <row r="1" spans="1:15" ht="19.5" customHeight="1" thickBot="1" x14ac:dyDescent="0.3"/>
    <row r="2" spans="1:15" s="12" customFormat="1" ht="30.75" customHeight="1" thickBot="1" x14ac:dyDescent="0.3">
      <c r="B2" s="18" t="s">
        <v>0</v>
      </c>
      <c r="C2" s="13" t="s">
        <v>1</v>
      </c>
      <c r="D2" s="14" t="s">
        <v>2</v>
      </c>
      <c r="E2" s="13" t="s">
        <v>3</v>
      </c>
      <c r="F2" s="14" t="s">
        <v>4</v>
      </c>
      <c r="G2" s="13" t="s">
        <v>5</v>
      </c>
      <c r="H2" s="14" t="s">
        <v>6</v>
      </c>
      <c r="I2" s="14" t="s">
        <v>7</v>
      </c>
      <c r="J2" s="13" t="s">
        <v>8</v>
      </c>
      <c r="K2" s="14" t="s">
        <v>9</v>
      </c>
      <c r="L2" s="15" t="s">
        <v>10</v>
      </c>
      <c r="M2" s="13" t="s">
        <v>11</v>
      </c>
      <c r="N2" s="14" t="s">
        <v>12</v>
      </c>
      <c r="O2" s="15" t="s">
        <v>13</v>
      </c>
    </row>
    <row r="3" spans="1:15" x14ac:dyDescent="0.25">
      <c r="B3" s="2" t="s">
        <v>36</v>
      </c>
      <c r="O3" s="7"/>
    </row>
    <row r="4" spans="1:15" x14ac:dyDescent="0.25">
      <c r="B4" s="3" t="s">
        <v>37</v>
      </c>
      <c r="O4" s="7"/>
    </row>
    <row r="5" spans="1:15" x14ac:dyDescent="0.25">
      <c r="B5" s="3" t="s">
        <v>38</v>
      </c>
      <c r="O5" s="7"/>
    </row>
    <row r="6" spans="1:15" x14ac:dyDescent="0.25">
      <c r="B6" s="3" t="s">
        <v>39</v>
      </c>
      <c r="O6" s="7"/>
    </row>
    <row r="7" spans="1:15" x14ac:dyDescent="0.25">
      <c r="B7" s="3" t="s">
        <v>40</v>
      </c>
      <c r="O7" s="7"/>
    </row>
    <row r="8" spans="1:15" x14ac:dyDescent="0.25">
      <c r="A8" s="124" t="s">
        <v>41</v>
      </c>
      <c r="B8" s="3" t="s">
        <v>42</v>
      </c>
      <c r="O8" s="7"/>
    </row>
    <row r="9" spans="1:15" x14ac:dyDescent="0.25">
      <c r="A9" s="125"/>
      <c r="B9" s="3" t="s">
        <v>43</v>
      </c>
      <c r="O9" s="7"/>
    </row>
    <row r="10" spans="1:15" x14ac:dyDescent="0.25">
      <c r="A10" s="125"/>
      <c r="B10" s="3" t="s">
        <v>44</v>
      </c>
      <c r="O10" s="7"/>
    </row>
    <row r="11" spans="1:15" x14ac:dyDescent="0.25">
      <c r="A11" s="124" t="s">
        <v>45</v>
      </c>
      <c r="B11" s="3" t="s">
        <v>46</v>
      </c>
      <c r="O11" s="7"/>
    </row>
    <row r="12" spans="1:15" x14ac:dyDescent="0.25">
      <c r="A12" s="125"/>
      <c r="B12" s="3" t="s">
        <v>47</v>
      </c>
      <c r="O12" s="7"/>
    </row>
    <row r="13" spans="1:15" x14ac:dyDescent="0.25">
      <c r="A13" s="125"/>
      <c r="B13" s="3" t="s">
        <v>48</v>
      </c>
      <c r="O13" s="7"/>
    </row>
    <row r="14" spans="1:15" x14ac:dyDescent="0.25">
      <c r="B14" s="3" t="s">
        <v>49</v>
      </c>
      <c r="O14" s="7"/>
    </row>
    <row r="15" spans="1:15" ht="15.75" customHeight="1" thickBot="1" x14ac:dyDescent="0.3">
      <c r="B15" s="4" t="s">
        <v>50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8" spans="1:23" ht="15.75" customHeight="1" thickBot="1" x14ac:dyDescent="0.3"/>
    <row r="19" spans="1:23" ht="19.5" customHeight="1" thickBot="1" x14ac:dyDescent="0.35">
      <c r="A19" s="8" t="s">
        <v>23</v>
      </c>
      <c r="B19" s="1" t="s">
        <v>51</v>
      </c>
      <c r="C19" s="13" t="s">
        <v>1</v>
      </c>
      <c r="D19" s="14" t="s">
        <v>24</v>
      </c>
      <c r="E19" s="14" t="s">
        <v>2</v>
      </c>
      <c r="F19" s="14" t="s">
        <v>25</v>
      </c>
      <c r="G19" s="13" t="s">
        <v>3</v>
      </c>
      <c r="H19" s="14" t="s">
        <v>26</v>
      </c>
      <c r="I19" s="14" t="s">
        <v>4</v>
      </c>
      <c r="J19" s="15" t="s">
        <v>27</v>
      </c>
      <c r="K19" s="13" t="s">
        <v>5</v>
      </c>
      <c r="L19" s="14" t="s">
        <v>28</v>
      </c>
      <c r="M19" s="14" t="s">
        <v>6</v>
      </c>
      <c r="N19" s="15" t="s">
        <v>29</v>
      </c>
      <c r="O19" s="14" t="s">
        <v>7</v>
      </c>
      <c r="P19" s="15" t="s">
        <v>30</v>
      </c>
      <c r="Q19" s="13" t="s">
        <v>8</v>
      </c>
      <c r="R19" s="14" t="s">
        <v>9</v>
      </c>
      <c r="S19" s="15" t="s">
        <v>10</v>
      </c>
      <c r="T19" s="14" t="s">
        <v>31</v>
      </c>
      <c r="U19" s="13" t="s">
        <v>11</v>
      </c>
      <c r="V19" s="14" t="s">
        <v>12</v>
      </c>
      <c r="W19" s="15" t="s">
        <v>13</v>
      </c>
    </row>
    <row r="20" spans="1:23" x14ac:dyDescent="0.25">
      <c r="B20" s="3" t="s">
        <v>36</v>
      </c>
      <c r="C20" s="6">
        <v>1000</v>
      </c>
      <c r="D20">
        <v>1000</v>
      </c>
      <c r="E20">
        <v>1000</v>
      </c>
      <c r="F20">
        <v>1000</v>
      </c>
      <c r="G20">
        <v>500</v>
      </c>
      <c r="H20">
        <v>500</v>
      </c>
      <c r="I20">
        <v>500</v>
      </c>
      <c r="J20">
        <v>500</v>
      </c>
      <c r="K20">
        <v>1000</v>
      </c>
      <c r="L20">
        <v>1000</v>
      </c>
      <c r="M20" s="5">
        <v>1000</v>
      </c>
      <c r="N20">
        <v>1000</v>
      </c>
      <c r="O20">
        <v>1000</v>
      </c>
      <c r="P20">
        <v>1000</v>
      </c>
      <c r="Q20">
        <v>200</v>
      </c>
      <c r="R20">
        <v>1000</v>
      </c>
      <c r="S20">
        <v>50</v>
      </c>
      <c r="T20">
        <v>500</v>
      </c>
      <c r="U20">
        <v>10</v>
      </c>
      <c r="V20">
        <v>10</v>
      </c>
      <c r="W20" s="7">
        <v>15</v>
      </c>
    </row>
    <row r="21" spans="1:23" x14ac:dyDescent="0.25">
      <c r="B21" s="3" t="s">
        <v>37</v>
      </c>
      <c r="C21" s="6">
        <v>9.5600000000000008E-3</v>
      </c>
      <c r="D21">
        <v>4.7099999999999998E-3</v>
      </c>
      <c r="E21">
        <v>7.0899999999999999E-3</v>
      </c>
      <c r="F21">
        <v>3.14E-3</v>
      </c>
      <c r="G21">
        <v>6.7610000000000003E-2</v>
      </c>
      <c r="H21">
        <v>1.6080000000000001E-2</v>
      </c>
      <c r="I21">
        <v>5.6869999999999997E-2</v>
      </c>
      <c r="J21">
        <v>1.187E-2</v>
      </c>
      <c r="K21">
        <v>7.5700000000000003E-3</v>
      </c>
      <c r="L21">
        <v>2.5899999999999999E-3</v>
      </c>
      <c r="M21">
        <v>1.043E-2</v>
      </c>
      <c r="N21">
        <v>4.0299999999999997E-3</v>
      </c>
      <c r="O21">
        <v>1.9470000000000001E-2</v>
      </c>
      <c r="P21">
        <v>1.197E-2</v>
      </c>
      <c r="Q21">
        <v>0.20902000000000001</v>
      </c>
      <c r="R21">
        <v>3.8730000000000001E-2</v>
      </c>
      <c r="S21">
        <v>0.28048000000000001</v>
      </c>
      <c r="T21">
        <v>2.3029999999999998E-2</v>
      </c>
      <c r="U21">
        <v>2.9931999999999999</v>
      </c>
      <c r="V21">
        <v>2.8396300000000001</v>
      </c>
      <c r="W21" s="7">
        <v>2.0790999999999999</v>
      </c>
    </row>
    <row r="22" spans="1:23" x14ac:dyDescent="0.25">
      <c r="B22" s="3" t="s">
        <v>38</v>
      </c>
      <c r="C22" s="6">
        <v>9.8499999999999994E-3</v>
      </c>
      <c r="D22">
        <v>4.6899999999999997E-3</v>
      </c>
      <c r="E22">
        <v>7.26E-3</v>
      </c>
      <c r="F22">
        <v>3.1199999999999999E-3</v>
      </c>
      <c r="G22">
        <v>6.7599999999999993E-2</v>
      </c>
      <c r="H22">
        <v>1.6080000000000001E-2</v>
      </c>
      <c r="I22">
        <v>5.6869999999999997E-2</v>
      </c>
      <c r="J22">
        <v>1.193E-2</v>
      </c>
      <c r="K22">
        <v>7.8100000000000001E-3</v>
      </c>
      <c r="L22">
        <v>2.5899999999999999E-3</v>
      </c>
      <c r="M22">
        <v>1.068E-2</v>
      </c>
      <c r="N22">
        <v>4.0000000000000001E-3</v>
      </c>
      <c r="O22">
        <v>1.941E-2</v>
      </c>
      <c r="P22">
        <v>1.191E-2</v>
      </c>
      <c r="Q22">
        <v>0.20926</v>
      </c>
      <c r="R22">
        <v>3.8589999999999999E-2</v>
      </c>
      <c r="S22">
        <v>0.28066999999999998</v>
      </c>
      <c r="T22">
        <v>2.35E-2</v>
      </c>
      <c r="U22">
        <v>2.99302</v>
      </c>
      <c r="V22">
        <v>2.8313299999999999</v>
      </c>
      <c r="W22" s="7">
        <v>2.07883</v>
      </c>
    </row>
    <row r="23" spans="1:23" x14ac:dyDescent="0.25">
      <c r="B23" s="3" t="s">
        <v>39</v>
      </c>
      <c r="C23" s="6">
        <v>2.5999999999999998E-4</v>
      </c>
      <c r="D23">
        <v>1.2E-4</v>
      </c>
      <c r="E23">
        <v>2.0000000000000001E-4</v>
      </c>
      <c r="F23">
        <v>8.0000000000000007E-5</v>
      </c>
      <c r="G23">
        <v>1.8699999999999999E-3</v>
      </c>
      <c r="H23">
        <v>4.2000000000000002E-4</v>
      </c>
      <c r="I23">
        <v>1.57E-3</v>
      </c>
      <c r="J23">
        <v>3.1E-4</v>
      </c>
      <c r="K23">
        <v>2.3000000000000001E-4</v>
      </c>
      <c r="L23">
        <v>6.9999999999999994E-5</v>
      </c>
      <c r="M23">
        <v>3.2000000000000003E-4</v>
      </c>
      <c r="N23">
        <v>1.1E-4</v>
      </c>
      <c r="O23">
        <v>5.5000000000000003E-4</v>
      </c>
      <c r="P23">
        <v>3.3E-4</v>
      </c>
      <c r="Q23">
        <v>5.3E-3</v>
      </c>
      <c r="R23">
        <v>1.14E-3</v>
      </c>
      <c r="S23">
        <v>8.2000000000000007E-3</v>
      </c>
      <c r="T23">
        <v>5.9999999999999995E-4</v>
      </c>
      <c r="U23">
        <v>8.2379999999999995E-2</v>
      </c>
      <c r="V23">
        <v>8.659E-2</v>
      </c>
      <c r="W23" s="7">
        <v>5.4480000000000001E-2</v>
      </c>
    </row>
    <row r="24" spans="1:23" x14ac:dyDescent="0.25">
      <c r="B24" s="3" t="s">
        <v>40</v>
      </c>
      <c r="C24" s="6">
        <v>2.7E-4</v>
      </c>
      <c r="D24">
        <v>1.2E-4</v>
      </c>
      <c r="E24">
        <v>2.0000000000000001E-4</v>
      </c>
      <c r="F24">
        <v>8.0000000000000007E-5</v>
      </c>
      <c r="G24">
        <v>1.8699999999999999E-3</v>
      </c>
      <c r="H24">
        <v>4.2000000000000002E-4</v>
      </c>
      <c r="I24">
        <v>1.57E-3</v>
      </c>
      <c r="J24">
        <v>3.1E-4</v>
      </c>
      <c r="K24">
        <v>2.4000000000000001E-4</v>
      </c>
      <c r="L24">
        <v>6.9999999999999994E-5</v>
      </c>
      <c r="M24">
        <v>3.3E-4</v>
      </c>
      <c r="N24">
        <v>1.1E-4</v>
      </c>
      <c r="O24">
        <v>5.5000000000000003E-4</v>
      </c>
      <c r="P24">
        <v>3.3E-4</v>
      </c>
      <c r="Q24">
        <v>5.3200000000000001E-3</v>
      </c>
      <c r="R24">
        <v>1.14E-3</v>
      </c>
      <c r="S24">
        <v>8.2100000000000003E-3</v>
      </c>
      <c r="T24">
        <v>6.0999999999999997E-4</v>
      </c>
      <c r="U24">
        <v>8.2180000000000003E-2</v>
      </c>
      <c r="V24">
        <v>8.727E-2</v>
      </c>
      <c r="W24" s="7">
        <v>5.4469999999999998E-2</v>
      </c>
    </row>
    <row r="25" spans="1:23" x14ac:dyDescent="0.25">
      <c r="B25" s="3" t="s">
        <v>52</v>
      </c>
      <c r="C25" s="6">
        <f t="shared" ref="C25:W25" si="0">C24+C23</f>
        <v>5.2999999999999998E-4</v>
      </c>
      <c r="D25">
        <f t="shared" si="0"/>
        <v>2.4000000000000001E-4</v>
      </c>
      <c r="E25">
        <f t="shared" si="0"/>
        <v>4.0000000000000002E-4</v>
      </c>
      <c r="F25">
        <f t="shared" si="0"/>
        <v>1.6000000000000001E-4</v>
      </c>
      <c r="G25">
        <f t="shared" si="0"/>
        <v>3.7399999999999998E-3</v>
      </c>
      <c r="H25">
        <f t="shared" si="0"/>
        <v>8.4000000000000003E-4</v>
      </c>
      <c r="I25">
        <f t="shared" si="0"/>
        <v>3.14E-3</v>
      </c>
      <c r="J25">
        <f t="shared" si="0"/>
        <v>6.2E-4</v>
      </c>
      <c r="K25">
        <f t="shared" si="0"/>
        <v>4.7000000000000004E-4</v>
      </c>
      <c r="L25">
        <f t="shared" si="0"/>
        <v>1.3999999999999999E-4</v>
      </c>
      <c r="M25">
        <f t="shared" si="0"/>
        <v>6.4999999999999997E-4</v>
      </c>
      <c r="N25">
        <f t="shared" si="0"/>
        <v>2.2000000000000001E-4</v>
      </c>
      <c r="O25">
        <f t="shared" si="0"/>
        <v>1.1000000000000001E-3</v>
      </c>
      <c r="P25">
        <f t="shared" si="0"/>
        <v>6.6E-4</v>
      </c>
      <c r="Q25">
        <f t="shared" si="0"/>
        <v>1.0620000000000001E-2</v>
      </c>
      <c r="R25">
        <f t="shared" si="0"/>
        <v>2.2799999999999999E-3</v>
      </c>
      <c r="S25">
        <f t="shared" si="0"/>
        <v>1.6410000000000001E-2</v>
      </c>
      <c r="T25">
        <f t="shared" si="0"/>
        <v>1.2099999999999999E-3</v>
      </c>
      <c r="U25">
        <f t="shared" si="0"/>
        <v>0.16455999999999998</v>
      </c>
      <c r="V25">
        <f t="shared" si="0"/>
        <v>0.17386000000000001</v>
      </c>
      <c r="W25" s="7">
        <f t="shared" si="0"/>
        <v>0.10894999999999999</v>
      </c>
    </row>
    <row r="26" spans="1:23" x14ac:dyDescent="0.25">
      <c r="B26" s="3" t="s">
        <v>42</v>
      </c>
      <c r="C26" s="6">
        <v>9.11E-3</v>
      </c>
      <c r="D26">
        <v>1.123E-2</v>
      </c>
      <c r="E26">
        <v>1.076E-2</v>
      </c>
      <c r="F26">
        <v>1.14E-2</v>
      </c>
      <c r="G26">
        <v>9.2599999999999991E-3</v>
      </c>
      <c r="H26">
        <v>1.044E-2</v>
      </c>
      <c r="I26">
        <v>9.4599999999999997E-3</v>
      </c>
      <c r="J26">
        <v>1.0240000000000001E-2</v>
      </c>
      <c r="K26">
        <v>1.044E-2</v>
      </c>
      <c r="L26">
        <v>1.155E-2</v>
      </c>
      <c r="M26">
        <v>1.0619999999999999E-2</v>
      </c>
      <c r="N26">
        <v>1.303E-2</v>
      </c>
      <c r="O26">
        <v>9.5200000000000007E-3</v>
      </c>
      <c r="P26">
        <v>9.5200000000000007E-3</v>
      </c>
      <c r="Q26">
        <v>9.2599999999999991E-3</v>
      </c>
      <c r="R26">
        <v>1.0149999999999999E-2</v>
      </c>
      <c r="S26">
        <v>9.9799999999999993E-3</v>
      </c>
      <c r="T26">
        <v>9.0900000000000009E-3</v>
      </c>
      <c r="U26">
        <v>9.6600000000000002E-3</v>
      </c>
      <c r="V26">
        <v>1.0359999999999999E-2</v>
      </c>
      <c r="W26" s="7">
        <v>9.4599999999999997E-3</v>
      </c>
    </row>
    <row r="27" spans="1:23" x14ac:dyDescent="0.25">
      <c r="B27" s="3" t="s">
        <v>43</v>
      </c>
      <c r="C27" s="6">
        <v>8.2799999999999992E-3</v>
      </c>
      <c r="D27">
        <v>7.9500000000000005E-3</v>
      </c>
      <c r="E27">
        <v>8.3700000000000007E-3</v>
      </c>
      <c r="F27">
        <v>7.9100000000000004E-3</v>
      </c>
      <c r="G27">
        <v>8.3800000000000003E-3</v>
      </c>
      <c r="H27">
        <v>7.8399999999999997E-3</v>
      </c>
      <c r="I27">
        <v>8.3599999999999994E-3</v>
      </c>
      <c r="J27">
        <v>7.9000000000000008E-3</v>
      </c>
      <c r="K27">
        <v>9.2300000000000004E-3</v>
      </c>
      <c r="L27">
        <v>8.4100000000000008E-3</v>
      </c>
      <c r="M27">
        <v>9.2800000000000001E-3</v>
      </c>
      <c r="N27">
        <v>8.5000000000000006E-3</v>
      </c>
      <c r="O27">
        <v>8.5199999999999998E-3</v>
      </c>
      <c r="P27">
        <v>8.4600000000000005E-3</v>
      </c>
      <c r="Q27">
        <v>7.6899999999999998E-3</v>
      </c>
      <c r="R27">
        <v>8.94E-3</v>
      </c>
      <c r="S27">
        <v>8.8599999999999998E-3</v>
      </c>
      <c r="T27">
        <v>7.9600000000000001E-3</v>
      </c>
      <c r="U27">
        <v>8.3400000000000002E-3</v>
      </c>
      <c r="V27">
        <v>9.2399999999999999E-3</v>
      </c>
      <c r="W27" s="7">
        <v>7.9399999999999991E-3</v>
      </c>
    </row>
    <row r="28" spans="1:23" x14ac:dyDescent="0.25">
      <c r="B28" s="3" t="s">
        <v>44</v>
      </c>
      <c r="C28" s="6">
        <v>7.4799999999999997E-3</v>
      </c>
      <c r="D28">
        <v>7.1399999999999996E-3</v>
      </c>
      <c r="E28">
        <v>7.5500000000000003E-3</v>
      </c>
      <c r="F28">
        <v>7.1399999999999996E-3</v>
      </c>
      <c r="G28">
        <v>7.45E-3</v>
      </c>
      <c r="H28">
        <v>6.8199999999999997E-3</v>
      </c>
      <c r="I28">
        <v>7.3099999999999997E-3</v>
      </c>
      <c r="J28">
        <v>7.0000000000000001E-3</v>
      </c>
      <c r="K28">
        <v>8.09E-3</v>
      </c>
      <c r="L28">
        <v>7.3400000000000002E-3</v>
      </c>
      <c r="M28">
        <v>8.1499999999999993E-3</v>
      </c>
      <c r="N28">
        <v>7.5199999999999998E-3</v>
      </c>
      <c r="O28">
        <v>7.5199999999999998E-3</v>
      </c>
      <c r="P28">
        <v>7.4799999999999997E-3</v>
      </c>
      <c r="Q28">
        <v>6.6100000000000004E-3</v>
      </c>
      <c r="R28">
        <v>7.6099999999999996E-3</v>
      </c>
      <c r="S28">
        <v>7.9299999999999995E-3</v>
      </c>
      <c r="T28">
        <v>6.8799999999999998E-3</v>
      </c>
      <c r="U28">
        <v>7.1300000000000001E-3</v>
      </c>
      <c r="V28">
        <v>6.8500000000000002E-3</v>
      </c>
      <c r="W28" s="7">
        <v>6.8100000000000001E-3</v>
      </c>
    </row>
    <row r="29" spans="1:23" x14ac:dyDescent="0.25">
      <c r="B29" s="3" t="s">
        <v>46</v>
      </c>
      <c r="C29" s="6">
        <v>9.1699999999999993E-3</v>
      </c>
      <c r="D29">
        <v>8.8500000000000002E-3</v>
      </c>
      <c r="E29">
        <v>9.2599999999999991E-3</v>
      </c>
      <c r="F29">
        <v>8.7299999999999999E-3</v>
      </c>
      <c r="G29">
        <v>9.2899999999999996E-3</v>
      </c>
      <c r="H29">
        <v>9.0600000000000003E-3</v>
      </c>
      <c r="I29">
        <v>9.4299999999999991E-3</v>
      </c>
      <c r="J29">
        <v>9.1199999999999996E-3</v>
      </c>
      <c r="K29">
        <v>1.038E-2</v>
      </c>
      <c r="L29">
        <v>9.41E-3</v>
      </c>
      <c r="M29">
        <v>1.0410000000000001E-2</v>
      </c>
      <c r="N29">
        <v>9.5999999999999992E-3</v>
      </c>
      <c r="O29">
        <v>9.6299999999999997E-3</v>
      </c>
      <c r="P29">
        <v>9.4800000000000006E-3</v>
      </c>
      <c r="Q29">
        <v>9.3500000000000007E-3</v>
      </c>
      <c r="R29">
        <v>9.9600000000000001E-3</v>
      </c>
      <c r="S29">
        <v>9.9000000000000008E-3</v>
      </c>
      <c r="T29">
        <v>9.0200000000000002E-3</v>
      </c>
      <c r="U29">
        <v>9.6100000000000005E-3</v>
      </c>
      <c r="V29">
        <v>1.0500000000000001E-2</v>
      </c>
      <c r="W29" s="7">
        <v>1.076E-2</v>
      </c>
    </row>
    <row r="30" spans="1:23" x14ac:dyDescent="0.25">
      <c r="B30" s="3" t="s">
        <v>47</v>
      </c>
      <c r="C30" s="6">
        <v>8.3400000000000002E-3</v>
      </c>
      <c r="D30">
        <v>7.9100000000000004E-3</v>
      </c>
      <c r="E30">
        <v>8.4799999999999997E-3</v>
      </c>
      <c r="F30">
        <v>7.9000000000000008E-3</v>
      </c>
      <c r="G30">
        <v>8.3800000000000003E-3</v>
      </c>
      <c r="H30">
        <v>7.8600000000000007E-3</v>
      </c>
      <c r="I30">
        <v>8.3700000000000007E-3</v>
      </c>
      <c r="J30">
        <v>7.92E-3</v>
      </c>
      <c r="K30">
        <v>9.2300000000000004E-3</v>
      </c>
      <c r="L30">
        <v>8.4200000000000004E-3</v>
      </c>
      <c r="M30">
        <v>9.2800000000000001E-3</v>
      </c>
      <c r="N30">
        <v>8.5900000000000004E-3</v>
      </c>
      <c r="O30">
        <v>8.5500000000000003E-3</v>
      </c>
      <c r="P30">
        <v>8.4799999999999997E-3</v>
      </c>
      <c r="Q30">
        <v>7.7000000000000002E-3</v>
      </c>
      <c r="R30">
        <v>8.9300000000000004E-3</v>
      </c>
      <c r="S30">
        <v>8.8599999999999998E-3</v>
      </c>
      <c r="T30">
        <v>7.9299999999999995E-3</v>
      </c>
      <c r="U30">
        <v>8.3199999999999993E-3</v>
      </c>
      <c r="V30">
        <v>9.3399999999999993E-3</v>
      </c>
      <c r="W30" s="7">
        <v>7.9399999999999991E-3</v>
      </c>
    </row>
    <row r="31" spans="1:23" x14ac:dyDescent="0.25">
      <c r="B31" s="3" t="s">
        <v>48</v>
      </c>
      <c r="C31" s="6">
        <v>7.5500000000000003E-3</v>
      </c>
      <c r="D31">
        <v>7.1399999999999996E-3</v>
      </c>
      <c r="E31">
        <v>7.5700000000000003E-3</v>
      </c>
      <c r="F31">
        <v>7.1399999999999996E-3</v>
      </c>
      <c r="G31">
        <v>7.5500000000000003E-3</v>
      </c>
      <c r="H31">
        <v>6.8500000000000002E-3</v>
      </c>
      <c r="I31">
        <v>7.3699999999999998E-3</v>
      </c>
      <c r="J31">
        <v>7.0000000000000001E-3</v>
      </c>
      <c r="K31">
        <v>8.09E-3</v>
      </c>
      <c r="L31">
        <v>7.4799999999999997E-3</v>
      </c>
      <c r="M31">
        <v>8.0099999999999998E-3</v>
      </c>
      <c r="N31">
        <v>7.6E-3</v>
      </c>
      <c r="O31">
        <v>7.5700000000000003E-3</v>
      </c>
      <c r="P31">
        <v>7.4200000000000004E-3</v>
      </c>
      <c r="Q31">
        <v>6.62E-3</v>
      </c>
      <c r="R31">
        <v>7.6E-3</v>
      </c>
      <c r="S31">
        <v>7.9000000000000008E-3</v>
      </c>
      <c r="T31">
        <v>6.8999999999999999E-3</v>
      </c>
      <c r="U31">
        <v>7.1999999999999998E-3</v>
      </c>
      <c r="V31">
        <v>6.8799999999999998E-3</v>
      </c>
      <c r="W31" s="7">
        <v>6.8399999999999997E-3</v>
      </c>
    </row>
    <row r="32" spans="1:23" x14ac:dyDescent="0.25">
      <c r="B32" s="3" t="s">
        <v>49</v>
      </c>
      <c r="C32" s="6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7">
        <v>0</v>
      </c>
    </row>
    <row r="33" spans="1:23" ht="15.75" customHeight="1" thickBot="1" x14ac:dyDescent="0.3">
      <c r="B33" s="4" t="s">
        <v>50</v>
      </c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25">
      <c r="C34">
        <f t="shared" ref="C34:W34" si="1">C20*(C21+C22)</f>
        <v>19.41</v>
      </c>
      <c r="D34">
        <f t="shared" si="1"/>
        <v>9.3999999999999986</v>
      </c>
      <c r="E34">
        <f t="shared" si="1"/>
        <v>14.35</v>
      </c>
      <c r="F34">
        <f t="shared" si="1"/>
        <v>6.26</v>
      </c>
      <c r="G34">
        <f t="shared" si="1"/>
        <v>67.605000000000004</v>
      </c>
      <c r="H34">
        <f t="shared" si="1"/>
        <v>16.080000000000002</v>
      </c>
      <c r="I34">
        <f t="shared" si="1"/>
        <v>56.87</v>
      </c>
      <c r="J34">
        <f t="shared" si="1"/>
        <v>11.9</v>
      </c>
      <c r="K34">
        <f t="shared" si="1"/>
        <v>15.38</v>
      </c>
      <c r="L34">
        <f t="shared" si="1"/>
        <v>5.18</v>
      </c>
      <c r="M34">
        <f t="shared" si="1"/>
        <v>21.11</v>
      </c>
      <c r="N34">
        <f t="shared" si="1"/>
        <v>8.0299999999999994</v>
      </c>
      <c r="O34">
        <f t="shared" si="1"/>
        <v>38.879999999999995</v>
      </c>
      <c r="P34">
        <f t="shared" si="1"/>
        <v>23.88</v>
      </c>
      <c r="Q34">
        <f t="shared" si="1"/>
        <v>83.655999999999992</v>
      </c>
      <c r="R34">
        <f t="shared" si="1"/>
        <v>77.319999999999993</v>
      </c>
      <c r="S34">
        <f t="shared" si="1"/>
        <v>28.057500000000001</v>
      </c>
      <c r="T34">
        <f t="shared" si="1"/>
        <v>23.265000000000001</v>
      </c>
      <c r="U34">
        <f t="shared" si="1"/>
        <v>59.862199999999994</v>
      </c>
      <c r="V34">
        <f t="shared" si="1"/>
        <v>56.709600000000002</v>
      </c>
      <c r="W34">
        <f t="shared" si="1"/>
        <v>62.368950000000005</v>
      </c>
    </row>
    <row r="36" spans="1:23" ht="15.75" customHeight="1" thickBot="1" x14ac:dyDescent="0.3"/>
    <row r="37" spans="1:23" ht="19.5" customHeight="1" thickBot="1" x14ac:dyDescent="0.35">
      <c r="A37" s="8" t="s">
        <v>33</v>
      </c>
      <c r="B37" s="1" t="s">
        <v>51</v>
      </c>
      <c r="C37" s="13" t="s">
        <v>1</v>
      </c>
      <c r="D37" s="14" t="s">
        <v>24</v>
      </c>
      <c r="E37" s="14" t="s">
        <v>2</v>
      </c>
      <c r="F37" s="14" t="s">
        <v>25</v>
      </c>
      <c r="G37" s="13" t="s">
        <v>3</v>
      </c>
      <c r="H37" s="14" t="s">
        <v>26</v>
      </c>
      <c r="I37" s="14" t="s">
        <v>4</v>
      </c>
      <c r="J37" s="15" t="s">
        <v>27</v>
      </c>
      <c r="K37" s="13" t="s">
        <v>5</v>
      </c>
      <c r="L37" s="14" t="s">
        <v>28</v>
      </c>
      <c r="M37" s="14" t="s">
        <v>6</v>
      </c>
      <c r="N37" s="15" t="s">
        <v>29</v>
      </c>
      <c r="O37" s="14" t="s">
        <v>7</v>
      </c>
      <c r="P37" s="15" t="s">
        <v>30</v>
      </c>
      <c r="Q37" s="13" t="s">
        <v>8</v>
      </c>
      <c r="R37" s="14" t="s">
        <v>9</v>
      </c>
      <c r="S37" s="15" t="s">
        <v>10</v>
      </c>
      <c r="T37" s="14" t="s">
        <v>31</v>
      </c>
      <c r="U37" s="13" t="s">
        <v>11</v>
      </c>
      <c r="V37" s="14" t="s">
        <v>12</v>
      </c>
      <c r="W37" s="15" t="s">
        <v>13</v>
      </c>
    </row>
    <row r="38" spans="1:23" x14ac:dyDescent="0.25">
      <c r="B38" s="3" t="s">
        <v>36</v>
      </c>
      <c r="C38" s="6">
        <v>1000</v>
      </c>
      <c r="D38">
        <v>1000</v>
      </c>
      <c r="E38">
        <v>1000</v>
      </c>
      <c r="F38">
        <v>1000</v>
      </c>
      <c r="G38">
        <v>500</v>
      </c>
      <c r="H38">
        <v>500</v>
      </c>
      <c r="I38">
        <v>500</v>
      </c>
      <c r="J38">
        <v>500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200</v>
      </c>
      <c r="R38">
        <v>1000</v>
      </c>
      <c r="S38">
        <v>50</v>
      </c>
      <c r="T38">
        <v>50</v>
      </c>
      <c r="U38">
        <v>10</v>
      </c>
      <c r="V38">
        <v>10</v>
      </c>
      <c r="W38" s="7">
        <v>15</v>
      </c>
    </row>
    <row r="39" spans="1:23" x14ac:dyDescent="0.25">
      <c r="B39" s="3" t="s">
        <v>37</v>
      </c>
      <c r="C39" s="6">
        <v>7.79E-3</v>
      </c>
      <c r="D39">
        <v>4.7099999999999998E-3</v>
      </c>
      <c r="E39">
        <v>5.2300000000000003E-3</v>
      </c>
      <c r="F39">
        <v>3.14E-3</v>
      </c>
      <c r="G39">
        <v>4.8469999999999999E-2</v>
      </c>
      <c r="H39">
        <v>1.601E-2</v>
      </c>
      <c r="I39">
        <v>3.7949999999999998E-2</v>
      </c>
      <c r="J39">
        <v>1.1809999999999999E-2</v>
      </c>
      <c r="K39">
        <v>6.9699999999999996E-3</v>
      </c>
      <c r="L39">
        <v>2.49E-3</v>
      </c>
      <c r="M39">
        <v>9.6699999999999998E-3</v>
      </c>
      <c r="N39">
        <v>4.0400000000000002E-3</v>
      </c>
      <c r="O39">
        <v>1.584E-2</v>
      </c>
      <c r="P39">
        <v>1.1950000000000001E-2</v>
      </c>
      <c r="Q39">
        <v>9.3969999999999998E-2</v>
      </c>
      <c r="R39">
        <v>1.413E-2</v>
      </c>
      <c r="S39">
        <v>0.10536</v>
      </c>
      <c r="T39">
        <v>2.3019999999999999E-2</v>
      </c>
      <c r="U39">
        <v>1.93872</v>
      </c>
      <c r="V39">
        <v>2.7252399999999999</v>
      </c>
      <c r="W39" s="7">
        <v>1.2196800000000001</v>
      </c>
    </row>
    <row r="40" spans="1:23" x14ac:dyDescent="0.25">
      <c r="B40" s="3" t="s">
        <v>38</v>
      </c>
      <c r="C40" s="6">
        <v>7.8399999999999997E-3</v>
      </c>
      <c r="D40">
        <v>4.6899999999999997E-3</v>
      </c>
      <c r="E40">
        <v>5.3299999999999997E-3</v>
      </c>
      <c r="F40">
        <v>3.1199999999999999E-3</v>
      </c>
      <c r="G40">
        <v>4.8399999999999999E-2</v>
      </c>
      <c r="H40">
        <v>1.601E-2</v>
      </c>
      <c r="I40">
        <v>3.7949999999999998E-2</v>
      </c>
      <c r="J40">
        <v>1.1809999999999999E-2</v>
      </c>
      <c r="K40">
        <v>7.2100000000000003E-3</v>
      </c>
      <c r="L40">
        <v>2.49E-3</v>
      </c>
      <c r="M40">
        <v>9.8700000000000003E-3</v>
      </c>
      <c r="N40">
        <v>4.0200000000000001E-3</v>
      </c>
      <c r="O40">
        <v>1.584E-2</v>
      </c>
      <c r="P40">
        <v>1.193E-2</v>
      </c>
      <c r="Q40">
        <v>9.3909999999999993E-2</v>
      </c>
      <c r="R40">
        <v>1.3979999999999999E-2</v>
      </c>
      <c r="S40">
        <v>0.1055</v>
      </c>
      <c r="T40">
        <v>2.3210000000000001E-2</v>
      </c>
      <c r="U40">
        <v>1.9387099999999999</v>
      </c>
      <c r="V40">
        <v>2.71313</v>
      </c>
      <c r="W40" s="7">
        <v>1.2194100000000001</v>
      </c>
    </row>
    <row r="41" spans="1:23" x14ac:dyDescent="0.25">
      <c r="B41" s="3" t="s">
        <v>39</v>
      </c>
      <c r="C41" s="6">
        <v>2.2000000000000001E-4</v>
      </c>
      <c r="D41">
        <v>1.2E-4</v>
      </c>
      <c r="E41">
        <v>1.4999999999999999E-4</v>
      </c>
      <c r="F41">
        <v>8.0000000000000007E-5</v>
      </c>
      <c r="G41">
        <v>1.3500000000000001E-3</v>
      </c>
      <c r="H41">
        <v>4.0999999999999999E-4</v>
      </c>
      <c r="I41">
        <v>1.06E-3</v>
      </c>
      <c r="J41">
        <v>2.9999999999999997E-4</v>
      </c>
      <c r="K41">
        <v>2.1000000000000001E-4</v>
      </c>
      <c r="L41">
        <v>6.9999999999999994E-5</v>
      </c>
      <c r="M41">
        <v>2.9E-4</v>
      </c>
      <c r="N41">
        <v>1.2E-4</v>
      </c>
      <c r="O41">
        <v>4.2000000000000002E-4</v>
      </c>
      <c r="P41">
        <v>3.3E-4</v>
      </c>
      <c r="Q41">
        <v>2.3999999999999998E-3</v>
      </c>
      <c r="R41">
        <v>4.6000000000000001E-4</v>
      </c>
      <c r="S41">
        <v>3.0899999999999999E-3</v>
      </c>
      <c r="T41">
        <v>5.9999999999999995E-4</v>
      </c>
      <c r="U41">
        <v>5.4190000000000002E-2</v>
      </c>
      <c r="V41">
        <v>8.3640000000000006E-2</v>
      </c>
      <c r="W41" s="7">
        <v>3.1919999999999997E-2</v>
      </c>
    </row>
    <row r="42" spans="1:23" x14ac:dyDescent="0.25">
      <c r="B42" s="3" t="s">
        <v>40</v>
      </c>
      <c r="C42" s="6">
        <v>2.2000000000000001E-4</v>
      </c>
      <c r="D42">
        <v>1.2E-4</v>
      </c>
      <c r="E42">
        <v>1.4999999999999999E-4</v>
      </c>
      <c r="F42">
        <v>8.0000000000000007E-5</v>
      </c>
      <c r="G42">
        <v>1.3500000000000001E-3</v>
      </c>
      <c r="H42">
        <v>4.0999999999999999E-4</v>
      </c>
      <c r="I42">
        <v>1.06E-3</v>
      </c>
      <c r="J42">
        <v>3.1E-4</v>
      </c>
      <c r="K42">
        <v>2.1000000000000001E-4</v>
      </c>
      <c r="L42">
        <v>6.9999999999999994E-5</v>
      </c>
      <c r="M42">
        <v>2.9999999999999997E-4</v>
      </c>
      <c r="N42">
        <v>1.2E-4</v>
      </c>
      <c r="O42">
        <v>4.2000000000000002E-4</v>
      </c>
      <c r="P42">
        <v>3.3E-4</v>
      </c>
      <c r="Q42">
        <v>2.3999999999999998E-3</v>
      </c>
      <c r="R42">
        <v>4.4999999999999999E-4</v>
      </c>
      <c r="S42">
        <v>3.1099999999999999E-3</v>
      </c>
      <c r="T42">
        <v>6.0999999999999997E-4</v>
      </c>
      <c r="U42">
        <v>5.4120000000000001E-2</v>
      </c>
      <c r="V42">
        <v>8.3269999999999997E-2</v>
      </c>
      <c r="W42" s="7">
        <v>3.1989999999999998E-2</v>
      </c>
    </row>
    <row r="43" spans="1:23" x14ac:dyDescent="0.25">
      <c r="B43" s="3" t="s">
        <v>52</v>
      </c>
      <c r="C43" s="6">
        <f t="shared" ref="C43:W43" si="2">C42+C41</f>
        <v>4.4000000000000002E-4</v>
      </c>
      <c r="D43">
        <f t="shared" si="2"/>
        <v>2.4000000000000001E-4</v>
      </c>
      <c r="E43">
        <f t="shared" si="2"/>
        <v>2.9999999999999997E-4</v>
      </c>
      <c r="F43">
        <f t="shared" si="2"/>
        <v>1.6000000000000001E-4</v>
      </c>
      <c r="G43">
        <f t="shared" si="2"/>
        <v>2.7000000000000001E-3</v>
      </c>
      <c r="H43">
        <f t="shared" si="2"/>
        <v>8.1999999999999998E-4</v>
      </c>
      <c r="I43">
        <f t="shared" si="2"/>
        <v>2.1199999999999999E-3</v>
      </c>
      <c r="J43">
        <f t="shared" si="2"/>
        <v>6.0999999999999997E-4</v>
      </c>
      <c r="K43">
        <f t="shared" si="2"/>
        <v>4.2000000000000002E-4</v>
      </c>
      <c r="L43">
        <f t="shared" si="2"/>
        <v>1.3999999999999999E-4</v>
      </c>
      <c r="M43">
        <f t="shared" si="2"/>
        <v>5.9000000000000003E-4</v>
      </c>
      <c r="N43">
        <f t="shared" si="2"/>
        <v>2.4000000000000001E-4</v>
      </c>
      <c r="O43">
        <f t="shared" si="2"/>
        <v>8.4000000000000003E-4</v>
      </c>
      <c r="P43">
        <f t="shared" si="2"/>
        <v>6.6E-4</v>
      </c>
      <c r="Q43">
        <f t="shared" si="2"/>
        <v>4.7999999999999996E-3</v>
      </c>
      <c r="R43">
        <f t="shared" si="2"/>
        <v>9.1E-4</v>
      </c>
      <c r="S43">
        <f t="shared" si="2"/>
        <v>6.1999999999999998E-3</v>
      </c>
      <c r="T43">
        <f t="shared" si="2"/>
        <v>1.2099999999999999E-3</v>
      </c>
      <c r="U43">
        <f t="shared" si="2"/>
        <v>0.10831</v>
      </c>
      <c r="V43">
        <f t="shared" si="2"/>
        <v>0.16691</v>
      </c>
      <c r="W43" s="7">
        <f t="shared" si="2"/>
        <v>6.3909999999999995E-2</v>
      </c>
    </row>
    <row r="44" spans="1:23" x14ac:dyDescent="0.25">
      <c r="B44" s="3" t="s">
        <v>42</v>
      </c>
      <c r="C44" s="6">
        <v>9.4800000000000006E-3</v>
      </c>
      <c r="D44">
        <v>1.183E-2</v>
      </c>
      <c r="E44">
        <v>9.4800000000000006E-3</v>
      </c>
      <c r="F44">
        <v>8.8800000000000007E-3</v>
      </c>
      <c r="G44">
        <v>9.5700000000000004E-3</v>
      </c>
      <c r="H44">
        <v>1.06E-2</v>
      </c>
      <c r="I44">
        <v>9.5700000000000004E-3</v>
      </c>
      <c r="J44">
        <v>9.6100000000000005E-3</v>
      </c>
      <c r="K44">
        <v>1.0160000000000001E-2</v>
      </c>
      <c r="L44">
        <v>1.2160000000000001E-2</v>
      </c>
      <c r="M44">
        <v>1.0279999999999999E-2</v>
      </c>
      <c r="N44">
        <v>1.2359999999999999E-2</v>
      </c>
      <c r="O44">
        <v>9.1400000000000006E-3</v>
      </c>
      <c r="P44">
        <v>9.4599999999999997E-3</v>
      </c>
      <c r="Q44">
        <v>9.0500000000000008E-3</v>
      </c>
      <c r="R44">
        <v>1.1509999999999999E-2</v>
      </c>
      <c r="S44">
        <v>1.073E-2</v>
      </c>
      <c r="T44">
        <v>8.9599999999999992E-3</v>
      </c>
      <c r="U44">
        <v>9.7199999999999995E-3</v>
      </c>
      <c r="V44">
        <v>1.0410000000000001E-2</v>
      </c>
      <c r="W44" s="7">
        <v>9.3100000000000006E-3</v>
      </c>
    </row>
    <row r="45" spans="1:23" x14ac:dyDescent="0.25">
      <c r="B45" s="3" t="s">
        <v>43</v>
      </c>
      <c r="C45" s="6">
        <v>8.3700000000000007E-3</v>
      </c>
      <c r="D45">
        <v>7.9100000000000004E-3</v>
      </c>
      <c r="E45">
        <v>8.4700000000000001E-3</v>
      </c>
      <c r="F45">
        <v>7.8899999999999994E-3</v>
      </c>
      <c r="G45">
        <v>8.4600000000000005E-3</v>
      </c>
      <c r="H45">
        <v>7.7600000000000004E-3</v>
      </c>
      <c r="I45">
        <v>8.5000000000000006E-3</v>
      </c>
      <c r="J45">
        <v>7.8200000000000006E-3</v>
      </c>
      <c r="K45">
        <v>8.9499999999999996E-3</v>
      </c>
      <c r="L45">
        <v>8.5100000000000002E-3</v>
      </c>
      <c r="M45">
        <v>9.2200000000000008E-3</v>
      </c>
      <c r="N45">
        <v>8.9200000000000008E-3</v>
      </c>
      <c r="O45">
        <v>8.0099999999999998E-3</v>
      </c>
      <c r="P45">
        <v>8.3599999999999994E-3</v>
      </c>
      <c r="Q45">
        <v>7.7499999999999999E-3</v>
      </c>
      <c r="R45">
        <v>9.8099999999999993E-3</v>
      </c>
      <c r="S45">
        <v>8.8999999999999999E-3</v>
      </c>
      <c r="T45">
        <v>7.9100000000000004E-3</v>
      </c>
      <c r="U45">
        <v>8.4700000000000001E-3</v>
      </c>
      <c r="V45">
        <v>9.2999999999999992E-3</v>
      </c>
      <c r="W45" s="7">
        <v>7.9299999999999995E-3</v>
      </c>
    </row>
    <row r="46" spans="1:23" x14ac:dyDescent="0.25">
      <c r="B46" s="3" t="s">
        <v>44</v>
      </c>
      <c r="C46" s="6">
        <v>7.3099999999999997E-3</v>
      </c>
      <c r="D46">
        <v>6.8799999999999998E-3</v>
      </c>
      <c r="E46">
        <v>7.45E-3</v>
      </c>
      <c r="F46">
        <v>6.9899999999999997E-3</v>
      </c>
      <c r="G46">
        <v>7.4000000000000003E-3</v>
      </c>
      <c r="H46">
        <v>6.7400000000000003E-3</v>
      </c>
      <c r="I46">
        <v>7.45E-3</v>
      </c>
      <c r="J46">
        <v>6.8500000000000002E-3</v>
      </c>
      <c r="K46">
        <v>8.0099999999999998E-3</v>
      </c>
      <c r="L46">
        <v>7.43E-3</v>
      </c>
      <c r="M46">
        <v>8.1899999999999994E-3</v>
      </c>
      <c r="N46">
        <v>7.7200000000000003E-3</v>
      </c>
      <c r="O46">
        <v>6.9300000000000004E-3</v>
      </c>
      <c r="P46">
        <v>7.2199999999999999E-3</v>
      </c>
      <c r="Q46">
        <v>6.6800000000000002E-3</v>
      </c>
      <c r="R46">
        <v>8.4200000000000004E-3</v>
      </c>
      <c r="S46">
        <v>7.9299999999999995E-3</v>
      </c>
      <c r="T46">
        <v>6.9300000000000004E-3</v>
      </c>
      <c r="U46">
        <v>7.4599999999999996E-3</v>
      </c>
      <c r="V46">
        <v>7.0600000000000003E-3</v>
      </c>
      <c r="W46" s="7">
        <v>6.8999999999999999E-3</v>
      </c>
    </row>
    <row r="47" spans="1:23" x14ac:dyDescent="0.25">
      <c r="B47" s="3" t="s">
        <v>46</v>
      </c>
      <c r="C47" s="6">
        <v>9.4599999999999997E-3</v>
      </c>
      <c r="D47">
        <v>8.9099999999999995E-3</v>
      </c>
      <c r="E47">
        <v>1.1730000000000001E-2</v>
      </c>
      <c r="F47">
        <v>8.9300000000000004E-3</v>
      </c>
      <c r="G47">
        <v>9.5700000000000004E-3</v>
      </c>
      <c r="H47">
        <v>9.1400000000000006E-3</v>
      </c>
      <c r="I47">
        <v>9.6900000000000007E-3</v>
      </c>
      <c r="J47">
        <v>9.1999999999999998E-3</v>
      </c>
      <c r="K47">
        <v>1.009E-2</v>
      </c>
      <c r="L47">
        <v>9.5200000000000007E-3</v>
      </c>
      <c r="M47">
        <v>1.0059999999999999E-2</v>
      </c>
      <c r="N47">
        <v>9.9000000000000008E-3</v>
      </c>
      <c r="O47">
        <v>9.1199999999999996E-3</v>
      </c>
      <c r="P47">
        <v>9.4299999999999991E-3</v>
      </c>
      <c r="Q47">
        <v>9.3699999999999999E-3</v>
      </c>
      <c r="R47">
        <v>1.094E-2</v>
      </c>
      <c r="S47">
        <v>9.9500000000000005E-3</v>
      </c>
      <c r="T47">
        <v>9.3200000000000002E-3</v>
      </c>
      <c r="U47">
        <v>9.5099999999999994E-3</v>
      </c>
      <c r="V47">
        <v>1.0410000000000001E-2</v>
      </c>
      <c r="W47" s="7">
        <v>1.068E-2</v>
      </c>
    </row>
    <row r="48" spans="1:23" x14ac:dyDescent="0.25">
      <c r="B48" s="3" t="s">
        <v>47</v>
      </c>
      <c r="C48" s="6">
        <v>8.4100000000000008E-3</v>
      </c>
      <c r="D48">
        <v>7.92E-3</v>
      </c>
      <c r="E48">
        <v>8.5000000000000006E-3</v>
      </c>
      <c r="F48">
        <v>7.9000000000000008E-3</v>
      </c>
      <c r="G48">
        <v>8.4600000000000005E-3</v>
      </c>
      <c r="H48">
        <v>7.7600000000000004E-3</v>
      </c>
      <c r="I48">
        <v>8.5000000000000006E-3</v>
      </c>
      <c r="J48">
        <v>7.8399999999999997E-3</v>
      </c>
      <c r="K48">
        <v>8.9899999999999997E-3</v>
      </c>
      <c r="L48">
        <v>8.5199999999999998E-3</v>
      </c>
      <c r="M48">
        <v>9.0900000000000009E-3</v>
      </c>
      <c r="N48">
        <v>8.9200000000000008E-3</v>
      </c>
      <c r="O48">
        <v>7.9799999999999992E-3</v>
      </c>
      <c r="P48">
        <v>8.3700000000000007E-3</v>
      </c>
      <c r="Q48">
        <v>7.7400000000000004E-3</v>
      </c>
      <c r="R48">
        <v>9.7999999999999997E-3</v>
      </c>
      <c r="S48">
        <v>8.9300000000000004E-3</v>
      </c>
      <c r="T48">
        <v>7.9500000000000005E-3</v>
      </c>
      <c r="U48">
        <v>8.4600000000000005E-3</v>
      </c>
      <c r="V48">
        <v>9.2999999999999992E-3</v>
      </c>
      <c r="W48" s="7">
        <v>7.9500000000000005E-3</v>
      </c>
    </row>
    <row r="49" spans="1:23" x14ac:dyDescent="0.25">
      <c r="B49" s="3" t="s">
        <v>48</v>
      </c>
      <c r="C49" s="6">
        <v>7.4599999999999996E-3</v>
      </c>
      <c r="D49">
        <v>6.94E-3</v>
      </c>
      <c r="E49">
        <v>7.43E-3</v>
      </c>
      <c r="F49">
        <v>7.0600000000000003E-3</v>
      </c>
      <c r="G49">
        <v>7.3499999999999998E-3</v>
      </c>
      <c r="H49">
        <v>6.7400000000000003E-3</v>
      </c>
      <c r="I49">
        <v>7.4000000000000003E-3</v>
      </c>
      <c r="J49">
        <v>6.8399999999999997E-3</v>
      </c>
      <c r="K49">
        <v>7.26E-3</v>
      </c>
      <c r="L49">
        <v>7.5100000000000002E-3</v>
      </c>
      <c r="M49">
        <v>7.9699999999999997E-3</v>
      </c>
      <c r="N49">
        <v>7.9000000000000008E-3</v>
      </c>
      <c r="O49">
        <v>6.9699999999999996E-3</v>
      </c>
      <c r="P49">
        <v>7.43E-3</v>
      </c>
      <c r="Q49">
        <v>6.7299999999999999E-3</v>
      </c>
      <c r="R49">
        <v>8.26E-3</v>
      </c>
      <c r="S49">
        <v>7.9699999999999997E-3</v>
      </c>
      <c r="T49">
        <v>6.7099999999999998E-3</v>
      </c>
      <c r="U49">
        <v>7.3200000000000001E-3</v>
      </c>
      <c r="V49">
        <v>6.9699999999999996E-3</v>
      </c>
      <c r="W49" s="7">
        <v>6.8199999999999997E-3</v>
      </c>
    </row>
    <row r="50" spans="1:23" x14ac:dyDescent="0.25">
      <c r="B50" s="3" t="s">
        <v>49</v>
      </c>
      <c r="C50" s="6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7">
        <v>0</v>
      </c>
    </row>
    <row r="51" spans="1:23" ht="15.75" customHeight="1" thickBot="1" x14ac:dyDescent="0.3">
      <c r="B51" s="4" t="s">
        <v>50</v>
      </c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7"/>
    </row>
    <row r="52" spans="1:23" x14ac:dyDescent="0.25">
      <c r="C52">
        <f t="shared" ref="C52:W52" si="3">C38*(C39+C40)</f>
        <v>15.629999999999997</v>
      </c>
      <c r="D52">
        <f t="shared" si="3"/>
        <v>9.3999999999999986</v>
      </c>
      <c r="E52">
        <f t="shared" si="3"/>
        <v>10.56</v>
      </c>
      <c r="F52">
        <f t="shared" si="3"/>
        <v>6.26</v>
      </c>
      <c r="G52">
        <f t="shared" si="3"/>
        <v>48.435000000000002</v>
      </c>
      <c r="H52">
        <f t="shared" si="3"/>
        <v>16.010000000000002</v>
      </c>
      <c r="I52">
        <f t="shared" si="3"/>
        <v>37.949999999999996</v>
      </c>
      <c r="J52">
        <f t="shared" si="3"/>
        <v>11.809999999999999</v>
      </c>
      <c r="K52">
        <f t="shared" si="3"/>
        <v>14.18</v>
      </c>
      <c r="L52">
        <f t="shared" si="3"/>
        <v>4.9800000000000004</v>
      </c>
      <c r="M52">
        <f t="shared" si="3"/>
        <v>19.540000000000003</v>
      </c>
      <c r="N52">
        <f t="shared" si="3"/>
        <v>8.06</v>
      </c>
      <c r="O52">
        <f t="shared" si="3"/>
        <v>31.68</v>
      </c>
      <c r="P52">
        <f t="shared" si="3"/>
        <v>23.88</v>
      </c>
      <c r="Q52">
        <f t="shared" si="3"/>
        <v>37.576000000000001</v>
      </c>
      <c r="R52">
        <f t="shared" si="3"/>
        <v>28.11</v>
      </c>
      <c r="S52">
        <f t="shared" si="3"/>
        <v>10.542999999999999</v>
      </c>
      <c r="T52">
        <f t="shared" si="3"/>
        <v>2.3115000000000001</v>
      </c>
      <c r="U52">
        <f t="shared" si="3"/>
        <v>38.774299999999997</v>
      </c>
      <c r="V52">
        <f t="shared" si="3"/>
        <v>54.383699999999997</v>
      </c>
      <c r="W52">
        <f t="shared" si="3"/>
        <v>36.586350000000003</v>
      </c>
    </row>
    <row r="54" spans="1:23" ht="15.75" customHeight="1" thickBot="1" x14ac:dyDescent="0.3"/>
    <row r="55" spans="1:23" ht="19.5" customHeight="1" thickBot="1" x14ac:dyDescent="0.35">
      <c r="A55" s="8" t="s">
        <v>34</v>
      </c>
      <c r="B55" s="1" t="s">
        <v>51</v>
      </c>
      <c r="C55" s="13" t="s">
        <v>1</v>
      </c>
      <c r="D55" s="14" t="s">
        <v>24</v>
      </c>
      <c r="E55" s="14" t="s">
        <v>2</v>
      </c>
      <c r="F55" s="14" t="s">
        <v>25</v>
      </c>
      <c r="G55" s="13" t="s">
        <v>3</v>
      </c>
      <c r="H55" s="14" t="s">
        <v>26</v>
      </c>
      <c r="I55" s="14" t="s">
        <v>4</v>
      </c>
      <c r="J55" s="15" t="s">
        <v>27</v>
      </c>
      <c r="K55" s="13" t="s">
        <v>5</v>
      </c>
      <c r="L55" s="14" t="s">
        <v>28</v>
      </c>
      <c r="M55" s="14" t="s">
        <v>6</v>
      </c>
      <c r="N55" s="15" t="s">
        <v>29</v>
      </c>
      <c r="O55" s="14" t="s">
        <v>7</v>
      </c>
      <c r="P55" s="15" t="s">
        <v>30</v>
      </c>
      <c r="Q55" s="13" t="s">
        <v>8</v>
      </c>
      <c r="R55" s="14" t="s">
        <v>9</v>
      </c>
      <c r="S55" s="15" t="s">
        <v>10</v>
      </c>
      <c r="T55" s="14" t="s">
        <v>31</v>
      </c>
      <c r="U55" s="13" t="s">
        <v>11</v>
      </c>
      <c r="V55" s="14" t="s">
        <v>12</v>
      </c>
      <c r="W55" s="15" t="s">
        <v>13</v>
      </c>
    </row>
    <row r="56" spans="1:23" x14ac:dyDescent="0.25">
      <c r="B56" s="3" t="s">
        <v>36</v>
      </c>
      <c r="C56" s="6">
        <v>1000</v>
      </c>
      <c r="D56">
        <v>1000</v>
      </c>
      <c r="E56">
        <v>1000</v>
      </c>
      <c r="F56">
        <v>1000</v>
      </c>
      <c r="G56">
        <v>500</v>
      </c>
      <c r="H56">
        <v>500</v>
      </c>
      <c r="I56">
        <v>500</v>
      </c>
      <c r="J56">
        <v>500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200</v>
      </c>
      <c r="R56">
        <v>1000</v>
      </c>
      <c r="S56">
        <v>50</v>
      </c>
      <c r="T56">
        <v>50</v>
      </c>
      <c r="U56">
        <v>10</v>
      </c>
      <c r="V56">
        <v>10</v>
      </c>
      <c r="W56" s="7">
        <v>15</v>
      </c>
    </row>
    <row r="57" spans="1:23" x14ac:dyDescent="0.25">
      <c r="B57" s="3" t="s">
        <v>37</v>
      </c>
      <c r="C57" s="6">
        <v>1.3339999999999999E-2</v>
      </c>
      <c r="D57">
        <v>4.7000000000000002E-3</v>
      </c>
      <c r="E57">
        <v>9.92E-3</v>
      </c>
      <c r="F57">
        <v>3.0899999999999999E-3</v>
      </c>
      <c r="G57">
        <v>8.2430000000000003E-2</v>
      </c>
      <c r="H57">
        <v>1.6320000000000001E-2</v>
      </c>
      <c r="I57">
        <v>7.0389999999999994E-2</v>
      </c>
      <c r="J57" s="12">
        <v>1.208E-2</v>
      </c>
      <c r="K57">
        <v>8.0199999999999994E-3</v>
      </c>
      <c r="L57">
        <v>2.5799999999999998E-3</v>
      </c>
      <c r="M57">
        <v>1.1220000000000001E-2</v>
      </c>
      <c r="N57">
        <v>4.0099999999999997E-3</v>
      </c>
      <c r="O57">
        <v>2.2440000000000002E-2</v>
      </c>
      <c r="P57">
        <v>1.396E-2</v>
      </c>
      <c r="Q57">
        <v>0.19997000000000001</v>
      </c>
      <c r="R57">
        <v>4.0960000000000003E-2</v>
      </c>
      <c r="S57">
        <v>0.34209000000000001</v>
      </c>
      <c r="T57">
        <v>2.3089999999999999E-2</v>
      </c>
      <c r="U57">
        <v>3.6666099999999999</v>
      </c>
      <c r="V57">
        <v>3.0712100000000002</v>
      </c>
      <c r="W57" s="7">
        <v>2.3387699999999998</v>
      </c>
    </row>
    <row r="58" spans="1:23" x14ac:dyDescent="0.25">
      <c r="B58" s="3" t="s">
        <v>38</v>
      </c>
      <c r="C58" s="6">
        <v>1.345E-2</v>
      </c>
      <c r="D58">
        <v>4.7499999999999999E-3</v>
      </c>
      <c r="E58">
        <v>1.0019999999999999E-2</v>
      </c>
      <c r="F58">
        <v>3.0999999999999999E-3</v>
      </c>
      <c r="G58">
        <v>8.2430000000000003E-2</v>
      </c>
      <c r="H58">
        <v>1.6330000000000001E-2</v>
      </c>
      <c r="I58">
        <v>7.0379999999999998E-2</v>
      </c>
      <c r="J58" s="12">
        <v>1.208E-2</v>
      </c>
      <c r="K58">
        <v>8.3099999999999997E-3</v>
      </c>
      <c r="L58">
        <v>2.5799999999999998E-3</v>
      </c>
      <c r="M58">
        <v>1.1509999999999999E-2</v>
      </c>
      <c r="N58">
        <v>4.0000000000000001E-3</v>
      </c>
      <c r="O58">
        <v>2.2419999999999999E-2</v>
      </c>
      <c r="P58">
        <v>1.3939999999999999E-2</v>
      </c>
      <c r="Q58">
        <v>0.19997999999999999</v>
      </c>
      <c r="R58">
        <v>4.0829999999999998E-2</v>
      </c>
      <c r="S58">
        <v>0.34247</v>
      </c>
      <c r="T58">
        <v>2.3050000000000001E-2</v>
      </c>
      <c r="U58">
        <v>3.6658900000000001</v>
      </c>
      <c r="V58">
        <v>3.0613899999999998</v>
      </c>
      <c r="W58" s="7">
        <v>2.3387799999999999</v>
      </c>
    </row>
    <row r="59" spans="1:23" x14ac:dyDescent="0.25">
      <c r="B59" s="3" t="s">
        <v>39</v>
      </c>
      <c r="C59" s="6">
        <v>3.8000000000000002E-4</v>
      </c>
      <c r="D59">
        <v>1.2E-4</v>
      </c>
      <c r="E59">
        <v>2.7999999999999998E-4</v>
      </c>
      <c r="F59">
        <v>8.0000000000000007E-5</v>
      </c>
      <c r="G59">
        <v>2.31E-3</v>
      </c>
      <c r="H59">
        <v>4.2000000000000002E-4</v>
      </c>
      <c r="I59">
        <v>1.98E-3</v>
      </c>
      <c r="J59">
        <v>3.1E-4</v>
      </c>
      <c r="K59">
        <v>2.4000000000000001E-4</v>
      </c>
      <c r="L59">
        <v>6.9999999999999994E-5</v>
      </c>
      <c r="M59">
        <v>3.4000000000000002E-4</v>
      </c>
      <c r="N59">
        <v>1.1E-4</v>
      </c>
      <c r="O59">
        <v>6.4000000000000005E-4</v>
      </c>
      <c r="P59">
        <v>3.8000000000000002E-4</v>
      </c>
      <c r="Q59">
        <v>5.0800000000000003E-3</v>
      </c>
      <c r="R59">
        <v>1.17E-3</v>
      </c>
      <c r="S59">
        <v>9.8700000000000003E-3</v>
      </c>
      <c r="T59">
        <v>6.0999999999999997E-4</v>
      </c>
      <c r="U59">
        <v>9.6189999999999998E-2</v>
      </c>
      <c r="V59">
        <v>9.4460000000000002E-2</v>
      </c>
      <c r="W59" s="7">
        <v>6.0429999999999998E-2</v>
      </c>
    </row>
    <row r="60" spans="1:23" x14ac:dyDescent="0.25">
      <c r="B60" s="3" t="s">
        <v>40</v>
      </c>
      <c r="C60" s="6">
        <v>3.8999999999999999E-4</v>
      </c>
      <c r="D60">
        <v>1.2E-4</v>
      </c>
      <c r="E60">
        <v>2.9E-4</v>
      </c>
      <c r="F60">
        <v>8.0000000000000007E-5</v>
      </c>
      <c r="G60">
        <v>2.33E-3</v>
      </c>
      <c r="H60">
        <v>4.2000000000000002E-4</v>
      </c>
      <c r="I60">
        <v>1.99E-3</v>
      </c>
      <c r="J60">
        <v>3.1E-4</v>
      </c>
      <c r="K60">
        <v>2.5000000000000001E-4</v>
      </c>
      <c r="L60">
        <v>6.9999999999999994E-5</v>
      </c>
      <c r="M60">
        <v>3.5E-4</v>
      </c>
      <c r="N60">
        <v>1.1E-4</v>
      </c>
      <c r="O60">
        <v>6.4999999999999997E-4</v>
      </c>
      <c r="P60">
        <v>3.8999999999999999E-4</v>
      </c>
      <c r="Q60">
        <v>5.0800000000000003E-3</v>
      </c>
      <c r="R60">
        <v>1.17E-3</v>
      </c>
      <c r="S60">
        <v>9.8700000000000003E-3</v>
      </c>
      <c r="T60">
        <v>5.9999999999999995E-4</v>
      </c>
      <c r="U60">
        <v>9.6420000000000006E-2</v>
      </c>
      <c r="V60">
        <v>9.4159999999999994E-2</v>
      </c>
      <c r="W60" s="7">
        <v>6.0659999999999999E-2</v>
      </c>
    </row>
    <row r="61" spans="1:23" x14ac:dyDescent="0.25">
      <c r="B61" s="3" t="s">
        <v>52</v>
      </c>
      <c r="C61" s="49">
        <f t="shared" ref="C61:W61" si="4">C60+C59</f>
        <v>7.7000000000000007E-4</v>
      </c>
      <c r="D61">
        <f t="shared" si="4"/>
        <v>2.4000000000000001E-4</v>
      </c>
      <c r="E61">
        <f t="shared" si="4"/>
        <v>5.6999999999999998E-4</v>
      </c>
      <c r="F61">
        <f t="shared" si="4"/>
        <v>1.6000000000000001E-4</v>
      </c>
      <c r="G61">
        <f t="shared" si="4"/>
        <v>4.64E-3</v>
      </c>
      <c r="H61">
        <f t="shared" si="4"/>
        <v>8.4000000000000003E-4</v>
      </c>
      <c r="I61">
        <f t="shared" si="4"/>
        <v>3.9699999999999996E-3</v>
      </c>
      <c r="J61">
        <f t="shared" si="4"/>
        <v>6.2E-4</v>
      </c>
      <c r="K61">
        <f t="shared" si="4"/>
        <v>4.8999999999999998E-4</v>
      </c>
      <c r="L61">
        <f t="shared" si="4"/>
        <v>1.3999999999999999E-4</v>
      </c>
      <c r="M61">
        <f t="shared" si="4"/>
        <v>6.9000000000000008E-4</v>
      </c>
      <c r="N61">
        <f t="shared" si="4"/>
        <v>2.2000000000000001E-4</v>
      </c>
      <c r="O61">
        <f t="shared" si="4"/>
        <v>1.2899999999999999E-3</v>
      </c>
      <c r="P61">
        <f t="shared" si="4"/>
        <v>7.7000000000000007E-4</v>
      </c>
      <c r="Q61">
        <f t="shared" si="4"/>
        <v>1.0160000000000001E-2</v>
      </c>
      <c r="R61">
        <f t="shared" si="4"/>
        <v>2.3400000000000001E-3</v>
      </c>
      <c r="S61">
        <f t="shared" si="4"/>
        <v>1.9740000000000001E-2</v>
      </c>
      <c r="T61">
        <f t="shared" si="4"/>
        <v>1.2099999999999999E-3</v>
      </c>
      <c r="U61">
        <f t="shared" si="4"/>
        <v>0.19261</v>
      </c>
      <c r="V61">
        <f t="shared" si="4"/>
        <v>0.18862000000000001</v>
      </c>
      <c r="W61" s="7">
        <f t="shared" si="4"/>
        <v>0.12109</v>
      </c>
    </row>
    <row r="62" spans="1:23" x14ac:dyDescent="0.25">
      <c r="B62" s="3" t="s">
        <v>42</v>
      </c>
      <c r="C62" s="6">
        <v>9.8099999999999993E-3</v>
      </c>
      <c r="D62">
        <v>1.137E-2</v>
      </c>
      <c r="E62">
        <v>9.6100000000000005E-3</v>
      </c>
      <c r="F62">
        <v>8.7100000000000007E-3</v>
      </c>
      <c r="G62">
        <v>9.6399999999999993E-3</v>
      </c>
      <c r="H62">
        <v>1.057E-2</v>
      </c>
      <c r="I62">
        <v>9.6299999999999997E-3</v>
      </c>
      <c r="J62">
        <v>1.004E-2</v>
      </c>
      <c r="K62">
        <v>1.022E-2</v>
      </c>
      <c r="L62">
        <v>9.4299999999999991E-3</v>
      </c>
      <c r="M62">
        <v>1.039E-2</v>
      </c>
      <c r="N62">
        <v>1.2970000000000001E-2</v>
      </c>
      <c r="O62">
        <v>9.8300000000000002E-3</v>
      </c>
      <c r="P62">
        <v>9.58E-3</v>
      </c>
      <c r="Q62">
        <v>9.3100000000000006E-3</v>
      </c>
      <c r="R62">
        <v>9.8399999999999998E-3</v>
      </c>
      <c r="S62">
        <v>9.9900000000000006E-3</v>
      </c>
      <c r="T62">
        <v>9.2899999999999996E-3</v>
      </c>
      <c r="U62">
        <v>9.6399999999999993E-3</v>
      </c>
      <c r="V62">
        <v>1.0529999999999999E-2</v>
      </c>
      <c r="W62" s="7">
        <v>9.5099999999999994E-3</v>
      </c>
    </row>
    <row r="63" spans="1:23" x14ac:dyDescent="0.25">
      <c r="B63" s="3" t="s">
        <v>43</v>
      </c>
      <c r="C63" s="6">
        <v>8.6199999999999992E-3</v>
      </c>
      <c r="D63">
        <v>7.7299999999999999E-3</v>
      </c>
      <c r="E63">
        <v>8.5599999999999999E-3</v>
      </c>
      <c r="F63">
        <v>7.7200000000000003E-3</v>
      </c>
      <c r="G63">
        <v>8.5000000000000006E-3</v>
      </c>
      <c r="H63">
        <v>7.8499999999999993E-3</v>
      </c>
      <c r="I63">
        <v>8.5100000000000002E-3</v>
      </c>
      <c r="J63">
        <v>7.8600000000000007E-3</v>
      </c>
      <c r="K63">
        <v>9.1800000000000007E-3</v>
      </c>
      <c r="L63">
        <v>8.4499999999999992E-3</v>
      </c>
      <c r="M63">
        <v>9.2399999999999999E-3</v>
      </c>
      <c r="N63">
        <v>8.5699999999999995E-3</v>
      </c>
      <c r="O63">
        <v>8.6400000000000001E-3</v>
      </c>
      <c r="P63">
        <v>8.3400000000000002E-3</v>
      </c>
      <c r="Q63">
        <v>7.7000000000000002E-3</v>
      </c>
      <c r="R63">
        <v>8.6899999999999998E-3</v>
      </c>
      <c r="S63">
        <v>8.7399999999999995E-3</v>
      </c>
      <c r="T63">
        <v>7.9399999999999991E-3</v>
      </c>
      <c r="U63">
        <v>7.9500000000000005E-3</v>
      </c>
      <c r="V63">
        <v>9.3200000000000002E-3</v>
      </c>
      <c r="W63" s="7">
        <v>7.8300000000000002E-3</v>
      </c>
    </row>
    <row r="64" spans="1:23" x14ac:dyDescent="0.25">
      <c r="B64" s="3" t="s">
        <v>44</v>
      </c>
      <c r="C64" s="6">
        <v>7.4599999999999996E-3</v>
      </c>
      <c r="D64">
        <v>6.6699999999999997E-3</v>
      </c>
      <c r="E64">
        <v>7.5500000000000003E-3</v>
      </c>
      <c r="F64">
        <v>6.7400000000000003E-3</v>
      </c>
      <c r="G64">
        <v>7.26E-3</v>
      </c>
      <c r="H64">
        <v>6.8100000000000001E-3</v>
      </c>
      <c r="I64">
        <v>7.4000000000000003E-3</v>
      </c>
      <c r="J64">
        <v>6.79E-3</v>
      </c>
      <c r="K64">
        <v>8.1300000000000001E-3</v>
      </c>
      <c r="L64">
        <v>7.4599999999999996E-3</v>
      </c>
      <c r="M64">
        <v>7.8700000000000003E-3</v>
      </c>
      <c r="N64">
        <v>7.5399999999999998E-3</v>
      </c>
      <c r="O64">
        <v>7.45E-3</v>
      </c>
      <c r="P64">
        <v>7.0200000000000002E-3</v>
      </c>
      <c r="Q64">
        <v>6.5500000000000003E-3</v>
      </c>
      <c r="R64">
        <v>7.43E-3</v>
      </c>
      <c r="S64">
        <v>7.6E-3</v>
      </c>
      <c r="T64">
        <v>6.8700000000000002E-3</v>
      </c>
      <c r="U64">
        <v>6.79E-3</v>
      </c>
      <c r="V64">
        <v>6.8999999999999999E-3</v>
      </c>
      <c r="W64" s="7">
        <v>6.62E-3</v>
      </c>
    </row>
    <row r="65" spans="1:23" x14ac:dyDescent="0.25">
      <c r="B65" s="3" t="s">
        <v>46</v>
      </c>
      <c r="C65" s="6">
        <v>9.8899999999999995E-3</v>
      </c>
      <c r="D65">
        <v>8.8299999999999993E-3</v>
      </c>
      <c r="E65">
        <v>9.7199999999999995E-3</v>
      </c>
      <c r="F65">
        <v>8.7100000000000007E-3</v>
      </c>
      <c r="G65">
        <v>9.75E-3</v>
      </c>
      <c r="H65">
        <v>9.41E-3</v>
      </c>
      <c r="I65">
        <v>9.7400000000000004E-3</v>
      </c>
      <c r="J65">
        <v>9.4299999999999991E-3</v>
      </c>
      <c r="K65">
        <v>1.01E-2</v>
      </c>
      <c r="L65">
        <v>9.4000000000000004E-3</v>
      </c>
      <c r="M65">
        <v>1.027E-2</v>
      </c>
      <c r="N65">
        <v>9.5999999999999992E-3</v>
      </c>
      <c r="O65">
        <v>9.8700000000000003E-3</v>
      </c>
      <c r="P65">
        <v>9.5399999999999999E-3</v>
      </c>
      <c r="Q65">
        <v>9.3500000000000007E-3</v>
      </c>
      <c r="R65">
        <v>9.9799999999999993E-3</v>
      </c>
      <c r="S65">
        <v>9.9600000000000001E-3</v>
      </c>
      <c r="T65">
        <v>9.0500000000000008E-3</v>
      </c>
      <c r="U65">
        <v>9.7699999999999992E-3</v>
      </c>
      <c r="V65">
        <v>1.056E-2</v>
      </c>
      <c r="W65" s="7">
        <v>1.057E-2</v>
      </c>
    </row>
    <row r="66" spans="1:23" x14ac:dyDescent="0.25">
      <c r="B66" s="3" t="s">
        <v>47</v>
      </c>
      <c r="C66" s="6">
        <v>8.6899999999999998E-3</v>
      </c>
      <c r="D66">
        <v>7.79E-3</v>
      </c>
      <c r="E66">
        <v>8.6700000000000006E-3</v>
      </c>
      <c r="F66">
        <v>7.7400000000000004E-3</v>
      </c>
      <c r="G66">
        <v>8.5500000000000003E-3</v>
      </c>
      <c r="H66">
        <v>7.8300000000000002E-3</v>
      </c>
      <c r="I66">
        <v>8.5699999999999995E-3</v>
      </c>
      <c r="J66">
        <v>7.8700000000000003E-3</v>
      </c>
      <c r="K66">
        <v>9.0699999999999999E-3</v>
      </c>
      <c r="L66">
        <v>8.4100000000000008E-3</v>
      </c>
      <c r="M66">
        <v>9.2399999999999999E-3</v>
      </c>
      <c r="N66">
        <v>8.5699999999999995E-3</v>
      </c>
      <c r="O66">
        <v>8.7200000000000003E-3</v>
      </c>
      <c r="P66">
        <v>8.4499999999999992E-3</v>
      </c>
      <c r="Q66">
        <v>7.7000000000000002E-3</v>
      </c>
      <c r="R66">
        <v>8.6999999999999994E-3</v>
      </c>
      <c r="S66">
        <v>8.7299999999999999E-3</v>
      </c>
      <c r="T66">
        <v>7.9399999999999991E-3</v>
      </c>
      <c r="U66">
        <v>7.9699999999999997E-3</v>
      </c>
      <c r="V66">
        <v>9.3200000000000002E-3</v>
      </c>
      <c r="W66" s="7">
        <v>7.8600000000000007E-3</v>
      </c>
    </row>
    <row r="67" spans="1:23" x14ac:dyDescent="0.25">
      <c r="B67" s="3" t="s">
        <v>48</v>
      </c>
      <c r="C67" s="6">
        <v>7.5399999999999998E-3</v>
      </c>
      <c r="D67">
        <v>6.7099999999999998E-3</v>
      </c>
      <c r="E67">
        <v>7.6299999999999996E-3</v>
      </c>
      <c r="F67">
        <v>6.6800000000000002E-3</v>
      </c>
      <c r="G67">
        <v>7.45E-3</v>
      </c>
      <c r="H67">
        <v>6.7400000000000003E-3</v>
      </c>
      <c r="I67">
        <v>7.45E-3</v>
      </c>
      <c r="J67">
        <v>6.8100000000000001E-3</v>
      </c>
      <c r="K67">
        <v>8.0599999999999995E-3</v>
      </c>
      <c r="L67">
        <v>7.45E-3</v>
      </c>
      <c r="M67">
        <v>8.0099999999999998E-3</v>
      </c>
      <c r="N67">
        <v>7.5799999999999999E-3</v>
      </c>
      <c r="O67">
        <v>7.4799999999999997E-3</v>
      </c>
      <c r="P67">
        <v>7.43E-3</v>
      </c>
      <c r="Q67">
        <v>6.5500000000000003E-3</v>
      </c>
      <c r="R67">
        <v>7.4200000000000004E-3</v>
      </c>
      <c r="S67">
        <v>7.5700000000000003E-3</v>
      </c>
      <c r="T67">
        <v>6.8500000000000002E-3</v>
      </c>
      <c r="U67">
        <v>6.8100000000000001E-3</v>
      </c>
      <c r="V67">
        <v>6.9300000000000004E-3</v>
      </c>
      <c r="W67" s="7">
        <v>6.6800000000000002E-3</v>
      </c>
    </row>
    <row r="68" spans="1:23" x14ac:dyDescent="0.25">
      <c r="B68" s="3" t="s">
        <v>49</v>
      </c>
      <c r="C68" s="6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7">
        <v>0</v>
      </c>
    </row>
    <row r="69" spans="1:23" ht="15.75" customHeight="1" thickBot="1" x14ac:dyDescent="0.3">
      <c r="B69" s="4" t="s">
        <v>50</v>
      </c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7"/>
    </row>
    <row r="70" spans="1:23" x14ac:dyDescent="0.25">
      <c r="C70" s="50">
        <f>AVERAGE(C61,C43,C25)</f>
        <v>5.8000000000000011E-4</v>
      </c>
      <c r="D70" s="50">
        <f t="shared" ref="D70:W70" si="5">AVERAGE(D61,D43,D25)</f>
        <v>2.4000000000000001E-4</v>
      </c>
      <c r="E70" s="50">
        <f t="shared" si="5"/>
        <v>4.2333333333333329E-4</v>
      </c>
      <c r="F70" s="50">
        <f t="shared" si="5"/>
        <v>1.6000000000000001E-4</v>
      </c>
      <c r="G70" s="50">
        <f t="shared" si="5"/>
        <v>3.6933333333333332E-3</v>
      </c>
      <c r="H70" s="50">
        <f t="shared" si="5"/>
        <v>8.3333333333333339E-4</v>
      </c>
      <c r="I70" s="50">
        <f t="shared" si="5"/>
        <v>3.0766666666666668E-3</v>
      </c>
      <c r="J70" s="50">
        <f t="shared" si="5"/>
        <v>6.1666666666666673E-4</v>
      </c>
      <c r="K70" s="50">
        <f t="shared" si="5"/>
        <v>4.6000000000000007E-4</v>
      </c>
      <c r="L70" s="50">
        <f t="shared" si="5"/>
        <v>1.3999999999999999E-4</v>
      </c>
      <c r="M70" s="50">
        <f t="shared" si="5"/>
        <v>6.4333333333333332E-4</v>
      </c>
      <c r="N70" s="50">
        <f t="shared" si="5"/>
        <v>2.2666666666666668E-4</v>
      </c>
      <c r="O70" s="50">
        <f t="shared" si="5"/>
        <v>1.0766666666666667E-3</v>
      </c>
      <c r="P70" s="50">
        <f t="shared" si="5"/>
        <v>6.9666666666666661E-4</v>
      </c>
      <c r="Q70" s="50">
        <f t="shared" si="5"/>
        <v>8.5266666666666668E-3</v>
      </c>
      <c r="R70" s="50">
        <f t="shared" si="5"/>
        <v>1.8433333333333333E-3</v>
      </c>
      <c r="S70" s="50">
        <f t="shared" si="5"/>
        <v>1.4116666666666666E-2</v>
      </c>
      <c r="T70" s="50">
        <f t="shared" si="5"/>
        <v>1.2099999999999999E-3</v>
      </c>
      <c r="U70" s="50">
        <f t="shared" si="5"/>
        <v>0.15515999999999999</v>
      </c>
      <c r="V70" s="50">
        <f t="shared" si="5"/>
        <v>0.17646333333333333</v>
      </c>
      <c r="W70" s="50">
        <f t="shared" si="5"/>
        <v>9.7983333333333325E-2</v>
      </c>
    </row>
    <row r="72" spans="1:23" ht="15.75" customHeight="1" thickBot="1" x14ac:dyDescent="0.3"/>
    <row r="73" spans="1:23" ht="19.5" customHeight="1" thickBot="1" x14ac:dyDescent="0.35">
      <c r="A73" s="8" t="s">
        <v>53</v>
      </c>
      <c r="B73" s="1" t="s">
        <v>51</v>
      </c>
      <c r="C73" s="13" t="s">
        <v>1</v>
      </c>
      <c r="D73" s="14" t="s">
        <v>24</v>
      </c>
      <c r="E73" s="14" t="s">
        <v>2</v>
      </c>
      <c r="F73" s="14" t="s">
        <v>25</v>
      </c>
      <c r="G73" s="13" t="s">
        <v>3</v>
      </c>
      <c r="H73" s="14" t="s">
        <v>26</v>
      </c>
      <c r="I73" s="14" t="s">
        <v>4</v>
      </c>
      <c r="J73" s="15" t="s">
        <v>27</v>
      </c>
      <c r="K73" s="13" t="s">
        <v>5</v>
      </c>
      <c r="L73" s="14" t="s">
        <v>28</v>
      </c>
      <c r="M73" s="14" t="s">
        <v>6</v>
      </c>
      <c r="N73" s="15" t="s">
        <v>29</v>
      </c>
      <c r="O73" s="14" t="s">
        <v>7</v>
      </c>
      <c r="P73" s="15" t="s">
        <v>30</v>
      </c>
      <c r="Q73" s="13" t="s">
        <v>8</v>
      </c>
      <c r="R73" s="14" t="s">
        <v>9</v>
      </c>
      <c r="S73" s="15" t="s">
        <v>10</v>
      </c>
      <c r="T73" s="14" t="s">
        <v>31</v>
      </c>
      <c r="U73" s="13" t="s">
        <v>11</v>
      </c>
      <c r="V73" s="14" t="s">
        <v>12</v>
      </c>
      <c r="W73" s="15" t="s">
        <v>13</v>
      </c>
    </row>
    <row r="74" spans="1:23" x14ac:dyDescent="0.25">
      <c r="B74" s="3" t="s">
        <v>36</v>
      </c>
      <c r="C74" s="6">
        <v>1000</v>
      </c>
      <c r="D74">
        <v>1000</v>
      </c>
      <c r="E74">
        <v>1000</v>
      </c>
      <c r="F74">
        <v>1000</v>
      </c>
      <c r="G74">
        <v>500</v>
      </c>
      <c r="H74">
        <v>500</v>
      </c>
      <c r="I74">
        <v>500</v>
      </c>
      <c r="J74">
        <v>500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200</v>
      </c>
      <c r="R74">
        <v>1000</v>
      </c>
      <c r="S74">
        <v>50</v>
      </c>
      <c r="T74">
        <v>500</v>
      </c>
      <c r="U74">
        <v>10</v>
      </c>
      <c r="V74">
        <v>10</v>
      </c>
      <c r="W74" s="7">
        <v>15</v>
      </c>
    </row>
    <row r="75" spans="1:23" x14ac:dyDescent="0.25">
      <c r="B75" s="3" t="s">
        <v>37</v>
      </c>
      <c r="C75" s="6">
        <v>1.333E-2</v>
      </c>
      <c r="D75">
        <v>4.6899999999999997E-3</v>
      </c>
      <c r="E75">
        <v>9.92E-3</v>
      </c>
      <c r="F75">
        <v>3.0899999999999999E-3</v>
      </c>
      <c r="G75">
        <v>8.8340000000000002E-2</v>
      </c>
      <c r="H75">
        <v>1.6320000000000001E-2</v>
      </c>
      <c r="I75">
        <v>7.0349999999999996E-2</v>
      </c>
      <c r="J75" s="12">
        <v>1.208E-2</v>
      </c>
      <c r="K75">
        <v>8.0199999999999994E-3</v>
      </c>
      <c r="L75">
        <v>2.5799999999999998E-3</v>
      </c>
      <c r="M75">
        <v>1.1209999999999999E-2</v>
      </c>
      <c r="N75">
        <v>4.0099999999999997E-3</v>
      </c>
      <c r="O75">
        <v>2.2429999999999999E-2</v>
      </c>
      <c r="P75">
        <v>1.3950000000000001E-2</v>
      </c>
      <c r="Q75">
        <v>0.19988</v>
      </c>
      <c r="R75">
        <v>4.095E-2</v>
      </c>
      <c r="S75">
        <v>0.34042</v>
      </c>
      <c r="T75">
        <v>2.308E-2</v>
      </c>
      <c r="U75">
        <v>3.6646200000000002</v>
      </c>
      <c r="V75">
        <v>3.0695700000000001</v>
      </c>
      <c r="W75" s="7">
        <v>2.33771</v>
      </c>
    </row>
    <row r="76" spans="1:23" x14ac:dyDescent="0.25">
      <c r="B76" s="3" t="s">
        <v>38</v>
      </c>
      <c r="C76" s="6">
        <v>1.333E-2</v>
      </c>
      <c r="D76">
        <v>4.7499999999999999E-3</v>
      </c>
      <c r="E76">
        <v>1.0019999999999999E-2</v>
      </c>
      <c r="F76">
        <v>3.0999999999999999E-3</v>
      </c>
      <c r="G76">
        <v>8.6389999999999995E-2</v>
      </c>
      <c r="H76">
        <v>1.6320000000000001E-2</v>
      </c>
      <c r="I76">
        <v>7.0290000000000005E-2</v>
      </c>
      <c r="J76" s="12">
        <v>1.208E-2</v>
      </c>
      <c r="K76">
        <v>8.3099999999999997E-3</v>
      </c>
      <c r="L76">
        <v>2.5799999999999998E-3</v>
      </c>
      <c r="M76">
        <v>1.15E-2</v>
      </c>
      <c r="N76">
        <v>4.0000000000000001E-3</v>
      </c>
      <c r="O76">
        <v>2.2409999999999999E-2</v>
      </c>
      <c r="P76">
        <v>1.393E-2</v>
      </c>
      <c r="Q76">
        <v>0.19986999999999999</v>
      </c>
      <c r="R76">
        <v>4.0800000000000003E-2</v>
      </c>
      <c r="S76">
        <v>0.34122000000000002</v>
      </c>
      <c r="T76">
        <v>2.3029999999999998E-2</v>
      </c>
      <c r="U76">
        <v>3.6642000000000001</v>
      </c>
      <c r="V76">
        <v>3.0605600000000002</v>
      </c>
      <c r="W76" s="7">
        <v>2.3373900000000001</v>
      </c>
    </row>
    <row r="77" spans="1:23" x14ac:dyDescent="0.25">
      <c r="B77" s="3" t="s">
        <v>39</v>
      </c>
      <c r="C77" s="6">
        <v>3.8000000000000002E-4</v>
      </c>
      <c r="D77">
        <v>1.2E-4</v>
      </c>
      <c r="E77">
        <v>2.7999999999999998E-4</v>
      </c>
      <c r="F77">
        <v>8.0000000000000007E-5</v>
      </c>
      <c r="G77">
        <v>2.49E-3</v>
      </c>
      <c r="H77">
        <v>4.2000000000000002E-4</v>
      </c>
      <c r="I77">
        <v>1.98E-3</v>
      </c>
      <c r="J77">
        <v>3.2000000000000003E-4</v>
      </c>
      <c r="K77">
        <v>2.4000000000000001E-4</v>
      </c>
      <c r="L77">
        <v>6.9999999999999994E-5</v>
      </c>
      <c r="M77">
        <v>3.4000000000000002E-4</v>
      </c>
      <c r="N77">
        <v>1.1E-4</v>
      </c>
      <c r="O77">
        <v>6.4000000000000005E-4</v>
      </c>
      <c r="P77">
        <v>3.8000000000000002E-4</v>
      </c>
      <c r="Q77">
        <v>5.1200000000000004E-3</v>
      </c>
      <c r="R77">
        <v>1.1800000000000001E-3</v>
      </c>
      <c r="S77">
        <v>9.8700000000000003E-3</v>
      </c>
      <c r="T77">
        <v>6.0999999999999997E-4</v>
      </c>
      <c r="U77">
        <v>9.6990000000000007E-2</v>
      </c>
      <c r="V77">
        <v>9.5019999999999993E-2</v>
      </c>
      <c r="W77" s="7">
        <v>6.0789999999999997E-2</v>
      </c>
    </row>
    <row r="78" spans="1:23" x14ac:dyDescent="0.25">
      <c r="B78" s="3" t="s">
        <v>40</v>
      </c>
      <c r="C78" s="6">
        <v>3.8000000000000002E-4</v>
      </c>
      <c r="D78">
        <v>1.2E-4</v>
      </c>
      <c r="E78">
        <v>2.9E-4</v>
      </c>
      <c r="F78">
        <v>8.0000000000000007E-5</v>
      </c>
      <c r="G78">
        <v>2.4199999999999998E-3</v>
      </c>
      <c r="H78">
        <v>4.2000000000000002E-4</v>
      </c>
      <c r="I78">
        <v>1.97E-3</v>
      </c>
      <c r="J78">
        <v>3.2000000000000003E-4</v>
      </c>
      <c r="K78">
        <v>2.5000000000000001E-4</v>
      </c>
      <c r="L78">
        <v>6.9999999999999994E-5</v>
      </c>
      <c r="M78">
        <v>3.5E-4</v>
      </c>
      <c r="N78">
        <v>1.1E-4</v>
      </c>
      <c r="O78">
        <v>6.4000000000000005E-4</v>
      </c>
      <c r="P78">
        <v>3.8999999999999999E-4</v>
      </c>
      <c r="Q78">
        <v>5.1200000000000004E-3</v>
      </c>
      <c r="R78">
        <v>1.1800000000000001E-3</v>
      </c>
      <c r="S78">
        <v>9.9000000000000008E-3</v>
      </c>
      <c r="T78">
        <v>6.0999999999999997E-4</v>
      </c>
      <c r="U78">
        <v>9.7220000000000001E-2</v>
      </c>
      <c r="V78">
        <v>9.4740000000000005E-2</v>
      </c>
      <c r="W78" s="7">
        <v>6.1089999999999998E-2</v>
      </c>
    </row>
    <row r="79" spans="1:23" x14ac:dyDescent="0.25">
      <c r="B79" s="3" t="s">
        <v>52</v>
      </c>
      <c r="C79" s="49">
        <f>SUM(C78,C77)</f>
        <v>7.6000000000000004E-4</v>
      </c>
      <c r="D79">
        <f t="shared" ref="D79:W79" si="6">SUM(D78,D77)</f>
        <v>2.4000000000000001E-4</v>
      </c>
      <c r="E79">
        <f t="shared" si="6"/>
        <v>5.6999999999999998E-4</v>
      </c>
      <c r="F79">
        <f t="shared" si="6"/>
        <v>1.6000000000000001E-4</v>
      </c>
      <c r="G79">
        <f t="shared" si="6"/>
        <v>4.9099999999999994E-3</v>
      </c>
      <c r="H79">
        <f t="shared" si="6"/>
        <v>8.4000000000000003E-4</v>
      </c>
      <c r="I79">
        <f t="shared" si="6"/>
        <v>3.9500000000000004E-3</v>
      </c>
      <c r="J79">
        <f t="shared" si="6"/>
        <v>6.4000000000000005E-4</v>
      </c>
      <c r="K79">
        <f t="shared" si="6"/>
        <v>4.8999999999999998E-4</v>
      </c>
      <c r="L79">
        <f t="shared" si="6"/>
        <v>1.3999999999999999E-4</v>
      </c>
      <c r="M79">
        <f t="shared" si="6"/>
        <v>6.9000000000000008E-4</v>
      </c>
      <c r="N79">
        <f t="shared" si="6"/>
        <v>2.2000000000000001E-4</v>
      </c>
      <c r="O79">
        <f t="shared" si="6"/>
        <v>1.2800000000000001E-3</v>
      </c>
      <c r="P79">
        <f t="shared" si="6"/>
        <v>7.7000000000000007E-4</v>
      </c>
      <c r="Q79">
        <f t="shared" si="6"/>
        <v>1.0240000000000001E-2</v>
      </c>
      <c r="R79">
        <f t="shared" si="6"/>
        <v>2.3600000000000001E-3</v>
      </c>
      <c r="S79">
        <f t="shared" si="6"/>
        <v>1.9770000000000003E-2</v>
      </c>
      <c r="T79">
        <f t="shared" si="6"/>
        <v>1.2199999999999999E-3</v>
      </c>
      <c r="U79">
        <f t="shared" si="6"/>
        <v>0.19420999999999999</v>
      </c>
      <c r="V79">
        <f t="shared" si="6"/>
        <v>0.18975999999999998</v>
      </c>
      <c r="W79" s="7">
        <f t="shared" si="6"/>
        <v>0.12187999999999999</v>
      </c>
    </row>
    <row r="80" spans="1:23" x14ac:dyDescent="0.25">
      <c r="B80" s="3" t="s">
        <v>42</v>
      </c>
      <c r="C80" s="49">
        <v>1.001E-2</v>
      </c>
      <c r="D80">
        <v>1.12E-2</v>
      </c>
      <c r="E80">
        <v>9.92E-3</v>
      </c>
      <c r="F80">
        <v>1.282E-2</v>
      </c>
      <c r="G80">
        <v>9.8600000000000007E-3</v>
      </c>
      <c r="H80">
        <v>1.048E-2</v>
      </c>
      <c r="I80">
        <v>9.8099999999999993E-3</v>
      </c>
      <c r="J80">
        <v>1.009E-2</v>
      </c>
      <c r="K80">
        <v>1.044E-2</v>
      </c>
      <c r="L80">
        <v>1.1809999999999999E-2</v>
      </c>
      <c r="M80">
        <v>1.042E-2</v>
      </c>
      <c r="N80">
        <v>9.7000000000000003E-3</v>
      </c>
      <c r="O80">
        <v>9.8399999999999998E-3</v>
      </c>
      <c r="P80">
        <v>9.5200000000000007E-3</v>
      </c>
      <c r="Q80">
        <v>9.4500000000000001E-3</v>
      </c>
      <c r="R80">
        <v>9.9900000000000006E-3</v>
      </c>
      <c r="S80">
        <v>1.022E-2</v>
      </c>
      <c r="T80">
        <v>1.128E-2</v>
      </c>
      <c r="U80">
        <v>9.7999999999999997E-3</v>
      </c>
      <c r="V80">
        <v>1.0619999999999999E-2</v>
      </c>
      <c r="W80" s="7">
        <v>9.6299999999999997E-3</v>
      </c>
    </row>
    <row r="81" spans="2:26" x14ac:dyDescent="0.25">
      <c r="B81" s="3" t="s">
        <v>43</v>
      </c>
      <c r="C81" s="6">
        <v>8.6599999999999993E-3</v>
      </c>
      <c r="D81">
        <v>7.77E-3</v>
      </c>
      <c r="E81">
        <v>8.6199999999999992E-3</v>
      </c>
      <c r="F81">
        <v>7.77E-3</v>
      </c>
      <c r="G81">
        <v>8.5500000000000003E-3</v>
      </c>
      <c r="H81">
        <v>7.8899999999999994E-3</v>
      </c>
      <c r="I81">
        <v>8.5400000000000007E-3</v>
      </c>
      <c r="J81">
        <v>7.9100000000000004E-3</v>
      </c>
      <c r="K81">
        <v>9.2200000000000008E-3</v>
      </c>
      <c r="L81">
        <v>8.4499999999999992E-3</v>
      </c>
      <c r="M81">
        <v>9.2800000000000001E-3</v>
      </c>
      <c r="N81">
        <v>8.6199999999999992E-3</v>
      </c>
      <c r="O81">
        <v>8.6E-3</v>
      </c>
      <c r="P81">
        <v>8.3199999999999993E-3</v>
      </c>
      <c r="Q81">
        <v>7.7600000000000004E-3</v>
      </c>
      <c r="R81">
        <v>8.7299999999999999E-3</v>
      </c>
      <c r="S81">
        <v>8.7899999999999992E-3</v>
      </c>
      <c r="T81">
        <v>8.0000000000000002E-3</v>
      </c>
      <c r="U81">
        <v>8.0199999999999994E-3</v>
      </c>
      <c r="V81">
        <v>9.3799999999999994E-3</v>
      </c>
      <c r="W81" s="7">
        <v>7.8799999999999999E-3</v>
      </c>
    </row>
    <row r="82" spans="2:26" x14ac:dyDescent="0.25">
      <c r="B82" s="3" t="s">
        <v>44</v>
      </c>
      <c r="C82" s="6">
        <v>7.6299999999999996E-3</v>
      </c>
      <c r="D82">
        <v>6.6499999999999997E-3</v>
      </c>
      <c r="E82">
        <v>7.5199999999999998E-3</v>
      </c>
      <c r="F82">
        <v>6.8199999999999997E-3</v>
      </c>
      <c r="G82">
        <v>7.45E-3</v>
      </c>
      <c r="H82">
        <v>6.8500000000000002E-3</v>
      </c>
      <c r="I82">
        <v>7.43E-3</v>
      </c>
      <c r="J82">
        <v>6.6800000000000002E-3</v>
      </c>
      <c r="K82">
        <v>8.2699999999999996E-3</v>
      </c>
      <c r="L82">
        <v>7.5399999999999998E-3</v>
      </c>
      <c r="M82">
        <v>8.0000000000000002E-3</v>
      </c>
      <c r="N82">
        <v>7.7400000000000004E-3</v>
      </c>
      <c r="O82">
        <v>7.5399999999999998E-3</v>
      </c>
      <c r="P82">
        <v>7.3699999999999998E-3</v>
      </c>
      <c r="Q82">
        <v>6.6699999999999997E-3</v>
      </c>
      <c r="R82">
        <v>7.5700000000000003E-3</v>
      </c>
      <c r="S82">
        <v>7.5500000000000003E-3</v>
      </c>
      <c r="T82">
        <v>7.0200000000000002E-3</v>
      </c>
      <c r="U82">
        <v>6.8399999999999997E-3</v>
      </c>
      <c r="V82">
        <v>7.0499999999999998E-3</v>
      </c>
      <c r="W82" s="7">
        <v>6.6499999999999997E-3</v>
      </c>
    </row>
    <row r="83" spans="2:26" x14ac:dyDescent="0.25">
      <c r="B83" s="3" t="s">
        <v>46</v>
      </c>
      <c r="C83" s="6">
        <v>9.8899999999999995E-3</v>
      </c>
      <c r="D83">
        <v>9.0299999999999998E-3</v>
      </c>
      <c r="E83">
        <v>9.9600000000000001E-3</v>
      </c>
      <c r="F83">
        <v>8.8999999999999999E-3</v>
      </c>
      <c r="G83">
        <v>1.1469999999999999E-2</v>
      </c>
      <c r="H83">
        <v>9.6299999999999997E-3</v>
      </c>
      <c r="I83">
        <v>9.75E-3</v>
      </c>
      <c r="J83">
        <v>9.6399999999999993E-3</v>
      </c>
      <c r="K83">
        <v>1.051E-2</v>
      </c>
      <c r="L83">
        <v>9.6399999999999993E-3</v>
      </c>
      <c r="M83">
        <v>1.0330000000000001E-2</v>
      </c>
      <c r="N83">
        <v>9.6699999999999998E-3</v>
      </c>
      <c r="O83">
        <v>1.0070000000000001E-2</v>
      </c>
      <c r="P83">
        <v>9.5200000000000007E-3</v>
      </c>
      <c r="Q83">
        <v>9.4299999999999991E-3</v>
      </c>
      <c r="R83">
        <v>1.004E-2</v>
      </c>
      <c r="S83">
        <v>1.027E-2</v>
      </c>
      <c r="T83">
        <v>9.2599999999999991E-3</v>
      </c>
      <c r="U83">
        <v>9.8099999999999993E-3</v>
      </c>
      <c r="V83">
        <v>1.0880000000000001E-2</v>
      </c>
      <c r="W83" s="7">
        <v>1.082E-2</v>
      </c>
    </row>
    <row r="84" spans="2:26" x14ac:dyDescent="0.25">
      <c r="B84" s="3" t="s">
        <v>47</v>
      </c>
      <c r="C84" s="6">
        <v>8.6499999999999997E-3</v>
      </c>
      <c r="D84">
        <v>7.79E-3</v>
      </c>
      <c r="E84">
        <v>8.6499999999999997E-3</v>
      </c>
      <c r="F84">
        <v>7.79E-3</v>
      </c>
      <c r="G84">
        <v>8.4899999999999993E-3</v>
      </c>
      <c r="H84">
        <v>7.8600000000000007E-3</v>
      </c>
      <c r="I84">
        <v>8.5000000000000006E-3</v>
      </c>
      <c r="J84">
        <v>7.9100000000000004E-3</v>
      </c>
      <c r="K84">
        <v>9.2200000000000008E-3</v>
      </c>
      <c r="L84">
        <v>8.5100000000000002E-3</v>
      </c>
      <c r="M84">
        <v>9.1800000000000007E-3</v>
      </c>
      <c r="N84">
        <v>8.5599999999999999E-3</v>
      </c>
      <c r="O84">
        <v>8.6800000000000002E-3</v>
      </c>
      <c r="P84">
        <v>8.43E-3</v>
      </c>
      <c r="Q84">
        <v>7.77E-3</v>
      </c>
      <c r="R84">
        <v>8.7399999999999995E-3</v>
      </c>
      <c r="S84">
        <v>8.7899999999999992E-3</v>
      </c>
      <c r="T84">
        <v>8.0099999999999998E-3</v>
      </c>
      <c r="U84">
        <v>8.0400000000000003E-3</v>
      </c>
      <c r="V84">
        <v>9.3799999999999994E-3</v>
      </c>
      <c r="W84" s="7">
        <v>7.92E-3</v>
      </c>
    </row>
    <row r="85" spans="2:26" x14ac:dyDescent="0.25">
      <c r="B85" s="3" t="s">
        <v>48</v>
      </c>
      <c r="C85" s="6">
        <v>7.5799999999999999E-3</v>
      </c>
      <c r="D85">
        <v>6.6800000000000002E-3</v>
      </c>
      <c r="E85">
        <v>7.6800000000000002E-3</v>
      </c>
      <c r="F85">
        <v>6.8700000000000002E-3</v>
      </c>
      <c r="G85">
        <v>7.4000000000000003E-3</v>
      </c>
      <c r="H85">
        <v>6.8999999999999999E-3</v>
      </c>
      <c r="I85">
        <v>7.3699999999999998E-3</v>
      </c>
      <c r="J85">
        <v>6.9100000000000003E-3</v>
      </c>
      <c r="K85">
        <v>7.92E-3</v>
      </c>
      <c r="L85">
        <v>7.4900000000000001E-3</v>
      </c>
      <c r="M85">
        <v>8.1799999999999998E-3</v>
      </c>
      <c r="N85">
        <v>7.6099999999999996E-3</v>
      </c>
      <c r="O85">
        <v>7.6E-3</v>
      </c>
      <c r="P85">
        <v>7.5199999999999998E-3</v>
      </c>
      <c r="Q85">
        <v>6.6499999999999997E-3</v>
      </c>
      <c r="R85">
        <v>7.45E-3</v>
      </c>
      <c r="S85">
        <v>7.6E-3</v>
      </c>
      <c r="T85">
        <v>6.9899999999999997E-3</v>
      </c>
      <c r="U85">
        <v>6.7600000000000004E-3</v>
      </c>
      <c r="V85">
        <v>7.11E-3</v>
      </c>
      <c r="W85" s="7">
        <v>6.5799999999999999E-3</v>
      </c>
    </row>
    <row r="86" spans="2:26" x14ac:dyDescent="0.25">
      <c r="B86" s="3" t="s">
        <v>49</v>
      </c>
      <c r="C86" s="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7">
        <v>1</v>
      </c>
    </row>
    <row r="87" spans="2:26" ht="15.75" customHeight="1" thickBot="1" x14ac:dyDescent="0.3">
      <c r="B87" s="4" t="s">
        <v>50</v>
      </c>
      <c r="C87" s="6"/>
      <c r="G87" t="s">
        <v>54</v>
      </c>
      <c r="T87" t="s">
        <v>55</v>
      </c>
      <c r="W87" s="7" t="s">
        <v>56</v>
      </c>
    </row>
    <row r="88" spans="2:26" ht="15.75" customHeight="1" thickBot="1" x14ac:dyDescent="0.3"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7"/>
    </row>
    <row r="89" spans="2:26" ht="15.75" customHeight="1" x14ac:dyDescent="0.25">
      <c r="B89" t="s">
        <v>57</v>
      </c>
      <c r="C89" s="85">
        <f t="shared" ref="C89:W89" si="7">1- (C75+C76)/(C57+C58)</f>
        <v>4.8525569242254818E-3</v>
      </c>
      <c r="D89" s="85">
        <f t="shared" si="7"/>
        <v>1.0582010582009804E-3</v>
      </c>
      <c r="E89" s="85">
        <f t="shared" si="7"/>
        <v>0</v>
      </c>
      <c r="F89" s="85">
        <f t="shared" si="7"/>
        <v>0</v>
      </c>
      <c r="G89" s="85"/>
      <c r="H89" s="85">
        <f t="shared" si="7"/>
        <v>3.0627871362931547E-4</v>
      </c>
      <c r="I89" s="85">
        <f t="shared" si="7"/>
        <v>9.2349222135412745E-4</v>
      </c>
      <c r="J89" s="85">
        <f t="shared" si="7"/>
        <v>0</v>
      </c>
      <c r="K89" s="85">
        <f t="shared" si="7"/>
        <v>0</v>
      </c>
      <c r="L89" s="85">
        <f t="shared" si="7"/>
        <v>0</v>
      </c>
      <c r="M89" s="85">
        <f t="shared" si="7"/>
        <v>8.7989441267044555E-4</v>
      </c>
      <c r="N89" s="85">
        <f t="shared" si="7"/>
        <v>0</v>
      </c>
      <c r="O89" s="85">
        <f t="shared" si="7"/>
        <v>4.4583147570220749E-4</v>
      </c>
      <c r="P89" s="85">
        <f t="shared" si="7"/>
        <v>7.1684587813614087E-4</v>
      </c>
      <c r="Q89" s="85">
        <f t="shared" si="7"/>
        <v>5.0006250781353678E-4</v>
      </c>
      <c r="R89" s="85">
        <f t="shared" si="7"/>
        <v>4.8905734197335349E-4</v>
      </c>
      <c r="S89" s="85">
        <f t="shared" si="7"/>
        <v>4.265513614584604E-3</v>
      </c>
      <c r="T89" s="85">
        <f t="shared" si="7"/>
        <v>6.5019505851759973E-4</v>
      </c>
      <c r="U89" s="85">
        <f t="shared" si="7"/>
        <v>5.0187521309230654E-4</v>
      </c>
      <c r="V89" s="85">
        <f t="shared" si="7"/>
        <v>4.0276554805462883E-4</v>
      </c>
      <c r="W89" s="85">
        <f t="shared" si="7"/>
        <v>5.237784737736062E-4</v>
      </c>
    </row>
    <row r="90" spans="2:26" ht="15.75" customHeight="1" x14ac:dyDescent="0.25">
      <c r="B90" t="s">
        <v>58</v>
      </c>
      <c r="C90" s="85">
        <f>1-C79/C61</f>
        <v>1.2987012987012991E-2</v>
      </c>
      <c r="D90" s="85">
        <f>1-D79/D61</f>
        <v>0</v>
      </c>
      <c r="E90" s="85">
        <f>1-E79/E61</f>
        <v>0</v>
      </c>
      <c r="F90" s="85">
        <f>1-F79/F61</f>
        <v>0</v>
      </c>
      <c r="G90" s="85"/>
      <c r="H90" s="85">
        <f t="shared" ref="H90:W90" si="8">1-H79/H61</f>
        <v>0</v>
      </c>
      <c r="I90" s="85">
        <f t="shared" si="8"/>
        <v>5.0377833753146861E-3</v>
      </c>
      <c r="J90" s="85">
        <f t="shared" si="8"/>
        <v>-3.2258064516129226E-2</v>
      </c>
      <c r="K90" s="85">
        <f t="shared" si="8"/>
        <v>0</v>
      </c>
      <c r="L90" s="85">
        <f t="shared" si="8"/>
        <v>0</v>
      </c>
      <c r="M90" s="85">
        <f t="shared" si="8"/>
        <v>0</v>
      </c>
      <c r="N90" s="85">
        <f t="shared" si="8"/>
        <v>0</v>
      </c>
      <c r="O90" s="85">
        <f t="shared" si="8"/>
        <v>7.7519379844960268E-3</v>
      </c>
      <c r="P90" s="85">
        <f t="shared" si="8"/>
        <v>0</v>
      </c>
      <c r="Q90" s="85">
        <f t="shared" si="8"/>
        <v>-7.8740157480314821E-3</v>
      </c>
      <c r="R90" s="85">
        <f t="shared" si="8"/>
        <v>-8.5470085470085166E-3</v>
      </c>
      <c r="S90" s="85">
        <f t="shared" si="8"/>
        <v>-1.5197568389058169E-3</v>
      </c>
      <c r="T90" s="85">
        <f t="shared" si="8"/>
        <v>-8.2644628099173278E-3</v>
      </c>
      <c r="U90" s="85">
        <f t="shared" si="8"/>
        <v>-8.3069414879808345E-3</v>
      </c>
      <c r="V90" s="85">
        <f t="shared" si="8"/>
        <v>-6.0438977839039065E-3</v>
      </c>
      <c r="W90" s="85">
        <f t="shared" si="8"/>
        <v>-6.5240730035509564E-3</v>
      </c>
      <c r="Y90" s="85">
        <f>_xlfn.QUARTILE.INC(C91:W91,1)</f>
        <v>-6.3401619556217037E-3</v>
      </c>
      <c r="Z90" s="52">
        <f>Y90-Y92</f>
        <v>-1.3604794985296403E-2</v>
      </c>
    </row>
    <row r="91" spans="2:26" ht="15.75" customHeight="1" x14ac:dyDescent="0.25">
      <c r="B91" t="s">
        <v>59</v>
      </c>
      <c r="C91" s="85">
        <f>1-(C79*(1-C89))/C61</f>
        <v>1.7776549691443377E-2</v>
      </c>
      <c r="D91" s="85">
        <f>1-(D79*(1-D89))/D61</f>
        <v>1.0582010582009804E-3</v>
      </c>
      <c r="E91" s="85">
        <f>1-(E79*(1-E89))/E61</f>
        <v>0</v>
      </c>
      <c r="F91" s="85">
        <f>1-(F79*(1-F89))/F61</f>
        <v>0</v>
      </c>
      <c r="G91" s="85"/>
      <c r="H91" s="85">
        <f t="shared" ref="H91:W91" si="9">1-(H79*(1-H89))/H61</f>
        <v>3.0627871362931547E-4</v>
      </c>
      <c r="I91" s="85">
        <f t="shared" si="9"/>
        <v>5.9566232429086874E-3</v>
      </c>
      <c r="J91" s="85">
        <f t="shared" si="9"/>
        <v>-3.2258064516129226E-2</v>
      </c>
      <c r="K91" s="85">
        <f t="shared" si="9"/>
        <v>0</v>
      </c>
      <c r="L91" s="85">
        <f t="shared" si="9"/>
        <v>0</v>
      </c>
      <c r="M91" s="85">
        <f t="shared" si="9"/>
        <v>8.7989441267033452E-4</v>
      </c>
      <c r="N91" s="85">
        <f t="shared" si="9"/>
        <v>0</v>
      </c>
      <c r="O91" s="85">
        <f t="shared" si="9"/>
        <v>8.1943134022470776E-3</v>
      </c>
      <c r="P91" s="85">
        <f t="shared" si="9"/>
        <v>7.1684587813614087E-4</v>
      </c>
      <c r="Q91" s="85">
        <f t="shared" si="9"/>
        <v>-7.3700157401563882E-3</v>
      </c>
      <c r="R91" s="85">
        <f t="shared" si="9"/>
        <v>-8.0537712277533036E-3</v>
      </c>
      <c r="S91" s="85">
        <f t="shared" si="9"/>
        <v>2.7522393191660166E-3</v>
      </c>
      <c r="T91" s="85">
        <f t="shared" si="9"/>
        <v>-7.6088942385195146E-3</v>
      </c>
      <c r="U91" s="85">
        <f t="shared" si="9"/>
        <v>-7.8008972268590604E-3</v>
      </c>
      <c r="V91" s="85">
        <f t="shared" si="9"/>
        <v>-5.6386979620459687E-3</v>
      </c>
      <c r="W91" s="85">
        <f t="shared" si="9"/>
        <v>-5.9968773607768089E-3</v>
      </c>
      <c r="X91" s="52">
        <f>AVERAGE(C91:W91)</f>
        <v>-1.8543136276919169E-3</v>
      </c>
      <c r="Y91" s="52">
        <f>_xlfn.QUARTILE.INC(C91:W91,3)</f>
        <v>9.24471074052996E-4</v>
      </c>
    </row>
    <row r="92" spans="2:26" ht="15.75" customHeight="1" x14ac:dyDescent="0.25">
      <c r="C92" t="str">
        <f>IF(OR(C91&gt;$Z$92,C91&lt;$Z$90), "OUTLIER","")</f>
        <v>OUTLIER</v>
      </c>
      <c r="D92" t="str">
        <f t="shared" ref="D92:W92" si="10">IF(OR(D91&gt;$Z$92,D91&lt;$Z$90), "OUTLIER","")</f>
        <v/>
      </c>
      <c r="E92" t="str">
        <f t="shared" si="10"/>
        <v/>
      </c>
      <c r="F92" t="str">
        <f t="shared" si="10"/>
        <v/>
      </c>
      <c r="G92" t="str">
        <f t="shared" si="10"/>
        <v/>
      </c>
      <c r="H92" t="str">
        <f t="shared" si="10"/>
        <v/>
      </c>
      <c r="I92" t="str">
        <f t="shared" si="10"/>
        <v/>
      </c>
      <c r="J92" t="str">
        <f t="shared" si="10"/>
        <v>OUTLIER</v>
      </c>
      <c r="K92" t="str">
        <f t="shared" si="10"/>
        <v/>
      </c>
      <c r="L92" t="str">
        <f t="shared" si="10"/>
        <v/>
      </c>
      <c r="M92" t="str">
        <f t="shared" si="10"/>
        <v/>
      </c>
      <c r="N92" t="str">
        <f t="shared" si="10"/>
        <v/>
      </c>
      <c r="O92" t="str">
        <f t="shared" si="10"/>
        <v>OUTLIER</v>
      </c>
      <c r="P92" t="str">
        <f t="shared" si="10"/>
        <v/>
      </c>
      <c r="Q92" t="str">
        <f t="shared" si="10"/>
        <v/>
      </c>
      <c r="R92" t="str">
        <f t="shared" si="10"/>
        <v/>
      </c>
      <c r="S92" t="str">
        <f t="shared" si="10"/>
        <v/>
      </c>
      <c r="T92" t="str">
        <f t="shared" si="10"/>
        <v/>
      </c>
      <c r="U92" t="str">
        <f t="shared" si="10"/>
        <v/>
      </c>
      <c r="V92" t="str">
        <f t="shared" si="10"/>
        <v/>
      </c>
      <c r="W92" t="str">
        <f t="shared" si="10"/>
        <v/>
      </c>
      <c r="Y92" s="52">
        <f>Y91-Y90</f>
        <v>7.2646330296746997E-3</v>
      </c>
      <c r="Z92" s="52">
        <f>Y92+Y91</f>
        <v>8.1891041037276957E-3</v>
      </c>
    </row>
    <row r="93" spans="2:26" ht="15.75" customHeight="1" x14ac:dyDescent="0.25">
      <c r="C93" t="str">
        <f>IF(C92="",C91,"")</f>
        <v/>
      </c>
      <c r="D93">
        <f t="shared" ref="D93:W93" si="11">IF(D92="",D91,"")</f>
        <v>1.0582010582009804E-3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3.0627871362931547E-4</v>
      </c>
      <c r="I93">
        <f t="shared" si="11"/>
        <v>5.9566232429086874E-3</v>
      </c>
      <c r="J93" t="str">
        <f t="shared" si="11"/>
        <v/>
      </c>
      <c r="K93">
        <f t="shared" si="11"/>
        <v>0</v>
      </c>
      <c r="L93">
        <f t="shared" si="11"/>
        <v>0</v>
      </c>
      <c r="M93">
        <f t="shared" si="11"/>
        <v>8.7989441267033452E-4</v>
      </c>
      <c r="N93">
        <f t="shared" si="11"/>
        <v>0</v>
      </c>
      <c r="O93" t="str">
        <f t="shared" si="11"/>
        <v/>
      </c>
      <c r="P93">
        <f t="shared" si="11"/>
        <v>7.1684587813614087E-4</v>
      </c>
      <c r="Q93">
        <f t="shared" si="11"/>
        <v>-7.3700157401563882E-3</v>
      </c>
      <c r="R93">
        <f t="shared" si="11"/>
        <v>-8.0537712277533036E-3</v>
      </c>
      <c r="S93">
        <f t="shared" si="11"/>
        <v>2.7522393191660166E-3</v>
      </c>
      <c r="T93">
        <f t="shared" si="11"/>
        <v>-7.6088942385195146E-3</v>
      </c>
      <c r="U93">
        <f t="shared" si="11"/>
        <v>-7.8008972268590604E-3</v>
      </c>
      <c r="V93">
        <f t="shared" si="11"/>
        <v>-5.6386979620459687E-3</v>
      </c>
      <c r="W93">
        <f t="shared" si="11"/>
        <v>-5.9968773607768089E-3</v>
      </c>
      <c r="X93" s="52">
        <f>AVERAGE(C93:W93)</f>
        <v>-1.7110595072999761E-3</v>
      </c>
    </row>
    <row r="94" spans="2:26" ht="15.75" customHeight="1" thickBot="1" x14ac:dyDescent="0.3"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7"/>
    </row>
    <row r="95" spans="2:26" ht="15.75" customHeight="1" thickBot="1" x14ac:dyDescent="0.3">
      <c r="C95" s="13" t="s">
        <v>1</v>
      </c>
      <c r="D95" s="14" t="s">
        <v>24</v>
      </c>
      <c r="E95" s="14" t="s">
        <v>2</v>
      </c>
      <c r="F95" s="14" t="s">
        <v>25</v>
      </c>
      <c r="G95" s="13" t="s">
        <v>3</v>
      </c>
      <c r="H95" s="14" t="s">
        <v>26</v>
      </c>
      <c r="I95" s="14" t="s">
        <v>4</v>
      </c>
      <c r="J95" s="15" t="s">
        <v>27</v>
      </c>
      <c r="K95" s="13" t="s">
        <v>5</v>
      </c>
      <c r="L95" s="14" t="s">
        <v>28</v>
      </c>
      <c r="M95" s="14" t="s">
        <v>6</v>
      </c>
      <c r="N95" s="15" t="s">
        <v>29</v>
      </c>
      <c r="O95" s="14" t="s">
        <v>7</v>
      </c>
      <c r="P95" s="15" t="s">
        <v>30</v>
      </c>
      <c r="Q95" s="13" t="s">
        <v>8</v>
      </c>
      <c r="R95" s="14" t="s">
        <v>9</v>
      </c>
      <c r="S95" s="15" t="s">
        <v>10</v>
      </c>
      <c r="T95" s="14" t="s">
        <v>31</v>
      </c>
      <c r="U95" s="13" t="s">
        <v>11</v>
      </c>
      <c r="V95" s="14" t="s">
        <v>12</v>
      </c>
      <c r="W95" s="15" t="s">
        <v>13</v>
      </c>
    </row>
    <row r="96" spans="2:26" x14ac:dyDescent="0.25">
      <c r="C96">
        <f t="shared" ref="C96:W96" si="12">MAX(C61,C43,C25)/MIN(C61,C43,C25)</f>
        <v>1.75</v>
      </c>
      <c r="D96">
        <f t="shared" si="12"/>
        <v>1</v>
      </c>
      <c r="E96">
        <f t="shared" si="12"/>
        <v>1.9000000000000001</v>
      </c>
      <c r="F96">
        <f t="shared" si="12"/>
        <v>1</v>
      </c>
      <c r="G96">
        <f t="shared" si="12"/>
        <v>1.7185185185185183</v>
      </c>
      <c r="H96">
        <f t="shared" si="12"/>
        <v>1.024390243902439</v>
      </c>
      <c r="I96">
        <f t="shared" si="12"/>
        <v>1.8726415094339621</v>
      </c>
      <c r="J96">
        <f t="shared" si="12"/>
        <v>1.0163934426229508</v>
      </c>
      <c r="K96">
        <f t="shared" si="12"/>
        <v>1.1666666666666665</v>
      </c>
      <c r="L96">
        <f t="shared" si="12"/>
        <v>1</v>
      </c>
      <c r="M96">
        <f t="shared" si="12"/>
        <v>1.1694915254237288</v>
      </c>
      <c r="N96">
        <f t="shared" si="12"/>
        <v>1.0909090909090908</v>
      </c>
      <c r="O96">
        <f t="shared" si="12"/>
        <v>1.5357142857142856</v>
      </c>
      <c r="P96">
        <f t="shared" si="12"/>
        <v>1.1666666666666667</v>
      </c>
      <c r="Q96">
        <f t="shared" si="12"/>
        <v>2.2125000000000004</v>
      </c>
      <c r="R96">
        <f t="shared" si="12"/>
        <v>2.5714285714285716</v>
      </c>
      <c r="S96">
        <f t="shared" si="12"/>
        <v>3.1838709677419357</v>
      </c>
      <c r="T96">
        <f t="shared" si="12"/>
        <v>1</v>
      </c>
      <c r="U96">
        <f t="shared" si="12"/>
        <v>1.7783214846274582</v>
      </c>
      <c r="V96">
        <f t="shared" si="12"/>
        <v>1.1300700976574203</v>
      </c>
      <c r="W96">
        <f t="shared" si="12"/>
        <v>1.8946956657800034</v>
      </c>
    </row>
    <row r="98" spans="3:23" x14ac:dyDescent="0.25">
      <c r="C98" t="s">
        <v>1</v>
      </c>
      <c r="D98" t="s">
        <v>24</v>
      </c>
      <c r="E98" t="s">
        <v>2</v>
      </c>
      <c r="F98" t="s">
        <v>25</v>
      </c>
      <c r="G98" t="s">
        <v>3</v>
      </c>
      <c r="H98" t="s">
        <v>26</v>
      </c>
      <c r="I98" t="s">
        <v>4</v>
      </c>
      <c r="J98" t="s">
        <v>27</v>
      </c>
      <c r="K98" t="s">
        <v>5</v>
      </c>
      <c r="L98" t="s">
        <v>28</v>
      </c>
      <c r="M98" t="s">
        <v>6</v>
      </c>
      <c r="N98" t="s">
        <v>29</v>
      </c>
      <c r="O98" t="s">
        <v>7</v>
      </c>
      <c r="P98" t="s">
        <v>30</v>
      </c>
      <c r="Q98" t="s">
        <v>8</v>
      </c>
      <c r="R98" t="s">
        <v>9</v>
      </c>
      <c r="S98" t="s">
        <v>10</v>
      </c>
      <c r="T98" t="s">
        <v>31</v>
      </c>
      <c r="U98" t="s">
        <v>11</v>
      </c>
      <c r="V98" t="s">
        <v>12</v>
      </c>
      <c r="W98" t="s">
        <v>13</v>
      </c>
    </row>
    <row r="99" spans="3:23" x14ac:dyDescent="0.25">
      <c r="C99">
        <v>1.75</v>
      </c>
      <c r="D99">
        <v>1</v>
      </c>
      <c r="E99">
        <v>1.9</v>
      </c>
      <c r="F99">
        <v>1</v>
      </c>
      <c r="G99">
        <v>1.7185185185185179</v>
      </c>
      <c r="H99">
        <v>1.024390243902439</v>
      </c>
      <c r="I99">
        <v>1.8726415094339619</v>
      </c>
      <c r="J99">
        <v>1.0163934426229511</v>
      </c>
      <c r="K99">
        <v>1.166666666666667</v>
      </c>
      <c r="L99">
        <v>1</v>
      </c>
      <c r="M99">
        <v>1.169491525423729</v>
      </c>
      <c r="N99">
        <v>1.0909090909090911</v>
      </c>
      <c r="O99">
        <v>1.535714285714286</v>
      </c>
      <c r="P99">
        <v>1.166666666666667</v>
      </c>
      <c r="Q99">
        <v>2.2124999999999999</v>
      </c>
      <c r="R99">
        <v>2.5714285714285721</v>
      </c>
      <c r="S99">
        <v>3.1838709677419361</v>
      </c>
      <c r="T99">
        <v>1</v>
      </c>
      <c r="U99">
        <v>1.778321484627458</v>
      </c>
      <c r="V99">
        <v>1.1300700976574201</v>
      </c>
      <c r="W99">
        <v>1.8946956657800029</v>
      </c>
    </row>
    <row r="102" spans="3:23" x14ac:dyDescent="0.25">
      <c r="C102" t="s">
        <v>10</v>
      </c>
      <c r="D102">
        <v>3.1838709677419361</v>
      </c>
    </row>
    <row r="103" spans="3:23" x14ac:dyDescent="0.25">
      <c r="C103" t="s">
        <v>9</v>
      </c>
      <c r="D103">
        <v>2.5714285714285721</v>
      </c>
    </row>
    <row r="104" spans="3:23" x14ac:dyDescent="0.25">
      <c r="C104" t="s">
        <v>8</v>
      </c>
      <c r="D104">
        <v>2.2124999999999999</v>
      </c>
    </row>
    <row r="105" spans="3:23" x14ac:dyDescent="0.25">
      <c r="C105" t="s">
        <v>2</v>
      </c>
      <c r="D105">
        <v>1.9</v>
      </c>
    </row>
    <row r="106" spans="3:23" x14ac:dyDescent="0.25">
      <c r="C106" t="s">
        <v>13</v>
      </c>
      <c r="D106">
        <v>1.8946956657800029</v>
      </c>
    </row>
    <row r="107" spans="3:23" x14ac:dyDescent="0.25">
      <c r="C107" t="s">
        <v>4</v>
      </c>
      <c r="D107">
        <v>1.8726415094339619</v>
      </c>
    </row>
    <row r="108" spans="3:23" x14ac:dyDescent="0.25">
      <c r="C108" t="s">
        <v>11</v>
      </c>
      <c r="D108">
        <v>1.778321484627458</v>
      </c>
    </row>
    <row r="109" spans="3:23" x14ac:dyDescent="0.25">
      <c r="C109" t="s">
        <v>1</v>
      </c>
      <c r="D109">
        <v>1.75</v>
      </c>
    </row>
    <row r="110" spans="3:23" x14ac:dyDescent="0.25">
      <c r="C110" t="s">
        <v>3</v>
      </c>
      <c r="D110">
        <v>1.7185185185185179</v>
      </c>
    </row>
    <row r="111" spans="3:23" x14ac:dyDescent="0.25">
      <c r="C111" t="s">
        <v>7</v>
      </c>
      <c r="D111">
        <v>1.535714285714286</v>
      </c>
    </row>
    <row r="112" spans="3:23" x14ac:dyDescent="0.25">
      <c r="C112">
        <v>2.9730500000000011</v>
      </c>
      <c r="D112">
        <v>1.169491525423729</v>
      </c>
    </row>
    <row r="113" spans="3:23" x14ac:dyDescent="0.25">
      <c r="C113" t="s">
        <v>30</v>
      </c>
      <c r="D113">
        <v>1.166666666666667</v>
      </c>
    </row>
    <row r="114" spans="3:23" x14ac:dyDescent="0.25">
      <c r="C114" t="s">
        <v>5</v>
      </c>
      <c r="D114">
        <v>1.166666666666667</v>
      </c>
    </row>
    <row r="115" spans="3:23" x14ac:dyDescent="0.25">
      <c r="C115" t="s">
        <v>12</v>
      </c>
      <c r="D115">
        <v>1.1300700976574201</v>
      </c>
    </row>
    <row r="116" spans="3:23" x14ac:dyDescent="0.25">
      <c r="C116" t="s">
        <v>29</v>
      </c>
      <c r="D116">
        <v>1.0909090909090911</v>
      </c>
    </row>
    <row r="117" spans="3:23" x14ac:dyDescent="0.25">
      <c r="C117" t="s">
        <v>26</v>
      </c>
      <c r="D117">
        <v>1.024390243902439</v>
      </c>
    </row>
    <row r="118" spans="3:23" x14ac:dyDescent="0.25">
      <c r="C118" t="s">
        <v>27</v>
      </c>
      <c r="D118">
        <v>1.0163934426229511</v>
      </c>
    </row>
    <row r="119" spans="3:23" x14ac:dyDescent="0.25">
      <c r="C119" t="s">
        <v>24</v>
      </c>
      <c r="D119">
        <v>1</v>
      </c>
    </row>
    <row r="120" spans="3:23" x14ac:dyDescent="0.25">
      <c r="C120" t="s">
        <v>25</v>
      </c>
      <c r="D120">
        <v>1</v>
      </c>
    </row>
    <row r="121" spans="3:23" x14ac:dyDescent="0.25">
      <c r="C121" t="s">
        <v>28</v>
      </c>
      <c r="D121">
        <v>1</v>
      </c>
    </row>
    <row r="122" spans="3:23" x14ac:dyDescent="0.25">
      <c r="C122" t="s">
        <v>31</v>
      </c>
      <c r="D122">
        <v>1</v>
      </c>
    </row>
    <row r="124" spans="3:23" x14ac:dyDescent="0.25">
      <c r="C124" t="s">
        <v>35</v>
      </c>
      <c r="D124">
        <f>AVERAGE(D102:D122)</f>
        <v>1.5324894636711284</v>
      </c>
    </row>
    <row r="127" spans="3:23" ht="15.75" customHeight="1" thickBot="1" x14ac:dyDescent="0.3"/>
    <row r="128" spans="3:23" ht="15.75" customHeight="1" thickBot="1" x14ac:dyDescent="0.3">
      <c r="C128" s="13" t="s">
        <v>1</v>
      </c>
      <c r="D128" s="14" t="s">
        <v>24</v>
      </c>
      <c r="E128" s="14" t="s">
        <v>2</v>
      </c>
      <c r="F128" s="14" t="s">
        <v>25</v>
      </c>
      <c r="G128" s="13" t="s">
        <v>3</v>
      </c>
      <c r="H128" s="14" t="s">
        <v>26</v>
      </c>
      <c r="I128" s="14" t="s">
        <v>4</v>
      </c>
      <c r="J128" s="15" t="s">
        <v>27</v>
      </c>
      <c r="K128" s="13" t="s">
        <v>5</v>
      </c>
      <c r="L128" s="14" t="s">
        <v>28</v>
      </c>
      <c r="M128" s="14" t="s">
        <v>6</v>
      </c>
      <c r="N128" s="15" t="s">
        <v>29</v>
      </c>
      <c r="O128" s="14" t="s">
        <v>7</v>
      </c>
      <c r="P128" s="15" t="s">
        <v>30</v>
      </c>
      <c r="Q128" s="13" t="s">
        <v>8</v>
      </c>
      <c r="R128" s="14" t="s">
        <v>9</v>
      </c>
      <c r="S128" s="15" t="s">
        <v>10</v>
      </c>
      <c r="T128" s="14" t="s">
        <v>31</v>
      </c>
      <c r="U128" s="13" t="s">
        <v>11</v>
      </c>
      <c r="V128" s="14" t="s">
        <v>12</v>
      </c>
      <c r="W128" s="15" t="s">
        <v>13</v>
      </c>
    </row>
    <row r="129" spans="2:25" x14ac:dyDescent="0.25">
      <c r="B129" s="76" t="s">
        <v>23</v>
      </c>
      <c r="C129" s="50">
        <v>2.9730500000000011</v>
      </c>
      <c r="D129" s="50">
        <v>2.9727999999999999</v>
      </c>
      <c r="E129" s="50">
        <v>2.9726900000000001</v>
      </c>
      <c r="F129" s="50">
        <v>2.9724699999999999</v>
      </c>
      <c r="G129" s="50">
        <v>2.972729999999999</v>
      </c>
      <c r="H129" s="50">
        <v>2.9716100000000001</v>
      </c>
      <c r="I129" s="50">
        <v>2.9731799999999988</v>
      </c>
      <c r="J129" s="50">
        <v>2.9711000000000012</v>
      </c>
      <c r="K129" s="50">
        <v>2.9731700000000001</v>
      </c>
      <c r="L129" s="50">
        <v>2.97254</v>
      </c>
      <c r="M129" s="50">
        <v>2.9727099999999989</v>
      </c>
      <c r="N129" s="50">
        <v>2.9726699999999999</v>
      </c>
      <c r="O129" s="50">
        <v>2.971900000000002</v>
      </c>
      <c r="P129" s="50">
        <v>2.972630000000001</v>
      </c>
      <c r="Q129" s="50">
        <v>2.972490000000001</v>
      </c>
      <c r="R129" s="50">
        <v>2.9724399999999989</v>
      </c>
      <c r="S129" s="50">
        <v>2.9711700000000012</v>
      </c>
      <c r="T129" s="50">
        <v>2.7309199999999989</v>
      </c>
      <c r="U129" s="50">
        <v>2.97316</v>
      </c>
      <c r="V129" s="50">
        <v>2.9786899999999972</v>
      </c>
      <c r="W129" s="50">
        <v>2.9731899999999949</v>
      </c>
      <c r="X129">
        <f>AVERAGE(C129:W129)</f>
        <v>2.961300476190476</v>
      </c>
      <c r="Y129" s="85">
        <f>1 - X129/3</f>
        <v>1.2899841269841339E-2</v>
      </c>
    </row>
    <row r="130" spans="2:25" x14ac:dyDescent="0.25">
      <c r="B130" s="76" t="s">
        <v>33</v>
      </c>
      <c r="C130" s="50">
        <v>2.9722399999999989</v>
      </c>
      <c r="D130" s="50">
        <v>2.973279999999999</v>
      </c>
      <c r="E130" s="50">
        <v>2.97343</v>
      </c>
      <c r="F130" s="50">
        <v>2.9717500000000001</v>
      </c>
      <c r="G130" s="50">
        <v>2.9717399999999969</v>
      </c>
      <c r="H130" s="50">
        <v>2.9724200000000001</v>
      </c>
      <c r="I130" s="50">
        <v>2.9725100000000029</v>
      </c>
      <c r="J130" s="50">
        <v>2.9733399999999999</v>
      </c>
      <c r="K130" s="50">
        <v>2.9677999999999991</v>
      </c>
      <c r="L130" s="50">
        <v>2.97262</v>
      </c>
      <c r="M130" s="50">
        <v>2.9718700000000009</v>
      </c>
      <c r="N130" s="50">
        <v>2.9722000000000008</v>
      </c>
      <c r="O130" s="50">
        <v>2.9729900000000029</v>
      </c>
      <c r="P130" s="50">
        <v>2.9718399999999998</v>
      </c>
      <c r="Q130" s="50">
        <v>2.971620000000001</v>
      </c>
      <c r="R130" s="50">
        <v>2.9725000000000001</v>
      </c>
      <c r="S130" s="50">
        <v>2.97228</v>
      </c>
      <c r="T130" s="50">
        <v>2.9724900000000001</v>
      </c>
      <c r="U130" s="50">
        <v>2.9726300000000019</v>
      </c>
      <c r="V130" s="50">
        <v>2.97174</v>
      </c>
      <c r="W130" s="50">
        <v>2.96706</v>
      </c>
      <c r="X130">
        <f>AVERAGE(C130:W130)</f>
        <v>2.971921428571429</v>
      </c>
      <c r="Y130" s="85">
        <f>1 - X130/3</f>
        <v>9.359523809523651E-3</v>
      </c>
    </row>
    <row r="131" spans="2:25" x14ac:dyDescent="0.25">
      <c r="B131" s="76" t="s">
        <v>34</v>
      </c>
      <c r="C131" s="50">
        <v>2.9720100000000009</v>
      </c>
      <c r="D131" s="50">
        <v>2.972900000000001</v>
      </c>
      <c r="E131" s="50">
        <v>2.972040000000002</v>
      </c>
      <c r="F131" s="50">
        <v>2.9724299999999988</v>
      </c>
      <c r="G131" s="50">
        <v>2.972180000000002</v>
      </c>
      <c r="H131" s="50">
        <v>2.972630000000001</v>
      </c>
      <c r="I131" s="50">
        <v>2.9731499999999969</v>
      </c>
      <c r="J131" s="50">
        <v>2.9730800000000008</v>
      </c>
      <c r="K131" s="50">
        <v>2.9727800000000002</v>
      </c>
      <c r="L131" s="50">
        <v>2.9728400000000001</v>
      </c>
      <c r="M131" s="50">
        <v>2.9723900000000012</v>
      </c>
      <c r="N131" s="50">
        <v>2.8702599999999991</v>
      </c>
      <c r="O131" s="50">
        <v>2.9725499999999978</v>
      </c>
      <c r="P131" s="50">
        <v>2.973510000000001</v>
      </c>
      <c r="Q131" s="50">
        <v>2.972760000000001</v>
      </c>
      <c r="R131" s="50">
        <v>2.9729199999999949</v>
      </c>
      <c r="S131" s="50">
        <v>2.9733000000000018</v>
      </c>
      <c r="T131" s="50">
        <v>2.9735399999999998</v>
      </c>
      <c r="U131" s="50">
        <v>2.9725999999999999</v>
      </c>
      <c r="V131" s="50">
        <v>2.9802499999999981</v>
      </c>
      <c r="W131" s="50">
        <v>2.972560000000001</v>
      </c>
      <c r="X131">
        <f>AVERAGE(C131:W131)</f>
        <v>2.9682228571428575</v>
      </c>
      <c r="Y131" s="85">
        <f>1 - X131/3</f>
        <v>1.0592380952380798E-2</v>
      </c>
    </row>
    <row r="132" spans="2:25" x14ac:dyDescent="0.25">
      <c r="C132" s="50">
        <f t="shared" ref="C132:W132" si="13">AVERAGE(C129:C131)</f>
        <v>2.9724333333333335</v>
      </c>
      <c r="D132" s="50">
        <f t="shared" si="13"/>
        <v>2.9729933333333332</v>
      </c>
      <c r="E132" s="50">
        <f t="shared" si="13"/>
        <v>2.9727200000000007</v>
      </c>
      <c r="F132" s="50">
        <f t="shared" si="13"/>
        <v>2.9722166666666663</v>
      </c>
      <c r="G132" s="50">
        <f t="shared" si="13"/>
        <v>2.9722166666666658</v>
      </c>
      <c r="H132" s="50">
        <f t="shared" si="13"/>
        <v>2.9722200000000001</v>
      </c>
      <c r="I132" s="50">
        <f t="shared" si="13"/>
        <v>2.9729466666666666</v>
      </c>
      <c r="J132" s="50">
        <f t="shared" si="13"/>
        <v>2.9725066666666673</v>
      </c>
      <c r="K132" s="50">
        <f t="shared" si="13"/>
        <v>2.9712499999999999</v>
      </c>
      <c r="L132" s="50">
        <f t="shared" si="13"/>
        <v>2.9726666666666666</v>
      </c>
      <c r="M132" s="50">
        <f t="shared" si="13"/>
        <v>2.9723233333333337</v>
      </c>
      <c r="N132" s="50">
        <f t="shared" si="13"/>
        <v>2.9383766666666666</v>
      </c>
      <c r="O132" s="50">
        <f t="shared" si="13"/>
        <v>2.9724800000000009</v>
      </c>
      <c r="P132" s="50">
        <f t="shared" si="13"/>
        <v>2.9726600000000007</v>
      </c>
      <c r="Q132" s="50">
        <f t="shared" si="13"/>
        <v>2.972290000000001</v>
      </c>
      <c r="R132" s="50">
        <f t="shared" si="13"/>
        <v>2.9726199999999978</v>
      </c>
      <c r="S132" s="50">
        <f t="shared" si="13"/>
        <v>2.9722500000000012</v>
      </c>
      <c r="T132" s="50">
        <f t="shared" si="13"/>
        <v>2.892316666666666</v>
      </c>
      <c r="U132" s="50">
        <f t="shared" si="13"/>
        <v>2.9727966666666674</v>
      </c>
      <c r="V132" s="50">
        <f t="shared" si="13"/>
        <v>2.9768933333333316</v>
      </c>
      <c r="W132" s="50">
        <f t="shared" si="13"/>
        <v>2.9709366666666654</v>
      </c>
    </row>
    <row r="133" spans="2:25" x14ac:dyDescent="0.25">
      <c r="C133" s="85">
        <f t="shared" ref="C133:W133" si="14">1- C132/3</f>
        <v>9.1888888888888021E-3</v>
      </c>
      <c r="D133" s="85">
        <f t="shared" si="14"/>
        <v>9.0022222222222448E-3</v>
      </c>
      <c r="E133" s="85">
        <f t="shared" si="14"/>
        <v>9.0933333333330646E-3</v>
      </c>
      <c r="F133" s="85">
        <f t="shared" si="14"/>
        <v>9.2611111111112754E-3</v>
      </c>
      <c r="G133" s="85">
        <f t="shared" si="14"/>
        <v>9.2611111111113864E-3</v>
      </c>
      <c r="H133" s="85">
        <f t="shared" si="14"/>
        <v>9.2599999999999349E-3</v>
      </c>
      <c r="I133" s="85">
        <f t="shared" si="14"/>
        <v>9.0177777777777912E-3</v>
      </c>
      <c r="J133" s="85">
        <f t="shared" si="14"/>
        <v>9.1644444444441975E-3</v>
      </c>
      <c r="K133" s="85">
        <f t="shared" si="14"/>
        <v>9.5833333333333881E-3</v>
      </c>
      <c r="L133" s="85">
        <f t="shared" si="14"/>
        <v>9.1111111111111809E-3</v>
      </c>
      <c r="M133" s="85">
        <f t="shared" si="14"/>
        <v>9.2255555555554869E-3</v>
      </c>
      <c r="N133" s="85">
        <f t="shared" si="14"/>
        <v>2.0541111111111121E-2</v>
      </c>
      <c r="O133" s="85">
        <f t="shared" si="14"/>
        <v>9.1733333333330336E-3</v>
      </c>
      <c r="P133" s="85">
        <f t="shared" si="14"/>
        <v>9.1133333333330846E-3</v>
      </c>
      <c r="Q133" s="85">
        <f t="shared" si="14"/>
        <v>9.2366666666663377E-3</v>
      </c>
      <c r="R133" s="85">
        <f t="shared" si="14"/>
        <v>9.1266666666673935E-3</v>
      </c>
      <c r="S133" s="85">
        <f t="shared" si="14"/>
        <v>9.2499999999996474E-3</v>
      </c>
      <c r="T133" s="85">
        <f t="shared" si="14"/>
        <v>3.5894444444444673E-2</v>
      </c>
      <c r="U133" s="85">
        <f t="shared" si="14"/>
        <v>9.0677777777775637E-3</v>
      </c>
      <c r="V133" s="85">
        <f t="shared" si="14"/>
        <v>7.702222222222832E-3</v>
      </c>
      <c r="W133" s="85">
        <f t="shared" si="14"/>
        <v>9.6877777777781837E-3</v>
      </c>
      <c r="Y133" s="52">
        <f>AVERAGE(Y129:Y131)</f>
        <v>1.095058201058193E-2</v>
      </c>
    </row>
  </sheetData>
  <autoFilter ref="C101:D101" xr:uid="{00000000-0009-0000-0000-000001000000}">
    <sortState xmlns:xlrd2="http://schemas.microsoft.com/office/spreadsheetml/2017/richdata2" ref="C102:D122">
      <sortCondition descending="1" ref="D101"/>
    </sortState>
  </autoFilter>
  <mergeCells count="2">
    <mergeCell ref="A11:A13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5"/>
  <sheetViews>
    <sheetView zoomScale="70" zoomScaleNormal="70" workbookViewId="0">
      <selection activeCell="T24" activeCellId="1" sqref="D24:Q24 T24:U24"/>
    </sheetView>
  </sheetViews>
  <sheetFormatPr defaultRowHeight="15" x14ac:dyDescent="0.25"/>
  <cols>
    <col min="1" max="1" width="9" bestFit="1" customWidth="1"/>
    <col min="2" max="2" width="18.5703125" bestFit="1" customWidth="1"/>
    <col min="3" max="3" width="7.85546875" customWidth="1"/>
    <col min="4" max="4" width="12.140625" bestFit="1" customWidth="1"/>
    <col min="5" max="5" width="15" bestFit="1" customWidth="1"/>
    <col min="6" max="6" width="12.140625" bestFit="1" customWidth="1"/>
    <col min="7" max="7" width="16" bestFit="1" customWidth="1"/>
    <col min="8" max="8" width="12.140625" bestFit="1" customWidth="1"/>
    <col min="9" max="9" width="17.5703125" bestFit="1" customWidth="1"/>
    <col min="10" max="10" width="12.140625" bestFit="1" customWidth="1"/>
    <col min="11" max="11" width="18.570312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8.7109375" bestFit="1" customWidth="1"/>
    <col min="16" max="16" width="12.140625" bestFit="1" customWidth="1"/>
    <col min="17" max="17" width="13.5703125" bestFit="1" customWidth="1"/>
    <col min="18" max="21" width="12.140625" bestFit="1" customWidth="1"/>
    <col min="22" max="22" width="12.5703125" bestFit="1" customWidth="1"/>
    <col min="23" max="23" width="12.140625" bestFit="1" customWidth="1"/>
    <col min="24" max="24" width="12.5703125" bestFit="1" customWidth="1"/>
    <col min="25" max="25" width="13.42578125" bestFit="1" customWidth="1"/>
  </cols>
  <sheetData>
    <row r="1" spans="1:24" ht="31.5" customHeight="1" thickBot="1" x14ac:dyDescent="0.35">
      <c r="B1" s="53" t="s">
        <v>23</v>
      </c>
      <c r="C1" s="54" t="s">
        <v>60</v>
      </c>
      <c r="D1" s="55" t="s">
        <v>1</v>
      </c>
      <c r="E1" s="56" t="s">
        <v>24</v>
      </c>
      <c r="F1" s="57" t="s">
        <v>2</v>
      </c>
      <c r="G1" s="56" t="s">
        <v>25</v>
      </c>
      <c r="H1" s="57" t="s">
        <v>3</v>
      </c>
      <c r="I1" s="56" t="s">
        <v>26</v>
      </c>
      <c r="J1" s="57" t="s">
        <v>4</v>
      </c>
      <c r="K1" s="56" t="s">
        <v>27</v>
      </c>
      <c r="L1" s="57" t="s">
        <v>5</v>
      </c>
      <c r="M1" s="56" t="s">
        <v>28</v>
      </c>
      <c r="N1" s="57" t="s">
        <v>6</v>
      </c>
      <c r="O1" s="56" t="s">
        <v>29</v>
      </c>
      <c r="P1" s="57" t="s">
        <v>7</v>
      </c>
      <c r="Q1" s="56" t="s">
        <v>30</v>
      </c>
      <c r="R1" s="57" t="s">
        <v>8</v>
      </c>
      <c r="S1" s="57" t="s">
        <v>9</v>
      </c>
      <c r="T1" s="57" t="s">
        <v>10</v>
      </c>
      <c r="U1" s="57" t="s">
        <v>61</v>
      </c>
      <c r="V1" s="57" t="s">
        <v>11</v>
      </c>
      <c r="W1" s="57" t="s">
        <v>12</v>
      </c>
      <c r="X1" s="58" t="s">
        <v>13</v>
      </c>
    </row>
    <row r="2" spans="1:24" x14ac:dyDescent="0.25">
      <c r="B2" s="2" t="s">
        <v>62</v>
      </c>
      <c r="C2" s="59"/>
      <c r="D2" s="60">
        <f>'DWT - M33'!C17</f>
        <v>1.958953682333231E-2</v>
      </c>
      <c r="E2" s="12">
        <f>'DWT - M33'!D17</f>
        <v>9.4932313077151775E-3</v>
      </c>
      <c r="F2" s="61">
        <f>'DWT - M33'!E17</f>
        <v>1.4494099654257298E-2</v>
      </c>
      <c r="G2" s="12">
        <f>'DWT - M33'!F17</f>
        <v>6.324406247586011E-3</v>
      </c>
      <c r="H2" s="12">
        <f>'DWT - M33'!G17</f>
        <v>0.13647948205471039</v>
      </c>
      <c r="I2" s="12">
        <f>'DWT - M33'!H17</f>
        <v>3.2490706071257598E-2</v>
      </c>
      <c r="J2" s="12">
        <f>'DWT - M33'!I17</f>
        <v>0.11480381712317467</v>
      </c>
      <c r="K2" s="12">
        <f>'DWT - M33'!J17</f>
        <v>2.3995006456971169E-2</v>
      </c>
      <c r="L2" s="12">
        <f>'DWT - M33'!K17</f>
        <v>1.5576619189232588E-2</v>
      </c>
      <c r="M2" s="12">
        <f>'DWT - M33'!L17</f>
        <v>5.2350873593240968E-3</v>
      </c>
      <c r="N2" s="12">
        <f>'DWT - M33'!M17</f>
        <v>2.1441231481730931E-2</v>
      </c>
      <c r="O2" s="12">
        <f>'DWT - M33'!N17</f>
        <v>8.1082498654723167E-3</v>
      </c>
      <c r="P2" s="12">
        <f>'DWT - M33'!O17</f>
        <v>3.9238706231117249E-2</v>
      </c>
      <c r="Q2" s="12">
        <f>'DWT - M33'!P17</f>
        <v>2.4100218899548047E-2</v>
      </c>
      <c r="R2" s="12">
        <f>'DWT - M33'!Q17</f>
        <v>0.4224787056446076</v>
      </c>
      <c r="S2" s="12">
        <f>'DWT - M33'!R17</f>
        <v>7.8048489987850189E-2</v>
      </c>
      <c r="T2" s="12">
        <f>'DWT - M33'!S17</f>
        <v>0.56662341952323914</v>
      </c>
      <c r="U2" s="12">
        <f>'DWT - M33'!T17</f>
        <v>4.6497173607349389E-2</v>
      </c>
      <c r="V2" s="12">
        <f>'DWT - M33'!U17</f>
        <v>6.0422279834747314</v>
      </c>
      <c r="W2" s="12">
        <f>'DWT - M33'!V17</f>
        <v>5.7255175113677979</v>
      </c>
      <c r="X2" s="62">
        <f>'DWT - M33'!W17</f>
        <v>4.1970806121826172</v>
      </c>
    </row>
    <row r="3" spans="1:24" x14ac:dyDescent="0.25">
      <c r="A3" s="124" t="s">
        <v>63</v>
      </c>
      <c r="B3" s="3" t="s">
        <v>64</v>
      </c>
      <c r="C3" s="63">
        <v>16152</v>
      </c>
      <c r="D3" s="6">
        <v>16152</v>
      </c>
      <c r="E3" s="6">
        <v>16152</v>
      </c>
      <c r="F3" s="6">
        <v>16152</v>
      </c>
      <c r="G3" s="6">
        <v>16152</v>
      </c>
      <c r="H3">
        <v>17232</v>
      </c>
      <c r="I3">
        <v>16248</v>
      </c>
      <c r="J3">
        <v>17232</v>
      </c>
      <c r="K3">
        <v>16248</v>
      </c>
      <c r="L3">
        <v>17232</v>
      </c>
      <c r="M3">
        <v>17232</v>
      </c>
      <c r="N3">
        <v>17232</v>
      </c>
      <c r="O3">
        <v>17232</v>
      </c>
      <c r="P3">
        <v>16176</v>
      </c>
      <c r="Q3" s="6">
        <v>16152</v>
      </c>
      <c r="R3" s="6">
        <v>16152</v>
      </c>
      <c r="S3">
        <v>17264</v>
      </c>
      <c r="T3">
        <v>16160</v>
      </c>
      <c r="U3" s="6">
        <v>16152</v>
      </c>
      <c r="V3">
        <v>18256</v>
      </c>
      <c r="W3" s="6">
        <v>16152</v>
      </c>
      <c r="X3" s="7">
        <v>17264</v>
      </c>
    </row>
    <row r="4" spans="1:24" ht="15.75" customHeight="1" thickBot="1" x14ac:dyDescent="0.3">
      <c r="A4" s="125"/>
      <c r="B4" s="4" t="s">
        <v>65</v>
      </c>
      <c r="C4" s="64">
        <v>72764</v>
      </c>
      <c r="D4" s="19">
        <v>92072</v>
      </c>
      <c r="E4" s="16">
        <v>80716</v>
      </c>
      <c r="F4" s="16">
        <v>97444</v>
      </c>
      <c r="G4" s="16">
        <v>81532</v>
      </c>
      <c r="H4" s="16">
        <v>93344</v>
      </c>
      <c r="I4" s="16">
        <v>89420</v>
      </c>
      <c r="J4" s="16">
        <v>93344</v>
      </c>
      <c r="K4" s="16">
        <v>87228</v>
      </c>
      <c r="L4" s="16">
        <v>111584</v>
      </c>
      <c r="M4" s="16">
        <v>130512</v>
      </c>
      <c r="N4" s="16">
        <v>111768</v>
      </c>
      <c r="O4" s="16">
        <v>134512</v>
      </c>
      <c r="P4" s="16">
        <v>74964</v>
      </c>
      <c r="Q4" s="16">
        <v>75060</v>
      </c>
      <c r="R4" s="16">
        <v>76120</v>
      </c>
      <c r="S4" s="16">
        <v>93676</v>
      </c>
      <c r="T4" s="16">
        <v>77768</v>
      </c>
      <c r="U4" s="16">
        <v>84124</v>
      </c>
      <c r="V4" s="16">
        <v>111456</v>
      </c>
      <c r="W4" s="16">
        <v>78552</v>
      </c>
      <c r="X4" s="17">
        <v>110572</v>
      </c>
    </row>
    <row r="5" spans="1:24" x14ac:dyDescent="0.25">
      <c r="A5" s="129" t="s">
        <v>66</v>
      </c>
      <c r="B5" s="2" t="s">
        <v>64</v>
      </c>
      <c r="C5" s="126"/>
      <c r="D5" s="5">
        <f t="shared" ref="D5:X5" si="0">D3-$C$3</f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1080</v>
      </c>
      <c r="I5" s="5">
        <f t="shared" si="0"/>
        <v>96</v>
      </c>
      <c r="J5" s="5">
        <f t="shared" si="0"/>
        <v>1080</v>
      </c>
      <c r="K5" s="5">
        <f t="shared" si="0"/>
        <v>96</v>
      </c>
      <c r="L5" s="5">
        <f t="shared" si="0"/>
        <v>1080</v>
      </c>
      <c r="M5" s="5">
        <f t="shared" si="0"/>
        <v>1080</v>
      </c>
      <c r="N5" s="5">
        <f t="shared" si="0"/>
        <v>1080</v>
      </c>
      <c r="O5" s="5">
        <f t="shared" si="0"/>
        <v>1080</v>
      </c>
      <c r="P5" s="5">
        <f t="shared" si="0"/>
        <v>24</v>
      </c>
      <c r="Q5" s="5">
        <f t="shared" si="0"/>
        <v>0</v>
      </c>
      <c r="R5" s="5">
        <f t="shared" si="0"/>
        <v>0</v>
      </c>
      <c r="S5" s="5">
        <f t="shared" si="0"/>
        <v>1112</v>
      </c>
      <c r="T5" s="5">
        <f t="shared" si="0"/>
        <v>8</v>
      </c>
      <c r="U5" s="5">
        <f t="shared" si="0"/>
        <v>0</v>
      </c>
      <c r="V5" s="5">
        <f t="shared" si="0"/>
        <v>2104</v>
      </c>
      <c r="W5" s="5">
        <f t="shared" si="0"/>
        <v>0</v>
      </c>
      <c r="X5" s="65">
        <f t="shared" si="0"/>
        <v>1112</v>
      </c>
    </row>
    <row r="6" spans="1:24" ht="15.75" customHeight="1" thickBot="1" x14ac:dyDescent="0.3">
      <c r="A6" s="130"/>
      <c r="B6" s="4" t="s">
        <v>65</v>
      </c>
      <c r="C6" s="127"/>
      <c r="D6" s="16">
        <f t="shared" ref="D6:X6" si="1">D4-$C$4</f>
        <v>19308</v>
      </c>
      <c r="E6" s="16">
        <f t="shared" si="1"/>
        <v>7952</v>
      </c>
      <c r="F6" s="16">
        <f t="shared" si="1"/>
        <v>24680</v>
      </c>
      <c r="G6" s="16">
        <f t="shared" si="1"/>
        <v>8768</v>
      </c>
      <c r="H6" s="16">
        <f t="shared" si="1"/>
        <v>20580</v>
      </c>
      <c r="I6" s="16">
        <f t="shared" si="1"/>
        <v>16656</v>
      </c>
      <c r="J6" s="16">
        <f t="shared" si="1"/>
        <v>20580</v>
      </c>
      <c r="K6" s="16">
        <f t="shared" si="1"/>
        <v>14464</v>
      </c>
      <c r="L6" s="16">
        <f t="shared" si="1"/>
        <v>38820</v>
      </c>
      <c r="M6" s="16">
        <f t="shared" si="1"/>
        <v>57748</v>
      </c>
      <c r="N6" s="16">
        <f t="shared" si="1"/>
        <v>39004</v>
      </c>
      <c r="O6" s="16">
        <f t="shared" si="1"/>
        <v>61748</v>
      </c>
      <c r="P6" s="16">
        <f t="shared" si="1"/>
        <v>2200</v>
      </c>
      <c r="Q6" s="16">
        <f t="shared" si="1"/>
        <v>2296</v>
      </c>
      <c r="R6" s="16">
        <f t="shared" si="1"/>
        <v>3356</v>
      </c>
      <c r="S6" s="16">
        <f t="shared" si="1"/>
        <v>20912</v>
      </c>
      <c r="T6" s="16">
        <f t="shared" si="1"/>
        <v>5004</v>
      </c>
      <c r="U6" s="16">
        <f t="shared" si="1"/>
        <v>11360</v>
      </c>
      <c r="V6" s="16">
        <f t="shared" si="1"/>
        <v>38692</v>
      </c>
      <c r="W6" s="16">
        <f t="shared" si="1"/>
        <v>5788</v>
      </c>
      <c r="X6" s="17">
        <f t="shared" si="1"/>
        <v>37808</v>
      </c>
    </row>
    <row r="7" spans="1:24" ht="15.75" customHeight="1" thickBot="1" x14ac:dyDescent="0.3">
      <c r="C7" s="66"/>
    </row>
    <row r="8" spans="1:24" ht="31.5" customHeight="1" thickBot="1" x14ac:dyDescent="0.35">
      <c r="B8" s="67" t="s">
        <v>33</v>
      </c>
      <c r="C8" s="54" t="s">
        <v>60</v>
      </c>
      <c r="D8" s="55" t="s">
        <v>1</v>
      </c>
      <c r="E8" s="56" t="s">
        <v>24</v>
      </c>
      <c r="F8" s="57" t="s">
        <v>2</v>
      </c>
      <c r="G8" s="56" t="s">
        <v>25</v>
      </c>
      <c r="H8" s="57" t="s">
        <v>3</v>
      </c>
      <c r="I8" s="56" t="s">
        <v>26</v>
      </c>
      <c r="J8" s="57" t="s">
        <v>4</v>
      </c>
      <c r="K8" s="56" t="s">
        <v>27</v>
      </c>
      <c r="L8" s="57" t="s">
        <v>5</v>
      </c>
      <c r="M8" s="56" t="s">
        <v>28</v>
      </c>
      <c r="N8" s="57" t="s">
        <v>6</v>
      </c>
      <c r="O8" s="56" t="s">
        <v>29</v>
      </c>
      <c r="P8" s="57" t="s">
        <v>7</v>
      </c>
      <c r="Q8" s="56" t="s">
        <v>30</v>
      </c>
      <c r="R8" s="57" t="s">
        <v>8</v>
      </c>
      <c r="S8" s="57" t="s">
        <v>9</v>
      </c>
      <c r="T8" s="57" t="s">
        <v>10</v>
      </c>
      <c r="U8" s="57" t="s">
        <v>61</v>
      </c>
      <c r="V8" s="57" t="s">
        <v>11</v>
      </c>
      <c r="W8" s="57" t="s">
        <v>12</v>
      </c>
      <c r="X8" s="58" t="s">
        <v>13</v>
      </c>
    </row>
    <row r="9" spans="1:24" x14ac:dyDescent="0.25">
      <c r="B9" s="2" t="s">
        <v>62</v>
      </c>
      <c r="C9" s="7"/>
      <c r="D9" s="60">
        <f>'DWT - M33'!C30</f>
        <v>1.5783006325364113E-2</v>
      </c>
      <c r="E9" s="12">
        <f>'DWT - M33'!D30</f>
        <v>9.4928247854113579E-3</v>
      </c>
      <c r="F9" s="61">
        <f>'DWT - M33'!E30</f>
        <v>1.0664199944585562E-2</v>
      </c>
      <c r="G9" s="12">
        <f>'DWT - M33'!F30</f>
        <v>6.324337562546134E-3</v>
      </c>
      <c r="H9" s="12">
        <f>'DWT - M33'!G30</f>
        <v>9.7854573279619217E-2</v>
      </c>
      <c r="I9" s="12">
        <f>'DWT - M33'!H30</f>
        <v>3.2335480675101287E-2</v>
      </c>
      <c r="J9" s="12">
        <f>'DWT - M33'!I30</f>
        <v>7.6621074229478836E-2</v>
      </c>
      <c r="K9" s="12">
        <f>'DWT - M33'!J30</f>
        <v>2.383970562368631E-2</v>
      </c>
      <c r="L9" s="12">
        <f>'DWT - M33'!K30</f>
        <v>1.4314168598502874E-2</v>
      </c>
      <c r="M9" s="12">
        <f>'DWT - M33'!L30</f>
        <v>5.0338937435299149E-3</v>
      </c>
      <c r="N9" s="12">
        <f>'DWT - M33'!M30</f>
        <v>1.9721031188964844E-2</v>
      </c>
      <c r="O9" s="12">
        <f>'DWT - M33'!N30</f>
        <v>8.1386687234044075E-3</v>
      </c>
      <c r="P9" s="12">
        <f>'DWT - M33'!O30</f>
        <v>3.1974738463759422E-2</v>
      </c>
      <c r="Q9" s="12">
        <f>'DWT - M33'!P30</f>
        <v>2.4099956266582019E-2</v>
      </c>
      <c r="R9" s="12">
        <f>'DWT - M33'!Q30</f>
        <v>0.18966098129749298</v>
      </c>
      <c r="S9" s="12">
        <f>'DWT - M33'!R30</f>
        <v>2.8373849578201771E-2</v>
      </c>
      <c r="T9" s="12">
        <f>'DWT - M33'!S30</f>
        <v>0.2128274142742157</v>
      </c>
      <c r="U9" s="12">
        <f>'DWT - M33'!T30</f>
        <v>4.6668980270624161E-2</v>
      </c>
      <c r="V9" s="12">
        <f>'DWT - M33'!U30</f>
        <v>3.9142253398895264</v>
      </c>
      <c r="W9" s="12">
        <f>'DWT - M33'!V30</f>
        <v>5.4899492263793945</v>
      </c>
      <c r="X9" s="62">
        <f>'DWT - M33'!W30</f>
        <v>2.4622080326080322</v>
      </c>
    </row>
    <row r="10" spans="1:24" x14ac:dyDescent="0.25">
      <c r="A10" s="124" t="s">
        <v>63</v>
      </c>
      <c r="B10" s="3" t="s">
        <v>64</v>
      </c>
      <c r="C10" s="63">
        <f t="shared" ref="C10:X10" si="2">C3</f>
        <v>16152</v>
      </c>
      <c r="D10" s="6">
        <f t="shared" si="2"/>
        <v>16152</v>
      </c>
      <c r="E10">
        <f t="shared" si="2"/>
        <v>16152</v>
      </c>
      <c r="F10">
        <f t="shared" si="2"/>
        <v>16152</v>
      </c>
      <c r="G10">
        <f t="shared" si="2"/>
        <v>16152</v>
      </c>
      <c r="H10">
        <f t="shared" si="2"/>
        <v>17232</v>
      </c>
      <c r="I10">
        <f t="shared" si="2"/>
        <v>16248</v>
      </c>
      <c r="J10">
        <f t="shared" si="2"/>
        <v>17232</v>
      </c>
      <c r="K10">
        <f t="shared" si="2"/>
        <v>16248</v>
      </c>
      <c r="L10">
        <f t="shared" si="2"/>
        <v>17232</v>
      </c>
      <c r="M10">
        <f t="shared" si="2"/>
        <v>17232</v>
      </c>
      <c r="N10">
        <f t="shared" si="2"/>
        <v>17232</v>
      </c>
      <c r="O10">
        <f t="shared" si="2"/>
        <v>17232</v>
      </c>
      <c r="P10">
        <f t="shared" si="2"/>
        <v>16176</v>
      </c>
      <c r="Q10">
        <f t="shared" si="2"/>
        <v>16152</v>
      </c>
      <c r="R10">
        <f t="shared" si="2"/>
        <v>16152</v>
      </c>
      <c r="S10">
        <f t="shared" si="2"/>
        <v>17264</v>
      </c>
      <c r="T10">
        <f t="shared" si="2"/>
        <v>16160</v>
      </c>
      <c r="U10">
        <f t="shared" si="2"/>
        <v>16152</v>
      </c>
      <c r="V10">
        <f t="shared" si="2"/>
        <v>18256</v>
      </c>
      <c r="W10">
        <f t="shared" si="2"/>
        <v>16152</v>
      </c>
      <c r="X10" s="7">
        <f t="shared" si="2"/>
        <v>17264</v>
      </c>
    </row>
    <row r="11" spans="1:24" ht="15.75" customHeight="1" thickBot="1" x14ac:dyDescent="0.3">
      <c r="A11" s="125"/>
      <c r="B11" s="4" t="s">
        <v>65</v>
      </c>
      <c r="C11" s="68">
        <v>80636</v>
      </c>
      <c r="D11" s="19">
        <v>100080</v>
      </c>
      <c r="E11" s="16">
        <v>88732</v>
      </c>
      <c r="F11" s="16">
        <v>105356</v>
      </c>
      <c r="G11" s="16">
        <v>89548</v>
      </c>
      <c r="H11" s="16">
        <v>101760</v>
      </c>
      <c r="I11" s="16">
        <v>97704</v>
      </c>
      <c r="J11" s="16">
        <v>101760</v>
      </c>
      <c r="K11" s="16">
        <v>95512</v>
      </c>
      <c r="L11" s="16">
        <v>121760</v>
      </c>
      <c r="M11" s="16">
        <v>140056</v>
      </c>
      <c r="N11" s="16">
        <v>122200</v>
      </c>
      <c r="O11" s="16">
        <v>145776</v>
      </c>
      <c r="P11" s="16">
        <v>82000</v>
      </c>
      <c r="Q11" s="16">
        <v>83200</v>
      </c>
      <c r="R11" s="16">
        <v>88204</v>
      </c>
      <c r="S11" s="16">
        <v>103228</v>
      </c>
      <c r="T11" s="16">
        <v>92584</v>
      </c>
      <c r="U11" s="16">
        <v>93096</v>
      </c>
      <c r="V11" s="16">
        <v>111456</v>
      </c>
      <c r="W11" s="16">
        <v>90012</v>
      </c>
      <c r="X11" s="16">
        <v>124252</v>
      </c>
    </row>
    <row r="12" spans="1:24" x14ac:dyDescent="0.25">
      <c r="A12" s="129" t="s">
        <v>66</v>
      </c>
      <c r="B12" s="2" t="s">
        <v>64</v>
      </c>
      <c r="C12" s="126"/>
      <c r="D12" s="5">
        <f t="shared" ref="D12:X12" si="3">D10-$C$10</f>
        <v>0</v>
      </c>
      <c r="E12" s="5">
        <f t="shared" si="3"/>
        <v>0</v>
      </c>
      <c r="F12" s="5">
        <f t="shared" si="3"/>
        <v>0</v>
      </c>
      <c r="G12" s="5">
        <f t="shared" si="3"/>
        <v>0</v>
      </c>
      <c r="H12" s="5">
        <f t="shared" si="3"/>
        <v>1080</v>
      </c>
      <c r="I12" s="5">
        <f t="shared" si="3"/>
        <v>96</v>
      </c>
      <c r="J12" s="5">
        <f t="shared" si="3"/>
        <v>1080</v>
      </c>
      <c r="K12" s="5">
        <f t="shared" si="3"/>
        <v>96</v>
      </c>
      <c r="L12" s="5">
        <f t="shared" si="3"/>
        <v>1080</v>
      </c>
      <c r="M12" s="5">
        <f t="shared" si="3"/>
        <v>1080</v>
      </c>
      <c r="N12" s="5">
        <f t="shared" si="3"/>
        <v>1080</v>
      </c>
      <c r="O12" s="5">
        <f t="shared" si="3"/>
        <v>1080</v>
      </c>
      <c r="P12" s="5">
        <f t="shared" si="3"/>
        <v>24</v>
      </c>
      <c r="Q12" s="5">
        <f t="shared" si="3"/>
        <v>0</v>
      </c>
      <c r="R12" s="5">
        <f t="shared" si="3"/>
        <v>0</v>
      </c>
      <c r="S12" s="5">
        <f t="shared" si="3"/>
        <v>1112</v>
      </c>
      <c r="T12" s="5">
        <f t="shared" si="3"/>
        <v>8</v>
      </c>
      <c r="U12" s="5">
        <f t="shared" si="3"/>
        <v>0</v>
      </c>
      <c r="V12" s="5">
        <f t="shared" si="3"/>
        <v>2104</v>
      </c>
      <c r="W12" s="5">
        <f t="shared" si="3"/>
        <v>0</v>
      </c>
      <c r="X12" s="65">
        <f t="shared" si="3"/>
        <v>1112</v>
      </c>
    </row>
    <row r="13" spans="1:24" ht="15.75" customHeight="1" thickBot="1" x14ac:dyDescent="0.3">
      <c r="A13" s="130"/>
      <c r="B13" s="4" t="s">
        <v>65</v>
      </c>
      <c r="C13" s="127"/>
      <c r="D13" s="16">
        <f t="shared" ref="D13:X13" si="4">D11-$C$11</f>
        <v>19444</v>
      </c>
      <c r="E13" s="16">
        <f t="shared" si="4"/>
        <v>8096</v>
      </c>
      <c r="F13" s="16">
        <f t="shared" si="4"/>
        <v>24720</v>
      </c>
      <c r="G13" s="16">
        <f t="shared" si="4"/>
        <v>8912</v>
      </c>
      <c r="H13" s="16">
        <f t="shared" si="4"/>
        <v>21124</v>
      </c>
      <c r="I13" s="16">
        <f t="shared" si="4"/>
        <v>17068</v>
      </c>
      <c r="J13" s="16">
        <f t="shared" si="4"/>
        <v>21124</v>
      </c>
      <c r="K13" s="16">
        <f t="shared" si="4"/>
        <v>14876</v>
      </c>
      <c r="L13" s="16">
        <f t="shared" si="4"/>
        <v>41124</v>
      </c>
      <c r="M13" s="16">
        <f t="shared" si="4"/>
        <v>59420</v>
      </c>
      <c r="N13" s="16">
        <f t="shared" si="4"/>
        <v>41564</v>
      </c>
      <c r="O13" s="16">
        <f t="shared" si="4"/>
        <v>65140</v>
      </c>
      <c r="P13" s="16">
        <f t="shared" si="4"/>
        <v>1364</v>
      </c>
      <c r="Q13" s="16">
        <f t="shared" si="4"/>
        <v>2564</v>
      </c>
      <c r="R13" s="16">
        <f t="shared" si="4"/>
        <v>7568</v>
      </c>
      <c r="S13" s="16">
        <f t="shared" si="4"/>
        <v>22592</v>
      </c>
      <c r="T13" s="16">
        <f t="shared" si="4"/>
        <v>11948</v>
      </c>
      <c r="U13" s="16">
        <f t="shared" si="4"/>
        <v>12460</v>
      </c>
      <c r="V13" s="16">
        <f t="shared" si="4"/>
        <v>30820</v>
      </c>
      <c r="W13" s="16">
        <f t="shared" si="4"/>
        <v>9376</v>
      </c>
      <c r="X13" s="17">
        <f t="shared" si="4"/>
        <v>43616</v>
      </c>
    </row>
    <row r="14" spans="1:24" ht="15.75" customHeight="1" thickBot="1" x14ac:dyDescent="0.3">
      <c r="C14" s="66"/>
    </row>
    <row r="15" spans="1:24" ht="31.5" customHeight="1" thickBot="1" x14ac:dyDescent="0.35">
      <c r="B15" s="67" t="s">
        <v>34</v>
      </c>
      <c r="C15" s="54" t="s">
        <v>60</v>
      </c>
      <c r="D15" s="55" t="s">
        <v>1</v>
      </c>
      <c r="E15" s="56" t="s">
        <v>24</v>
      </c>
      <c r="F15" s="57" t="s">
        <v>2</v>
      </c>
      <c r="G15" s="56" t="s">
        <v>25</v>
      </c>
      <c r="H15" s="57" t="s">
        <v>3</v>
      </c>
      <c r="I15" s="56" t="s">
        <v>26</v>
      </c>
      <c r="J15" s="57" t="s">
        <v>4</v>
      </c>
      <c r="K15" s="56" t="s">
        <v>27</v>
      </c>
      <c r="L15" s="57" t="s">
        <v>5</v>
      </c>
      <c r="M15" s="56" t="s">
        <v>28</v>
      </c>
      <c r="N15" s="57" t="s">
        <v>6</v>
      </c>
      <c r="O15" s="56" t="s">
        <v>29</v>
      </c>
      <c r="P15" s="57" t="s">
        <v>7</v>
      </c>
      <c r="Q15" s="56" t="s">
        <v>30</v>
      </c>
      <c r="R15" s="57" t="s">
        <v>8</v>
      </c>
      <c r="S15" s="57" t="s">
        <v>9</v>
      </c>
      <c r="T15" s="57" t="s">
        <v>10</v>
      </c>
      <c r="U15" s="57" t="s">
        <v>61</v>
      </c>
      <c r="V15" s="57" t="s">
        <v>11</v>
      </c>
      <c r="W15" s="57" t="s">
        <v>12</v>
      </c>
      <c r="X15" s="58" t="s">
        <v>13</v>
      </c>
    </row>
    <row r="16" spans="1:24" s="50" customFormat="1" x14ac:dyDescent="0.25">
      <c r="B16" s="69" t="s">
        <v>62</v>
      </c>
      <c r="C16" s="26"/>
      <c r="D16" s="49">
        <f>'DWT - M33'!C44</f>
        <v>2.7040206827223301E-2</v>
      </c>
      <c r="E16" s="50">
        <f>'DWT - M33'!D44</f>
        <v>9.5399189740419388E-3</v>
      </c>
      <c r="F16" s="47">
        <f>'DWT - M33'!E44</f>
        <v>2.0134381018578999E-2</v>
      </c>
      <c r="G16" s="50">
        <f>'DWT - M33'!F44</f>
        <v>6.2541563529521227E-3</v>
      </c>
      <c r="H16" s="50">
        <f>'DWT - M33'!G44</f>
        <v>0.16640947759151459</v>
      </c>
      <c r="I16" s="50">
        <f>'DWT - M33'!H44</f>
        <v>3.2963411882519722E-2</v>
      </c>
      <c r="J16" s="50">
        <f>'DWT - M33'!I44</f>
        <v>0.14207933843135834</v>
      </c>
      <c r="K16" s="50">
        <f>'DWT - M33'!J44</f>
        <v>2.4396536871790889E-2</v>
      </c>
      <c r="L16" s="50">
        <f>'DWT - M33'!K44</f>
        <v>1.6488637775182724E-2</v>
      </c>
      <c r="M16" s="50">
        <f>'DWT - M33'!L44</f>
        <v>5.2183561492711306E-3</v>
      </c>
      <c r="N16" s="50">
        <f>'DWT - M33'!M44</f>
        <v>2.293783146888017E-2</v>
      </c>
      <c r="O16" s="50">
        <f>'DWT - M33'!N44</f>
        <v>8.0918935127556324E-3</v>
      </c>
      <c r="P16" s="50">
        <f>'DWT - M33'!O44</f>
        <v>4.5285545289516449E-2</v>
      </c>
      <c r="Q16" s="50">
        <f>'DWT - M33'!P44</f>
        <v>2.815661858767271E-2</v>
      </c>
      <c r="R16" s="50">
        <f>'DWT - M33'!Q44</f>
        <v>0.40368440747261047</v>
      </c>
      <c r="S16" s="50">
        <f>'DWT - M33'!R44</f>
        <v>8.2558199763298035E-2</v>
      </c>
      <c r="T16" s="50">
        <f>'DWT - M33'!S44</f>
        <v>0.69093415141105652</v>
      </c>
      <c r="U16" s="50">
        <f>'DWT - M33'!T44</f>
        <v>4.6564087271690362E-2</v>
      </c>
      <c r="V16" s="50">
        <f>'DWT - M33'!U44</f>
        <v>7.4007179737091073</v>
      </c>
      <c r="W16" s="50">
        <f>'DWT - M33'!V44</f>
        <v>6.1909427642822257</v>
      </c>
      <c r="X16" s="51">
        <f>'DWT - M33'!W44</f>
        <v>4.7210447788238517</v>
      </c>
    </row>
    <row r="17" spans="1:24" x14ac:dyDescent="0.25">
      <c r="A17" s="124" t="s">
        <v>63</v>
      </c>
      <c r="B17" s="3" t="s">
        <v>64</v>
      </c>
      <c r="C17" s="63">
        <f t="shared" ref="C17:X17" si="5">C3</f>
        <v>16152</v>
      </c>
      <c r="D17" s="6">
        <f t="shared" si="5"/>
        <v>16152</v>
      </c>
      <c r="E17">
        <f t="shared" si="5"/>
        <v>16152</v>
      </c>
      <c r="F17">
        <f t="shared" si="5"/>
        <v>16152</v>
      </c>
      <c r="G17">
        <f t="shared" si="5"/>
        <v>16152</v>
      </c>
      <c r="H17">
        <f t="shared" si="5"/>
        <v>17232</v>
      </c>
      <c r="I17">
        <f t="shared" si="5"/>
        <v>16248</v>
      </c>
      <c r="J17">
        <f t="shared" si="5"/>
        <v>17232</v>
      </c>
      <c r="K17">
        <f t="shared" si="5"/>
        <v>16248</v>
      </c>
      <c r="L17">
        <f t="shared" si="5"/>
        <v>17232</v>
      </c>
      <c r="M17">
        <f t="shared" si="5"/>
        <v>17232</v>
      </c>
      <c r="N17">
        <f t="shared" si="5"/>
        <v>17232</v>
      </c>
      <c r="O17">
        <f t="shared" si="5"/>
        <v>17232</v>
      </c>
      <c r="P17">
        <f t="shared" si="5"/>
        <v>16176</v>
      </c>
      <c r="Q17">
        <f t="shared" si="5"/>
        <v>16152</v>
      </c>
      <c r="R17">
        <f t="shared" si="5"/>
        <v>16152</v>
      </c>
      <c r="S17">
        <f t="shared" si="5"/>
        <v>17264</v>
      </c>
      <c r="T17">
        <f t="shared" si="5"/>
        <v>16160</v>
      </c>
      <c r="U17">
        <f t="shared" si="5"/>
        <v>16152</v>
      </c>
      <c r="V17">
        <f t="shared" si="5"/>
        <v>18256</v>
      </c>
      <c r="W17">
        <f t="shared" si="5"/>
        <v>16152</v>
      </c>
      <c r="X17" s="7">
        <f t="shared" si="5"/>
        <v>17264</v>
      </c>
    </row>
    <row r="18" spans="1:24" ht="15.75" customHeight="1" thickBot="1" x14ac:dyDescent="0.3">
      <c r="A18" s="125"/>
      <c r="B18" s="4" t="s">
        <v>65</v>
      </c>
      <c r="C18" s="64">
        <v>68628</v>
      </c>
      <c r="D18" s="19">
        <v>71724</v>
      </c>
      <c r="E18" s="16">
        <v>76552</v>
      </c>
      <c r="F18" s="16">
        <v>72428</v>
      </c>
      <c r="G18" s="16">
        <v>77420</v>
      </c>
      <c r="H18" s="16">
        <v>88716</v>
      </c>
      <c r="I18" s="16">
        <v>85400</v>
      </c>
      <c r="J18" s="16">
        <v>88716</v>
      </c>
      <c r="K18" s="16">
        <v>83276</v>
      </c>
      <c r="L18" s="16">
        <v>107008</v>
      </c>
      <c r="M18" s="16">
        <v>125096</v>
      </c>
      <c r="N18" s="16">
        <v>107064</v>
      </c>
      <c r="O18" s="16">
        <v>128616</v>
      </c>
      <c r="P18" s="16">
        <v>70724</v>
      </c>
      <c r="Q18" s="16">
        <v>70812</v>
      </c>
      <c r="R18" s="16">
        <v>71696</v>
      </c>
      <c r="S18" s="16">
        <v>89204</v>
      </c>
      <c r="T18" s="16">
        <v>72508</v>
      </c>
      <c r="U18" s="16">
        <v>79508</v>
      </c>
      <c r="V18" s="16">
        <v>106736</v>
      </c>
      <c r="W18" s="16">
        <v>73524</v>
      </c>
      <c r="X18" s="17">
        <v>106100</v>
      </c>
    </row>
    <row r="19" spans="1:24" x14ac:dyDescent="0.25">
      <c r="A19" s="129" t="s">
        <v>66</v>
      </c>
      <c r="B19" s="2" t="s">
        <v>64</v>
      </c>
      <c r="C19" s="126"/>
      <c r="D19" s="5">
        <f t="shared" ref="D19:X19" si="6">D17-$C$17</f>
        <v>0</v>
      </c>
      <c r="E19" s="5">
        <f t="shared" si="6"/>
        <v>0</v>
      </c>
      <c r="F19" s="5">
        <f t="shared" si="6"/>
        <v>0</v>
      </c>
      <c r="G19" s="5">
        <f t="shared" si="6"/>
        <v>0</v>
      </c>
      <c r="H19" s="5">
        <f t="shared" si="6"/>
        <v>1080</v>
      </c>
      <c r="I19" s="5">
        <f t="shared" si="6"/>
        <v>96</v>
      </c>
      <c r="J19" s="5">
        <f t="shared" si="6"/>
        <v>1080</v>
      </c>
      <c r="K19" s="5">
        <f t="shared" si="6"/>
        <v>96</v>
      </c>
      <c r="L19" s="5">
        <f t="shared" si="6"/>
        <v>1080</v>
      </c>
      <c r="M19" s="5">
        <f t="shared" si="6"/>
        <v>1080</v>
      </c>
      <c r="N19" s="5">
        <f t="shared" si="6"/>
        <v>1080</v>
      </c>
      <c r="O19" s="5">
        <f t="shared" si="6"/>
        <v>1080</v>
      </c>
      <c r="P19" s="5">
        <f t="shared" si="6"/>
        <v>24</v>
      </c>
      <c r="Q19" s="5">
        <f t="shared" si="6"/>
        <v>0</v>
      </c>
      <c r="R19" s="5">
        <f t="shared" si="6"/>
        <v>0</v>
      </c>
      <c r="S19" s="5">
        <f t="shared" si="6"/>
        <v>1112</v>
      </c>
      <c r="T19" s="5">
        <f t="shared" si="6"/>
        <v>8</v>
      </c>
      <c r="U19" s="5">
        <f t="shared" si="6"/>
        <v>0</v>
      </c>
      <c r="V19" s="5">
        <f t="shared" si="6"/>
        <v>2104</v>
      </c>
      <c r="W19" s="5">
        <f t="shared" si="6"/>
        <v>0</v>
      </c>
      <c r="X19" s="65">
        <f t="shared" si="6"/>
        <v>1112</v>
      </c>
    </row>
    <row r="20" spans="1:24" ht="15.75" customHeight="1" thickBot="1" x14ac:dyDescent="0.3">
      <c r="A20" s="130"/>
      <c r="B20" s="4" t="s">
        <v>65</v>
      </c>
      <c r="C20" s="127"/>
      <c r="D20" s="16">
        <f t="shared" ref="D20:X20" si="7">D18-$C$18</f>
        <v>3096</v>
      </c>
      <c r="E20" s="16">
        <f t="shared" si="7"/>
        <v>7924</v>
      </c>
      <c r="F20" s="16">
        <f t="shared" si="7"/>
        <v>3800</v>
      </c>
      <c r="G20" s="16">
        <f t="shared" si="7"/>
        <v>8792</v>
      </c>
      <c r="H20" s="16">
        <f t="shared" si="7"/>
        <v>20088</v>
      </c>
      <c r="I20" s="16">
        <f t="shared" si="7"/>
        <v>16772</v>
      </c>
      <c r="J20" s="16">
        <f t="shared" si="7"/>
        <v>20088</v>
      </c>
      <c r="K20" s="16">
        <f t="shared" si="7"/>
        <v>14648</v>
      </c>
      <c r="L20" s="16">
        <f t="shared" si="7"/>
        <v>38380</v>
      </c>
      <c r="M20" s="16">
        <f t="shared" si="7"/>
        <v>56468</v>
      </c>
      <c r="N20" s="16">
        <f t="shared" si="7"/>
        <v>38436</v>
      </c>
      <c r="O20" s="16">
        <f t="shared" si="7"/>
        <v>59988</v>
      </c>
      <c r="P20" s="16">
        <f t="shared" si="7"/>
        <v>2096</v>
      </c>
      <c r="Q20" s="16">
        <f t="shared" si="7"/>
        <v>2184</v>
      </c>
      <c r="R20" s="16">
        <f t="shared" si="7"/>
        <v>3068</v>
      </c>
      <c r="S20" s="16">
        <f t="shared" si="7"/>
        <v>20576</v>
      </c>
      <c r="T20" s="16">
        <f t="shared" si="7"/>
        <v>3880</v>
      </c>
      <c r="U20" s="16">
        <f t="shared" si="7"/>
        <v>10880</v>
      </c>
      <c r="V20" s="16">
        <f t="shared" si="7"/>
        <v>38108</v>
      </c>
      <c r="W20" s="16">
        <f t="shared" si="7"/>
        <v>4896</v>
      </c>
      <c r="X20" s="17">
        <f t="shared" si="7"/>
        <v>37472</v>
      </c>
    </row>
    <row r="21" spans="1:24" ht="15.75" thickBot="1" x14ac:dyDescent="0.3"/>
    <row r="22" spans="1:24" ht="15.75" customHeight="1" thickBot="1" x14ac:dyDescent="0.3">
      <c r="D22" s="55" t="s">
        <v>1</v>
      </c>
      <c r="E22" s="56" t="s">
        <v>24</v>
      </c>
      <c r="F22" s="57" t="s">
        <v>2</v>
      </c>
      <c r="G22" s="56" t="s">
        <v>25</v>
      </c>
      <c r="H22" s="57" t="s">
        <v>3</v>
      </c>
      <c r="I22" s="56" t="s">
        <v>26</v>
      </c>
      <c r="J22" s="57" t="s">
        <v>4</v>
      </c>
      <c r="K22" s="56" t="s">
        <v>27</v>
      </c>
      <c r="L22" s="57" t="s">
        <v>5</v>
      </c>
      <c r="M22" s="56" t="s">
        <v>28</v>
      </c>
      <c r="N22" s="57" t="s">
        <v>6</v>
      </c>
      <c r="O22" s="56" t="s">
        <v>29</v>
      </c>
      <c r="P22" s="57" t="s">
        <v>7</v>
      </c>
      <c r="Q22" s="56" t="s">
        <v>30</v>
      </c>
      <c r="R22" s="57" t="s">
        <v>8</v>
      </c>
      <c r="S22" s="57" t="s">
        <v>9</v>
      </c>
      <c r="T22" s="57" t="s">
        <v>10</v>
      </c>
      <c r="U22" s="57" t="s">
        <v>61</v>
      </c>
      <c r="V22" s="57" t="s">
        <v>11</v>
      </c>
      <c r="W22" s="57" t="s">
        <v>12</v>
      </c>
      <c r="X22" s="58" t="s">
        <v>13</v>
      </c>
    </row>
    <row r="23" spans="1:24" ht="15.75" thickBot="1" x14ac:dyDescent="0.3">
      <c r="B23" s="126" t="s">
        <v>64</v>
      </c>
      <c r="C23" s="128"/>
      <c r="D23" s="121">
        <v>0</v>
      </c>
      <c r="E23" s="119">
        <v>0</v>
      </c>
      <c r="F23" s="119">
        <v>0</v>
      </c>
      <c r="G23" s="119">
        <v>0</v>
      </c>
      <c r="H23" s="119">
        <v>1080</v>
      </c>
      <c r="I23" s="119">
        <v>96</v>
      </c>
      <c r="J23" s="119">
        <v>1080</v>
      </c>
      <c r="K23" s="119">
        <v>96</v>
      </c>
      <c r="L23" s="119">
        <v>1080</v>
      </c>
      <c r="M23" s="119">
        <v>1080</v>
      </c>
      <c r="N23" s="119">
        <v>1080</v>
      </c>
      <c r="O23" s="119">
        <v>1080</v>
      </c>
      <c r="P23" s="119">
        <v>24</v>
      </c>
      <c r="Q23" s="119">
        <v>0</v>
      </c>
      <c r="R23" s="119">
        <v>0</v>
      </c>
      <c r="S23" s="119">
        <v>1112</v>
      </c>
      <c r="T23" s="119">
        <v>8</v>
      </c>
      <c r="U23" s="119">
        <v>0</v>
      </c>
      <c r="V23" s="119">
        <v>2104</v>
      </c>
      <c r="W23" s="119">
        <v>0</v>
      </c>
      <c r="X23" s="120">
        <v>1112</v>
      </c>
    </row>
    <row r="24" spans="1:24" x14ac:dyDescent="0.25">
      <c r="B24" t="s">
        <v>131</v>
      </c>
      <c r="D24" s="122">
        <f>AVERAGE(D20,D13,D6)</f>
        <v>13949.333333333334</v>
      </c>
      <c r="E24" s="122">
        <f t="shared" ref="E24:X24" si="8">AVERAGE(E20,E13,E6)</f>
        <v>7990.666666666667</v>
      </c>
      <c r="F24" s="122">
        <f t="shared" si="8"/>
        <v>17733.333333333332</v>
      </c>
      <c r="G24" s="122">
        <f t="shared" si="8"/>
        <v>8824</v>
      </c>
      <c r="H24" s="122">
        <f t="shared" si="8"/>
        <v>20597.333333333332</v>
      </c>
      <c r="I24" s="122">
        <f t="shared" si="8"/>
        <v>16832</v>
      </c>
      <c r="J24" s="122">
        <f t="shared" si="8"/>
        <v>20597.333333333332</v>
      </c>
      <c r="K24" s="122">
        <f t="shared" si="8"/>
        <v>14662.666666666666</v>
      </c>
      <c r="L24" s="122">
        <f t="shared" si="8"/>
        <v>39441.333333333336</v>
      </c>
      <c r="M24" s="122">
        <f t="shared" si="8"/>
        <v>57878.666666666664</v>
      </c>
      <c r="N24" s="122">
        <f t="shared" si="8"/>
        <v>39668</v>
      </c>
      <c r="O24" s="122">
        <f t="shared" si="8"/>
        <v>62292</v>
      </c>
      <c r="P24" s="122">
        <f t="shared" si="8"/>
        <v>1886.6666666666667</v>
      </c>
      <c r="Q24" s="122">
        <f t="shared" si="8"/>
        <v>2348</v>
      </c>
      <c r="R24" s="122">
        <f t="shared" si="8"/>
        <v>4664</v>
      </c>
      <c r="S24" s="122">
        <f t="shared" si="8"/>
        <v>21360</v>
      </c>
      <c r="T24" s="122">
        <f t="shared" si="8"/>
        <v>6944</v>
      </c>
      <c r="U24" s="122">
        <f t="shared" si="8"/>
        <v>11566.666666666666</v>
      </c>
      <c r="V24" s="122">
        <f t="shared" si="8"/>
        <v>35873.333333333336</v>
      </c>
      <c r="W24" s="122">
        <f t="shared" si="8"/>
        <v>6686.666666666667</v>
      </c>
      <c r="X24" s="122">
        <f t="shared" si="8"/>
        <v>39632</v>
      </c>
    </row>
    <row r="25" spans="1:24" ht="15.75" customHeight="1" thickBot="1" x14ac:dyDescent="0.3"/>
    <row r="26" spans="1:24" ht="30.75" customHeight="1" thickBot="1" x14ac:dyDescent="0.3">
      <c r="D26" s="55" t="s">
        <v>1</v>
      </c>
      <c r="E26" s="56" t="s">
        <v>24</v>
      </c>
      <c r="F26" s="57" t="s">
        <v>2</v>
      </c>
      <c r="G26" s="56" t="s">
        <v>25</v>
      </c>
      <c r="H26" s="57" t="s">
        <v>3</v>
      </c>
      <c r="I26" s="56" t="s">
        <v>26</v>
      </c>
      <c r="J26" s="57" t="s">
        <v>4</v>
      </c>
      <c r="K26" s="56" t="s">
        <v>27</v>
      </c>
      <c r="L26" s="57" t="s">
        <v>5</v>
      </c>
      <c r="M26" s="56" t="s">
        <v>28</v>
      </c>
      <c r="N26" s="57" t="s">
        <v>6</v>
      </c>
      <c r="O26" s="56" t="s">
        <v>29</v>
      </c>
      <c r="P26" s="57" t="s">
        <v>7</v>
      </c>
      <c r="Q26" s="56" t="s">
        <v>30</v>
      </c>
      <c r="R26" s="57" t="s">
        <v>8</v>
      </c>
      <c r="S26" s="57" t="s">
        <v>9</v>
      </c>
      <c r="T26" s="57" t="s">
        <v>10</v>
      </c>
      <c r="U26" s="57" t="s">
        <v>61</v>
      </c>
      <c r="V26" s="57" t="s">
        <v>11</v>
      </c>
      <c r="W26" s="57" t="s">
        <v>12</v>
      </c>
      <c r="X26" s="58" t="s">
        <v>13</v>
      </c>
    </row>
    <row r="27" spans="1:24" x14ac:dyDescent="0.25">
      <c r="D27">
        <v>0</v>
      </c>
      <c r="E27">
        <v>0</v>
      </c>
      <c r="F27">
        <v>0</v>
      </c>
      <c r="G27">
        <v>0</v>
      </c>
      <c r="H27">
        <v>1080</v>
      </c>
      <c r="I27">
        <v>96</v>
      </c>
      <c r="J27">
        <v>1080</v>
      </c>
      <c r="K27">
        <v>96</v>
      </c>
      <c r="L27">
        <v>1080</v>
      </c>
      <c r="M27">
        <v>1080</v>
      </c>
      <c r="N27">
        <v>1080</v>
      </c>
      <c r="O27">
        <v>1080</v>
      </c>
      <c r="P27">
        <v>24</v>
      </c>
      <c r="Q27">
        <v>0</v>
      </c>
      <c r="R27">
        <v>0</v>
      </c>
      <c r="S27">
        <v>1112</v>
      </c>
      <c r="T27">
        <v>8</v>
      </c>
      <c r="U27">
        <v>0</v>
      </c>
      <c r="V27">
        <v>2104</v>
      </c>
      <c r="W27">
        <v>0</v>
      </c>
      <c r="X27">
        <v>1112</v>
      </c>
    </row>
    <row r="28" spans="1:24" x14ac:dyDescent="0.25">
      <c r="D28">
        <v>13949.333333333334</v>
      </c>
      <c r="E28">
        <v>7990.666666666667</v>
      </c>
      <c r="F28">
        <v>17733.333333333332</v>
      </c>
      <c r="G28">
        <v>8824</v>
      </c>
      <c r="H28">
        <v>20597.333333333332</v>
      </c>
      <c r="I28">
        <v>16832</v>
      </c>
      <c r="J28">
        <v>20597.333333333332</v>
      </c>
      <c r="K28">
        <v>14662.666666666666</v>
      </c>
      <c r="L28">
        <v>39441.333333333336</v>
      </c>
      <c r="M28">
        <v>57878.666666666664</v>
      </c>
      <c r="N28">
        <v>39668</v>
      </c>
      <c r="O28">
        <v>62292</v>
      </c>
      <c r="P28">
        <v>1886.6666666666667</v>
      </c>
      <c r="Q28">
        <v>2348</v>
      </c>
      <c r="R28">
        <v>4664</v>
      </c>
      <c r="S28">
        <v>21360</v>
      </c>
      <c r="T28">
        <v>6944</v>
      </c>
      <c r="U28">
        <v>11566.666666666666</v>
      </c>
      <c r="V28">
        <v>35873.333333333336</v>
      </c>
      <c r="W28">
        <v>6686.666666666667</v>
      </c>
      <c r="X28">
        <v>39632</v>
      </c>
    </row>
    <row r="29" spans="1:24" x14ac:dyDescent="0.25">
      <c r="D29" t="s">
        <v>1</v>
      </c>
      <c r="E29" t="s">
        <v>24</v>
      </c>
      <c r="F29" t="s">
        <v>2</v>
      </c>
      <c r="G29" t="s">
        <v>25</v>
      </c>
      <c r="H29" t="s">
        <v>3</v>
      </c>
      <c r="I29" t="s">
        <v>26</v>
      </c>
      <c r="J29" t="s">
        <v>4</v>
      </c>
      <c r="K29" t="s">
        <v>27</v>
      </c>
      <c r="L29" t="s">
        <v>5</v>
      </c>
      <c r="M29" t="s">
        <v>28</v>
      </c>
      <c r="N29" t="s">
        <v>6</v>
      </c>
      <c r="O29" t="s">
        <v>29</v>
      </c>
      <c r="P29" t="s">
        <v>7</v>
      </c>
      <c r="Q29" t="s">
        <v>30</v>
      </c>
      <c r="R29" t="s">
        <v>8</v>
      </c>
      <c r="S29" t="s">
        <v>9</v>
      </c>
      <c r="T29" t="s">
        <v>10</v>
      </c>
      <c r="U29" t="s">
        <v>61</v>
      </c>
      <c r="V29" t="s">
        <v>11</v>
      </c>
      <c r="W29" t="s">
        <v>12</v>
      </c>
      <c r="X29" t="s">
        <v>13</v>
      </c>
    </row>
    <row r="30" spans="1:24" x14ac:dyDescent="0.25">
      <c r="D30">
        <v>6.2803617571059434</v>
      </c>
      <c r="E30">
        <v>1.021706208985361</v>
      </c>
      <c r="F30">
        <v>6.5052631578947366</v>
      </c>
      <c r="G30">
        <v>1.0164233576642341</v>
      </c>
      <c r="H30">
        <v>1.051573078454799</v>
      </c>
      <c r="I30">
        <v>1.024735830931796</v>
      </c>
      <c r="J30">
        <v>1.051573078454799</v>
      </c>
      <c r="K30">
        <v>1.0284845132743361</v>
      </c>
      <c r="L30">
        <v>1.071495570609692</v>
      </c>
      <c r="M30">
        <v>1.0522773960473191</v>
      </c>
      <c r="N30">
        <v>1.081382037673015</v>
      </c>
      <c r="O30">
        <v>1.0858838434353539</v>
      </c>
      <c r="P30">
        <v>1.612903225806452</v>
      </c>
      <c r="Q30">
        <v>1.173992673992674</v>
      </c>
      <c r="R30">
        <v>2.4667535853976532</v>
      </c>
      <c r="S30">
        <v>1.0979782270606531</v>
      </c>
      <c r="T30">
        <v>3.0793814432989688</v>
      </c>
      <c r="U30">
        <v>1.1452205882352939</v>
      </c>
      <c r="V30">
        <v>1.255418559377028</v>
      </c>
      <c r="W30">
        <v>1.9150326797385619</v>
      </c>
      <c r="X30">
        <v>1.16396242527754</v>
      </c>
    </row>
    <row r="32" spans="1:24" ht="15.75" thickBot="1" x14ac:dyDescent="0.3"/>
    <row r="33" spans="4:28" ht="30.75" thickBot="1" x14ac:dyDescent="0.3">
      <c r="D33" s="55" t="s">
        <v>1</v>
      </c>
      <c r="E33">
        <v>0</v>
      </c>
      <c r="F33">
        <v>13949.333333333334</v>
      </c>
      <c r="H33" s="55" t="s">
        <v>1</v>
      </c>
      <c r="I33" s="56" t="s">
        <v>24</v>
      </c>
      <c r="J33" s="57" t="s">
        <v>2</v>
      </c>
      <c r="K33" s="56" t="s">
        <v>25</v>
      </c>
      <c r="L33" s="57" t="s">
        <v>11</v>
      </c>
      <c r="M33" s="57" t="s">
        <v>8</v>
      </c>
      <c r="N33" s="57" t="s">
        <v>12</v>
      </c>
      <c r="O33" s="57" t="s">
        <v>3</v>
      </c>
      <c r="P33" s="57" t="s">
        <v>4</v>
      </c>
      <c r="Q33" s="56" t="s">
        <v>27</v>
      </c>
      <c r="R33" s="56" t="s">
        <v>26</v>
      </c>
      <c r="S33" s="57" t="s">
        <v>13</v>
      </c>
      <c r="T33" s="57" t="s">
        <v>61</v>
      </c>
      <c r="U33" s="57" t="s">
        <v>10</v>
      </c>
      <c r="V33" s="57" t="s">
        <v>5</v>
      </c>
      <c r="W33" s="56" t="s">
        <v>28</v>
      </c>
      <c r="X33" s="57" t="s">
        <v>6</v>
      </c>
      <c r="Y33" s="56" t="s">
        <v>29</v>
      </c>
      <c r="Z33" s="57" t="s">
        <v>7</v>
      </c>
      <c r="AA33" s="56" t="s">
        <v>30</v>
      </c>
      <c r="AB33" s="58" t="s">
        <v>9</v>
      </c>
    </row>
    <row r="34" spans="4:28" ht="15.75" thickBot="1" x14ac:dyDescent="0.3">
      <c r="D34" s="57" t="s">
        <v>2</v>
      </c>
      <c r="E34">
        <v>0</v>
      </c>
      <c r="F34">
        <v>7990.666666666667</v>
      </c>
      <c r="H34">
        <v>0</v>
      </c>
      <c r="I34">
        <v>0</v>
      </c>
      <c r="J34">
        <v>0</v>
      </c>
      <c r="K34">
        <v>0</v>
      </c>
      <c r="L34">
        <v>2104</v>
      </c>
      <c r="M34">
        <v>0</v>
      </c>
      <c r="N34">
        <v>0</v>
      </c>
      <c r="O34">
        <v>1080</v>
      </c>
      <c r="P34">
        <v>1080</v>
      </c>
      <c r="Q34">
        <v>96</v>
      </c>
      <c r="R34">
        <v>96</v>
      </c>
      <c r="S34">
        <v>1112</v>
      </c>
      <c r="T34">
        <v>0</v>
      </c>
      <c r="U34">
        <v>8</v>
      </c>
      <c r="V34">
        <v>1080</v>
      </c>
      <c r="W34">
        <v>1080</v>
      </c>
      <c r="X34">
        <v>1080</v>
      </c>
      <c r="Y34">
        <v>1080</v>
      </c>
      <c r="Z34">
        <v>24</v>
      </c>
      <c r="AA34">
        <v>0</v>
      </c>
      <c r="AB34">
        <v>1112</v>
      </c>
    </row>
    <row r="35" spans="4:28" ht="15.75" thickBot="1" x14ac:dyDescent="0.3">
      <c r="D35" s="56" t="s">
        <v>25</v>
      </c>
      <c r="E35">
        <v>0</v>
      </c>
      <c r="F35">
        <v>17733.333333333332</v>
      </c>
      <c r="H35">
        <v>13949.333333333334</v>
      </c>
      <c r="I35">
        <v>7990.666666666667</v>
      </c>
      <c r="J35">
        <v>17733.333333333332</v>
      </c>
      <c r="K35">
        <v>8824</v>
      </c>
      <c r="L35">
        <v>20597.333333333332</v>
      </c>
      <c r="M35">
        <v>16832</v>
      </c>
      <c r="N35">
        <v>20597.333333333332</v>
      </c>
      <c r="O35">
        <v>14662.666666666666</v>
      </c>
      <c r="P35">
        <v>39441.333333333336</v>
      </c>
      <c r="Q35">
        <v>57878.666666666664</v>
      </c>
      <c r="R35">
        <v>39668</v>
      </c>
      <c r="S35">
        <v>62292</v>
      </c>
      <c r="T35">
        <v>1886.6666666666667</v>
      </c>
      <c r="U35">
        <v>2348</v>
      </c>
      <c r="V35">
        <v>4664</v>
      </c>
      <c r="W35">
        <v>21360</v>
      </c>
      <c r="X35">
        <v>6944</v>
      </c>
      <c r="Y35">
        <v>11566.666666666666</v>
      </c>
      <c r="Z35">
        <v>35873.333333333336</v>
      </c>
      <c r="AA35">
        <v>6686.666666666667</v>
      </c>
      <c r="AB35">
        <v>39632</v>
      </c>
    </row>
    <row r="36" spans="4:28" ht="15.75" thickBot="1" x14ac:dyDescent="0.3">
      <c r="D36" s="56" t="s">
        <v>24</v>
      </c>
      <c r="E36">
        <v>0</v>
      </c>
      <c r="F36">
        <v>8824</v>
      </c>
    </row>
    <row r="37" spans="4:28" ht="15.75" thickBot="1" x14ac:dyDescent="0.3">
      <c r="D37" s="57" t="s">
        <v>11</v>
      </c>
      <c r="E37">
        <v>2104</v>
      </c>
      <c r="F37">
        <v>20597.333333333332</v>
      </c>
    </row>
    <row r="38" spans="4:28" ht="15.75" thickBot="1" x14ac:dyDescent="0.3">
      <c r="D38" s="57" t="s">
        <v>8</v>
      </c>
      <c r="E38">
        <v>0</v>
      </c>
      <c r="F38">
        <v>16832</v>
      </c>
    </row>
    <row r="39" spans="4:28" ht="15.75" thickBot="1" x14ac:dyDescent="0.3">
      <c r="D39" s="57" t="s">
        <v>12</v>
      </c>
      <c r="E39">
        <v>0</v>
      </c>
      <c r="F39">
        <v>20597.333333333332</v>
      </c>
    </row>
    <row r="40" spans="4:28" ht="15.75" thickBot="1" x14ac:dyDescent="0.3">
      <c r="D40" s="57" t="s">
        <v>3</v>
      </c>
      <c r="E40">
        <v>1080</v>
      </c>
      <c r="F40">
        <v>14662.666666666666</v>
      </c>
    </row>
    <row r="41" spans="4:28" ht="15.75" thickBot="1" x14ac:dyDescent="0.3">
      <c r="D41" s="57" t="s">
        <v>4</v>
      </c>
      <c r="E41">
        <v>1080</v>
      </c>
      <c r="F41">
        <v>39441.333333333336</v>
      </c>
    </row>
    <row r="42" spans="4:28" ht="15.75" thickBot="1" x14ac:dyDescent="0.3">
      <c r="D42" s="56" t="s">
        <v>27</v>
      </c>
      <c r="E42">
        <v>96</v>
      </c>
      <c r="F42">
        <v>57878.666666666664</v>
      </c>
    </row>
    <row r="43" spans="4:28" ht="15.75" thickBot="1" x14ac:dyDescent="0.3">
      <c r="D43" s="56" t="s">
        <v>26</v>
      </c>
      <c r="E43">
        <v>96</v>
      </c>
      <c r="F43">
        <v>39668</v>
      </c>
    </row>
    <row r="44" spans="4:28" ht="30.75" thickBot="1" x14ac:dyDescent="0.3">
      <c r="D44" s="57" t="s">
        <v>13</v>
      </c>
      <c r="E44">
        <v>1112</v>
      </c>
      <c r="F44">
        <v>62292</v>
      </c>
    </row>
    <row r="45" spans="4:28" ht="30.75" thickBot="1" x14ac:dyDescent="0.3">
      <c r="D45" s="57" t="s">
        <v>61</v>
      </c>
      <c r="E45">
        <v>0</v>
      </c>
      <c r="F45">
        <v>1886.6666666666667</v>
      </c>
    </row>
    <row r="46" spans="4:28" ht="15.75" thickBot="1" x14ac:dyDescent="0.3">
      <c r="D46" s="57" t="s">
        <v>10</v>
      </c>
      <c r="E46">
        <v>8</v>
      </c>
      <c r="F46">
        <v>2348</v>
      </c>
    </row>
    <row r="47" spans="4:28" ht="15.75" thickBot="1" x14ac:dyDescent="0.3">
      <c r="D47" s="57" t="s">
        <v>5</v>
      </c>
      <c r="E47">
        <v>1080</v>
      </c>
      <c r="F47">
        <v>4664</v>
      </c>
    </row>
    <row r="48" spans="4:28" ht="15.75" thickBot="1" x14ac:dyDescent="0.3">
      <c r="D48" s="56" t="s">
        <v>28</v>
      </c>
      <c r="E48">
        <v>1080</v>
      </c>
      <c r="F48">
        <v>21360</v>
      </c>
    </row>
    <row r="49" spans="4:6" ht="15.75" thickBot="1" x14ac:dyDescent="0.3">
      <c r="D49" s="57" t="s">
        <v>6</v>
      </c>
      <c r="E49">
        <v>1080</v>
      </c>
      <c r="F49">
        <v>6944</v>
      </c>
    </row>
    <row r="50" spans="4:6" ht="15.75" thickBot="1" x14ac:dyDescent="0.3">
      <c r="D50" s="56" t="s">
        <v>29</v>
      </c>
      <c r="E50">
        <v>1080</v>
      </c>
      <c r="F50">
        <v>11566.666666666666</v>
      </c>
    </row>
    <row r="51" spans="4:6" ht="15.75" thickBot="1" x14ac:dyDescent="0.3">
      <c r="D51" s="57" t="s">
        <v>7</v>
      </c>
      <c r="E51">
        <v>24</v>
      </c>
      <c r="F51">
        <v>35873.333333333336</v>
      </c>
    </row>
    <row r="52" spans="4:6" ht="15.75" thickBot="1" x14ac:dyDescent="0.3">
      <c r="D52" s="56" t="s">
        <v>30</v>
      </c>
      <c r="E52">
        <v>0</v>
      </c>
      <c r="F52">
        <v>6686.666666666667</v>
      </c>
    </row>
    <row r="53" spans="4:6" ht="15.75" thickBot="1" x14ac:dyDescent="0.3">
      <c r="D53" s="58" t="s">
        <v>9</v>
      </c>
      <c r="E53">
        <v>1112</v>
      </c>
      <c r="F53">
        <v>39632</v>
      </c>
    </row>
    <row r="55" spans="4:6" x14ac:dyDescent="0.25">
      <c r="D55" t="s">
        <v>35</v>
      </c>
      <c r="E55">
        <f>AVERAGE(E33:E53)</f>
        <v>525.33333333333337</v>
      </c>
    </row>
  </sheetData>
  <autoFilter ref="D32:E32" xr:uid="{00000000-0009-0000-0000-000002000000}">
    <sortState xmlns:xlrd2="http://schemas.microsoft.com/office/spreadsheetml/2017/richdata2" ref="D33:E53">
      <sortCondition ref="D32"/>
    </sortState>
  </autoFilter>
  <mergeCells count="10">
    <mergeCell ref="A3:A4"/>
    <mergeCell ref="C12:C13"/>
    <mergeCell ref="C5:C6"/>
    <mergeCell ref="A10:A11"/>
    <mergeCell ref="B23:C23"/>
    <mergeCell ref="A19:A20"/>
    <mergeCell ref="C19:C20"/>
    <mergeCell ref="A5:A6"/>
    <mergeCell ref="A17:A18"/>
    <mergeCell ref="A12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5415-D931-422B-AC3A-DE389BEC60A1}">
  <dimension ref="A1:P7"/>
  <sheetViews>
    <sheetView workbookViewId="0">
      <selection activeCell="P3" activeCellId="23" sqref="B3 B5 B7 D7 D5 D3 F3 F5 F7 H7 H5 H3 J3 J5 J7 L7 L5 L3 N3 N5 N7 P7 P5 P3"/>
    </sheetView>
  </sheetViews>
  <sheetFormatPr defaultRowHeight="15" x14ac:dyDescent="0.25"/>
  <cols>
    <col min="1" max="1" width="9.28515625" bestFit="1" customWidth="1"/>
    <col min="2" max="2" width="14.85546875" bestFit="1" customWidth="1"/>
    <col min="3" max="3" width="10.28515625" bestFit="1" customWidth="1"/>
    <col min="4" max="4" width="15.85546875" bestFit="1" customWidth="1"/>
    <col min="5" max="5" width="8.5703125" bestFit="1" customWidth="1"/>
    <col min="6" max="6" width="17.5703125" bestFit="1" customWidth="1"/>
    <col min="7" max="7" width="9.5703125" bestFit="1" customWidth="1"/>
    <col min="8" max="8" width="18.5703125" bestFit="1" customWidth="1"/>
    <col min="9" max="9" width="10.5703125" bestFit="1" customWidth="1"/>
    <col min="10" max="10" width="16.42578125" bestFit="1" customWidth="1"/>
    <col min="11" max="11" width="10.5703125" bestFit="1" customWidth="1"/>
    <col min="12" max="12" width="18.5703125" bestFit="1" customWidth="1"/>
    <col min="13" max="13" width="10.42578125" bestFit="1" customWidth="1"/>
    <col min="14" max="14" width="13.42578125" bestFit="1" customWidth="1"/>
    <col min="15" max="15" width="9.85546875" bestFit="1" customWidth="1"/>
    <col min="16" max="16" width="12.28515625" bestFit="1" customWidth="1"/>
  </cols>
  <sheetData>
    <row r="1" spans="1:16" ht="15.75" thickBot="1" x14ac:dyDescent="0.3">
      <c r="A1" s="123" t="s">
        <v>1</v>
      </c>
      <c r="B1" s="56" t="s">
        <v>24</v>
      </c>
      <c r="C1" s="56" t="s">
        <v>2</v>
      </c>
      <c r="D1" s="56" t="s">
        <v>25</v>
      </c>
      <c r="E1" s="56" t="s">
        <v>3</v>
      </c>
      <c r="F1" s="56" t="s">
        <v>26</v>
      </c>
      <c r="G1" s="56" t="s">
        <v>4</v>
      </c>
      <c r="H1" s="56" t="s">
        <v>27</v>
      </c>
      <c r="I1" s="56" t="s">
        <v>5</v>
      </c>
      <c r="J1" s="56" t="s">
        <v>28</v>
      </c>
      <c r="K1" s="56" t="s">
        <v>6</v>
      </c>
      <c r="L1" s="56" t="s">
        <v>29</v>
      </c>
      <c r="M1" s="56" t="s">
        <v>7</v>
      </c>
      <c r="N1" s="56" t="s">
        <v>30</v>
      </c>
      <c r="O1" s="56" t="s">
        <v>10</v>
      </c>
      <c r="P1" s="56" t="s">
        <v>61</v>
      </c>
    </row>
    <row r="2" spans="1:16" x14ac:dyDescent="0.25">
      <c r="A2" s="122">
        <v>13949.333333333334</v>
      </c>
      <c r="B2" s="122">
        <v>7990.666666666667</v>
      </c>
      <c r="C2" s="122">
        <v>17733.333333333332</v>
      </c>
      <c r="D2" s="122">
        <v>8824</v>
      </c>
      <c r="E2" s="122">
        <v>20597.333333333332</v>
      </c>
      <c r="F2" s="122">
        <v>16832</v>
      </c>
      <c r="G2" s="122">
        <v>20597.333333333332</v>
      </c>
      <c r="H2" s="122">
        <v>14662.666666666666</v>
      </c>
      <c r="I2" s="122">
        <v>39441.333333333336</v>
      </c>
      <c r="J2" s="122">
        <v>57878.666666666664</v>
      </c>
      <c r="K2" s="122">
        <v>39668</v>
      </c>
      <c r="L2" s="122">
        <v>62292</v>
      </c>
      <c r="M2" s="122">
        <v>1886.6666666666667</v>
      </c>
      <c r="N2" s="122">
        <v>2348</v>
      </c>
      <c r="O2" s="122">
        <v>6944</v>
      </c>
      <c r="P2" s="122">
        <v>11566.666666666666</v>
      </c>
    </row>
    <row r="3" spans="1:16" x14ac:dyDescent="0.25">
      <c r="B3">
        <f>B2/A2</f>
        <v>0.57283502198432423</v>
      </c>
      <c r="D3">
        <f>D2/C2</f>
        <v>0.49759398496240603</v>
      </c>
      <c r="F3">
        <f>F2/E2</f>
        <v>0.81719316416364585</v>
      </c>
      <c r="H3">
        <f>H2/G2</f>
        <v>0.71187208700155358</v>
      </c>
      <c r="J3">
        <f>J2/I2</f>
        <v>1.4674622223724687</v>
      </c>
      <c r="L3">
        <f>L2/K2</f>
        <v>1.5703337702934355</v>
      </c>
      <c r="N3">
        <f>N2/M2</f>
        <v>1.2445229681978798</v>
      </c>
      <c r="P3">
        <f>P2/O2</f>
        <v>1.6657066052227341</v>
      </c>
    </row>
    <row r="4" spans="1:16" x14ac:dyDescent="0.25">
      <c r="A4" s="20">
        <v>2.080424999197324E-2</v>
      </c>
      <c r="B4" s="20">
        <v>9.5086583557228242E-3</v>
      </c>
      <c r="C4" s="20">
        <v>1.5097560205807286E-2</v>
      </c>
      <c r="D4" s="20">
        <v>6.3009667210280895E-3</v>
      </c>
      <c r="E4" s="20">
        <v>0.13358117764194807</v>
      </c>
      <c r="F4" s="20">
        <v>3.2596532876292862E-2</v>
      </c>
      <c r="G4" s="20">
        <v>0.11116807659467061</v>
      </c>
      <c r="H4" s="20">
        <v>2.4077082984149456E-2</v>
      </c>
      <c r="I4" s="20">
        <v>1.5459808520972729E-2</v>
      </c>
      <c r="J4" s="20">
        <v>5.1624457507083816E-3</v>
      </c>
      <c r="K4" s="20">
        <v>2.1366698046525315E-2</v>
      </c>
      <c r="L4" s="20">
        <v>8.112937367210785E-3</v>
      </c>
      <c r="M4" s="20">
        <v>3.8832996661464371E-2</v>
      </c>
      <c r="N4" s="20">
        <v>2.5452264584600925E-2</v>
      </c>
      <c r="O4" s="20">
        <v>0.4901283284028371</v>
      </c>
      <c r="P4" s="20">
        <v>4.6576747049887977E-2</v>
      </c>
    </row>
    <row r="5" spans="1:16" x14ac:dyDescent="0.25">
      <c r="B5">
        <f>A4/B4</f>
        <v>2.1879269623197808</v>
      </c>
      <c r="D5">
        <f>C4/D4</f>
        <v>2.396070456208331</v>
      </c>
      <c r="F5">
        <f>E4/F4</f>
        <v>4.0980179747613699</v>
      </c>
      <c r="H5">
        <f>G4/H4</f>
        <v>4.617173794178278</v>
      </c>
      <c r="J5">
        <f>I4/J4</f>
        <v>2.9946675020945954</v>
      </c>
      <c r="L5">
        <f>K4/L4</f>
        <v>2.6336574633104992</v>
      </c>
      <c r="N5">
        <f>M4/N4</f>
        <v>1.5257187246497126</v>
      </c>
      <c r="P5">
        <f>O4/P4</f>
        <v>10.523026176084487</v>
      </c>
    </row>
    <row r="6" spans="1:16" x14ac:dyDescent="0.25">
      <c r="A6" s="50">
        <v>5.8000000000000011E-4</v>
      </c>
      <c r="B6" s="50">
        <v>2.4000000000000001E-4</v>
      </c>
      <c r="C6" s="50">
        <v>4.2333333333333329E-4</v>
      </c>
      <c r="D6" s="50">
        <v>1.6000000000000001E-4</v>
      </c>
      <c r="E6" s="50">
        <v>3.6933333333333332E-3</v>
      </c>
      <c r="F6" s="50">
        <v>8.3333333333333339E-4</v>
      </c>
      <c r="G6" s="50">
        <v>3.0766666666666668E-3</v>
      </c>
      <c r="H6" s="50">
        <v>6.1666666666666673E-4</v>
      </c>
      <c r="I6" s="50">
        <v>4.6000000000000007E-4</v>
      </c>
      <c r="J6" s="50">
        <v>1.3999999999999999E-4</v>
      </c>
      <c r="K6" s="50">
        <v>6.4333333333333332E-4</v>
      </c>
      <c r="L6" s="50">
        <v>2.2666666666666668E-4</v>
      </c>
      <c r="M6" s="50">
        <v>1.0766666666666667E-3</v>
      </c>
      <c r="N6" s="50">
        <v>6.9666666666666661E-4</v>
      </c>
      <c r="O6" s="50">
        <v>1.4116666666666666E-2</v>
      </c>
      <c r="P6" s="50">
        <v>1.2099999999999999E-3</v>
      </c>
    </row>
    <row r="7" spans="1:16" x14ac:dyDescent="0.25">
      <c r="B7">
        <f>A6/B6</f>
        <v>2.416666666666667</v>
      </c>
      <c r="D7">
        <f>C6/D6</f>
        <v>2.645833333333333</v>
      </c>
      <c r="F7">
        <f>E6/F6</f>
        <v>4.4319999999999995</v>
      </c>
      <c r="H7">
        <f>G6/H6</f>
        <v>4.9891891891891893</v>
      </c>
      <c r="J7">
        <f>I6/J6</f>
        <v>3.2857142857142865</v>
      </c>
      <c r="L7">
        <f>K6/L6</f>
        <v>2.8382352941176467</v>
      </c>
      <c r="N7">
        <f>M6/N6</f>
        <v>1.5454545454545456</v>
      </c>
      <c r="P7">
        <f>O6/P6</f>
        <v>11.666666666666668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M148"/>
  <sheetViews>
    <sheetView topLeftCell="A68" workbookViewId="0">
      <selection activeCell="BM83" sqref="C82:BM83"/>
    </sheetView>
  </sheetViews>
  <sheetFormatPr defaultRowHeight="15" x14ac:dyDescent="0.25"/>
  <cols>
    <col min="2" max="2" width="18.5703125" bestFit="1" customWidth="1"/>
    <col min="3" max="3" width="12.5703125" bestFit="1" customWidth="1"/>
    <col min="4" max="4" width="15" bestFit="1" customWidth="1"/>
    <col min="5" max="5" width="13.42578125" bestFit="1" customWidth="1"/>
    <col min="6" max="6" width="16" bestFit="1" customWidth="1"/>
    <col min="7" max="7" width="12.5703125" bestFit="1" customWidth="1"/>
    <col min="8" max="8" width="17.7109375" bestFit="1" customWidth="1"/>
    <col min="9" max="9" width="13.42578125" bestFit="1" customWidth="1"/>
    <col min="10" max="10" width="18.7109375" bestFit="1" customWidth="1"/>
    <col min="11" max="11" width="12.5703125" bestFit="1" customWidth="1"/>
    <col min="12" max="12" width="16.5703125" bestFit="1" customWidth="1"/>
    <col min="13" max="13" width="13.42578125" bestFit="1" customWidth="1"/>
    <col min="14" max="14" width="18.7109375" bestFit="1" customWidth="1"/>
    <col min="15" max="15" width="13.42578125" bestFit="1" customWidth="1"/>
    <col min="16" max="16" width="13.5703125" bestFit="1" customWidth="1"/>
    <col min="17" max="21" width="13.42578125" bestFit="1" customWidth="1"/>
    <col min="22" max="22" width="12.5703125" bestFit="1" customWidth="1"/>
    <col min="23" max="23" width="13.5703125" bestFit="1" customWidth="1"/>
  </cols>
  <sheetData>
    <row r="1" spans="2:23" ht="19.5" customHeight="1" thickBot="1" x14ac:dyDescent="0.35">
      <c r="B1" s="8" t="s">
        <v>23</v>
      </c>
      <c r="C1" s="13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3" x14ac:dyDescent="0.25">
      <c r="B2" s="45" t="s">
        <v>14</v>
      </c>
      <c r="C2" s="46">
        <f>'DWT - M33'!C14</f>
        <v>9.6495058387517929E-3</v>
      </c>
      <c r="D2" s="47">
        <f>'DWT - M33'!D14</f>
        <v>4.7627999447286129E-3</v>
      </c>
      <c r="E2" s="47">
        <f>'DWT - M33'!E14</f>
        <v>7.1603185497224331E-3</v>
      </c>
      <c r="F2" s="47">
        <f>'DWT - M33'!F14</f>
        <v>3.178568789735436E-3</v>
      </c>
      <c r="G2" s="47">
        <f>'DWT - M33'!G14</f>
        <v>6.8240083754062653E-2</v>
      </c>
      <c r="H2" s="47">
        <f>'DWT - M33'!H14</f>
        <v>1.6248924657702449E-2</v>
      </c>
      <c r="I2" s="47">
        <f>'DWT - M33'!I14</f>
        <v>5.7402342557907098E-2</v>
      </c>
      <c r="J2" s="47">
        <f>'DWT - M33'!J14</f>
        <v>1.2000212445855141E-2</v>
      </c>
      <c r="K2" s="47">
        <f>'DWT - M33'!K14</f>
        <v>7.6727126725018016E-3</v>
      </c>
      <c r="L2" s="47">
        <f>'DWT - M33'!L14</f>
        <v>2.6159249246120449E-3</v>
      </c>
      <c r="M2" s="47">
        <f>'DWT - M33'!M14</f>
        <v>1.0595450177788729E-2</v>
      </c>
      <c r="N2" s="47">
        <f>'DWT - M33'!N14</f>
        <v>4.0727122686803341E-3</v>
      </c>
      <c r="O2" s="47">
        <f>'DWT - M33'!O14</f>
        <v>1.9647430628538132E-2</v>
      </c>
      <c r="P2" s="47">
        <f>'DWT - M33'!P14</f>
        <v>1.2078156694769859E-2</v>
      </c>
      <c r="Q2" s="47">
        <f>'DWT - M33'!Q14</f>
        <v>0.21123979985713959</v>
      </c>
      <c r="R2" s="47">
        <f>'DWT - M33'!R14</f>
        <v>3.9094839245080948E-2</v>
      </c>
      <c r="S2" s="47">
        <f>'DWT - M33'!S14</f>
        <v>0.28321415185928339</v>
      </c>
      <c r="T2" s="47">
        <f>'DWT - M33'!T14</f>
        <v>2.3254074156284329E-2</v>
      </c>
      <c r="U2" s="47">
        <f>'DWT - M33'!U14</f>
        <v>3.0211143493652339</v>
      </c>
      <c r="V2" s="47">
        <f>'DWT - M33'!V14</f>
        <v>2.8667774200439449</v>
      </c>
      <c r="W2" s="48">
        <f>'DWT - M33'!W14</f>
        <v>2.098542213439941</v>
      </c>
    </row>
    <row r="3" spans="2:23" x14ac:dyDescent="0.25">
      <c r="B3" s="6" t="s">
        <v>67</v>
      </c>
      <c r="C3" s="49">
        <f>'Power - M33'!C21</f>
        <v>9.5600000000000008E-3</v>
      </c>
      <c r="D3" s="50">
        <f>'Power - M33'!D21</f>
        <v>4.7099999999999998E-3</v>
      </c>
      <c r="E3" s="50">
        <f>'Power - M33'!E21</f>
        <v>7.0899999999999999E-3</v>
      </c>
      <c r="F3" s="50">
        <f>'Power - M33'!F21</f>
        <v>3.14E-3</v>
      </c>
      <c r="G3" s="50">
        <f>'Power - M33'!G21</f>
        <v>6.7610000000000003E-2</v>
      </c>
      <c r="H3" s="50">
        <f>'Power - M33'!H21</f>
        <v>1.6080000000000001E-2</v>
      </c>
      <c r="I3" s="50">
        <f>'Power - M33'!I21</f>
        <v>5.6869999999999997E-2</v>
      </c>
      <c r="J3" s="50">
        <f>'Power - M33'!J21</f>
        <v>1.187E-2</v>
      </c>
      <c r="K3" s="50">
        <f>'Power - M33'!K21</f>
        <v>7.5700000000000003E-3</v>
      </c>
      <c r="L3" s="50">
        <f>'Power - M33'!L21</f>
        <v>2.5899999999999999E-3</v>
      </c>
      <c r="M3" s="50">
        <f>'Power - M33'!M21</f>
        <v>1.043E-2</v>
      </c>
      <c r="N3" s="50">
        <f>'Power - M33'!N21</f>
        <v>4.0299999999999997E-3</v>
      </c>
      <c r="O3" s="50">
        <f>'Power - M33'!O21</f>
        <v>1.9470000000000001E-2</v>
      </c>
      <c r="P3" s="50">
        <f>'Power - M33'!P21</f>
        <v>1.197E-2</v>
      </c>
      <c r="Q3" s="50">
        <f>'Power - M33'!Q21</f>
        <v>0.20902000000000001</v>
      </c>
      <c r="R3" s="50">
        <f>'Power - M33'!R21</f>
        <v>3.8730000000000001E-2</v>
      </c>
      <c r="S3" s="50">
        <f>'Power - M33'!S21</f>
        <v>0.28048000000000001</v>
      </c>
      <c r="T3" s="50">
        <f>'Power - M33'!T21</f>
        <v>2.3029999999999998E-2</v>
      </c>
      <c r="U3" s="50">
        <f>'Power - M33'!U21</f>
        <v>2.9931999999999999</v>
      </c>
      <c r="V3" s="50">
        <f>'Power - M33'!V21</f>
        <v>2.8396300000000001</v>
      </c>
      <c r="W3" s="51">
        <f>'Power - M33'!W21</f>
        <v>2.0790999999999999</v>
      </c>
    </row>
    <row r="4" spans="2:23" s="44" customFormat="1" ht="15.75" customHeight="1" thickBot="1" x14ac:dyDescent="0.3">
      <c r="B4" s="9" t="s">
        <v>68</v>
      </c>
      <c r="C4" s="42">
        <f t="shared" ref="C4:W4" si="0">(C3-C2)/C2</f>
        <v>-9.2756914444615847E-3</v>
      </c>
      <c r="D4" s="40">
        <f t="shared" si="0"/>
        <v>-1.108590437166088E-2</v>
      </c>
      <c r="E4" s="40">
        <f t="shared" si="0"/>
        <v>-9.8205895777023801E-3</v>
      </c>
      <c r="F4" s="40">
        <f t="shared" si="0"/>
        <v>-1.2134011338683732E-2</v>
      </c>
      <c r="G4" s="40">
        <f t="shared" si="0"/>
        <v>-9.2333379357134402E-3</v>
      </c>
      <c r="H4" s="40">
        <f t="shared" si="0"/>
        <v>-1.0396051508699307E-2</v>
      </c>
      <c r="I4" s="40">
        <f t="shared" si="0"/>
        <v>-9.2738821132617895E-3</v>
      </c>
      <c r="J4" s="40">
        <f t="shared" si="0"/>
        <v>-1.0850845053173668E-2</v>
      </c>
      <c r="K4" s="40">
        <f t="shared" si="0"/>
        <v>-1.3386748192710603E-2</v>
      </c>
      <c r="L4" s="40">
        <f t="shared" si="0"/>
        <v>-9.9104237924143787E-3</v>
      </c>
      <c r="M4" s="40">
        <f t="shared" si="0"/>
        <v>-1.561520983181657E-2</v>
      </c>
      <c r="N4" s="40">
        <f t="shared" si="0"/>
        <v>-1.0487426035174899E-2</v>
      </c>
      <c r="O4" s="40">
        <f t="shared" si="0"/>
        <v>-9.0307293555428256E-3</v>
      </c>
      <c r="P4" s="40">
        <f t="shared" si="0"/>
        <v>-8.9547351887473113E-3</v>
      </c>
      <c r="Q4" s="40">
        <f t="shared" si="0"/>
        <v>-1.0508435714485696E-2</v>
      </c>
      <c r="R4" s="40">
        <f t="shared" si="0"/>
        <v>-9.3321587228895626E-3</v>
      </c>
      <c r="S4" s="40">
        <f t="shared" si="0"/>
        <v>-9.6540086056217424E-3</v>
      </c>
      <c r="T4" s="40">
        <f t="shared" si="0"/>
        <v>-9.6359095949547918E-3</v>
      </c>
      <c r="U4" s="40">
        <f t="shared" si="0"/>
        <v>-9.2397526664620127E-3</v>
      </c>
      <c r="V4" s="40">
        <f t="shared" si="0"/>
        <v>-9.4696643883600239E-3</v>
      </c>
      <c r="W4" s="43">
        <f t="shared" si="0"/>
        <v>-9.2646282335542059E-3</v>
      </c>
    </row>
    <row r="5" spans="2:23" x14ac:dyDescent="0.25">
      <c r="B5" s="6" t="s">
        <v>15</v>
      </c>
      <c r="C5" s="46">
        <f>'DWT - M33'!C15</f>
        <v>9.9400309845805168E-3</v>
      </c>
      <c r="D5" s="47">
        <f>'DWT - M33'!D15</f>
        <v>4.7304313629865646E-3</v>
      </c>
      <c r="E5" s="47">
        <f>'DWT - M33'!E15</f>
        <v>7.3337811045348644E-3</v>
      </c>
      <c r="F5" s="47">
        <f>'DWT - M33'!F15</f>
        <v>3.145837457850575E-3</v>
      </c>
      <c r="G5" s="47">
        <f>'DWT - M33'!G15</f>
        <v>6.8239398300647736E-2</v>
      </c>
      <c r="H5" s="47">
        <f>'DWT - M33'!H15</f>
        <v>1.6241781413555149E-2</v>
      </c>
      <c r="I5" s="47">
        <f>'DWT - M33'!I15</f>
        <v>5.7401474565267563E-2</v>
      </c>
      <c r="J5" s="47">
        <f>'DWT - M33'!J15</f>
        <v>1.199479401111603E-2</v>
      </c>
      <c r="K5" s="47">
        <f>'DWT - M33'!K15</f>
        <v>7.9039065167307854E-3</v>
      </c>
      <c r="L5" s="47">
        <f>'DWT - M33'!L15</f>
        <v>2.6191624347120519E-3</v>
      </c>
      <c r="M5" s="47">
        <f>'DWT - M33'!M15</f>
        <v>1.08457813039422E-2</v>
      </c>
      <c r="N5" s="47">
        <f>'DWT - M33'!N15</f>
        <v>4.0355375967919827E-3</v>
      </c>
      <c r="O5" s="47">
        <f>'DWT - M33'!O15</f>
        <v>1.959127560257912E-2</v>
      </c>
      <c r="P5" s="47">
        <f>'DWT - M33'!P15</f>
        <v>1.2022062204778189E-2</v>
      </c>
      <c r="Q5" s="47">
        <f>'DWT - M33'!Q15</f>
        <v>0.21123890578746801</v>
      </c>
      <c r="R5" s="47">
        <f>'DWT - M33'!R15</f>
        <v>3.8953650742769241E-2</v>
      </c>
      <c r="S5" s="47">
        <f>'DWT - M33'!S15</f>
        <v>0.28340926766395569</v>
      </c>
      <c r="T5" s="47">
        <f>'DWT - M33'!T15</f>
        <v>2.324309945106506E-2</v>
      </c>
      <c r="U5" s="47">
        <f>'DWT - M33'!U15</f>
        <v>3.0211136341094971</v>
      </c>
      <c r="V5" s="47">
        <f>'DWT - M33'!V15</f>
        <v>2.858740091323853</v>
      </c>
      <c r="W5" s="48">
        <f>'DWT - M33'!W15</f>
        <v>2.0985383987426758</v>
      </c>
    </row>
    <row r="6" spans="2:23" x14ac:dyDescent="0.25">
      <c r="B6" s="6" t="s">
        <v>69</v>
      </c>
      <c r="C6" s="49">
        <f>'Power - M33'!C22</f>
        <v>9.8499999999999994E-3</v>
      </c>
      <c r="D6" s="50">
        <f>'Power - M33'!D22</f>
        <v>4.6899999999999997E-3</v>
      </c>
      <c r="E6" s="50">
        <f>'Power - M33'!E22</f>
        <v>7.26E-3</v>
      </c>
      <c r="F6" s="50">
        <f>'Power - M33'!F22</f>
        <v>3.1199999999999999E-3</v>
      </c>
      <c r="G6" s="50">
        <f>'Power - M33'!G22</f>
        <v>6.7599999999999993E-2</v>
      </c>
      <c r="H6" s="50">
        <f>'Power - M33'!H22</f>
        <v>1.6080000000000001E-2</v>
      </c>
      <c r="I6" s="50">
        <f>'Power - M33'!I22</f>
        <v>5.6869999999999997E-2</v>
      </c>
      <c r="J6" s="50">
        <f>'Power - M33'!J22</f>
        <v>1.193E-2</v>
      </c>
      <c r="K6" s="50">
        <f>'Power - M33'!K22</f>
        <v>7.8100000000000001E-3</v>
      </c>
      <c r="L6" s="50">
        <f>'Power - M33'!L22</f>
        <v>2.5899999999999999E-3</v>
      </c>
      <c r="M6" s="50">
        <f>'Power - M33'!M22</f>
        <v>1.068E-2</v>
      </c>
      <c r="N6" s="50">
        <f>'Power - M33'!N22</f>
        <v>4.0000000000000001E-3</v>
      </c>
      <c r="O6" s="50">
        <f>'Power - M33'!O22</f>
        <v>1.941E-2</v>
      </c>
      <c r="P6" s="50">
        <f>'Power - M33'!P22</f>
        <v>1.191E-2</v>
      </c>
      <c r="Q6" s="50">
        <f>'Power - M33'!Q22</f>
        <v>0.20926</v>
      </c>
      <c r="R6" s="50">
        <f>'Power - M33'!R22</f>
        <v>3.8589999999999999E-2</v>
      </c>
      <c r="S6" s="50">
        <f>'Power - M33'!S22</f>
        <v>0.28066999999999998</v>
      </c>
      <c r="T6" s="50">
        <f>'Power - M33'!T22</f>
        <v>2.35E-2</v>
      </c>
      <c r="U6" s="50">
        <f>'Power - M33'!U22</f>
        <v>2.99302</v>
      </c>
      <c r="V6" s="50">
        <f>'Power - M33'!V22</f>
        <v>2.8313299999999999</v>
      </c>
      <c r="W6" s="51">
        <f>'Power - M33'!W22</f>
        <v>2.07883</v>
      </c>
    </row>
    <row r="7" spans="2:23" s="44" customFormat="1" ht="15.75" customHeight="1" thickBot="1" x14ac:dyDescent="0.3">
      <c r="B7" s="9" t="s">
        <v>68</v>
      </c>
      <c r="C7" s="41">
        <f t="shared" ref="C7:W7" si="1">(C6-C5)/C5</f>
        <v>-9.057414883331661E-3</v>
      </c>
      <c r="D7" s="10">
        <f t="shared" si="1"/>
        <v>-8.5470773982520096E-3</v>
      </c>
      <c r="E7" s="10">
        <f t="shared" si="1"/>
        <v>-1.0060445421426843E-2</v>
      </c>
      <c r="F7" s="10">
        <f t="shared" si="1"/>
        <v>-8.2132208662264363E-3</v>
      </c>
      <c r="G7" s="10">
        <f t="shared" si="1"/>
        <v>-9.3699287591999907E-3</v>
      </c>
      <c r="H7" s="10">
        <f t="shared" si="1"/>
        <v>-9.9608170702339231E-3</v>
      </c>
      <c r="I7" s="10">
        <f t="shared" si="1"/>
        <v>-9.258900913133512E-3</v>
      </c>
      <c r="J7" s="10">
        <f t="shared" si="1"/>
        <v>-5.4018444215034348E-3</v>
      </c>
      <c r="K7" s="10">
        <f t="shared" si="1"/>
        <v>-1.1881025734806754E-2</v>
      </c>
      <c r="L7" s="10">
        <f t="shared" si="1"/>
        <v>-1.1134259687585258E-2</v>
      </c>
      <c r="M7" s="10">
        <f t="shared" si="1"/>
        <v>-1.5285326090978985E-2</v>
      </c>
      <c r="N7" s="10">
        <f t="shared" si="1"/>
        <v>-8.8061617416804357E-3</v>
      </c>
      <c r="O7" s="10">
        <f t="shared" si="1"/>
        <v>-9.2528738942989422E-3</v>
      </c>
      <c r="P7" s="10">
        <f t="shared" si="1"/>
        <v>-9.3213795494794111E-3</v>
      </c>
      <c r="Q7" s="10">
        <f t="shared" si="1"/>
        <v>-9.3680933447886257E-3</v>
      </c>
      <c r="R7" s="10">
        <f t="shared" si="1"/>
        <v>-9.3354726921646633E-3</v>
      </c>
      <c r="S7" s="10">
        <f t="shared" si="1"/>
        <v>-9.6654131550973858E-3</v>
      </c>
      <c r="T7" s="10">
        <f t="shared" si="1"/>
        <v>1.1052766412491867E-2</v>
      </c>
      <c r="U7" s="10">
        <f t="shared" si="1"/>
        <v>-9.2990987801019713E-3</v>
      </c>
      <c r="V7" s="10">
        <f t="shared" si="1"/>
        <v>-9.5881718688038374E-3</v>
      </c>
      <c r="W7" s="11">
        <f t="shared" si="1"/>
        <v>-9.3914882636810318E-3</v>
      </c>
    </row>
    <row r="8" spans="2:23" s="44" customFormat="1" ht="15.75" customHeight="1" x14ac:dyDescent="0.25">
      <c r="B8" s="44" t="s">
        <v>70</v>
      </c>
      <c r="C8" s="82">
        <f t="shared" ref="C8:W8" si="2">C5+C2</f>
        <v>1.958953682333231E-2</v>
      </c>
      <c r="D8" s="82">
        <f t="shared" si="2"/>
        <v>9.4932313077151775E-3</v>
      </c>
      <c r="E8" s="82">
        <f t="shared" si="2"/>
        <v>1.4494099654257298E-2</v>
      </c>
      <c r="F8" s="82">
        <f t="shared" si="2"/>
        <v>6.324406247586011E-3</v>
      </c>
      <c r="G8" s="82">
        <f t="shared" si="2"/>
        <v>0.13647948205471039</v>
      </c>
      <c r="H8" s="82">
        <f t="shared" si="2"/>
        <v>3.2490706071257598E-2</v>
      </c>
      <c r="I8" s="82">
        <f t="shared" si="2"/>
        <v>0.11480381712317467</v>
      </c>
      <c r="J8" s="82">
        <f t="shared" si="2"/>
        <v>2.3995006456971169E-2</v>
      </c>
      <c r="K8" s="82">
        <f t="shared" si="2"/>
        <v>1.5576619189232588E-2</v>
      </c>
      <c r="L8" s="82">
        <f t="shared" si="2"/>
        <v>5.2350873593240968E-3</v>
      </c>
      <c r="M8" s="82">
        <f t="shared" si="2"/>
        <v>2.1441231481730931E-2</v>
      </c>
      <c r="N8" s="82">
        <f t="shared" si="2"/>
        <v>8.1082498654723167E-3</v>
      </c>
      <c r="O8" s="82">
        <f t="shared" si="2"/>
        <v>3.9238706231117249E-2</v>
      </c>
      <c r="P8" s="82">
        <f t="shared" si="2"/>
        <v>2.4100218899548047E-2</v>
      </c>
      <c r="Q8" s="82">
        <f t="shared" si="2"/>
        <v>0.4224787056446076</v>
      </c>
      <c r="R8" s="82">
        <f t="shared" si="2"/>
        <v>7.8048489987850189E-2</v>
      </c>
      <c r="S8" s="82">
        <f t="shared" si="2"/>
        <v>0.56662341952323914</v>
      </c>
      <c r="T8" s="82">
        <f t="shared" si="2"/>
        <v>4.6497173607349389E-2</v>
      </c>
      <c r="U8" s="82">
        <f t="shared" si="2"/>
        <v>6.0422279834747314</v>
      </c>
      <c r="V8" s="82">
        <f t="shared" si="2"/>
        <v>5.7255175113677979</v>
      </c>
      <c r="W8" s="82">
        <f t="shared" si="2"/>
        <v>4.1970806121826172</v>
      </c>
    </row>
    <row r="9" spans="2:23" s="44" customFormat="1" ht="15.75" customHeight="1" x14ac:dyDescent="0.25">
      <c r="B9" s="44" t="s">
        <v>71</v>
      </c>
      <c r="C9" s="82">
        <f t="shared" ref="C9:W9" si="3">C3+C6</f>
        <v>1.941E-2</v>
      </c>
      <c r="D9" s="82">
        <f t="shared" si="3"/>
        <v>9.3999999999999986E-3</v>
      </c>
      <c r="E9" s="82">
        <f t="shared" si="3"/>
        <v>1.435E-2</v>
      </c>
      <c r="F9" s="82">
        <f t="shared" si="3"/>
        <v>6.2599999999999999E-3</v>
      </c>
      <c r="G9" s="82">
        <f t="shared" si="3"/>
        <v>0.13521</v>
      </c>
      <c r="H9" s="82">
        <f t="shared" si="3"/>
        <v>3.2160000000000001E-2</v>
      </c>
      <c r="I9" s="82">
        <f t="shared" si="3"/>
        <v>0.11373999999999999</v>
      </c>
      <c r="J9" s="82">
        <f t="shared" si="3"/>
        <v>2.3800000000000002E-2</v>
      </c>
      <c r="K9" s="82">
        <f t="shared" si="3"/>
        <v>1.5380000000000001E-2</v>
      </c>
      <c r="L9" s="82">
        <f t="shared" si="3"/>
        <v>5.1799999999999997E-3</v>
      </c>
      <c r="M9" s="82">
        <f t="shared" si="3"/>
        <v>2.111E-2</v>
      </c>
      <c r="N9" s="82">
        <f t="shared" si="3"/>
        <v>8.0299999999999989E-3</v>
      </c>
      <c r="O9" s="82">
        <f t="shared" si="3"/>
        <v>3.8879999999999998E-2</v>
      </c>
      <c r="P9" s="82">
        <f t="shared" si="3"/>
        <v>2.3879999999999998E-2</v>
      </c>
      <c r="Q9" s="82">
        <f t="shared" si="3"/>
        <v>0.41827999999999999</v>
      </c>
      <c r="R9" s="82">
        <f t="shared" si="3"/>
        <v>7.732E-2</v>
      </c>
      <c r="S9" s="82">
        <f t="shared" si="3"/>
        <v>0.56115000000000004</v>
      </c>
      <c r="T9" s="82">
        <f t="shared" si="3"/>
        <v>4.6530000000000002E-2</v>
      </c>
      <c r="U9" s="82">
        <f t="shared" si="3"/>
        <v>5.9862199999999994</v>
      </c>
      <c r="V9" s="82">
        <f t="shared" si="3"/>
        <v>5.67096</v>
      </c>
      <c r="W9" s="82">
        <f t="shared" si="3"/>
        <v>4.1579300000000003</v>
      </c>
    </row>
    <row r="10" spans="2:23" s="44" customFormat="1" ht="15.75" customHeight="1" x14ac:dyDescent="0.25">
      <c r="B10" s="44" t="s">
        <v>72</v>
      </c>
      <c r="C10" s="40">
        <f t="shared" ref="C10:W10" si="4">(C9-C8)/C8</f>
        <v>-9.1649345745873096E-3</v>
      </c>
      <c r="D10" s="40">
        <f t="shared" si="4"/>
        <v>-9.8208191387277738E-3</v>
      </c>
      <c r="E10" s="40">
        <f t="shared" si="4"/>
        <v>-9.94195277351855E-3</v>
      </c>
      <c r="F10" s="40">
        <f t="shared" si="4"/>
        <v>-1.0183761931895911E-2</v>
      </c>
      <c r="G10" s="40">
        <f t="shared" si="4"/>
        <v>-9.3016330044504072E-3</v>
      </c>
      <c r="H10" s="40">
        <f t="shared" si="4"/>
        <v>-1.0178482133700109E-2</v>
      </c>
      <c r="I10" s="40">
        <f t="shared" si="4"/>
        <v>-9.2663915698315922E-3</v>
      </c>
      <c r="J10" s="40">
        <f t="shared" si="4"/>
        <v>-8.126959970644743E-3</v>
      </c>
      <c r="K10" s="40">
        <f t="shared" si="4"/>
        <v>-1.2622712723727654E-2</v>
      </c>
      <c r="L10" s="40">
        <f t="shared" si="4"/>
        <v>-1.0522720165496798E-2</v>
      </c>
      <c r="M10" s="40">
        <f t="shared" si="4"/>
        <v>-1.5448342228530929E-2</v>
      </c>
      <c r="N10" s="40">
        <f t="shared" si="4"/>
        <v>-9.6506480153667092E-3</v>
      </c>
      <c r="O10" s="40">
        <f t="shared" si="4"/>
        <v>-9.1416426679427031E-3</v>
      </c>
      <c r="P10" s="40">
        <f t="shared" si="4"/>
        <v>-9.1376306773785412E-3</v>
      </c>
      <c r="Q10" s="40">
        <f t="shared" si="4"/>
        <v>-9.9382657362607953E-3</v>
      </c>
      <c r="R10" s="40">
        <f t="shared" si="4"/>
        <v>-9.3338127100677203E-3</v>
      </c>
      <c r="S10" s="40">
        <f t="shared" si="4"/>
        <v>-9.6597128439281088E-3</v>
      </c>
      <c r="T10" s="40">
        <f t="shared" si="4"/>
        <v>7.0598683971243644E-4</v>
      </c>
      <c r="U10" s="40">
        <f t="shared" si="4"/>
        <v>-9.269425719769556E-3</v>
      </c>
      <c r="V10" s="40">
        <f t="shared" si="4"/>
        <v>-9.5288349497623537E-3</v>
      </c>
      <c r="W10" s="40">
        <f t="shared" si="4"/>
        <v>-9.3280581909665206E-3</v>
      </c>
    </row>
    <row r="11" spans="2:23" ht="15.75" customHeight="1" thickBot="1" x14ac:dyDescent="0.3">
      <c r="C11" s="52"/>
    </row>
    <row r="12" spans="2:23" ht="19.5" customHeight="1" thickBot="1" x14ac:dyDescent="0.35">
      <c r="B12" s="8" t="s">
        <v>33</v>
      </c>
      <c r="C12" s="13" t="s">
        <v>1</v>
      </c>
      <c r="D12" s="14" t="s">
        <v>24</v>
      </c>
      <c r="E12" s="14" t="s">
        <v>2</v>
      </c>
      <c r="F12" s="14" t="s">
        <v>25</v>
      </c>
      <c r="G12" s="13" t="s">
        <v>3</v>
      </c>
      <c r="H12" s="14" t="s">
        <v>26</v>
      </c>
      <c r="I12" s="14" t="s">
        <v>4</v>
      </c>
      <c r="J12" s="15" t="s">
        <v>27</v>
      </c>
      <c r="K12" s="13" t="s">
        <v>5</v>
      </c>
      <c r="L12" s="14" t="s">
        <v>28</v>
      </c>
      <c r="M12" s="14" t="s">
        <v>6</v>
      </c>
      <c r="N12" s="15" t="s">
        <v>29</v>
      </c>
      <c r="O12" s="14" t="s">
        <v>7</v>
      </c>
      <c r="P12" s="15" t="s">
        <v>30</v>
      </c>
      <c r="Q12" s="13" t="s">
        <v>8</v>
      </c>
      <c r="R12" s="14" t="s">
        <v>9</v>
      </c>
      <c r="S12" s="15" t="s">
        <v>10</v>
      </c>
      <c r="T12" s="14" t="s">
        <v>31</v>
      </c>
      <c r="U12" s="13" t="s">
        <v>11</v>
      </c>
      <c r="V12" s="14" t="s">
        <v>12</v>
      </c>
      <c r="W12" s="15" t="s">
        <v>13</v>
      </c>
    </row>
    <row r="13" spans="2:23" x14ac:dyDescent="0.25">
      <c r="B13" s="45" t="s">
        <v>14</v>
      </c>
      <c r="C13" s="46">
        <f>'DWT - M33'!C27</f>
        <v>7.8638065606355667E-3</v>
      </c>
      <c r="D13" s="47">
        <f>'DWT - M33'!D27</f>
        <v>4.7624497674405566E-3</v>
      </c>
      <c r="E13" s="47">
        <f>'DWT - M33'!E27</f>
        <v>5.2856937982141972E-3</v>
      </c>
      <c r="F13" s="47">
        <f>'DWT - M33'!F27</f>
        <v>3.178375074639916E-3</v>
      </c>
      <c r="G13" s="47">
        <f>'DWT - M33'!G27</f>
        <v>4.8927780240774148E-2</v>
      </c>
      <c r="H13" s="47">
        <f>'DWT - M33'!H27</f>
        <v>1.6171518713235859E-2</v>
      </c>
      <c r="I13" s="47">
        <f>'DWT - M33'!I27</f>
        <v>3.831116110086441E-2</v>
      </c>
      <c r="J13" s="47">
        <f>'DWT - M33'!J27</f>
        <v>1.192272454500198E-2</v>
      </c>
      <c r="K13" s="47">
        <f>'DWT - M33'!K27</f>
        <v>7.0355124771595001E-3</v>
      </c>
      <c r="L13" s="47">
        <f>'DWT - M33'!L27</f>
        <v>2.515574917197227E-3</v>
      </c>
      <c r="M13" s="47">
        <f>'DWT - M33'!M27</f>
        <v>9.7600938752293587E-3</v>
      </c>
      <c r="N13" s="47">
        <f>'DWT - M33'!N27</f>
        <v>4.0796436369419098E-3</v>
      </c>
      <c r="O13" s="47">
        <f>'DWT - M33'!O27</f>
        <v>1.598756946623325E-2</v>
      </c>
      <c r="P13" s="47">
        <f>'DWT - M33'!P27</f>
        <v>1.20594808831811E-2</v>
      </c>
      <c r="Q13" s="47">
        <f>'DWT - M33'!Q27</f>
        <v>9.4856880605220795E-2</v>
      </c>
      <c r="R13" s="47">
        <f>'DWT - M33'!R27</f>
        <v>1.42622934654355E-2</v>
      </c>
      <c r="S13" s="47">
        <f>'DWT - M33'!S27</f>
        <v>0.10633543878793721</v>
      </c>
      <c r="T13" s="47">
        <f>'DWT - M33'!T27</f>
        <v>2.3238899186253551E-2</v>
      </c>
      <c r="U13" s="47">
        <f>'DWT - M33'!U27</f>
        <v>1.9571133852005</v>
      </c>
      <c r="V13" s="47">
        <f>'DWT - M33'!V27</f>
        <v>2.7510743141174321</v>
      </c>
      <c r="W13" s="48">
        <f>'DWT - M33'!W27</f>
        <v>1.2311644554138179</v>
      </c>
    </row>
    <row r="14" spans="2:23" x14ac:dyDescent="0.25">
      <c r="B14" s="6" t="s">
        <v>67</v>
      </c>
      <c r="C14" s="49">
        <f>'Power - M33'!C39</f>
        <v>7.79E-3</v>
      </c>
      <c r="D14" s="50">
        <f>'Power - M33'!D39</f>
        <v>4.7099999999999998E-3</v>
      </c>
      <c r="E14" s="50">
        <f>'Power - M33'!E39</f>
        <v>5.2300000000000003E-3</v>
      </c>
      <c r="F14" s="50">
        <f>'Power - M33'!F39</f>
        <v>3.14E-3</v>
      </c>
      <c r="G14" s="50">
        <f>'Power - M33'!G39</f>
        <v>4.8469999999999999E-2</v>
      </c>
      <c r="H14" s="50">
        <f>'Power - M33'!H39</f>
        <v>1.601E-2</v>
      </c>
      <c r="I14" s="50">
        <f>'Power - M33'!I39</f>
        <v>3.7949999999999998E-2</v>
      </c>
      <c r="J14" s="50">
        <f>'Power - M33'!J39</f>
        <v>1.1809999999999999E-2</v>
      </c>
      <c r="K14" s="50">
        <f>'Power - M33'!K39</f>
        <v>6.9699999999999996E-3</v>
      </c>
      <c r="L14" s="50">
        <f>'Power - M33'!L39</f>
        <v>2.49E-3</v>
      </c>
      <c r="M14" s="50">
        <f>'Power - M33'!M39</f>
        <v>9.6699999999999998E-3</v>
      </c>
      <c r="N14" s="50">
        <f>'Power - M33'!N39</f>
        <v>4.0400000000000002E-3</v>
      </c>
      <c r="O14" s="50">
        <f>'Power - M33'!O39</f>
        <v>1.584E-2</v>
      </c>
      <c r="P14" s="50">
        <f>'Power - M33'!P39</f>
        <v>1.1950000000000001E-2</v>
      </c>
      <c r="Q14" s="50">
        <f>'Power - M33'!Q39</f>
        <v>9.3969999999999998E-2</v>
      </c>
      <c r="R14" s="50">
        <f>'Power - M33'!R39</f>
        <v>1.413E-2</v>
      </c>
      <c r="S14" s="50">
        <f>'Power - M33'!S39</f>
        <v>0.10536</v>
      </c>
      <c r="T14" s="50">
        <f>'Power - M33'!T39</f>
        <v>2.3019999999999999E-2</v>
      </c>
      <c r="U14" s="50">
        <f>'Power - M33'!U39</f>
        <v>1.93872</v>
      </c>
      <c r="V14" s="50">
        <f>'Power - M33'!V39</f>
        <v>2.7252399999999999</v>
      </c>
      <c r="W14" s="51">
        <f>'Power - M33'!W39</f>
        <v>1.2196800000000001</v>
      </c>
    </row>
    <row r="15" spans="2:23" s="44" customFormat="1" ht="15.75" customHeight="1" thickBot="1" x14ac:dyDescent="0.3">
      <c r="B15" s="9" t="s">
        <v>68</v>
      </c>
      <c r="C15" s="42">
        <f t="shared" ref="C15:W15" si="5">(C14-C13)/C13</f>
        <v>-9.3856022609998535E-3</v>
      </c>
      <c r="D15" s="40">
        <f t="shared" si="5"/>
        <v>-1.101319069003944E-2</v>
      </c>
      <c r="E15" s="40">
        <f t="shared" si="5"/>
        <v>-1.053670536742279E-2</v>
      </c>
      <c r="F15" s="40">
        <f t="shared" si="5"/>
        <v>-1.207380304046198E-2</v>
      </c>
      <c r="G15" s="40">
        <f t="shared" si="5"/>
        <v>-9.3562438050818347E-3</v>
      </c>
      <c r="H15" s="40">
        <f t="shared" si="5"/>
        <v>-9.9878506218256963E-3</v>
      </c>
      <c r="I15" s="40">
        <f t="shared" si="5"/>
        <v>-9.4270465965142457E-3</v>
      </c>
      <c r="J15" s="40">
        <f t="shared" si="5"/>
        <v>-9.4545961014619855E-3</v>
      </c>
      <c r="K15" s="40">
        <f t="shared" si="5"/>
        <v>-9.311685164681895E-3</v>
      </c>
      <c r="L15" s="40">
        <f t="shared" si="5"/>
        <v>-1.0166629116226747E-2</v>
      </c>
      <c r="M15" s="40">
        <f t="shared" si="5"/>
        <v>-9.2308410534874819E-3</v>
      </c>
      <c r="N15" s="40">
        <f t="shared" si="5"/>
        <v>-9.7174264396353918E-3</v>
      </c>
      <c r="O15" s="40">
        <f t="shared" si="5"/>
        <v>-9.2302627078447459E-3</v>
      </c>
      <c r="P15" s="40">
        <f t="shared" si="5"/>
        <v>-9.0784076231497333E-3</v>
      </c>
      <c r="Q15" s="40">
        <f t="shared" si="5"/>
        <v>-9.3496707836287843E-3</v>
      </c>
      <c r="R15" s="40">
        <f t="shared" si="5"/>
        <v>-9.2757497772788904E-3</v>
      </c>
      <c r="S15" s="40">
        <f t="shared" si="5"/>
        <v>-9.1732238946463564E-3</v>
      </c>
      <c r="T15" s="40">
        <f t="shared" si="5"/>
        <v>-9.4195161525997429E-3</v>
      </c>
      <c r="U15" s="40">
        <f t="shared" si="5"/>
        <v>-9.3982215540443521E-3</v>
      </c>
      <c r="V15" s="40">
        <f t="shared" si="5"/>
        <v>-9.3906275031759977E-3</v>
      </c>
      <c r="W15" s="43">
        <f t="shared" si="5"/>
        <v>-9.3281245761417577E-3</v>
      </c>
    </row>
    <row r="16" spans="2:23" x14ac:dyDescent="0.25">
      <c r="B16" s="6" t="s">
        <v>15</v>
      </c>
      <c r="C16" s="46">
        <f>'DWT - M33'!C28</f>
        <v>7.9191997647285461E-3</v>
      </c>
      <c r="D16" s="47">
        <f>'DWT - M33'!D28</f>
        <v>4.7303750179708004E-3</v>
      </c>
      <c r="E16" s="47">
        <f>'DWT - M33'!E28</f>
        <v>5.3785061463713646E-3</v>
      </c>
      <c r="F16" s="47">
        <f>'DWT - M33'!F28</f>
        <v>3.145962487906218E-3</v>
      </c>
      <c r="G16" s="47">
        <f>'DWT - M33'!G28</f>
        <v>4.8926793038845062E-2</v>
      </c>
      <c r="H16" s="47">
        <f>'DWT - M33'!H28</f>
        <v>1.6163961961865429E-2</v>
      </c>
      <c r="I16" s="47">
        <f>'DWT - M33'!I28</f>
        <v>3.8309913128614433E-2</v>
      </c>
      <c r="J16" s="47">
        <f>'DWT - M33'!J28</f>
        <v>1.191698107868433E-2</v>
      </c>
      <c r="K16" s="47">
        <f>'DWT - M33'!K28</f>
        <v>7.2786561213433743E-3</v>
      </c>
      <c r="L16" s="47">
        <f>'DWT - M33'!L28</f>
        <v>2.5183188263326879E-3</v>
      </c>
      <c r="M16" s="47">
        <f>'DWT - M33'!M28</f>
        <v>9.9609373137354851E-3</v>
      </c>
      <c r="N16" s="47">
        <f>'DWT - M33'!N28</f>
        <v>4.0590250864624977E-3</v>
      </c>
      <c r="O16" s="47">
        <f>'DWT - M33'!O28</f>
        <v>1.5987168997526169E-2</v>
      </c>
      <c r="P16" s="47">
        <f>'DWT - M33'!P28</f>
        <v>1.2040475383400921E-2</v>
      </c>
      <c r="Q16" s="47">
        <f>'DWT - M33'!Q28</f>
        <v>9.4804100692272186E-2</v>
      </c>
      <c r="R16" s="47">
        <f>'DWT - M33'!R28</f>
        <v>1.4111556112766269E-2</v>
      </c>
      <c r="S16" s="47">
        <f>'DWT - M33'!S28</f>
        <v>0.10649197548627851</v>
      </c>
      <c r="T16" s="47">
        <f>'DWT - M33'!T28</f>
        <v>2.343008108437061E-2</v>
      </c>
      <c r="U16" s="47">
        <f>'DWT - M33'!U28</f>
        <v>1.9571119546890261</v>
      </c>
      <c r="V16" s="47">
        <f>'DWT - M33'!V28</f>
        <v>2.7388749122619629</v>
      </c>
      <c r="W16" s="48">
        <f>'DWT - M33'!W28</f>
        <v>1.2310435771942141</v>
      </c>
    </row>
    <row r="17" spans="2:23" x14ac:dyDescent="0.25">
      <c r="B17" s="6" t="s">
        <v>69</v>
      </c>
      <c r="C17" s="49">
        <f>'Power - M33'!C40</f>
        <v>7.8399999999999997E-3</v>
      </c>
      <c r="D17" s="50">
        <f>'Power - M33'!D40</f>
        <v>4.6899999999999997E-3</v>
      </c>
      <c r="E17" s="50">
        <f>'Power - M33'!E40</f>
        <v>5.3299999999999997E-3</v>
      </c>
      <c r="F17" s="50">
        <f>'Power - M33'!F40</f>
        <v>3.1199999999999999E-3</v>
      </c>
      <c r="G17" s="50">
        <f>'Power - M33'!G40</f>
        <v>4.8399999999999999E-2</v>
      </c>
      <c r="H17" s="50">
        <f>'Power - M33'!H40</f>
        <v>1.601E-2</v>
      </c>
      <c r="I17" s="50">
        <f>'Power - M33'!I40</f>
        <v>3.7949999999999998E-2</v>
      </c>
      <c r="J17" s="50">
        <f>'Power - M33'!J40</f>
        <v>1.1809999999999999E-2</v>
      </c>
      <c r="K17" s="50">
        <f>'Power - M33'!K40</f>
        <v>7.2100000000000003E-3</v>
      </c>
      <c r="L17" s="50">
        <f>'Power - M33'!L40</f>
        <v>2.49E-3</v>
      </c>
      <c r="M17" s="50">
        <f>'Power - M33'!M40</f>
        <v>9.8700000000000003E-3</v>
      </c>
      <c r="N17" s="50">
        <f>'Power - M33'!N40</f>
        <v>4.0200000000000001E-3</v>
      </c>
      <c r="O17" s="50">
        <f>'Power - M33'!O40</f>
        <v>1.584E-2</v>
      </c>
      <c r="P17" s="50">
        <f>'Power - M33'!P40</f>
        <v>1.193E-2</v>
      </c>
      <c r="Q17" s="50">
        <f>'Power - M33'!Q40</f>
        <v>9.3909999999999993E-2</v>
      </c>
      <c r="R17" s="50">
        <f>'Power - M33'!R40</f>
        <v>1.3979999999999999E-2</v>
      </c>
      <c r="S17" s="50">
        <f>'Power - M33'!S40</f>
        <v>0.1055</v>
      </c>
      <c r="T17" s="50">
        <f>'Power - M33'!T40</f>
        <v>2.3210000000000001E-2</v>
      </c>
      <c r="U17" s="50">
        <f>'Power - M33'!U40</f>
        <v>1.9387099999999999</v>
      </c>
      <c r="V17" s="50">
        <f>'Power - M33'!V40</f>
        <v>2.71313</v>
      </c>
      <c r="W17" s="51">
        <f>'Power - M33'!W40</f>
        <v>1.2194100000000001</v>
      </c>
    </row>
    <row r="18" spans="2:23" s="44" customFormat="1" ht="15.75" customHeight="1" thickBot="1" x14ac:dyDescent="0.3">
      <c r="B18" s="9" t="s">
        <v>68</v>
      </c>
      <c r="C18" s="41">
        <f t="shared" ref="C18:W18" si="6">(C17-C16)/C16</f>
        <v>-1.0000980791177352E-2</v>
      </c>
      <c r="D18" s="10">
        <f t="shared" si="6"/>
        <v>-8.5352678841349953E-3</v>
      </c>
      <c r="E18" s="10">
        <f t="shared" si="6"/>
        <v>-9.0185164897673004E-3</v>
      </c>
      <c r="F18" s="10">
        <f t="shared" si="6"/>
        <v>-8.252637469780286E-3</v>
      </c>
      <c r="G18" s="10">
        <f t="shared" si="6"/>
        <v>-1.0766964399788482E-2</v>
      </c>
      <c r="H18" s="10">
        <f t="shared" si="6"/>
        <v>-9.5250138690415737E-3</v>
      </c>
      <c r="I18" s="10">
        <f t="shared" si="6"/>
        <v>-9.3947779888231778E-3</v>
      </c>
      <c r="J18" s="10">
        <f t="shared" si="6"/>
        <v>-8.9771963199375745E-3</v>
      </c>
      <c r="K18" s="10">
        <f t="shared" si="6"/>
        <v>-9.4325271312175381E-3</v>
      </c>
      <c r="L18" s="10">
        <f t="shared" si="6"/>
        <v>-1.124513148874294E-2</v>
      </c>
      <c r="M18" s="10">
        <f t="shared" si="6"/>
        <v>-9.1293932359245086E-3</v>
      </c>
      <c r="N18" s="10">
        <f t="shared" si="6"/>
        <v>-9.614398933540106E-3</v>
      </c>
      <c r="O18" s="10">
        <f t="shared" si="6"/>
        <v>-9.2054445379880345E-3</v>
      </c>
      <c r="P18" s="10">
        <f t="shared" si="6"/>
        <v>-9.1753340198862075E-3</v>
      </c>
      <c r="Q18" s="10">
        <f t="shared" si="6"/>
        <v>-9.4310339504657531E-3</v>
      </c>
      <c r="R18" s="10">
        <f t="shared" si="6"/>
        <v>-9.3225801403472013E-3</v>
      </c>
      <c r="S18" s="10">
        <f t="shared" si="6"/>
        <v>-9.3150256791538783E-3</v>
      </c>
      <c r="T18" s="10">
        <f t="shared" si="6"/>
        <v>-9.3930995619736276E-3</v>
      </c>
      <c r="U18" s="10">
        <f t="shared" si="6"/>
        <v>-9.4026070634013036E-3</v>
      </c>
      <c r="V18" s="10">
        <f t="shared" si="6"/>
        <v>-9.399813093581854E-3</v>
      </c>
      <c r="W18" s="11">
        <f t="shared" si="6"/>
        <v>-9.4501749651536727E-3</v>
      </c>
    </row>
    <row r="19" spans="2:23" s="44" customFormat="1" ht="15.75" customHeight="1" x14ac:dyDescent="0.25">
      <c r="B19" s="44" t="s">
        <v>70</v>
      </c>
      <c r="C19" s="82">
        <f t="shared" ref="C19:W19" si="7">C16+C13</f>
        <v>1.5783006325364113E-2</v>
      </c>
      <c r="D19" s="82">
        <f t="shared" si="7"/>
        <v>9.4928247854113579E-3</v>
      </c>
      <c r="E19" s="82">
        <f t="shared" si="7"/>
        <v>1.0664199944585562E-2</v>
      </c>
      <c r="F19" s="82">
        <f t="shared" si="7"/>
        <v>6.324337562546134E-3</v>
      </c>
      <c r="G19" s="82">
        <f t="shared" si="7"/>
        <v>9.7854573279619217E-2</v>
      </c>
      <c r="H19" s="82">
        <f t="shared" si="7"/>
        <v>3.2335480675101287E-2</v>
      </c>
      <c r="I19" s="82">
        <f t="shared" si="7"/>
        <v>7.6621074229478836E-2</v>
      </c>
      <c r="J19" s="82">
        <f t="shared" si="7"/>
        <v>2.383970562368631E-2</v>
      </c>
      <c r="K19" s="82">
        <f t="shared" si="7"/>
        <v>1.4314168598502874E-2</v>
      </c>
      <c r="L19" s="82">
        <f t="shared" si="7"/>
        <v>5.0338937435299149E-3</v>
      </c>
      <c r="M19" s="82">
        <f t="shared" si="7"/>
        <v>1.9721031188964844E-2</v>
      </c>
      <c r="N19" s="82">
        <f t="shared" si="7"/>
        <v>8.1386687234044075E-3</v>
      </c>
      <c r="O19" s="82">
        <f t="shared" si="7"/>
        <v>3.1974738463759422E-2</v>
      </c>
      <c r="P19" s="82">
        <f t="shared" si="7"/>
        <v>2.4099956266582019E-2</v>
      </c>
      <c r="Q19" s="82">
        <f t="shared" si="7"/>
        <v>0.18966098129749298</v>
      </c>
      <c r="R19" s="82">
        <f t="shared" si="7"/>
        <v>2.8373849578201771E-2</v>
      </c>
      <c r="S19" s="82">
        <f t="shared" si="7"/>
        <v>0.2128274142742157</v>
      </c>
      <c r="T19" s="82">
        <f t="shared" si="7"/>
        <v>4.6668980270624161E-2</v>
      </c>
      <c r="U19" s="82">
        <f t="shared" si="7"/>
        <v>3.9142253398895264</v>
      </c>
      <c r="V19" s="82">
        <f t="shared" si="7"/>
        <v>5.4899492263793945</v>
      </c>
      <c r="W19" s="82">
        <f t="shared" si="7"/>
        <v>2.4622080326080322</v>
      </c>
    </row>
    <row r="20" spans="2:23" s="44" customFormat="1" ht="15.75" customHeight="1" x14ac:dyDescent="0.25">
      <c r="B20" s="44" t="s">
        <v>71</v>
      </c>
      <c r="C20" s="82">
        <f t="shared" ref="C20:W20" si="8">C14+C17</f>
        <v>1.5629999999999998E-2</v>
      </c>
      <c r="D20" s="82">
        <f t="shared" si="8"/>
        <v>9.3999999999999986E-3</v>
      </c>
      <c r="E20" s="82">
        <f t="shared" si="8"/>
        <v>1.056E-2</v>
      </c>
      <c r="F20" s="82">
        <f t="shared" si="8"/>
        <v>6.2599999999999999E-3</v>
      </c>
      <c r="G20" s="82">
        <f t="shared" si="8"/>
        <v>9.6869999999999998E-2</v>
      </c>
      <c r="H20" s="82">
        <f t="shared" si="8"/>
        <v>3.202E-2</v>
      </c>
      <c r="I20" s="82">
        <f t="shared" si="8"/>
        <v>7.5899999999999995E-2</v>
      </c>
      <c r="J20" s="82">
        <f t="shared" si="8"/>
        <v>2.3619999999999999E-2</v>
      </c>
      <c r="K20" s="82">
        <f t="shared" si="8"/>
        <v>1.418E-2</v>
      </c>
      <c r="L20" s="82">
        <f t="shared" si="8"/>
        <v>4.9800000000000001E-3</v>
      </c>
      <c r="M20" s="82">
        <f t="shared" si="8"/>
        <v>1.9540000000000002E-2</v>
      </c>
      <c r="N20" s="82">
        <f t="shared" si="8"/>
        <v>8.0600000000000012E-3</v>
      </c>
      <c r="O20" s="82">
        <f t="shared" si="8"/>
        <v>3.168E-2</v>
      </c>
      <c r="P20" s="82">
        <f t="shared" si="8"/>
        <v>2.3879999999999998E-2</v>
      </c>
      <c r="Q20" s="82">
        <f t="shared" si="8"/>
        <v>0.18787999999999999</v>
      </c>
      <c r="R20" s="82">
        <f t="shared" si="8"/>
        <v>2.811E-2</v>
      </c>
      <c r="S20" s="82">
        <f t="shared" si="8"/>
        <v>0.21085999999999999</v>
      </c>
      <c r="T20" s="82">
        <f t="shared" si="8"/>
        <v>4.623E-2</v>
      </c>
      <c r="U20" s="82">
        <f t="shared" si="8"/>
        <v>3.8774299999999999</v>
      </c>
      <c r="V20" s="82">
        <f t="shared" si="8"/>
        <v>5.4383699999999999</v>
      </c>
      <c r="W20" s="82">
        <f t="shared" si="8"/>
        <v>2.4390900000000002</v>
      </c>
    </row>
    <row r="21" spans="2:23" s="44" customFormat="1" ht="15.75" customHeight="1" x14ac:dyDescent="0.25">
      <c r="B21" s="44" t="s">
        <v>72</v>
      </c>
      <c r="C21" s="40">
        <f t="shared" ref="C21:W21" si="9">(C20-C19)/C19</f>
        <v>-9.6943714150469328E-3</v>
      </c>
      <c r="D21" s="40">
        <f t="shared" si="9"/>
        <v>-9.7784155411793812E-3</v>
      </c>
      <c r="E21" s="40">
        <f t="shared" si="9"/>
        <v>-9.7710044004253975E-3</v>
      </c>
      <c r="F21" s="40">
        <f t="shared" si="9"/>
        <v>-1.0173012099662846E-2</v>
      </c>
      <c r="G21" s="40">
        <f t="shared" si="9"/>
        <v>-1.0061596986436222E-2</v>
      </c>
      <c r="H21" s="40">
        <f t="shared" si="9"/>
        <v>-9.7564863275470416E-3</v>
      </c>
      <c r="I21" s="40">
        <f t="shared" si="9"/>
        <v>-9.4109125554574652E-3</v>
      </c>
      <c r="J21" s="40">
        <f t="shared" si="9"/>
        <v>-9.2159537183219061E-3</v>
      </c>
      <c r="K21" s="40">
        <f t="shared" si="9"/>
        <v>-9.3731324721791544E-3</v>
      </c>
      <c r="L21" s="40">
        <f t="shared" si="9"/>
        <v>-1.0706174241199419E-2</v>
      </c>
      <c r="M21" s="40">
        <f t="shared" si="9"/>
        <v>-9.1796005609554674E-3</v>
      </c>
      <c r="N21" s="40">
        <f t="shared" si="9"/>
        <v>-9.6660431918279572E-3</v>
      </c>
      <c r="O21" s="40">
        <f t="shared" si="9"/>
        <v>-9.217853778334506E-3</v>
      </c>
      <c r="P21" s="40">
        <f t="shared" si="9"/>
        <v>-9.1268326028882043E-3</v>
      </c>
      <c r="Q21" s="40">
        <f t="shared" si="9"/>
        <v>-9.3903410459499261E-3</v>
      </c>
      <c r="R21" s="40">
        <f t="shared" si="9"/>
        <v>-9.2990405646075549E-3</v>
      </c>
      <c r="S21" s="40">
        <f t="shared" si="9"/>
        <v>-9.2441769352176028E-3</v>
      </c>
      <c r="T21" s="40">
        <f t="shared" si="9"/>
        <v>-9.4062537488199018E-3</v>
      </c>
      <c r="U21" s="40">
        <f t="shared" si="9"/>
        <v>-9.4004143079215088E-3</v>
      </c>
      <c r="V21" s="40">
        <f t="shared" si="9"/>
        <v>-9.3952100925732886E-3</v>
      </c>
      <c r="W21" s="40">
        <f t="shared" si="9"/>
        <v>-9.3891467747121374E-3</v>
      </c>
    </row>
    <row r="22" spans="2:23" ht="15.75" customHeight="1" thickBot="1" x14ac:dyDescent="0.3"/>
    <row r="23" spans="2:23" ht="19.5" customHeight="1" thickBot="1" x14ac:dyDescent="0.35">
      <c r="B23" s="8" t="s">
        <v>34</v>
      </c>
      <c r="C23" s="13" t="s">
        <v>1</v>
      </c>
      <c r="D23" s="14" t="s">
        <v>24</v>
      </c>
      <c r="E23" s="14" t="s">
        <v>2</v>
      </c>
      <c r="F23" s="14" t="s">
        <v>25</v>
      </c>
      <c r="G23" s="13" t="s">
        <v>3</v>
      </c>
      <c r="H23" s="14" t="s">
        <v>26</v>
      </c>
      <c r="I23" s="14" t="s">
        <v>4</v>
      </c>
      <c r="J23" s="15" t="s">
        <v>27</v>
      </c>
      <c r="K23" s="13" t="s">
        <v>5</v>
      </c>
      <c r="L23" s="14" t="s">
        <v>28</v>
      </c>
      <c r="M23" s="14" t="s">
        <v>6</v>
      </c>
      <c r="N23" s="15" t="s">
        <v>29</v>
      </c>
      <c r="O23" s="14" t="s">
        <v>7</v>
      </c>
      <c r="P23" s="15" t="s">
        <v>30</v>
      </c>
      <c r="Q23" s="13" t="s">
        <v>8</v>
      </c>
      <c r="R23" s="14" t="s">
        <v>9</v>
      </c>
      <c r="S23" s="15" t="s">
        <v>10</v>
      </c>
      <c r="T23" s="14" t="s">
        <v>31</v>
      </c>
      <c r="U23" s="13" t="s">
        <v>11</v>
      </c>
      <c r="V23" s="14" t="s">
        <v>12</v>
      </c>
      <c r="W23" s="15" t="s">
        <v>13</v>
      </c>
    </row>
    <row r="24" spans="2:23" x14ac:dyDescent="0.25">
      <c r="B24" s="45" t="s">
        <v>14</v>
      </c>
      <c r="C24" s="46">
        <f>'DWT - M33'!C41</f>
        <v>1.3463594019412989E-2</v>
      </c>
      <c r="D24" s="47">
        <f>'DWT - M33'!D41</f>
        <v>4.743918776512146E-3</v>
      </c>
      <c r="E24" s="47">
        <f>'DWT - M33'!E41</f>
        <v>1.001777499914169E-2</v>
      </c>
      <c r="F24" s="47">
        <f>'DWT - M33'!F41</f>
        <v>3.127150004729629E-3</v>
      </c>
      <c r="G24" s="47">
        <f>'DWT - M33'!G41</f>
        <v>8.3204962313175201E-2</v>
      </c>
      <c r="H24" s="47">
        <f>'DWT - M33'!H41</f>
        <v>1.6485355794429779E-2</v>
      </c>
      <c r="I24" s="47">
        <f>'DWT - M33'!I41</f>
        <v>7.1039997041225433E-2</v>
      </c>
      <c r="J24" s="47">
        <f>'DWT - M33'!J41</f>
        <v>1.220092456787825E-2</v>
      </c>
      <c r="K24" s="47">
        <f>'DWT - M33'!K41</f>
        <v>8.095981553196907E-3</v>
      </c>
      <c r="L24" s="47">
        <f>'DWT - M33'!L41</f>
        <v>2.610087394714355E-3</v>
      </c>
      <c r="M24" s="47">
        <f>'DWT - M33'!M41</f>
        <v>1.132282521575689E-2</v>
      </c>
      <c r="N24" s="47">
        <f>'DWT - M33'!N41</f>
        <v>4.0552061982452869E-3</v>
      </c>
      <c r="O24" s="47">
        <f>'DWT - M33'!O41</f>
        <v>2.2652013227343559E-2</v>
      </c>
      <c r="P24" s="47">
        <f>'DWT - M33'!P41</f>
        <v>1.4087687246501449E-2</v>
      </c>
      <c r="Q24" s="47">
        <f>'DWT - M33'!Q41</f>
        <v>0.20182850956916809</v>
      </c>
      <c r="R24" s="47">
        <f>'DWT - M33'!R41</f>
        <v>4.1349757462739938E-2</v>
      </c>
      <c r="S24" s="47">
        <f>'DWT - M33'!S41</f>
        <v>0.34526103734970093</v>
      </c>
      <c r="T24" s="47">
        <f>'DWT - M33'!T41</f>
        <v>2.3306287825107571E-2</v>
      </c>
      <c r="U24" s="47">
        <f>'DWT - M33'!U41</f>
        <v>3.7003591060638432</v>
      </c>
      <c r="V24" s="47">
        <f>'DWT - M33'!V41</f>
        <v>3.0999362468719478</v>
      </c>
      <c r="W24" s="48">
        <f>'DWT - M33'!W41</f>
        <v>2.3605189323425289</v>
      </c>
    </row>
    <row r="25" spans="2:23" x14ac:dyDescent="0.25">
      <c r="B25" s="6" t="s">
        <v>67</v>
      </c>
      <c r="C25" s="49">
        <f>'Power - M33'!C57</f>
        <v>1.3339999999999999E-2</v>
      </c>
      <c r="D25" s="50">
        <f>'Power - M33'!D57</f>
        <v>4.7000000000000002E-3</v>
      </c>
      <c r="E25" s="50">
        <f>'Power - M33'!E57</f>
        <v>9.92E-3</v>
      </c>
      <c r="F25" s="50">
        <f>'Power - M33'!F57</f>
        <v>3.0899999999999999E-3</v>
      </c>
      <c r="G25" s="50">
        <f>'Power - M33'!G57</f>
        <v>8.2430000000000003E-2</v>
      </c>
      <c r="H25" s="50">
        <f>'Power - M33'!H57</f>
        <v>1.6320000000000001E-2</v>
      </c>
      <c r="I25" s="50">
        <f>'Power - M33'!I57</f>
        <v>7.0389999999999994E-2</v>
      </c>
      <c r="J25" s="50">
        <f>'Power - M33'!J57</f>
        <v>1.208E-2</v>
      </c>
      <c r="K25" s="50">
        <f>'Power - M33'!K57</f>
        <v>8.0199999999999994E-3</v>
      </c>
      <c r="L25" s="50">
        <f>'Power - M33'!L57</f>
        <v>2.5799999999999998E-3</v>
      </c>
      <c r="M25" s="50">
        <f>'Power - M33'!M57</f>
        <v>1.1220000000000001E-2</v>
      </c>
      <c r="N25" s="50">
        <f>'Power - M33'!N57</f>
        <v>4.0099999999999997E-3</v>
      </c>
      <c r="O25" s="50">
        <f>'Power - M33'!O57</f>
        <v>2.2440000000000002E-2</v>
      </c>
      <c r="P25" s="50">
        <f>'Power - M33'!P57</f>
        <v>1.396E-2</v>
      </c>
      <c r="Q25" s="50">
        <f>'Power - M33'!Q57</f>
        <v>0.19997000000000001</v>
      </c>
      <c r="R25" s="50">
        <f>'Power - M33'!R57</f>
        <v>4.0960000000000003E-2</v>
      </c>
      <c r="S25" s="50">
        <f>'Power - M33'!S57</f>
        <v>0.34209000000000001</v>
      </c>
      <c r="T25" s="50">
        <f>'Power - M33'!T57</f>
        <v>2.3089999999999999E-2</v>
      </c>
      <c r="U25" s="50">
        <f>'Power - M33'!U57</f>
        <v>3.6666099999999999</v>
      </c>
      <c r="V25" s="50">
        <f>'Power - M33'!V57</f>
        <v>3.0712100000000002</v>
      </c>
      <c r="W25" s="51">
        <f>'Power - M33'!W57</f>
        <v>2.3387699999999998</v>
      </c>
    </row>
    <row r="26" spans="2:23" s="44" customFormat="1" ht="15.75" customHeight="1" thickBot="1" x14ac:dyDescent="0.3">
      <c r="B26" s="9" t="s">
        <v>68</v>
      </c>
      <c r="C26" s="42">
        <f t="shared" ref="C26:W26" si="10">(C25-C24)/C24</f>
        <v>-9.1798682606428171E-3</v>
      </c>
      <c r="D26" s="40">
        <f t="shared" si="10"/>
        <v>-9.2579107234285439E-3</v>
      </c>
      <c r="E26" s="40">
        <f t="shared" si="10"/>
        <v>-9.7601512461666269E-3</v>
      </c>
      <c r="F26" s="40">
        <f t="shared" si="10"/>
        <v>-1.1879828173717907E-2</v>
      </c>
      <c r="G26" s="40">
        <f t="shared" si="10"/>
        <v>-9.3138953691045152E-3</v>
      </c>
      <c r="H26" s="40">
        <f t="shared" si="10"/>
        <v>-1.0030465613951128E-2</v>
      </c>
      <c r="I26" s="40">
        <f t="shared" si="10"/>
        <v>-9.1497335064391599E-3</v>
      </c>
      <c r="J26" s="40">
        <f t="shared" si="10"/>
        <v>-9.9110987208798212E-3</v>
      </c>
      <c r="K26" s="40">
        <f t="shared" si="10"/>
        <v>-9.3850946543849786E-3</v>
      </c>
      <c r="L26" s="40">
        <f t="shared" si="10"/>
        <v>-1.1527351450102665E-2</v>
      </c>
      <c r="M26" s="40">
        <f t="shared" si="10"/>
        <v>-9.0812331549370642E-3</v>
      </c>
      <c r="N26" s="40">
        <f t="shared" si="10"/>
        <v>-1.1147694108587689E-2</v>
      </c>
      <c r="O26" s="40">
        <f t="shared" si="10"/>
        <v>-9.3595754697703218E-3</v>
      </c>
      <c r="P26" s="40">
        <f t="shared" si="10"/>
        <v>-9.0637479571502432E-3</v>
      </c>
      <c r="Q26" s="40">
        <f t="shared" si="10"/>
        <v>-9.2083599741946132E-3</v>
      </c>
      <c r="R26" s="40">
        <f t="shared" si="10"/>
        <v>-9.4258705892324209E-3</v>
      </c>
      <c r="S26" s="40">
        <f t="shared" si="10"/>
        <v>-9.1844633673191078E-3</v>
      </c>
      <c r="T26" s="40">
        <f t="shared" si="10"/>
        <v>-9.2802348761250354E-3</v>
      </c>
      <c r="U26" s="40">
        <f t="shared" si="10"/>
        <v>-9.1204948213101916E-3</v>
      </c>
      <c r="V26" s="40">
        <f t="shared" si="10"/>
        <v>-9.2667218240163399E-3</v>
      </c>
      <c r="W26" s="43">
        <f t="shared" si="10"/>
        <v>-9.2136233455013556E-3</v>
      </c>
    </row>
    <row r="27" spans="2:23" x14ac:dyDescent="0.25">
      <c r="B27" s="6" t="s">
        <v>15</v>
      </c>
      <c r="C27" s="46">
        <f>'DWT - M33'!C42</f>
        <v>1.357661280781031E-2</v>
      </c>
      <c r="D27" s="47">
        <f>'DWT - M33'!D42</f>
        <v>4.7960001975297928E-3</v>
      </c>
      <c r="E27" s="47">
        <f>'DWT - M33'!E42</f>
        <v>1.011660601943731E-2</v>
      </c>
      <c r="F27" s="47">
        <f>'DWT - M33'!F42</f>
        <v>3.1270063482224941E-3</v>
      </c>
      <c r="G27" s="47">
        <f>'DWT - M33'!G42</f>
        <v>8.3204515278339386E-2</v>
      </c>
      <c r="H27" s="47">
        <f>'DWT - M33'!H42</f>
        <v>1.6478056088089939E-2</v>
      </c>
      <c r="I27" s="47">
        <f>'DWT - M33'!I42</f>
        <v>7.1039341390132904E-2</v>
      </c>
      <c r="J27" s="47">
        <f>'DWT - M33'!J42</f>
        <v>1.219561230391264E-2</v>
      </c>
      <c r="K27" s="47">
        <f>'DWT - M33'!K42</f>
        <v>8.392656221985817E-3</v>
      </c>
      <c r="L27" s="47">
        <f>'DWT - M33'!L42</f>
        <v>2.6082687545567751E-3</v>
      </c>
      <c r="M27" s="47">
        <f>'DWT - M33'!M42</f>
        <v>1.161500625312328E-2</v>
      </c>
      <c r="N27" s="47">
        <f>'DWT - M33'!N42</f>
        <v>4.0366873145103446E-3</v>
      </c>
      <c r="O27" s="47">
        <f>'DWT - M33'!O42</f>
        <v>2.263353206217289E-2</v>
      </c>
      <c r="P27" s="47">
        <f>'DWT - M33'!P42</f>
        <v>1.4068931341171259E-2</v>
      </c>
      <c r="Q27" s="47">
        <f>'DWT - M33'!Q42</f>
        <v>0.20185589790344241</v>
      </c>
      <c r="R27" s="47">
        <f>'DWT - M33'!R42</f>
        <v>4.120844230055809E-2</v>
      </c>
      <c r="S27" s="47">
        <f>'DWT - M33'!S42</f>
        <v>0.34567311406135559</v>
      </c>
      <c r="T27" s="47">
        <f>'DWT - M33'!T42</f>
        <v>2.3257799446582791E-2</v>
      </c>
      <c r="U27" s="47">
        <f>'DWT - M33'!U42</f>
        <v>3.7003588676452641</v>
      </c>
      <c r="V27" s="47">
        <f>'DWT - M33'!V42</f>
        <v>3.0910065174102779</v>
      </c>
      <c r="W27" s="48">
        <f>'DWT - M33'!W42</f>
        <v>2.3605258464813228</v>
      </c>
    </row>
    <row r="28" spans="2:23" x14ac:dyDescent="0.25">
      <c r="B28" s="6" t="s">
        <v>69</v>
      </c>
      <c r="C28" s="49">
        <f>'Power - M33'!C58</f>
        <v>1.345E-2</v>
      </c>
      <c r="D28" s="50">
        <f>'Power - M33'!D58</f>
        <v>4.7499999999999999E-3</v>
      </c>
      <c r="E28" s="50">
        <f>'Power - M33'!E58</f>
        <v>1.0019999999999999E-2</v>
      </c>
      <c r="F28" s="50">
        <f>'Power - M33'!F58</f>
        <v>3.0999999999999999E-3</v>
      </c>
      <c r="G28" s="50">
        <f>'Power - M33'!G58</f>
        <v>8.2430000000000003E-2</v>
      </c>
      <c r="H28" s="50">
        <f>'Power - M33'!H58</f>
        <v>1.6330000000000001E-2</v>
      </c>
      <c r="I28" s="50">
        <f>'Power - M33'!I58</f>
        <v>7.0379999999999998E-2</v>
      </c>
      <c r="J28" s="50">
        <f>'Power - M33'!J58</f>
        <v>1.208E-2</v>
      </c>
      <c r="K28" s="50">
        <f>'Power - M33'!K58</f>
        <v>8.3099999999999997E-3</v>
      </c>
      <c r="L28" s="50">
        <f>'Power - M33'!L58</f>
        <v>2.5799999999999998E-3</v>
      </c>
      <c r="M28" s="50">
        <f>'Power - M33'!M58</f>
        <v>1.1509999999999999E-2</v>
      </c>
      <c r="N28" s="50">
        <f>'Power - M33'!N58</f>
        <v>4.0000000000000001E-3</v>
      </c>
      <c r="O28" s="50">
        <f>'Power - M33'!O58</f>
        <v>2.2419999999999999E-2</v>
      </c>
      <c r="P28" s="50">
        <f>'Power - M33'!P58</f>
        <v>1.3939999999999999E-2</v>
      </c>
      <c r="Q28" s="50">
        <f>'Power - M33'!Q58</f>
        <v>0.19997999999999999</v>
      </c>
      <c r="R28" s="50">
        <f>'Power - M33'!R58</f>
        <v>4.0829999999999998E-2</v>
      </c>
      <c r="S28" s="50">
        <f>'Power - M33'!S58</f>
        <v>0.34247</v>
      </c>
      <c r="T28" s="50">
        <f>'Power - M33'!T58</f>
        <v>2.3050000000000001E-2</v>
      </c>
      <c r="U28" s="50">
        <f>'Power - M33'!U58</f>
        <v>3.6658900000000001</v>
      </c>
      <c r="V28" s="50">
        <f>'Power - M33'!V58</f>
        <v>3.0613899999999998</v>
      </c>
      <c r="W28" s="51">
        <f>'Power - M33'!W58</f>
        <v>2.3387799999999999</v>
      </c>
    </row>
    <row r="29" spans="2:23" s="44" customFormat="1" ht="15.75" customHeight="1" thickBot="1" x14ac:dyDescent="0.3">
      <c r="B29" s="9" t="s">
        <v>68</v>
      </c>
      <c r="C29" s="41">
        <f t="shared" ref="C29:W29" si="11">(C28-C27)/C27</f>
        <v>-9.325802363419575E-3</v>
      </c>
      <c r="D29" s="10">
        <f t="shared" si="11"/>
        <v>-9.5913668964162195E-3</v>
      </c>
      <c r="E29" s="10">
        <f t="shared" si="11"/>
        <v>-9.5492519182518772E-3</v>
      </c>
      <c r="F29" s="10">
        <f t="shared" si="11"/>
        <v>-8.6364865353873166E-3</v>
      </c>
      <c r="G29" s="10">
        <f t="shared" si="11"/>
        <v>-9.3085726868120111E-3</v>
      </c>
      <c r="H29" s="10">
        <f t="shared" si="11"/>
        <v>-8.9850457662267059E-3</v>
      </c>
      <c r="I29" s="10">
        <f t="shared" si="11"/>
        <v>-9.2813556155024544E-3</v>
      </c>
      <c r="J29" s="10">
        <f t="shared" si="11"/>
        <v>-9.4798277471929808E-3</v>
      </c>
      <c r="K29" s="10">
        <f t="shared" si="11"/>
        <v>-9.8486366889766024E-3</v>
      </c>
      <c r="L29" s="10">
        <f t="shared" si="11"/>
        <v>-1.0838129509234179E-2</v>
      </c>
      <c r="M29" s="10">
        <f t="shared" si="11"/>
        <v>-9.0405679372789222E-3</v>
      </c>
      <c r="N29" s="10">
        <f t="shared" si="11"/>
        <v>-9.0884707315495219E-3</v>
      </c>
      <c r="O29" s="10">
        <f t="shared" si="11"/>
        <v>-9.4343234448044429E-3</v>
      </c>
      <c r="P29" s="10">
        <f t="shared" si="11"/>
        <v>-9.1642597468619431E-3</v>
      </c>
      <c r="Q29" s="10">
        <f t="shared" si="11"/>
        <v>-9.2932528745816173E-3</v>
      </c>
      <c r="R29" s="10">
        <f t="shared" si="11"/>
        <v>-9.1836109163720234E-3</v>
      </c>
      <c r="S29" s="10">
        <f t="shared" si="11"/>
        <v>-9.2663095018348882E-3</v>
      </c>
      <c r="T29" s="10">
        <f t="shared" si="11"/>
        <v>-8.9346133996920808E-3</v>
      </c>
      <c r="U29" s="10">
        <f t="shared" si="11"/>
        <v>-9.3150067002010541E-3</v>
      </c>
      <c r="V29" s="10">
        <f t="shared" si="11"/>
        <v>-9.5815124437497127E-3</v>
      </c>
      <c r="W29" s="11">
        <f t="shared" si="11"/>
        <v>-9.2122890811545278E-3</v>
      </c>
    </row>
    <row r="30" spans="2:23" s="44" customFormat="1" ht="15.75" customHeight="1" x14ac:dyDescent="0.25">
      <c r="B30" s="44" t="s">
        <v>70</v>
      </c>
      <c r="C30" s="82">
        <f t="shared" ref="C30:W30" si="12">C27+C24</f>
        <v>2.7040206827223301E-2</v>
      </c>
      <c r="D30" s="82">
        <f t="shared" si="12"/>
        <v>9.5399189740419388E-3</v>
      </c>
      <c r="E30" s="82">
        <f t="shared" si="12"/>
        <v>2.0134381018578999E-2</v>
      </c>
      <c r="F30" s="82">
        <f t="shared" si="12"/>
        <v>6.2541563529521227E-3</v>
      </c>
      <c r="G30" s="82">
        <f t="shared" si="12"/>
        <v>0.16640947759151459</v>
      </c>
      <c r="H30" s="82">
        <f t="shared" si="12"/>
        <v>3.2963411882519722E-2</v>
      </c>
      <c r="I30" s="82">
        <f t="shared" si="12"/>
        <v>0.14207933843135834</v>
      </c>
      <c r="J30" s="82">
        <f t="shared" si="12"/>
        <v>2.4396536871790889E-2</v>
      </c>
      <c r="K30" s="82">
        <f t="shared" si="12"/>
        <v>1.6488637775182724E-2</v>
      </c>
      <c r="L30" s="82">
        <f t="shared" si="12"/>
        <v>5.2183561492711306E-3</v>
      </c>
      <c r="M30" s="82">
        <f t="shared" si="12"/>
        <v>2.293783146888017E-2</v>
      </c>
      <c r="N30" s="82">
        <f t="shared" si="12"/>
        <v>8.0918935127556324E-3</v>
      </c>
      <c r="O30" s="82">
        <f t="shared" si="12"/>
        <v>4.5285545289516449E-2</v>
      </c>
      <c r="P30" s="82">
        <f t="shared" si="12"/>
        <v>2.815661858767271E-2</v>
      </c>
      <c r="Q30" s="82">
        <f t="shared" si="12"/>
        <v>0.40368440747261047</v>
      </c>
      <c r="R30" s="82">
        <f t="shared" si="12"/>
        <v>8.2558199763298035E-2</v>
      </c>
      <c r="S30" s="82">
        <f t="shared" si="12"/>
        <v>0.69093415141105652</v>
      </c>
      <c r="T30" s="82">
        <f t="shared" si="12"/>
        <v>4.6564087271690362E-2</v>
      </c>
      <c r="U30" s="82">
        <f t="shared" si="12"/>
        <v>7.4007179737091073</v>
      </c>
      <c r="V30" s="82">
        <f t="shared" si="12"/>
        <v>6.1909427642822257</v>
      </c>
      <c r="W30" s="82">
        <f t="shared" si="12"/>
        <v>4.7210447788238517</v>
      </c>
    </row>
    <row r="31" spans="2:23" s="44" customFormat="1" ht="15.75" customHeight="1" x14ac:dyDescent="0.25">
      <c r="B31" s="44" t="s">
        <v>71</v>
      </c>
      <c r="C31" s="82">
        <f t="shared" ref="C31:W31" si="13">C25+C28</f>
        <v>2.6790000000000001E-2</v>
      </c>
      <c r="D31" s="82">
        <f t="shared" si="13"/>
        <v>9.4500000000000001E-3</v>
      </c>
      <c r="E31" s="82">
        <f t="shared" si="13"/>
        <v>1.9939999999999999E-2</v>
      </c>
      <c r="F31" s="82">
        <f t="shared" si="13"/>
        <v>6.1899999999999993E-3</v>
      </c>
      <c r="G31" s="82">
        <f t="shared" si="13"/>
        <v>0.16486000000000001</v>
      </c>
      <c r="H31" s="82">
        <f t="shared" si="13"/>
        <v>3.2649999999999998E-2</v>
      </c>
      <c r="I31" s="82">
        <f t="shared" si="13"/>
        <v>0.14077000000000001</v>
      </c>
      <c r="J31" s="82">
        <f t="shared" si="13"/>
        <v>2.4160000000000001E-2</v>
      </c>
      <c r="K31" s="82">
        <f t="shared" si="13"/>
        <v>1.6329999999999997E-2</v>
      </c>
      <c r="L31" s="82">
        <f t="shared" si="13"/>
        <v>5.1599999999999997E-3</v>
      </c>
      <c r="M31" s="82">
        <f t="shared" si="13"/>
        <v>2.273E-2</v>
      </c>
      <c r="N31" s="82">
        <f t="shared" si="13"/>
        <v>8.0099999999999998E-3</v>
      </c>
      <c r="O31" s="82">
        <f t="shared" si="13"/>
        <v>4.4859999999999997E-2</v>
      </c>
      <c r="P31" s="82">
        <f t="shared" si="13"/>
        <v>2.7900000000000001E-2</v>
      </c>
      <c r="Q31" s="82">
        <f t="shared" si="13"/>
        <v>0.39995000000000003</v>
      </c>
      <c r="R31" s="82">
        <f t="shared" si="13"/>
        <v>8.1790000000000002E-2</v>
      </c>
      <c r="S31" s="82">
        <f t="shared" si="13"/>
        <v>0.68456000000000006</v>
      </c>
      <c r="T31" s="82">
        <f t="shared" si="13"/>
        <v>4.614E-2</v>
      </c>
      <c r="U31" s="82">
        <f t="shared" si="13"/>
        <v>7.3324999999999996</v>
      </c>
      <c r="V31" s="82">
        <f t="shared" si="13"/>
        <v>6.1326000000000001</v>
      </c>
      <c r="W31" s="82">
        <f t="shared" si="13"/>
        <v>4.6775500000000001</v>
      </c>
    </row>
    <row r="32" spans="2:23" s="44" customFormat="1" ht="15.75" customHeight="1" x14ac:dyDescent="0.25">
      <c r="B32" s="44" t="s">
        <v>72</v>
      </c>
      <c r="C32" s="40">
        <f t="shared" ref="C32:W32" si="14">(C31-C30)/C30</f>
        <v>-9.2531402892746598E-3</v>
      </c>
      <c r="D32" s="40">
        <f t="shared" si="14"/>
        <v>-9.4255490310355561E-3</v>
      </c>
      <c r="E32" s="40">
        <f t="shared" si="14"/>
        <v>-9.6541839751435512E-3</v>
      </c>
      <c r="F32" s="40">
        <f t="shared" si="14"/>
        <v>-1.0258194603951646E-2</v>
      </c>
      <c r="G32" s="40">
        <f t="shared" si="14"/>
        <v>-9.3112340351075677E-3</v>
      </c>
      <c r="H32" s="40">
        <f t="shared" si="14"/>
        <v>-9.5078714435481038E-3</v>
      </c>
      <c r="I32" s="40">
        <f t="shared" si="14"/>
        <v>-9.215544257273561E-3</v>
      </c>
      <c r="J32" s="40">
        <f t="shared" si="14"/>
        <v>-9.6955101879394288E-3</v>
      </c>
      <c r="K32" s="40">
        <f t="shared" si="14"/>
        <v>-9.6210358518212229E-3</v>
      </c>
      <c r="L32" s="40">
        <f t="shared" si="14"/>
        <v>-1.1182860579433957E-2</v>
      </c>
      <c r="M32" s="40">
        <f t="shared" si="14"/>
        <v>-9.0606415502762338E-3</v>
      </c>
      <c r="N32" s="40">
        <f t="shared" si="14"/>
        <v>-1.0120438760908068E-2</v>
      </c>
      <c r="O32" s="40">
        <f t="shared" si="14"/>
        <v>-9.3969342048524501E-3</v>
      </c>
      <c r="P32" s="40">
        <f t="shared" si="14"/>
        <v>-9.1139703751593158E-3</v>
      </c>
      <c r="Q32" s="40">
        <f t="shared" si="14"/>
        <v>-9.2508093042058381E-3</v>
      </c>
      <c r="R32" s="40">
        <f t="shared" si="14"/>
        <v>-9.3049480911712289E-3</v>
      </c>
      <c r="S32" s="40">
        <f t="shared" si="14"/>
        <v>-9.2254108413064913E-3</v>
      </c>
      <c r="T32" s="40">
        <f t="shared" si="14"/>
        <v>-9.1076040901631548E-3</v>
      </c>
      <c r="U32" s="40">
        <f t="shared" si="14"/>
        <v>-9.217750757622524E-3</v>
      </c>
      <c r="V32" s="40">
        <f t="shared" si="14"/>
        <v>-9.4238901090841938E-3</v>
      </c>
      <c r="W32" s="40">
        <f t="shared" si="14"/>
        <v>-9.2129562123508084E-3</v>
      </c>
    </row>
    <row r="33" spans="2:23" ht="15.75" customHeight="1" x14ac:dyDescent="0.25"/>
    <row r="34" spans="2:23" s="44" customFormat="1" ht="15.75" customHeight="1" x14ac:dyDescent="0.25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7" spans="2:23" ht="15.75" customHeight="1" thickBot="1" x14ac:dyDescent="0.3"/>
    <row r="38" spans="2:23" ht="15.75" customHeight="1" thickBot="1" x14ac:dyDescent="0.3">
      <c r="C38" s="13" t="s">
        <v>1</v>
      </c>
      <c r="D38" s="14" t="s">
        <v>24</v>
      </c>
      <c r="E38" s="14" t="s">
        <v>2</v>
      </c>
      <c r="F38" s="14" t="s">
        <v>25</v>
      </c>
      <c r="G38" s="13" t="s">
        <v>3</v>
      </c>
      <c r="H38" s="14" t="s">
        <v>26</v>
      </c>
      <c r="I38" s="14" t="s">
        <v>4</v>
      </c>
      <c r="J38" s="15" t="s">
        <v>27</v>
      </c>
      <c r="K38" s="13" t="s">
        <v>5</v>
      </c>
      <c r="L38" s="14" t="s">
        <v>28</v>
      </c>
      <c r="M38" s="14" t="s">
        <v>6</v>
      </c>
      <c r="N38" s="15" t="s">
        <v>29</v>
      </c>
      <c r="O38" s="14" t="s">
        <v>7</v>
      </c>
      <c r="P38" s="15" t="s">
        <v>30</v>
      </c>
      <c r="Q38" s="13" t="s">
        <v>8</v>
      </c>
      <c r="R38" s="14" t="s">
        <v>9</v>
      </c>
      <c r="S38" s="15" t="s">
        <v>10</v>
      </c>
      <c r="T38" s="14" t="s">
        <v>31</v>
      </c>
      <c r="U38" s="13" t="s">
        <v>11</v>
      </c>
      <c r="V38" s="14" t="s">
        <v>12</v>
      </c>
      <c r="W38" s="15" t="s">
        <v>13</v>
      </c>
    </row>
    <row r="39" spans="2:23" x14ac:dyDescent="0.25">
      <c r="C39" s="6">
        <v>1000</v>
      </c>
      <c r="D39">
        <v>1000</v>
      </c>
      <c r="E39">
        <v>1000</v>
      </c>
      <c r="F39">
        <v>1000</v>
      </c>
      <c r="G39">
        <v>500</v>
      </c>
      <c r="H39">
        <v>500</v>
      </c>
      <c r="I39">
        <v>500</v>
      </c>
      <c r="J39">
        <v>500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200</v>
      </c>
      <c r="R39">
        <v>1000</v>
      </c>
      <c r="S39">
        <v>50</v>
      </c>
      <c r="T39">
        <v>50</v>
      </c>
      <c r="U39">
        <v>10</v>
      </c>
      <c r="V39">
        <v>10</v>
      </c>
      <c r="W39" s="7">
        <v>15</v>
      </c>
    </row>
    <row r="40" spans="2:23" x14ac:dyDescent="0.25">
      <c r="C40" s="83">
        <f t="shared" ref="C40:W40" si="15">C39*C8</f>
        <v>19.58953682333231</v>
      </c>
      <c r="D40" s="83">
        <f t="shared" si="15"/>
        <v>9.4932313077151775</v>
      </c>
      <c r="E40" s="83">
        <f t="shared" si="15"/>
        <v>14.494099654257298</v>
      </c>
      <c r="F40" s="83">
        <f t="shared" si="15"/>
        <v>6.324406247586011</v>
      </c>
      <c r="G40" s="83">
        <f t="shared" si="15"/>
        <v>68.239741027355194</v>
      </c>
      <c r="H40" s="83">
        <f t="shared" si="15"/>
        <v>16.245353035628799</v>
      </c>
      <c r="I40" s="83">
        <f t="shared" si="15"/>
        <v>57.401908561587334</v>
      </c>
      <c r="J40" s="83">
        <f t="shared" si="15"/>
        <v>11.997503228485584</v>
      </c>
      <c r="K40" s="83">
        <f t="shared" si="15"/>
        <v>15.576619189232588</v>
      </c>
      <c r="L40" s="83">
        <f t="shared" si="15"/>
        <v>5.2350873593240967</v>
      </c>
      <c r="M40" s="83">
        <f t="shared" si="15"/>
        <v>21.441231481730931</v>
      </c>
      <c r="N40" s="83">
        <f t="shared" si="15"/>
        <v>8.1082498654723167</v>
      </c>
      <c r="O40" s="83">
        <f t="shared" si="15"/>
        <v>39.238706231117249</v>
      </c>
      <c r="P40" s="83">
        <f t="shared" si="15"/>
        <v>24.100218899548047</v>
      </c>
      <c r="Q40" s="83">
        <f t="shared" si="15"/>
        <v>84.495741128921523</v>
      </c>
      <c r="R40" s="83">
        <f t="shared" si="15"/>
        <v>78.048489987850189</v>
      </c>
      <c r="S40" s="83">
        <f t="shared" si="15"/>
        <v>28.331170976161957</v>
      </c>
      <c r="T40" s="83">
        <f t="shared" si="15"/>
        <v>2.3248586803674693</v>
      </c>
      <c r="U40" s="83">
        <f t="shared" si="15"/>
        <v>60.422279834747314</v>
      </c>
      <c r="V40" s="83">
        <f t="shared" si="15"/>
        <v>57.255175113677979</v>
      </c>
      <c r="W40" s="83">
        <f t="shared" si="15"/>
        <v>62.956209182739258</v>
      </c>
    </row>
    <row r="41" spans="2:23" x14ac:dyDescent="0.25">
      <c r="B41" t="s">
        <v>23</v>
      </c>
      <c r="C41" s="52">
        <f t="shared" ref="C41:W41" si="16">C10</f>
        <v>-9.1649345745873096E-3</v>
      </c>
      <c r="D41" s="52">
        <f t="shared" si="16"/>
        <v>-9.8208191387277738E-3</v>
      </c>
      <c r="E41" s="52">
        <f t="shared" si="16"/>
        <v>-9.94195277351855E-3</v>
      </c>
      <c r="F41" s="52">
        <f t="shared" si="16"/>
        <v>-1.0183761931895911E-2</v>
      </c>
      <c r="G41" s="52">
        <f t="shared" si="16"/>
        <v>-9.3016330044504072E-3</v>
      </c>
      <c r="H41" s="52">
        <f t="shared" si="16"/>
        <v>-1.0178482133700109E-2</v>
      </c>
      <c r="I41" s="52">
        <f t="shared" si="16"/>
        <v>-9.2663915698315922E-3</v>
      </c>
      <c r="J41" s="52">
        <f t="shared" si="16"/>
        <v>-8.126959970644743E-3</v>
      </c>
      <c r="K41" s="52">
        <f t="shared" si="16"/>
        <v>-1.2622712723727654E-2</v>
      </c>
      <c r="L41" s="52">
        <f t="shared" si="16"/>
        <v>-1.0522720165496798E-2</v>
      </c>
      <c r="M41" s="52">
        <f t="shared" si="16"/>
        <v>-1.5448342228530929E-2</v>
      </c>
      <c r="N41" s="52">
        <f t="shared" si="16"/>
        <v>-9.6506480153667092E-3</v>
      </c>
      <c r="O41" s="52">
        <f t="shared" si="16"/>
        <v>-9.1416426679427031E-3</v>
      </c>
      <c r="P41" s="52">
        <f t="shared" si="16"/>
        <v>-9.1376306773785412E-3</v>
      </c>
      <c r="Q41" s="52">
        <f t="shared" si="16"/>
        <v>-9.9382657362607953E-3</v>
      </c>
      <c r="R41" s="52">
        <f t="shared" si="16"/>
        <v>-9.3338127100677203E-3</v>
      </c>
      <c r="S41" s="52">
        <f t="shared" si="16"/>
        <v>-9.6597128439281088E-3</v>
      </c>
      <c r="T41" s="52">
        <f t="shared" si="16"/>
        <v>7.0598683971243644E-4</v>
      </c>
      <c r="U41" s="52">
        <f t="shared" si="16"/>
        <v>-9.269425719769556E-3</v>
      </c>
      <c r="V41" s="52">
        <f t="shared" si="16"/>
        <v>-9.5288349497623537E-3</v>
      </c>
      <c r="W41" s="52">
        <f t="shared" si="16"/>
        <v>-9.3280581909665206E-3</v>
      </c>
    </row>
    <row r="42" spans="2:23" x14ac:dyDescent="0.25">
      <c r="C42" s="84">
        <f t="shared" ref="C42:W42" si="17">C39*C19</f>
        <v>15.783006325364113</v>
      </c>
      <c r="D42" s="84">
        <f t="shared" si="17"/>
        <v>9.4928247854113579</v>
      </c>
      <c r="E42" s="84">
        <f t="shared" si="17"/>
        <v>10.664199944585562</v>
      </c>
      <c r="F42" s="84">
        <f t="shared" si="17"/>
        <v>6.324337562546134</v>
      </c>
      <c r="G42" s="84">
        <f t="shared" si="17"/>
        <v>48.927286639809608</v>
      </c>
      <c r="H42" s="84">
        <f t="shared" si="17"/>
        <v>16.167740337550644</v>
      </c>
      <c r="I42" s="84">
        <f t="shared" si="17"/>
        <v>38.310537114739418</v>
      </c>
      <c r="J42" s="84">
        <f t="shared" si="17"/>
        <v>11.919852811843155</v>
      </c>
      <c r="K42" s="84">
        <f t="shared" si="17"/>
        <v>14.314168598502874</v>
      </c>
      <c r="L42" s="84">
        <f t="shared" si="17"/>
        <v>5.0338937435299149</v>
      </c>
      <c r="M42" s="84">
        <f t="shared" si="17"/>
        <v>19.721031188964844</v>
      </c>
      <c r="N42" s="84">
        <f t="shared" si="17"/>
        <v>8.1386687234044075</v>
      </c>
      <c r="O42" s="84">
        <f t="shared" si="17"/>
        <v>31.974738463759422</v>
      </c>
      <c r="P42" s="84">
        <f t="shared" si="17"/>
        <v>24.099956266582019</v>
      </c>
      <c r="Q42" s="84">
        <f t="shared" si="17"/>
        <v>37.932196259498596</v>
      </c>
      <c r="R42" s="84">
        <f t="shared" si="17"/>
        <v>28.373849578201771</v>
      </c>
      <c r="S42" s="84">
        <f t="shared" si="17"/>
        <v>10.641370713710785</v>
      </c>
      <c r="T42" s="84">
        <f t="shared" si="17"/>
        <v>2.333449013531208</v>
      </c>
      <c r="U42" s="84">
        <f t="shared" si="17"/>
        <v>39.142253398895264</v>
      </c>
      <c r="V42" s="84">
        <f t="shared" si="17"/>
        <v>54.899492263793945</v>
      </c>
      <c r="W42" s="84">
        <f t="shared" si="17"/>
        <v>36.933120489120483</v>
      </c>
    </row>
    <row r="43" spans="2:23" x14ac:dyDescent="0.25">
      <c r="B43" t="s">
        <v>33</v>
      </c>
      <c r="C43" s="52">
        <f t="shared" ref="C43:W43" si="18">C21</f>
        <v>-9.6943714150469328E-3</v>
      </c>
      <c r="D43" s="52">
        <f t="shared" si="18"/>
        <v>-9.7784155411793812E-3</v>
      </c>
      <c r="E43" s="52">
        <f t="shared" si="18"/>
        <v>-9.7710044004253975E-3</v>
      </c>
      <c r="F43" s="52">
        <f t="shared" si="18"/>
        <v>-1.0173012099662846E-2</v>
      </c>
      <c r="G43" s="52">
        <f t="shared" si="18"/>
        <v>-1.0061596986436222E-2</v>
      </c>
      <c r="H43" s="52">
        <f t="shared" si="18"/>
        <v>-9.7564863275470416E-3</v>
      </c>
      <c r="I43" s="52">
        <f t="shared" si="18"/>
        <v>-9.4109125554574652E-3</v>
      </c>
      <c r="J43" s="52">
        <f t="shared" si="18"/>
        <v>-9.2159537183219061E-3</v>
      </c>
      <c r="K43" s="52">
        <f t="shared" si="18"/>
        <v>-9.3731324721791544E-3</v>
      </c>
      <c r="L43" s="52">
        <f t="shared" si="18"/>
        <v>-1.0706174241199419E-2</v>
      </c>
      <c r="M43" s="52">
        <f t="shared" si="18"/>
        <v>-9.1796005609554674E-3</v>
      </c>
      <c r="N43" s="52">
        <f t="shared" si="18"/>
        <v>-9.6660431918279572E-3</v>
      </c>
      <c r="O43" s="52">
        <f t="shared" si="18"/>
        <v>-9.217853778334506E-3</v>
      </c>
      <c r="P43" s="52">
        <f t="shared" si="18"/>
        <v>-9.1268326028882043E-3</v>
      </c>
      <c r="Q43" s="52">
        <f t="shared" si="18"/>
        <v>-9.3903410459499261E-3</v>
      </c>
      <c r="R43" s="52">
        <f t="shared" si="18"/>
        <v>-9.2990405646075549E-3</v>
      </c>
      <c r="S43" s="52">
        <f t="shared" si="18"/>
        <v>-9.2441769352176028E-3</v>
      </c>
      <c r="T43" s="52">
        <f t="shared" si="18"/>
        <v>-9.4062537488199018E-3</v>
      </c>
      <c r="U43" s="52">
        <f t="shared" si="18"/>
        <v>-9.4004143079215088E-3</v>
      </c>
      <c r="V43" s="52">
        <f t="shared" si="18"/>
        <v>-9.3952100925732886E-3</v>
      </c>
      <c r="W43" s="52">
        <f t="shared" si="18"/>
        <v>-9.3891467747121374E-3</v>
      </c>
    </row>
    <row r="44" spans="2:23" x14ac:dyDescent="0.25">
      <c r="C44" s="84">
        <f t="shared" ref="C44:W44" si="19">C39*C30</f>
        <v>27.040206827223301</v>
      </c>
      <c r="D44" s="84">
        <f t="shared" si="19"/>
        <v>9.5399189740419388</v>
      </c>
      <c r="E44" s="84">
        <f t="shared" si="19"/>
        <v>20.134381018578999</v>
      </c>
      <c r="F44" s="84">
        <f t="shared" si="19"/>
        <v>6.2541563529521227</v>
      </c>
      <c r="G44" s="84">
        <f t="shared" si="19"/>
        <v>83.204738795757294</v>
      </c>
      <c r="H44" s="84">
        <f t="shared" si="19"/>
        <v>16.481705941259861</v>
      </c>
      <c r="I44" s="84">
        <f t="shared" si="19"/>
        <v>71.039669215679169</v>
      </c>
      <c r="J44" s="84">
        <f t="shared" si="19"/>
        <v>12.198268435895445</v>
      </c>
      <c r="K44" s="84">
        <f t="shared" si="19"/>
        <v>16.488637775182724</v>
      </c>
      <c r="L44" s="84">
        <f t="shared" si="19"/>
        <v>5.2183561492711306</v>
      </c>
      <c r="M44" s="84">
        <f t="shared" si="19"/>
        <v>22.937831468880169</v>
      </c>
      <c r="N44" s="84">
        <f t="shared" si="19"/>
        <v>8.0918935127556324</v>
      </c>
      <c r="O44" s="84">
        <f t="shared" si="19"/>
        <v>45.285545289516449</v>
      </c>
      <c r="P44" s="84">
        <f t="shared" si="19"/>
        <v>28.15661858767271</v>
      </c>
      <c r="Q44" s="84">
        <f t="shared" si="19"/>
        <v>80.736881494522095</v>
      </c>
      <c r="R44" s="84">
        <f t="shared" si="19"/>
        <v>82.558199763298035</v>
      </c>
      <c r="S44" s="84">
        <f t="shared" si="19"/>
        <v>34.546707570552826</v>
      </c>
      <c r="T44" s="84">
        <f t="shared" si="19"/>
        <v>2.328204363584518</v>
      </c>
      <c r="U44" s="84">
        <f t="shared" si="19"/>
        <v>74.007179737091079</v>
      </c>
      <c r="V44" s="84">
        <f t="shared" si="19"/>
        <v>61.909427642822259</v>
      </c>
      <c r="W44" s="84">
        <f t="shared" si="19"/>
        <v>70.815671682357774</v>
      </c>
    </row>
    <row r="45" spans="2:23" x14ac:dyDescent="0.25">
      <c r="B45" t="s">
        <v>34</v>
      </c>
      <c r="C45" s="52">
        <f t="shared" ref="C45:W45" si="20">C32</f>
        <v>-9.2531402892746598E-3</v>
      </c>
      <c r="D45" s="52">
        <f t="shared" si="20"/>
        <v>-9.4255490310355561E-3</v>
      </c>
      <c r="E45" s="52">
        <f t="shared" si="20"/>
        <v>-9.6541839751435512E-3</v>
      </c>
      <c r="F45" s="52">
        <f t="shared" si="20"/>
        <v>-1.0258194603951646E-2</v>
      </c>
      <c r="G45" s="52">
        <f t="shared" si="20"/>
        <v>-9.3112340351075677E-3</v>
      </c>
      <c r="H45" s="52">
        <f t="shared" si="20"/>
        <v>-9.5078714435481038E-3</v>
      </c>
      <c r="I45" s="52">
        <f t="shared" si="20"/>
        <v>-9.215544257273561E-3</v>
      </c>
      <c r="J45" s="52">
        <f t="shared" si="20"/>
        <v>-9.6955101879394288E-3</v>
      </c>
      <c r="K45" s="52">
        <f t="shared" si="20"/>
        <v>-9.6210358518212229E-3</v>
      </c>
      <c r="L45" s="52">
        <f t="shared" si="20"/>
        <v>-1.1182860579433957E-2</v>
      </c>
      <c r="M45" s="52">
        <f t="shared" si="20"/>
        <v>-9.0606415502762338E-3</v>
      </c>
      <c r="N45" s="52">
        <f t="shared" si="20"/>
        <v>-1.0120438760908068E-2</v>
      </c>
      <c r="O45" s="52">
        <f t="shared" si="20"/>
        <v>-9.3969342048524501E-3</v>
      </c>
      <c r="P45" s="52">
        <f t="shared" si="20"/>
        <v>-9.1139703751593158E-3</v>
      </c>
      <c r="Q45" s="52">
        <f t="shared" si="20"/>
        <v>-9.2508093042058381E-3</v>
      </c>
      <c r="R45" s="52">
        <f t="shared" si="20"/>
        <v>-9.3049480911712289E-3</v>
      </c>
      <c r="S45" s="52">
        <f t="shared" si="20"/>
        <v>-9.2254108413064913E-3</v>
      </c>
      <c r="T45" s="52">
        <f t="shared" si="20"/>
        <v>-9.1076040901631548E-3</v>
      </c>
      <c r="U45" s="52">
        <f t="shared" si="20"/>
        <v>-9.217750757622524E-3</v>
      </c>
      <c r="V45" s="52">
        <f t="shared" si="20"/>
        <v>-9.4238901090841938E-3</v>
      </c>
      <c r="W45" s="52">
        <f t="shared" si="20"/>
        <v>-9.2129562123508084E-3</v>
      </c>
    </row>
    <row r="75" spans="2:23" x14ac:dyDescent="0.25">
      <c r="C75">
        <v>15.783006325364109</v>
      </c>
      <c r="D75">
        <v>9.4928247854113579</v>
      </c>
      <c r="E75">
        <v>10.66419994458556</v>
      </c>
      <c r="F75">
        <v>6.324337562546134</v>
      </c>
      <c r="G75">
        <v>48.927286639809608</v>
      </c>
      <c r="H75">
        <v>16.16774033755064</v>
      </c>
      <c r="I75">
        <v>38.310537114739418</v>
      </c>
      <c r="J75">
        <v>11.91985281184316</v>
      </c>
      <c r="K75">
        <v>14.314168598502871</v>
      </c>
      <c r="L75">
        <v>5.0338937435299149</v>
      </c>
      <c r="M75">
        <v>19.72103118896484</v>
      </c>
      <c r="N75">
        <v>8.1386687234044075</v>
      </c>
      <c r="O75">
        <v>31.974738463759419</v>
      </c>
      <c r="P75">
        <v>24.099956266582019</v>
      </c>
      <c r="Q75">
        <v>37.932196259498603</v>
      </c>
      <c r="R75">
        <v>28.373849578201771</v>
      </c>
      <c r="S75">
        <v>10.64137071371078</v>
      </c>
      <c r="T75">
        <v>2.333449013531208</v>
      </c>
      <c r="U75">
        <v>39.142253398895257</v>
      </c>
      <c r="V75">
        <v>54.899492263793952</v>
      </c>
      <c r="W75">
        <v>36.933120489120483</v>
      </c>
    </row>
    <row r="76" spans="2:23" x14ac:dyDescent="0.25">
      <c r="B76" t="s">
        <v>33</v>
      </c>
      <c r="C76">
        <v>-9.6943714150469328E-3</v>
      </c>
      <c r="D76">
        <v>-9.7784155411793812E-3</v>
      </c>
      <c r="E76">
        <v>-9.7710044004253975E-3</v>
      </c>
      <c r="F76">
        <v>-1.017301209966285E-2</v>
      </c>
      <c r="G76">
        <v>-1.006159698643622E-2</v>
      </c>
      <c r="H76">
        <v>-9.7564863275470416E-3</v>
      </c>
      <c r="I76">
        <v>-9.4109125554574652E-3</v>
      </c>
      <c r="J76">
        <v>-9.2159537183219061E-3</v>
      </c>
      <c r="K76">
        <v>-9.3731324721791544E-3</v>
      </c>
      <c r="L76">
        <v>-1.070617424119942E-2</v>
      </c>
      <c r="M76">
        <v>-9.1796005609554674E-3</v>
      </c>
      <c r="N76">
        <v>-9.6660431918279572E-3</v>
      </c>
      <c r="O76">
        <v>-9.217853778334506E-3</v>
      </c>
      <c r="P76">
        <v>-9.1268326028882043E-3</v>
      </c>
      <c r="Q76">
        <v>-9.3903410459499261E-3</v>
      </c>
      <c r="R76">
        <v>-9.2990405646075549E-3</v>
      </c>
      <c r="S76">
        <v>-9.2441769352176028E-3</v>
      </c>
      <c r="T76">
        <v>-9.4062537488199018E-3</v>
      </c>
      <c r="U76">
        <v>-9.4004143079215088E-3</v>
      </c>
      <c r="V76">
        <v>-9.3952100925732886E-3</v>
      </c>
      <c r="W76">
        <v>-9.3891467747121374E-3</v>
      </c>
    </row>
    <row r="77" spans="2:23" x14ac:dyDescent="0.25">
      <c r="C77">
        <v>27.040206827223301</v>
      </c>
      <c r="D77">
        <v>9.5399189740419388</v>
      </c>
      <c r="E77">
        <v>20.134381018578999</v>
      </c>
      <c r="F77">
        <v>6.2541563529521227</v>
      </c>
      <c r="G77">
        <v>83.204738795757294</v>
      </c>
      <c r="H77">
        <v>16.481705941259861</v>
      </c>
      <c r="I77">
        <v>71.039669215679169</v>
      </c>
      <c r="J77">
        <v>12.198268435895439</v>
      </c>
      <c r="K77">
        <v>16.48863777518272</v>
      </c>
      <c r="L77">
        <v>5.2183561492711306</v>
      </c>
      <c r="M77">
        <v>22.937831468880169</v>
      </c>
      <c r="N77">
        <v>8.0918935127556324</v>
      </c>
      <c r="O77">
        <v>45.285545289516449</v>
      </c>
      <c r="P77">
        <v>28.15661858767271</v>
      </c>
      <c r="Q77">
        <v>80.736881494522095</v>
      </c>
      <c r="R77">
        <v>82.558199763298035</v>
      </c>
      <c r="S77">
        <v>34.546707570552833</v>
      </c>
      <c r="T77">
        <v>2.328204363584518</v>
      </c>
      <c r="U77">
        <v>74.007179737091079</v>
      </c>
      <c r="V77">
        <v>61.909427642822259</v>
      </c>
      <c r="W77">
        <v>70.815671682357774</v>
      </c>
    </row>
    <row r="78" spans="2:23" x14ac:dyDescent="0.25">
      <c r="B78" t="s">
        <v>34</v>
      </c>
      <c r="C78">
        <v>-9.2531402892746598E-3</v>
      </c>
      <c r="D78">
        <v>-9.4255490310355561E-3</v>
      </c>
      <c r="E78">
        <v>-9.6541839751435512E-3</v>
      </c>
      <c r="F78">
        <v>-1.0258194603951651E-2</v>
      </c>
      <c r="G78">
        <v>-9.3112340351075677E-3</v>
      </c>
      <c r="H78">
        <v>-9.5078714435481038E-3</v>
      </c>
      <c r="I78">
        <v>-9.215544257273561E-3</v>
      </c>
      <c r="J78">
        <v>-9.6955101879394288E-3</v>
      </c>
      <c r="K78">
        <v>-9.6210358518212229E-3</v>
      </c>
      <c r="L78">
        <v>-1.118286057943396E-2</v>
      </c>
      <c r="M78">
        <v>-9.0606415502762338E-3</v>
      </c>
      <c r="N78">
        <v>-1.012043876090807E-2</v>
      </c>
      <c r="O78">
        <v>-9.3969342048524501E-3</v>
      </c>
      <c r="P78">
        <v>-9.1139703751593158E-3</v>
      </c>
      <c r="Q78">
        <v>-9.2508093042058381E-3</v>
      </c>
      <c r="R78">
        <v>-9.3049480911712289E-3</v>
      </c>
      <c r="S78">
        <v>-9.2254108413064913E-3</v>
      </c>
      <c r="T78">
        <v>-9.1076040901631548E-3</v>
      </c>
      <c r="U78">
        <v>-9.217750757622524E-3</v>
      </c>
      <c r="V78">
        <v>-9.4238901090841938E-3</v>
      </c>
      <c r="W78">
        <v>-9.2129562123508084E-3</v>
      </c>
    </row>
    <row r="79" spans="2:23" x14ac:dyDescent="0.25">
      <c r="C79">
        <v>19.58953682333231</v>
      </c>
      <c r="D79">
        <v>9.4932313077151775</v>
      </c>
      <c r="E79">
        <v>14.494099654257299</v>
      </c>
      <c r="F79">
        <v>6.324406247586011</v>
      </c>
      <c r="G79">
        <v>68.239741027355194</v>
      </c>
      <c r="H79">
        <v>16.245353035628799</v>
      </c>
      <c r="I79">
        <v>57.401908561587327</v>
      </c>
      <c r="J79">
        <v>11.997503228485581</v>
      </c>
      <c r="K79">
        <v>15.57661918923259</v>
      </c>
      <c r="L79">
        <v>5.2350873593240967</v>
      </c>
      <c r="M79">
        <v>21.441231481730931</v>
      </c>
      <c r="N79">
        <v>8.1082498654723167</v>
      </c>
      <c r="O79">
        <v>39.238706231117249</v>
      </c>
      <c r="P79">
        <v>24.10021889954805</v>
      </c>
      <c r="Q79">
        <v>84.495741128921523</v>
      </c>
      <c r="R79">
        <v>78.048489987850189</v>
      </c>
      <c r="S79">
        <v>28.33117097616196</v>
      </c>
      <c r="T79">
        <v>2.3248586803674689</v>
      </c>
      <c r="U79">
        <v>60.422279834747307</v>
      </c>
      <c r="V79">
        <v>57.255175113677979</v>
      </c>
      <c r="W79">
        <v>62.956209182739258</v>
      </c>
    </row>
    <row r="80" spans="2:23" x14ac:dyDescent="0.25">
      <c r="B80" t="s">
        <v>23</v>
      </c>
      <c r="C80">
        <v>-9.1649345745873096E-3</v>
      </c>
      <c r="D80">
        <v>-9.8208191387277738E-3</v>
      </c>
      <c r="E80">
        <v>-9.94195277351855E-3</v>
      </c>
      <c r="F80">
        <v>-1.0183761931895911E-2</v>
      </c>
      <c r="G80">
        <v>-9.3016330044504072E-3</v>
      </c>
      <c r="H80">
        <v>-1.0178482133700111E-2</v>
      </c>
      <c r="I80">
        <v>-9.2663915698315922E-3</v>
      </c>
      <c r="J80">
        <v>-8.126959970644743E-3</v>
      </c>
      <c r="K80">
        <v>-1.262271272372765E-2</v>
      </c>
      <c r="L80">
        <v>-1.05227201654968E-2</v>
      </c>
      <c r="M80">
        <v>-1.5448342228530931E-2</v>
      </c>
      <c r="N80">
        <v>-9.6506480153667092E-3</v>
      </c>
      <c r="O80">
        <v>-9.1416426679427031E-3</v>
      </c>
      <c r="P80">
        <v>-9.1376306773785412E-3</v>
      </c>
      <c r="Q80">
        <v>-9.9382657362607953E-3</v>
      </c>
      <c r="R80">
        <v>-9.3338127100677203E-3</v>
      </c>
      <c r="S80">
        <v>-9.6597128439281088E-3</v>
      </c>
      <c r="T80">
        <v>7.0598683971243644E-4</v>
      </c>
      <c r="U80">
        <v>-9.269425719769556E-3</v>
      </c>
      <c r="V80">
        <v>-9.5288349497623537E-3</v>
      </c>
      <c r="W80">
        <v>-9.3280581909665206E-3</v>
      </c>
    </row>
    <row r="82" spans="2:65" x14ac:dyDescent="0.25">
      <c r="C82">
        <v>2.3248586803674689</v>
      </c>
      <c r="D82">
        <v>2.328204363584518</v>
      </c>
      <c r="E82">
        <v>2.333449013531208</v>
      </c>
      <c r="F82">
        <v>5.0338937435299149</v>
      </c>
      <c r="G82">
        <v>5.2183561492711306</v>
      </c>
      <c r="H82">
        <v>5.2350873593240967</v>
      </c>
      <c r="I82">
        <v>6.2541563529521227</v>
      </c>
      <c r="J82">
        <v>6.324337562546134</v>
      </c>
      <c r="K82">
        <v>6.324406247586011</v>
      </c>
      <c r="L82">
        <v>8.0918935127556324</v>
      </c>
      <c r="M82">
        <v>8.1082498654723167</v>
      </c>
      <c r="N82">
        <v>8.1386687234044075</v>
      </c>
      <c r="O82">
        <v>9.4928247854113579</v>
      </c>
      <c r="P82">
        <v>9.4932313077151775</v>
      </c>
      <c r="Q82">
        <v>9.5399189740419388</v>
      </c>
      <c r="R82">
        <v>10.64137071371078</v>
      </c>
      <c r="S82">
        <v>10.66419994458556</v>
      </c>
      <c r="T82">
        <v>11.91985281184316</v>
      </c>
      <c r="U82">
        <v>11.997503228485581</v>
      </c>
      <c r="V82">
        <v>12.198268435895439</v>
      </c>
      <c r="W82">
        <v>14.314168598502871</v>
      </c>
      <c r="X82">
        <v>14.494099654257299</v>
      </c>
      <c r="Y82">
        <v>15.57661918923259</v>
      </c>
      <c r="Z82">
        <v>15.783006325364109</v>
      </c>
      <c r="AA82">
        <v>16.16774033755064</v>
      </c>
      <c r="AB82">
        <v>16.245353035628799</v>
      </c>
      <c r="AC82">
        <v>16.481705941259861</v>
      </c>
      <c r="AD82">
        <v>16.48863777518272</v>
      </c>
      <c r="AE82">
        <v>19.58953682333231</v>
      </c>
      <c r="AF82">
        <v>19.72103118896484</v>
      </c>
      <c r="AG82">
        <v>20.134381018578999</v>
      </c>
      <c r="AH82">
        <v>21.441231481730931</v>
      </c>
      <c r="AI82">
        <v>22.937831468880169</v>
      </c>
      <c r="AJ82">
        <v>24.099956266582019</v>
      </c>
      <c r="AK82">
        <v>24.10021889954805</v>
      </c>
      <c r="AL82">
        <v>27.040206827223301</v>
      </c>
      <c r="AM82">
        <v>28.15661858767271</v>
      </c>
      <c r="AN82">
        <v>28.33117097616196</v>
      </c>
      <c r="AO82">
        <v>28.373849578201771</v>
      </c>
      <c r="AP82">
        <v>31.974738463759419</v>
      </c>
      <c r="AQ82">
        <v>34.546707570552833</v>
      </c>
      <c r="AR82">
        <v>36.933120489120483</v>
      </c>
      <c r="AS82">
        <v>37.932196259498603</v>
      </c>
      <c r="AT82">
        <v>38.310537114739418</v>
      </c>
      <c r="AU82">
        <v>39.142253398895257</v>
      </c>
      <c r="AV82">
        <v>39.238706231117249</v>
      </c>
      <c r="AW82">
        <v>45.285545289516449</v>
      </c>
      <c r="AX82">
        <v>48.927286639809608</v>
      </c>
      <c r="AY82">
        <v>54.899492263793952</v>
      </c>
      <c r="AZ82">
        <v>57.255175113677979</v>
      </c>
      <c r="BA82">
        <v>57.401908561587327</v>
      </c>
      <c r="BB82">
        <v>60.422279834747307</v>
      </c>
      <c r="BC82">
        <v>61.909427642822259</v>
      </c>
      <c r="BD82">
        <v>62.956209182739258</v>
      </c>
      <c r="BE82">
        <v>68.239741027355194</v>
      </c>
      <c r="BF82">
        <v>70.815671682357774</v>
      </c>
      <c r="BG82">
        <v>71.039669215679169</v>
      </c>
      <c r="BH82">
        <v>74.007179737091079</v>
      </c>
      <c r="BI82">
        <v>78.048489987850189</v>
      </c>
      <c r="BJ82">
        <v>80.736881494522095</v>
      </c>
      <c r="BK82">
        <v>82.558199763298035</v>
      </c>
      <c r="BL82">
        <v>83.204738795757294</v>
      </c>
      <c r="BM82">
        <v>84.495741128921523</v>
      </c>
    </row>
    <row r="83" spans="2:65" x14ac:dyDescent="0.25">
      <c r="B83" t="s">
        <v>73</v>
      </c>
      <c r="C83" s="85">
        <v>7.0598683971243644E-4</v>
      </c>
      <c r="D83" s="85">
        <v>-9.1076040901631548E-3</v>
      </c>
      <c r="E83" s="85">
        <v>-9.4062537488199018E-3</v>
      </c>
      <c r="F83" s="85">
        <v>-1.070617424119942E-2</v>
      </c>
      <c r="G83" s="85">
        <v>-1.118286057943396E-2</v>
      </c>
      <c r="H83" s="85">
        <v>-1.05227201654968E-2</v>
      </c>
      <c r="I83" s="85">
        <v>-1.0258194603951651E-2</v>
      </c>
      <c r="J83" s="85">
        <v>-1.017301209966285E-2</v>
      </c>
      <c r="K83" s="85">
        <v>-1.0183761931895911E-2</v>
      </c>
      <c r="L83" s="85">
        <v>-1.012043876090807E-2</v>
      </c>
      <c r="M83" s="85">
        <v>-9.6506480153667092E-3</v>
      </c>
      <c r="N83" s="85">
        <v>-9.6660431918279572E-3</v>
      </c>
      <c r="O83" s="85">
        <v>-9.7784155411793812E-3</v>
      </c>
      <c r="P83" s="85">
        <v>-9.8208191387277738E-3</v>
      </c>
      <c r="Q83" s="85">
        <v>-9.4255490310355561E-3</v>
      </c>
      <c r="R83" s="85">
        <v>-9.2441769352176028E-3</v>
      </c>
      <c r="S83" s="85">
        <v>-9.7710044004253975E-3</v>
      </c>
      <c r="T83" s="85">
        <v>-9.2159537183219061E-3</v>
      </c>
      <c r="U83" s="85">
        <v>-8.126959970644743E-3</v>
      </c>
      <c r="V83" s="85">
        <v>-9.6955101879394288E-3</v>
      </c>
      <c r="W83" s="85">
        <v>-9.3731324721791544E-3</v>
      </c>
      <c r="X83" s="85">
        <v>-9.94195277351855E-3</v>
      </c>
      <c r="Y83" s="85">
        <v>-1.262271272372765E-2</v>
      </c>
      <c r="Z83" s="85">
        <v>-9.6943714150469328E-3</v>
      </c>
      <c r="AA83" s="85">
        <v>-9.7564863275470416E-3</v>
      </c>
      <c r="AB83" s="85">
        <v>-1.0178482133700111E-2</v>
      </c>
      <c r="AC83" s="85">
        <v>-9.5078714435481038E-3</v>
      </c>
      <c r="AD83" s="85">
        <v>-9.6210358518212229E-3</v>
      </c>
      <c r="AE83" s="85">
        <v>-9.1649345745873096E-3</v>
      </c>
      <c r="AF83" s="85">
        <v>-9.1796005609554674E-3</v>
      </c>
      <c r="AG83" s="85">
        <v>-9.6541839751435512E-3</v>
      </c>
      <c r="AH83" s="85">
        <v>-1.5448342228530931E-2</v>
      </c>
      <c r="AI83" s="85">
        <v>-9.0606415502762338E-3</v>
      </c>
      <c r="AJ83" s="85">
        <v>-9.1268326028882043E-3</v>
      </c>
      <c r="AK83" s="85">
        <v>-9.1376306773785412E-3</v>
      </c>
      <c r="AL83" s="85">
        <v>-9.2531402892746598E-3</v>
      </c>
      <c r="AM83" s="85">
        <v>-9.1139703751593158E-3</v>
      </c>
      <c r="AN83" s="85">
        <v>-9.6597128439281088E-3</v>
      </c>
      <c r="AO83" s="85">
        <v>-9.2990405646075549E-3</v>
      </c>
      <c r="AP83" s="85">
        <v>-9.217853778334506E-3</v>
      </c>
      <c r="AQ83" s="85">
        <v>-9.2254108413064913E-3</v>
      </c>
      <c r="AR83" s="85">
        <v>-9.3891467747121374E-3</v>
      </c>
      <c r="AS83" s="85">
        <v>-9.3903410459499261E-3</v>
      </c>
      <c r="AT83" s="85">
        <v>-9.4109125554574652E-3</v>
      </c>
      <c r="AU83" s="85">
        <v>-9.4004143079215088E-3</v>
      </c>
      <c r="AV83" s="85">
        <v>-9.1416426679427031E-3</v>
      </c>
      <c r="AW83" s="85">
        <v>-9.3969342048524501E-3</v>
      </c>
      <c r="AX83" s="85">
        <v>-1.006159698643622E-2</v>
      </c>
      <c r="AY83" s="85">
        <v>-9.3952100925732886E-3</v>
      </c>
      <c r="AZ83" s="85">
        <v>-9.5288349497623537E-3</v>
      </c>
      <c r="BA83" s="85">
        <v>-9.2663915698315922E-3</v>
      </c>
      <c r="BB83" s="85">
        <v>-9.269425719769556E-3</v>
      </c>
      <c r="BC83" s="85">
        <v>-9.4238901090841938E-3</v>
      </c>
      <c r="BD83" s="85">
        <v>-9.3280581909665206E-3</v>
      </c>
      <c r="BE83" s="85">
        <v>-9.3016330044504072E-3</v>
      </c>
      <c r="BF83" s="85">
        <v>-9.2129562123508084E-3</v>
      </c>
      <c r="BG83" s="85">
        <v>-9.215544257273561E-3</v>
      </c>
      <c r="BH83" s="85">
        <v>-9.217750757622524E-3</v>
      </c>
      <c r="BI83" s="85">
        <v>-9.3338127100677203E-3</v>
      </c>
      <c r="BJ83" s="85">
        <v>-9.2508093042058381E-3</v>
      </c>
      <c r="BK83" s="85">
        <v>-9.3049480911712289E-3</v>
      </c>
      <c r="BL83" s="85">
        <v>-9.3112340351075677E-3</v>
      </c>
      <c r="BM83" s="85">
        <v>-9.9382657362607953E-3</v>
      </c>
    </row>
    <row r="85" spans="2:65" x14ac:dyDescent="0.25">
      <c r="C85" t="s">
        <v>73</v>
      </c>
    </row>
    <row r="86" spans="2:65" x14ac:dyDescent="0.25">
      <c r="B86">
        <v>2.3248586803674689</v>
      </c>
      <c r="C86">
        <v>7.0598683971243644E-4</v>
      </c>
    </row>
    <row r="87" spans="2:65" x14ac:dyDescent="0.25">
      <c r="B87">
        <v>2.328204363584518</v>
      </c>
      <c r="C87">
        <v>-9.1076040901631548E-3</v>
      </c>
    </row>
    <row r="88" spans="2:65" x14ac:dyDescent="0.25">
      <c r="B88">
        <v>2.333449013531208</v>
      </c>
      <c r="C88">
        <v>-9.4062537488199018E-3</v>
      </c>
    </row>
    <row r="89" spans="2:65" x14ac:dyDescent="0.25">
      <c r="B89">
        <v>5.0338937435299149</v>
      </c>
      <c r="C89">
        <v>-1.070617424119942E-2</v>
      </c>
    </row>
    <row r="90" spans="2:65" x14ac:dyDescent="0.25">
      <c r="B90">
        <v>5.2183561492711306</v>
      </c>
      <c r="C90">
        <v>-1.118286057943396E-2</v>
      </c>
    </row>
    <row r="91" spans="2:65" x14ac:dyDescent="0.25">
      <c r="B91">
        <v>5.2350873593240967</v>
      </c>
      <c r="C91">
        <v>-1.05227201654968E-2</v>
      </c>
    </row>
    <row r="92" spans="2:65" x14ac:dyDescent="0.25">
      <c r="B92">
        <v>6.2541563529521227</v>
      </c>
      <c r="C92">
        <v>-1.0258194603951651E-2</v>
      </c>
    </row>
    <row r="93" spans="2:65" x14ac:dyDescent="0.25">
      <c r="B93">
        <v>6.324337562546134</v>
      </c>
      <c r="C93">
        <v>-1.017301209966285E-2</v>
      </c>
    </row>
    <row r="94" spans="2:65" x14ac:dyDescent="0.25">
      <c r="B94">
        <v>6.324406247586011</v>
      </c>
      <c r="C94">
        <v>-1.0183761931895911E-2</v>
      </c>
    </row>
    <row r="95" spans="2:65" x14ac:dyDescent="0.25">
      <c r="B95">
        <v>8.0918935127556324</v>
      </c>
      <c r="C95">
        <v>-1.012043876090807E-2</v>
      </c>
    </row>
    <row r="96" spans="2:65" x14ac:dyDescent="0.25">
      <c r="B96">
        <v>8.1082498654723167</v>
      </c>
      <c r="C96">
        <v>-9.6506480153667092E-3</v>
      </c>
    </row>
    <row r="97" spans="2:3" x14ac:dyDescent="0.25">
      <c r="B97">
        <v>8.1386687234044075</v>
      </c>
      <c r="C97">
        <v>-9.6660431918279572E-3</v>
      </c>
    </row>
    <row r="98" spans="2:3" x14ac:dyDescent="0.25">
      <c r="B98">
        <v>9.4928247854113579</v>
      </c>
      <c r="C98">
        <v>-9.7784155411793812E-3</v>
      </c>
    </row>
    <row r="99" spans="2:3" x14ac:dyDescent="0.25">
      <c r="B99">
        <v>9.4932313077151775</v>
      </c>
      <c r="C99">
        <v>-9.8208191387277738E-3</v>
      </c>
    </row>
    <row r="100" spans="2:3" x14ac:dyDescent="0.25">
      <c r="B100">
        <v>9.5399189740419388</v>
      </c>
      <c r="C100">
        <v>-9.4255490310355561E-3</v>
      </c>
    </row>
    <row r="101" spans="2:3" x14ac:dyDescent="0.25">
      <c r="B101">
        <v>10.64137071371078</v>
      </c>
      <c r="C101">
        <v>-9.2441769352176028E-3</v>
      </c>
    </row>
    <row r="102" spans="2:3" x14ac:dyDescent="0.25">
      <c r="B102">
        <v>10.66419994458556</v>
      </c>
      <c r="C102">
        <v>-9.7710044004253975E-3</v>
      </c>
    </row>
    <row r="103" spans="2:3" x14ac:dyDescent="0.25">
      <c r="B103">
        <v>11.91985281184316</v>
      </c>
      <c r="C103">
        <v>-9.2159537183219061E-3</v>
      </c>
    </row>
    <row r="104" spans="2:3" x14ac:dyDescent="0.25">
      <c r="B104">
        <v>11.997503228485581</v>
      </c>
      <c r="C104">
        <v>-8.126959970644743E-3</v>
      </c>
    </row>
    <row r="105" spans="2:3" x14ac:dyDescent="0.25">
      <c r="B105">
        <v>12.198268435895439</v>
      </c>
      <c r="C105">
        <v>-9.6955101879394288E-3</v>
      </c>
    </row>
    <row r="106" spans="2:3" x14ac:dyDescent="0.25">
      <c r="B106">
        <v>14.314168598502871</v>
      </c>
      <c r="C106">
        <v>-9.3731324721791544E-3</v>
      </c>
    </row>
    <row r="107" spans="2:3" x14ac:dyDescent="0.25">
      <c r="B107">
        <v>14.494099654257299</v>
      </c>
      <c r="C107">
        <v>-9.94195277351855E-3</v>
      </c>
    </row>
    <row r="108" spans="2:3" x14ac:dyDescent="0.25">
      <c r="B108">
        <v>15.57661918923259</v>
      </c>
      <c r="C108">
        <v>-1.262271272372765E-2</v>
      </c>
    </row>
    <row r="109" spans="2:3" x14ac:dyDescent="0.25">
      <c r="B109">
        <v>15.783006325364109</v>
      </c>
      <c r="C109">
        <v>-9.6943714150469328E-3</v>
      </c>
    </row>
    <row r="110" spans="2:3" x14ac:dyDescent="0.25">
      <c r="B110">
        <v>16.16774033755064</v>
      </c>
      <c r="C110">
        <v>-9.7564863275470416E-3</v>
      </c>
    </row>
    <row r="111" spans="2:3" x14ac:dyDescent="0.25">
      <c r="B111">
        <v>16.245353035628799</v>
      </c>
      <c r="C111">
        <v>-1.0178482133700111E-2</v>
      </c>
    </row>
    <row r="112" spans="2:3" x14ac:dyDescent="0.25">
      <c r="B112">
        <v>16.481705941259861</v>
      </c>
      <c r="C112">
        <v>-9.5078714435481038E-3</v>
      </c>
    </row>
    <row r="113" spans="2:3" x14ac:dyDescent="0.25">
      <c r="B113">
        <v>16.48863777518272</v>
      </c>
      <c r="C113">
        <v>-9.6210358518212229E-3</v>
      </c>
    </row>
    <row r="114" spans="2:3" x14ac:dyDescent="0.25">
      <c r="B114">
        <v>19.58953682333231</v>
      </c>
      <c r="C114">
        <v>-9.1649345745873096E-3</v>
      </c>
    </row>
    <row r="115" spans="2:3" x14ac:dyDescent="0.25">
      <c r="B115">
        <v>19.72103118896484</v>
      </c>
      <c r="C115">
        <v>-9.1796005609554674E-3</v>
      </c>
    </row>
    <row r="116" spans="2:3" x14ac:dyDescent="0.25">
      <c r="B116">
        <v>20.134381018578999</v>
      </c>
      <c r="C116">
        <v>-9.6541839751435512E-3</v>
      </c>
    </row>
    <row r="117" spans="2:3" x14ac:dyDescent="0.25">
      <c r="B117">
        <v>21.441231481730931</v>
      </c>
      <c r="C117">
        <v>-1.5448342228530931E-2</v>
      </c>
    </row>
    <row r="118" spans="2:3" x14ac:dyDescent="0.25">
      <c r="B118">
        <v>22.937831468880169</v>
      </c>
      <c r="C118">
        <v>-9.0606415502762338E-3</v>
      </c>
    </row>
    <row r="119" spans="2:3" x14ac:dyDescent="0.25">
      <c r="B119">
        <v>24.099956266582019</v>
      </c>
      <c r="C119">
        <v>-9.1268326028882043E-3</v>
      </c>
    </row>
    <row r="120" spans="2:3" x14ac:dyDescent="0.25">
      <c r="B120">
        <v>24.10021889954805</v>
      </c>
      <c r="C120">
        <v>-9.1376306773785412E-3</v>
      </c>
    </row>
    <row r="121" spans="2:3" x14ac:dyDescent="0.25">
      <c r="B121">
        <v>27.040206827223301</v>
      </c>
      <c r="C121">
        <v>-9.2531402892746598E-3</v>
      </c>
    </row>
    <row r="122" spans="2:3" x14ac:dyDescent="0.25">
      <c r="B122">
        <v>28.15661858767271</v>
      </c>
      <c r="C122">
        <v>-9.1139703751593158E-3</v>
      </c>
    </row>
    <row r="123" spans="2:3" x14ac:dyDescent="0.25">
      <c r="B123">
        <v>28.33117097616196</v>
      </c>
      <c r="C123">
        <v>-9.6597128439281088E-3</v>
      </c>
    </row>
    <row r="124" spans="2:3" x14ac:dyDescent="0.25">
      <c r="B124">
        <v>28.373849578201771</v>
      </c>
      <c r="C124">
        <v>-9.2990405646075549E-3</v>
      </c>
    </row>
    <row r="125" spans="2:3" x14ac:dyDescent="0.25">
      <c r="B125">
        <v>31.974738463759419</v>
      </c>
      <c r="C125">
        <v>-9.217853778334506E-3</v>
      </c>
    </row>
    <row r="126" spans="2:3" x14ac:dyDescent="0.25">
      <c r="B126">
        <v>34.546707570552833</v>
      </c>
      <c r="C126">
        <v>-9.2254108413064913E-3</v>
      </c>
    </row>
    <row r="127" spans="2:3" x14ac:dyDescent="0.25">
      <c r="B127">
        <v>36.933120489120483</v>
      </c>
      <c r="C127">
        <v>-9.3891467747121374E-3</v>
      </c>
    </row>
    <row r="128" spans="2:3" x14ac:dyDescent="0.25">
      <c r="B128">
        <v>37.932196259498603</v>
      </c>
      <c r="C128">
        <v>-9.3903410459499261E-3</v>
      </c>
    </row>
    <row r="129" spans="2:3" x14ac:dyDescent="0.25">
      <c r="B129">
        <v>38.310537114739418</v>
      </c>
      <c r="C129">
        <v>-9.4109125554574652E-3</v>
      </c>
    </row>
    <row r="130" spans="2:3" x14ac:dyDescent="0.25">
      <c r="B130">
        <v>39.142253398895257</v>
      </c>
      <c r="C130">
        <v>-9.4004143079215088E-3</v>
      </c>
    </row>
    <row r="131" spans="2:3" x14ac:dyDescent="0.25">
      <c r="B131">
        <v>39.238706231117249</v>
      </c>
      <c r="C131">
        <v>-9.1416426679427031E-3</v>
      </c>
    </row>
    <row r="132" spans="2:3" x14ac:dyDescent="0.25">
      <c r="B132">
        <v>45.285545289516449</v>
      </c>
      <c r="C132">
        <v>-9.3969342048524501E-3</v>
      </c>
    </row>
    <row r="133" spans="2:3" x14ac:dyDescent="0.25">
      <c r="B133">
        <v>48.927286639809608</v>
      </c>
      <c r="C133">
        <v>-1.006159698643622E-2</v>
      </c>
    </row>
    <row r="134" spans="2:3" x14ac:dyDescent="0.25">
      <c r="B134">
        <v>54.899492263793952</v>
      </c>
      <c r="C134">
        <v>-9.3952100925732886E-3</v>
      </c>
    </row>
    <row r="135" spans="2:3" x14ac:dyDescent="0.25">
      <c r="B135">
        <v>57.255175113677979</v>
      </c>
      <c r="C135">
        <v>-9.5288349497623537E-3</v>
      </c>
    </row>
    <row r="136" spans="2:3" x14ac:dyDescent="0.25">
      <c r="B136">
        <v>57.401908561587327</v>
      </c>
      <c r="C136">
        <v>-9.2663915698315922E-3</v>
      </c>
    </row>
    <row r="137" spans="2:3" x14ac:dyDescent="0.25">
      <c r="B137">
        <v>60.422279834747307</v>
      </c>
      <c r="C137">
        <v>-9.269425719769556E-3</v>
      </c>
    </row>
    <row r="138" spans="2:3" x14ac:dyDescent="0.25">
      <c r="B138">
        <v>61.909427642822259</v>
      </c>
      <c r="C138">
        <v>-9.4238901090841938E-3</v>
      </c>
    </row>
    <row r="139" spans="2:3" x14ac:dyDescent="0.25">
      <c r="B139">
        <v>62.956209182739258</v>
      </c>
      <c r="C139">
        <v>-9.3280581909665206E-3</v>
      </c>
    </row>
    <row r="140" spans="2:3" x14ac:dyDescent="0.25">
      <c r="B140">
        <v>68.239741027355194</v>
      </c>
      <c r="C140">
        <v>-9.3016330044504072E-3</v>
      </c>
    </row>
    <row r="141" spans="2:3" x14ac:dyDescent="0.25">
      <c r="B141">
        <v>70.815671682357774</v>
      </c>
      <c r="C141">
        <v>-9.2129562123508084E-3</v>
      </c>
    </row>
    <row r="142" spans="2:3" x14ac:dyDescent="0.25">
      <c r="B142">
        <v>71.039669215679169</v>
      </c>
      <c r="C142">
        <v>-9.215544257273561E-3</v>
      </c>
    </row>
    <row r="143" spans="2:3" x14ac:dyDescent="0.25">
      <c r="B143">
        <v>74.007179737091079</v>
      </c>
      <c r="C143">
        <v>-9.217750757622524E-3</v>
      </c>
    </row>
    <row r="144" spans="2:3" x14ac:dyDescent="0.25">
      <c r="B144">
        <v>78.048489987850189</v>
      </c>
      <c r="C144">
        <v>-9.3338127100677203E-3</v>
      </c>
    </row>
    <row r="145" spans="2:3" x14ac:dyDescent="0.25">
      <c r="B145">
        <v>80.736881494522095</v>
      </c>
      <c r="C145">
        <v>-9.2508093042058381E-3</v>
      </c>
    </row>
    <row r="146" spans="2:3" x14ac:dyDescent="0.25">
      <c r="B146">
        <v>82.558199763298035</v>
      </c>
      <c r="C146">
        <v>-9.3049480911712289E-3</v>
      </c>
    </row>
    <row r="147" spans="2:3" x14ac:dyDescent="0.25">
      <c r="B147">
        <v>83.204738795757294</v>
      </c>
      <c r="C147">
        <v>-9.3112340351075677E-3</v>
      </c>
    </row>
    <row r="148" spans="2:3" x14ac:dyDescent="0.25">
      <c r="B148">
        <v>84.495741128921523</v>
      </c>
      <c r="C148">
        <v>-9.9382657362607953E-3</v>
      </c>
    </row>
  </sheetData>
  <autoFilter ref="B85:C85" xr:uid="{00000000-0009-0000-0000-000003000000}">
    <sortState xmlns:xlrd2="http://schemas.microsoft.com/office/spreadsheetml/2017/richdata2" ref="B86:C148">
      <sortCondition ref="B85"/>
    </sortState>
  </autoFilter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48"/>
  <sheetViews>
    <sheetView topLeftCell="A15" workbookViewId="0">
      <selection activeCell="T46" sqref="T46:X48"/>
    </sheetView>
  </sheetViews>
  <sheetFormatPr defaultRowHeight="15" x14ac:dyDescent="0.25"/>
  <cols>
    <col min="2" max="2" width="3.42578125" bestFit="1" customWidth="1"/>
    <col min="3" max="3" width="19.42578125" customWidth="1"/>
    <col min="13" max="13" width="11.42578125" customWidth="1"/>
    <col min="14" max="14" width="11.28515625" customWidth="1"/>
    <col min="24" max="24" width="13.42578125" bestFit="1" customWidth="1"/>
  </cols>
  <sheetData>
    <row r="1" spans="2:24" ht="15.75" customHeight="1" thickBot="1" x14ac:dyDescent="0.3">
      <c r="B1" s="2"/>
      <c r="C1" s="5"/>
      <c r="D1" s="70" t="s">
        <v>1</v>
      </c>
      <c r="E1" s="70" t="s">
        <v>24</v>
      </c>
      <c r="F1" s="70" t="s">
        <v>2</v>
      </c>
      <c r="G1" s="70" t="s">
        <v>25</v>
      </c>
      <c r="H1" s="71" t="s">
        <v>3</v>
      </c>
      <c r="I1" s="70" t="s">
        <v>26</v>
      </c>
      <c r="J1" s="70" t="s">
        <v>4</v>
      </c>
      <c r="K1" s="72" t="s">
        <v>27</v>
      </c>
      <c r="L1" s="71" t="s">
        <v>5</v>
      </c>
      <c r="M1" s="70" t="s">
        <v>28</v>
      </c>
      <c r="N1" s="70" t="s">
        <v>6</v>
      </c>
      <c r="O1" s="72" t="s">
        <v>29</v>
      </c>
      <c r="P1" s="70" t="s">
        <v>7</v>
      </c>
      <c r="Q1" s="72" t="s">
        <v>30</v>
      </c>
      <c r="R1" s="71" t="s">
        <v>8</v>
      </c>
      <c r="S1" s="70" t="s">
        <v>9</v>
      </c>
      <c r="T1" s="72" t="s">
        <v>10</v>
      </c>
      <c r="U1" s="70" t="s">
        <v>31</v>
      </c>
      <c r="V1" s="71" t="s">
        <v>11</v>
      </c>
      <c r="W1" s="70" t="s">
        <v>12</v>
      </c>
      <c r="X1" s="72" t="s">
        <v>13</v>
      </c>
    </row>
    <row r="2" spans="2:24" ht="15.75" customHeight="1" thickBot="1" x14ac:dyDescent="0.3">
      <c r="B2" s="2"/>
      <c r="C2" s="5"/>
      <c r="D2" s="70">
        <v>1.5825703740119931E-2</v>
      </c>
      <c r="E2" s="70">
        <v>1.4263147953897709E-2</v>
      </c>
      <c r="F2" s="70">
        <v>1.084958761930466E-2</v>
      </c>
      <c r="G2" s="70">
        <v>9.2453933320939541E-3</v>
      </c>
      <c r="H2" s="70">
        <v>0.1200206950306892</v>
      </c>
      <c r="I2" s="70">
        <v>4.6757068485021598E-2</v>
      </c>
      <c r="J2" s="70">
        <v>9.7342688590288162E-2</v>
      </c>
      <c r="K2" s="70">
        <v>3.4453772008419037E-2</v>
      </c>
      <c r="L2" s="70">
        <v>2.40976857021451E-2</v>
      </c>
      <c r="M2" s="70">
        <v>6.0262961778789759E-3</v>
      </c>
      <c r="N2" s="70">
        <v>3.4040471538901329E-2</v>
      </c>
      <c r="O2" s="70">
        <v>9.3586617149412632E-3</v>
      </c>
      <c r="P2" s="70">
        <v>4.3962296098470688E-2</v>
      </c>
      <c r="Q2" s="70">
        <v>3.4983370453119278E-2</v>
      </c>
      <c r="R2" s="70">
        <v>0.23528348654508591</v>
      </c>
      <c r="S2" s="70">
        <v>3.8196612149477012E-2</v>
      </c>
      <c r="T2" s="70">
        <v>0.34640060365200043</v>
      </c>
      <c r="U2" s="70">
        <v>5.6029815226793289E-2</v>
      </c>
      <c r="V2" s="70">
        <v>4.6627011299133301</v>
      </c>
      <c r="W2" s="70">
        <v>6.0119094848632813</v>
      </c>
      <c r="X2" s="72">
        <v>5.153528928756713</v>
      </c>
    </row>
    <row r="3" spans="2:24" x14ac:dyDescent="0.25">
      <c r="B3" s="132" t="s">
        <v>34</v>
      </c>
      <c r="C3" s="73" t="s">
        <v>64</v>
      </c>
      <c r="D3" s="5">
        <f>'Memory - M33'!D19</f>
        <v>0</v>
      </c>
      <c r="E3" s="5">
        <f>'Memory - M33'!E19</f>
        <v>0</v>
      </c>
      <c r="F3" s="5">
        <f>'Memory - M33'!F19</f>
        <v>0</v>
      </c>
      <c r="G3" s="5">
        <f>'Memory - M33'!G19</f>
        <v>0</v>
      </c>
      <c r="H3" s="5">
        <f>'Memory - M33'!H19</f>
        <v>1080</v>
      </c>
      <c r="I3" s="5">
        <f>'Memory - M33'!I19</f>
        <v>96</v>
      </c>
      <c r="J3" s="5">
        <f>'Memory - M33'!J19</f>
        <v>1080</v>
      </c>
      <c r="K3" s="5">
        <f>'Memory - M33'!K19</f>
        <v>96</v>
      </c>
      <c r="L3" s="5">
        <f>'Memory - M33'!L19</f>
        <v>1080</v>
      </c>
      <c r="M3" s="5">
        <f>'Memory - M33'!M19</f>
        <v>1080</v>
      </c>
      <c r="N3" s="5">
        <f>'Memory - M33'!N19</f>
        <v>1080</v>
      </c>
      <c r="O3" s="5">
        <f>'Memory - M33'!O19</f>
        <v>1080</v>
      </c>
      <c r="P3" s="5">
        <f>'Memory - M33'!P19</f>
        <v>24</v>
      </c>
      <c r="Q3" s="5">
        <f>'Memory - M33'!Q19</f>
        <v>0</v>
      </c>
      <c r="R3" s="5">
        <f>'Memory - M33'!R19</f>
        <v>0</v>
      </c>
      <c r="S3" s="5">
        <f>'Memory - M33'!S19</f>
        <v>1112</v>
      </c>
      <c r="T3" s="5">
        <f>'Memory - M33'!T19</f>
        <v>8</v>
      </c>
      <c r="U3" s="5">
        <f>'Memory - M33'!U19</f>
        <v>0</v>
      </c>
      <c r="V3" s="5">
        <f>'Memory - M33'!V19</f>
        <v>2104</v>
      </c>
      <c r="W3" s="5">
        <f>'Memory - M33'!W19</f>
        <v>0</v>
      </c>
      <c r="X3" s="65">
        <f>'Memory - M33'!X19</f>
        <v>1112</v>
      </c>
    </row>
    <row r="4" spans="2:24" ht="15.75" customHeight="1" thickBot="1" x14ac:dyDescent="0.3">
      <c r="B4" s="133"/>
      <c r="C4" s="75" t="s">
        <v>65</v>
      </c>
      <c r="D4">
        <f>'Memory - M33'!D20</f>
        <v>3096</v>
      </c>
      <c r="E4">
        <f>'Memory - M33'!E20</f>
        <v>7924</v>
      </c>
      <c r="F4">
        <f>'Memory - M33'!F20</f>
        <v>3800</v>
      </c>
      <c r="G4">
        <f>'Memory - M33'!G20</f>
        <v>8792</v>
      </c>
      <c r="H4">
        <f>'Memory - M33'!H20</f>
        <v>20088</v>
      </c>
      <c r="I4">
        <f>'Memory - M33'!I20</f>
        <v>16772</v>
      </c>
      <c r="J4">
        <f>'Memory - M33'!J20</f>
        <v>20088</v>
      </c>
      <c r="K4">
        <f>'Memory - M33'!K20</f>
        <v>14648</v>
      </c>
      <c r="L4">
        <f>'Memory - M33'!L20</f>
        <v>38380</v>
      </c>
      <c r="M4">
        <f>'Memory - M33'!M20</f>
        <v>56468</v>
      </c>
      <c r="N4">
        <f>'Memory - M33'!N20</f>
        <v>38436</v>
      </c>
      <c r="O4">
        <f>'Memory - M33'!O20</f>
        <v>59988</v>
      </c>
      <c r="P4">
        <f>'Memory - M33'!P20</f>
        <v>2096</v>
      </c>
      <c r="Q4">
        <f>'Memory - M33'!Q20</f>
        <v>2184</v>
      </c>
      <c r="R4">
        <f>'Memory - M33'!R20</f>
        <v>3068</v>
      </c>
      <c r="S4">
        <f>'Memory - M33'!S20</f>
        <v>20576</v>
      </c>
      <c r="T4">
        <f>'Memory - M33'!T20</f>
        <v>3880</v>
      </c>
      <c r="U4">
        <f>'Memory - M33'!U20</f>
        <v>10880</v>
      </c>
      <c r="V4">
        <f>'Memory - M33'!V20</f>
        <v>38108</v>
      </c>
      <c r="W4">
        <f>'Memory - M33'!W20</f>
        <v>4896</v>
      </c>
      <c r="X4" s="7">
        <f>'Memory - M33'!X20</f>
        <v>37472</v>
      </c>
    </row>
    <row r="5" spans="2:24" ht="15.75" customHeight="1" thickBot="1" x14ac:dyDescent="0.3">
      <c r="B5" s="74" t="s">
        <v>23</v>
      </c>
      <c r="C5" s="75" t="s">
        <v>65</v>
      </c>
      <c r="D5" s="16">
        <f>'Memory - M33'!D6</f>
        <v>19308</v>
      </c>
      <c r="E5" s="16">
        <f>'Memory - M33'!E6</f>
        <v>7952</v>
      </c>
      <c r="F5" s="16">
        <f>'Memory - M33'!F6</f>
        <v>24680</v>
      </c>
      <c r="G5" s="16">
        <f>'Memory - M33'!G6</f>
        <v>8768</v>
      </c>
      <c r="H5" s="16">
        <f>'Memory - M33'!H6</f>
        <v>20580</v>
      </c>
      <c r="I5" s="16">
        <f>'Memory - M33'!I6</f>
        <v>16656</v>
      </c>
      <c r="J5" s="16">
        <f>'Memory - M33'!J6</f>
        <v>20580</v>
      </c>
      <c r="K5" s="16">
        <f>'Memory - M33'!K6</f>
        <v>14464</v>
      </c>
      <c r="L5" s="16">
        <f>'Memory - M33'!L6</f>
        <v>38820</v>
      </c>
      <c r="M5" s="16">
        <f>'Memory - M33'!M6</f>
        <v>57748</v>
      </c>
      <c r="N5" s="16">
        <f>'Memory - M33'!N6</f>
        <v>39004</v>
      </c>
      <c r="O5" s="16">
        <f>'Memory - M33'!O6</f>
        <v>61748</v>
      </c>
      <c r="P5" s="16">
        <f>'Memory - M33'!P6</f>
        <v>2200</v>
      </c>
      <c r="Q5" s="16">
        <f>'Memory - M33'!Q6</f>
        <v>2296</v>
      </c>
      <c r="R5" s="16">
        <f>'Memory - M33'!R6</f>
        <v>3356</v>
      </c>
      <c r="S5" s="16">
        <f>'Memory - M33'!S6</f>
        <v>20912</v>
      </c>
      <c r="T5" s="16">
        <f>'Memory - M33'!T6</f>
        <v>5004</v>
      </c>
      <c r="U5" s="16">
        <f>'Memory - M33'!U6</f>
        <v>11360</v>
      </c>
      <c r="V5" s="16">
        <f>'Memory - M33'!V6</f>
        <v>38692</v>
      </c>
      <c r="W5" s="16">
        <f>'Memory - M33'!W6</f>
        <v>5788</v>
      </c>
      <c r="X5" s="17">
        <f>'Memory - M33'!X6</f>
        <v>37808</v>
      </c>
    </row>
    <row r="6" spans="2:24" ht="15.75" customHeight="1" thickBot="1" x14ac:dyDescent="0.3">
      <c r="B6" s="74" t="s">
        <v>33</v>
      </c>
      <c r="C6" s="75" t="s">
        <v>65</v>
      </c>
      <c r="D6" s="16">
        <f>'Memory - M33'!D13</f>
        <v>19444</v>
      </c>
      <c r="E6" s="16">
        <f>'Memory - M33'!E13</f>
        <v>8096</v>
      </c>
      <c r="F6" s="16">
        <f>'Memory - M33'!F13</f>
        <v>24720</v>
      </c>
      <c r="G6" s="16">
        <f>'Memory - M33'!G13</f>
        <v>8912</v>
      </c>
      <c r="H6" s="16">
        <f>'Memory - M33'!H13</f>
        <v>21124</v>
      </c>
      <c r="I6" s="16">
        <f>'Memory - M33'!I13</f>
        <v>17068</v>
      </c>
      <c r="J6" s="16">
        <f>'Memory - M33'!J13</f>
        <v>21124</v>
      </c>
      <c r="K6" s="16">
        <f>'Memory - M33'!K13</f>
        <v>14876</v>
      </c>
      <c r="L6" s="16">
        <f>'Memory - M33'!L13</f>
        <v>41124</v>
      </c>
      <c r="M6" s="16">
        <f>'Memory - M33'!M13</f>
        <v>59420</v>
      </c>
      <c r="N6" s="16">
        <f>'Memory - M33'!N13</f>
        <v>41564</v>
      </c>
      <c r="O6" s="16">
        <f>'Memory - M33'!O13</f>
        <v>65140</v>
      </c>
      <c r="P6" s="16">
        <f>'Memory - M33'!P13</f>
        <v>1364</v>
      </c>
      <c r="Q6" s="16">
        <f>'Memory - M33'!Q13</f>
        <v>2564</v>
      </c>
      <c r="R6" s="16">
        <f>'Memory - M33'!R13</f>
        <v>7568</v>
      </c>
      <c r="S6" s="16">
        <f>'Memory - M33'!S13</f>
        <v>22592</v>
      </c>
      <c r="T6" s="16">
        <f>'Memory - M33'!T13</f>
        <v>11948</v>
      </c>
      <c r="U6" s="16">
        <f>'Memory - M33'!U13</f>
        <v>12460</v>
      </c>
      <c r="V6" s="16">
        <f>'Memory - M33'!V13</f>
        <v>30820</v>
      </c>
      <c r="W6" s="16">
        <f>'Memory - M33'!W13</f>
        <v>9376</v>
      </c>
      <c r="X6" s="17">
        <f>'Memory - M33'!X13</f>
        <v>43616</v>
      </c>
    </row>
    <row r="13" spans="2:24" x14ac:dyDescent="0.25">
      <c r="D13" t="s">
        <v>1</v>
      </c>
      <c r="E13" t="s">
        <v>24</v>
      </c>
      <c r="F13" t="s">
        <v>2</v>
      </c>
      <c r="G13" t="s">
        <v>25</v>
      </c>
      <c r="H13" t="s">
        <v>3</v>
      </c>
      <c r="I13" t="s">
        <v>26</v>
      </c>
      <c r="J13" t="s">
        <v>4</v>
      </c>
      <c r="K13" t="s">
        <v>27</v>
      </c>
      <c r="L13" t="s">
        <v>5</v>
      </c>
      <c r="M13" t="s">
        <v>28</v>
      </c>
      <c r="N13" t="s">
        <v>6</v>
      </c>
      <c r="O13" t="s">
        <v>29</v>
      </c>
      <c r="P13" t="s">
        <v>7</v>
      </c>
      <c r="Q13" t="s">
        <v>30</v>
      </c>
      <c r="R13" t="s">
        <v>8</v>
      </c>
      <c r="S13" t="s">
        <v>9</v>
      </c>
      <c r="T13" t="s">
        <v>10</v>
      </c>
      <c r="U13" t="s">
        <v>31</v>
      </c>
      <c r="V13" t="s">
        <v>11</v>
      </c>
      <c r="W13" t="s">
        <v>12</v>
      </c>
      <c r="X13" t="s">
        <v>13</v>
      </c>
    </row>
    <row r="14" spans="2:24" x14ac:dyDescent="0.25">
      <c r="C14" t="s">
        <v>34</v>
      </c>
      <c r="D14">
        <v>3096</v>
      </c>
      <c r="E14">
        <v>7924</v>
      </c>
      <c r="F14">
        <v>3800</v>
      </c>
      <c r="G14">
        <v>8792</v>
      </c>
      <c r="H14">
        <v>20088</v>
      </c>
      <c r="I14">
        <v>16772</v>
      </c>
      <c r="J14">
        <v>20088</v>
      </c>
      <c r="K14">
        <v>14648</v>
      </c>
      <c r="L14">
        <v>38380</v>
      </c>
      <c r="M14">
        <v>56468</v>
      </c>
      <c r="N14">
        <v>38436</v>
      </c>
      <c r="O14">
        <v>59988</v>
      </c>
      <c r="P14">
        <v>2096</v>
      </c>
      <c r="Q14">
        <v>2184</v>
      </c>
      <c r="R14">
        <v>3068</v>
      </c>
      <c r="S14">
        <v>20576</v>
      </c>
      <c r="T14">
        <v>3880</v>
      </c>
      <c r="U14">
        <v>10880</v>
      </c>
      <c r="V14">
        <v>38108</v>
      </c>
      <c r="W14">
        <v>4896</v>
      </c>
      <c r="X14">
        <v>37472</v>
      </c>
    </row>
    <row r="15" spans="2:24" ht="15.75" customHeight="1" thickBot="1" x14ac:dyDescent="0.3">
      <c r="C15" t="s">
        <v>23</v>
      </c>
      <c r="D15">
        <v>19308</v>
      </c>
      <c r="E15">
        <v>7952</v>
      </c>
      <c r="F15">
        <v>24680</v>
      </c>
      <c r="G15">
        <v>8768</v>
      </c>
      <c r="H15">
        <v>20580</v>
      </c>
      <c r="I15">
        <v>16656</v>
      </c>
      <c r="J15">
        <v>20580</v>
      </c>
      <c r="K15">
        <v>14464</v>
      </c>
      <c r="L15">
        <v>38820</v>
      </c>
      <c r="M15">
        <v>57748</v>
      </c>
      <c r="N15">
        <v>39004</v>
      </c>
      <c r="O15">
        <v>61748</v>
      </c>
      <c r="P15">
        <v>2200</v>
      </c>
      <c r="Q15">
        <v>2296</v>
      </c>
      <c r="R15">
        <v>3356</v>
      </c>
      <c r="S15">
        <v>20912</v>
      </c>
      <c r="T15" s="16">
        <v>5004</v>
      </c>
      <c r="U15">
        <v>11360</v>
      </c>
      <c r="V15">
        <v>38692</v>
      </c>
      <c r="W15">
        <v>5788</v>
      </c>
      <c r="X15">
        <v>37808</v>
      </c>
    </row>
    <row r="16" spans="2:24" x14ac:dyDescent="0.25">
      <c r="C16" t="s">
        <v>33</v>
      </c>
      <c r="D16">
        <v>19444</v>
      </c>
      <c r="E16">
        <v>8096</v>
      </c>
      <c r="F16">
        <v>24720</v>
      </c>
      <c r="G16">
        <v>8912</v>
      </c>
      <c r="H16">
        <v>21124</v>
      </c>
      <c r="I16">
        <v>17068</v>
      </c>
      <c r="J16">
        <v>21124</v>
      </c>
      <c r="K16">
        <v>14876</v>
      </c>
      <c r="L16">
        <v>41124</v>
      </c>
      <c r="M16">
        <v>59420</v>
      </c>
      <c r="N16">
        <v>41564</v>
      </c>
      <c r="O16">
        <v>65140</v>
      </c>
      <c r="P16">
        <v>1364</v>
      </c>
      <c r="Q16">
        <v>2564</v>
      </c>
      <c r="R16">
        <v>7568</v>
      </c>
      <c r="S16">
        <v>22592</v>
      </c>
      <c r="T16">
        <v>11948</v>
      </c>
      <c r="U16">
        <v>12460</v>
      </c>
      <c r="V16">
        <v>30820</v>
      </c>
      <c r="W16">
        <v>9376</v>
      </c>
      <c r="X16">
        <v>43616</v>
      </c>
    </row>
    <row r="20" spans="3:7" x14ac:dyDescent="0.25">
      <c r="D20" t="s">
        <v>34</v>
      </c>
      <c r="E20" t="s">
        <v>23</v>
      </c>
      <c r="F20" t="s">
        <v>33</v>
      </c>
    </row>
    <row r="21" spans="3:7" x14ac:dyDescent="0.25">
      <c r="C21" t="s">
        <v>28</v>
      </c>
      <c r="D21">
        <v>56468</v>
      </c>
      <c r="E21">
        <v>57748</v>
      </c>
      <c r="F21">
        <v>59420</v>
      </c>
      <c r="G21">
        <v>5.0338937435299149E-3</v>
      </c>
    </row>
    <row r="22" spans="3:7" x14ac:dyDescent="0.25">
      <c r="C22" t="s">
        <v>25</v>
      </c>
      <c r="D22">
        <v>8792</v>
      </c>
      <c r="E22">
        <v>8768</v>
      </c>
      <c r="F22">
        <v>8912</v>
      </c>
      <c r="G22">
        <v>6.324337562546134E-3</v>
      </c>
    </row>
    <row r="23" spans="3:7" x14ac:dyDescent="0.25">
      <c r="C23" t="s">
        <v>29</v>
      </c>
      <c r="D23">
        <v>59988</v>
      </c>
      <c r="E23">
        <v>61748</v>
      </c>
      <c r="F23">
        <v>65140</v>
      </c>
      <c r="G23">
        <v>8.1386687234044075E-3</v>
      </c>
    </row>
    <row r="24" spans="3:7" x14ac:dyDescent="0.25">
      <c r="C24" t="s">
        <v>24</v>
      </c>
      <c r="D24">
        <v>7924</v>
      </c>
      <c r="E24">
        <v>7952</v>
      </c>
      <c r="F24">
        <v>8096</v>
      </c>
      <c r="G24">
        <v>9.4928247854113579E-3</v>
      </c>
    </row>
    <row r="25" spans="3:7" x14ac:dyDescent="0.25">
      <c r="C25" t="s">
        <v>2</v>
      </c>
      <c r="D25">
        <v>3800</v>
      </c>
      <c r="E25">
        <v>24680</v>
      </c>
      <c r="F25">
        <v>24720</v>
      </c>
      <c r="G25">
        <v>1.066419994458556E-2</v>
      </c>
    </row>
    <row r="26" spans="3:7" x14ac:dyDescent="0.25">
      <c r="C26" t="s">
        <v>5</v>
      </c>
      <c r="D26">
        <v>38380</v>
      </c>
      <c r="E26">
        <v>38820</v>
      </c>
      <c r="F26">
        <v>41124</v>
      </c>
      <c r="G26">
        <v>1.4314168598502869E-2</v>
      </c>
    </row>
    <row r="27" spans="3:7" x14ac:dyDescent="0.25">
      <c r="C27" t="s">
        <v>1</v>
      </c>
      <c r="D27">
        <v>3096</v>
      </c>
      <c r="E27">
        <v>19308</v>
      </c>
      <c r="F27">
        <v>19444</v>
      </c>
      <c r="G27">
        <v>1.5783006325364109E-2</v>
      </c>
    </row>
    <row r="28" spans="3:7" x14ac:dyDescent="0.25">
      <c r="C28" t="s">
        <v>6</v>
      </c>
      <c r="D28">
        <v>38436</v>
      </c>
      <c r="E28">
        <v>39004</v>
      </c>
      <c r="F28">
        <v>41564</v>
      </c>
      <c r="G28">
        <v>1.972103118896484E-2</v>
      </c>
    </row>
    <row r="29" spans="3:7" x14ac:dyDescent="0.25">
      <c r="C29" t="s">
        <v>27</v>
      </c>
      <c r="D29">
        <v>14648</v>
      </c>
      <c r="E29">
        <v>14464</v>
      </c>
      <c r="F29">
        <v>14876</v>
      </c>
      <c r="G29">
        <v>2.383970562368631E-2</v>
      </c>
    </row>
    <row r="30" spans="3:7" x14ac:dyDescent="0.25">
      <c r="C30" t="s">
        <v>30</v>
      </c>
      <c r="D30">
        <v>2184</v>
      </c>
      <c r="E30">
        <v>2296</v>
      </c>
      <c r="F30">
        <v>2564</v>
      </c>
      <c r="G30">
        <v>2.4099956266582019E-2</v>
      </c>
    </row>
    <row r="31" spans="3:7" x14ac:dyDescent="0.25">
      <c r="C31" t="s">
        <v>9</v>
      </c>
      <c r="D31">
        <v>20576</v>
      </c>
      <c r="E31">
        <v>20912</v>
      </c>
      <c r="F31">
        <v>22592</v>
      </c>
      <c r="G31">
        <v>2.8373849578201771E-2</v>
      </c>
    </row>
    <row r="32" spans="3:7" x14ac:dyDescent="0.25">
      <c r="C32" t="s">
        <v>7</v>
      </c>
      <c r="D32">
        <v>2096</v>
      </c>
      <c r="E32">
        <v>2200</v>
      </c>
      <c r="F32">
        <v>1364</v>
      </c>
      <c r="G32">
        <v>3.1974738463759422E-2</v>
      </c>
    </row>
    <row r="33" spans="3:24" x14ac:dyDescent="0.25">
      <c r="C33" t="s">
        <v>26</v>
      </c>
      <c r="D33">
        <v>16772</v>
      </c>
      <c r="E33">
        <v>16656</v>
      </c>
      <c r="F33">
        <v>17068</v>
      </c>
      <c r="G33">
        <v>3.2335480675101287E-2</v>
      </c>
    </row>
    <row r="34" spans="3:24" x14ac:dyDescent="0.25">
      <c r="C34" t="s">
        <v>31</v>
      </c>
      <c r="D34">
        <v>10880</v>
      </c>
      <c r="E34">
        <v>11360</v>
      </c>
      <c r="F34">
        <v>12460</v>
      </c>
      <c r="G34">
        <v>4.6668980270624161E-2</v>
      </c>
    </row>
    <row r="35" spans="3:24" x14ac:dyDescent="0.25">
      <c r="C35" t="s">
        <v>4</v>
      </c>
      <c r="D35">
        <v>20088</v>
      </c>
      <c r="E35">
        <v>20580</v>
      </c>
      <c r="F35">
        <v>21124</v>
      </c>
      <c r="G35">
        <v>7.6621074229478836E-2</v>
      </c>
    </row>
    <row r="36" spans="3:24" x14ac:dyDescent="0.25">
      <c r="C36" t="s">
        <v>3</v>
      </c>
      <c r="D36">
        <v>20088</v>
      </c>
      <c r="E36">
        <v>20580</v>
      </c>
      <c r="F36">
        <v>21124</v>
      </c>
      <c r="G36">
        <v>9.7854573279619217E-2</v>
      </c>
    </row>
    <row r="37" spans="3:24" ht="15.75" customHeight="1" thickBot="1" x14ac:dyDescent="0.3">
      <c r="C37" t="s">
        <v>8</v>
      </c>
      <c r="D37">
        <v>3068</v>
      </c>
      <c r="E37" s="16">
        <v>3356</v>
      </c>
      <c r="F37">
        <v>7568</v>
      </c>
      <c r="G37">
        <v>0.18966098129749301</v>
      </c>
    </row>
    <row r="38" spans="3:24" x14ac:dyDescent="0.25">
      <c r="C38" t="s">
        <v>10</v>
      </c>
      <c r="D38">
        <v>3880</v>
      </c>
      <c r="E38">
        <v>5004</v>
      </c>
      <c r="F38">
        <v>11948</v>
      </c>
      <c r="G38">
        <v>0.2128274142742157</v>
      </c>
    </row>
    <row r="39" spans="3:24" x14ac:dyDescent="0.25">
      <c r="C39" t="s">
        <v>13</v>
      </c>
      <c r="D39">
        <v>37472</v>
      </c>
      <c r="E39">
        <v>37808</v>
      </c>
      <c r="F39">
        <v>43616</v>
      </c>
      <c r="G39">
        <v>2.4622080326080318</v>
      </c>
    </row>
    <row r="40" spans="3:24" x14ac:dyDescent="0.25">
      <c r="C40" t="s">
        <v>11</v>
      </c>
      <c r="D40">
        <v>38108</v>
      </c>
      <c r="E40">
        <v>38692</v>
      </c>
      <c r="F40">
        <v>30820</v>
      </c>
      <c r="G40">
        <v>3.9142253398895259</v>
      </c>
    </row>
    <row r="41" spans="3:24" x14ac:dyDescent="0.25">
      <c r="C41" t="s">
        <v>12</v>
      </c>
      <c r="D41">
        <v>4896</v>
      </c>
      <c r="E41">
        <v>5788</v>
      </c>
      <c r="F41">
        <v>9376</v>
      </c>
      <c r="G41">
        <v>5.4899492263793954</v>
      </c>
    </row>
    <row r="43" spans="3:24" x14ac:dyDescent="0.25">
      <c r="D43" s="6"/>
      <c r="K43" s="7"/>
      <c r="L43" s="6"/>
      <c r="S43" s="7"/>
      <c r="T43" s="6"/>
      <c r="W43" s="7"/>
    </row>
    <row r="44" spans="3:24" x14ac:dyDescent="0.25">
      <c r="D44" s="131"/>
      <c r="E44" s="130"/>
      <c r="F44" s="130"/>
      <c r="G44" s="130"/>
      <c r="H44" s="130"/>
      <c r="I44" s="130"/>
      <c r="J44" s="130"/>
      <c r="K44" s="130"/>
      <c r="L44" s="131"/>
      <c r="M44" s="130"/>
      <c r="N44" s="130"/>
      <c r="O44" s="130"/>
      <c r="P44" s="130"/>
      <c r="Q44" s="130"/>
      <c r="R44" s="130"/>
      <c r="S44" s="130"/>
      <c r="T44" s="131"/>
      <c r="U44" s="130"/>
      <c r="V44" s="130"/>
      <c r="W44" s="130"/>
      <c r="X44" s="130"/>
    </row>
    <row r="45" spans="3:24" x14ac:dyDescent="0.25">
      <c r="D45" s="6" t="s">
        <v>74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 s="7" t="s">
        <v>81</v>
      </c>
      <c r="L45" s="6" t="s">
        <v>82</v>
      </c>
      <c r="M45" t="s">
        <v>83</v>
      </c>
      <c r="N45" t="s">
        <v>84</v>
      </c>
      <c r="O45" t="s">
        <v>85</v>
      </c>
      <c r="P45" t="s">
        <v>86</v>
      </c>
      <c r="Q45" t="s">
        <v>87</v>
      </c>
      <c r="R45" t="s">
        <v>88</v>
      </c>
      <c r="S45" s="7" t="s">
        <v>89</v>
      </c>
      <c r="T45" s="6" t="s">
        <v>90</v>
      </c>
      <c r="U45" t="s">
        <v>91</v>
      </c>
      <c r="V45" t="s">
        <v>92</v>
      </c>
      <c r="W45" t="s">
        <v>93</v>
      </c>
      <c r="X45" s="7" t="s">
        <v>94</v>
      </c>
    </row>
    <row r="46" spans="3:24" x14ac:dyDescent="0.25">
      <c r="C46" t="s">
        <v>34</v>
      </c>
      <c r="D46">
        <v>56468</v>
      </c>
      <c r="E46">
        <v>8792</v>
      </c>
      <c r="F46">
        <v>59988</v>
      </c>
      <c r="G46">
        <v>7924</v>
      </c>
      <c r="H46">
        <v>3800</v>
      </c>
      <c r="I46">
        <v>38380</v>
      </c>
      <c r="J46">
        <v>3096</v>
      </c>
      <c r="K46">
        <v>38436</v>
      </c>
      <c r="L46">
        <v>14648</v>
      </c>
      <c r="M46">
        <v>2184</v>
      </c>
      <c r="N46">
        <v>20576</v>
      </c>
      <c r="O46">
        <v>2096</v>
      </c>
      <c r="P46">
        <v>16772</v>
      </c>
      <c r="Q46">
        <v>10880</v>
      </c>
      <c r="R46">
        <v>20088</v>
      </c>
      <c r="S46">
        <v>20088</v>
      </c>
      <c r="T46">
        <v>3068</v>
      </c>
      <c r="U46">
        <v>3880</v>
      </c>
      <c r="V46">
        <v>37472</v>
      </c>
      <c r="W46">
        <v>38108</v>
      </c>
      <c r="X46">
        <v>4896</v>
      </c>
    </row>
    <row r="47" spans="3:24" ht="15.75" customHeight="1" thickBot="1" x14ac:dyDescent="0.3">
      <c r="C47" t="s">
        <v>23</v>
      </c>
      <c r="D47">
        <v>57748</v>
      </c>
      <c r="E47">
        <v>8768</v>
      </c>
      <c r="F47">
        <v>61748</v>
      </c>
      <c r="G47">
        <v>7952</v>
      </c>
      <c r="H47">
        <v>24680</v>
      </c>
      <c r="I47">
        <v>38820</v>
      </c>
      <c r="J47">
        <v>19308</v>
      </c>
      <c r="K47">
        <v>39004</v>
      </c>
      <c r="L47">
        <v>14464</v>
      </c>
      <c r="M47">
        <v>2296</v>
      </c>
      <c r="N47">
        <v>20912</v>
      </c>
      <c r="O47">
        <v>2200</v>
      </c>
      <c r="P47">
        <v>16656</v>
      </c>
      <c r="Q47">
        <v>11360</v>
      </c>
      <c r="R47">
        <v>20580</v>
      </c>
      <c r="S47">
        <v>20580</v>
      </c>
      <c r="T47" s="16">
        <v>3356</v>
      </c>
      <c r="U47">
        <v>5004</v>
      </c>
      <c r="V47">
        <v>37808</v>
      </c>
      <c r="W47">
        <v>38692</v>
      </c>
      <c r="X47">
        <v>5788</v>
      </c>
    </row>
    <row r="48" spans="3:24" x14ac:dyDescent="0.25">
      <c r="C48" t="s">
        <v>33</v>
      </c>
      <c r="D48">
        <v>59420</v>
      </c>
      <c r="E48">
        <v>8912</v>
      </c>
      <c r="F48">
        <v>65140</v>
      </c>
      <c r="G48">
        <v>8096</v>
      </c>
      <c r="H48">
        <v>24720</v>
      </c>
      <c r="I48">
        <v>41124</v>
      </c>
      <c r="J48">
        <v>19444</v>
      </c>
      <c r="K48">
        <v>41564</v>
      </c>
      <c r="L48">
        <v>14876</v>
      </c>
      <c r="M48">
        <v>2564</v>
      </c>
      <c r="N48">
        <v>22592</v>
      </c>
      <c r="O48">
        <v>1364</v>
      </c>
      <c r="P48">
        <v>17068</v>
      </c>
      <c r="Q48">
        <v>12460</v>
      </c>
      <c r="R48">
        <v>21124</v>
      </c>
      <c r="S48">
        <v>21124</v>
      </c>
      <c r="T48">
        <v>7568</v>
      </c>
      <c r="U48">
        <v>11948</v>
      </c>
      <c r="V48">
        <v>43616</v>
      </c>
      <c r="W48">
        <v>30820</v>
      </c>
      <c r="X48">
        <v>9376</v>
      </c>
    </row>
  </sheetData>
  <autoFilter ref="C20:G20" xr:uid="{00000000-0009-0000-0000-000004000000}">
    <sortState xmlns:xlrd2="http://schemas.microsoft.com/office/spreadsheetml/2017/richdata2" ref="C21:G41">
      <sortCondition ref="G20"/>
    </sortState>
  </autoFilter>
  <mergeCells count="4">
    <mergeCell ref="T44:X44"/>
    <mergeCell ref="D44:K44"/>
    <mergeCell ref="L44:S44"/>
    <mergeCell ref="B3:B4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F88"/>
  <sheetViews>
    <sheetView topLeftCell="A51" zoomScale="85" zoomScaleNormal="85" workbookViewId="0">
      <selection activeCell="C61" sqref="C61:C81"/>
    </sheetView>
  </sheetViews>
  <sheetFormatPr defaultRowHeight="15" x14ac:dyDescent="0.25"/>
  <cols>
    <col min="2" max="2" width="23.5703125" customWidth="1"/>
    <col min="3" max="3" width="18.5703125" customWidth="1"/>
    <col min="4" max="4" width="12" bestFit="1" customWidth="1"/>
    <col min="5" max="5" width="14.85546875" bestFit="1" customWidth="1"/>
    <col min="6" max="6" width="15.85546875" bestFit="1" customWidth="1"/>
    <col min="7" max="7" width="12" bestFit="1" customWidth="1"/>
    <col min="8" max="8" width="16.42578125" bestFit="1" customWidth="1"/>
    <col min="9" max="9" width="12" bestFit="1" customWidth="1"/>
    <col min="10" max="10" width="18.5703125" bestFit="1" customWidth="1"/>
    <col min="11" max="11" width="15.85546875" customWidth="1"/>
    <col min="12" max="12" width="12" bestFit="1" customWidth="1"/>
    <col min="13" max="13" width="17.5703125" bestFit="1" customWidth="1"/>
    <col min="14" max="14" width="12" bestFit="1" customWidth="1"/>
    <col min="15" max="15" width="18.5703125" bestFit="1" customWidth="1"/>
    <col min="16" max="16" width="18.5703125" customWidth="1"/>
    <col min="17" max="17" width="12" bestFit="1" customWidth="1"/>
    <col min="18" max="18" width="16.42578125" bestFit="1" customWidth="1"/>
    <col min="19" max="19" width="12" bestFit="1" customWidth="1"/>
    <col min="20" max="20" width="18.5703125" bestFit="1" customWidth="1"/>
    <col min="21" max="21" width="18.5703125" customWidth="1"/>
    <col min="22" max="22" width="12" bestFit="1" customWidth="1"/>
    <col min="23" max="23" width="13.28515625" bestFit="1" customWidth="1"/>
    <col min="24" max="24" width="12" bestFit="1" customWidth="1"/>
    <col min="25" max="25" width="13.42578125" bestFit="1" customWidth="1"/>
    <col min="26" max="26" width="13.42578125" customWidth="1"/>
    <col min="27" max="27" width="13.28515625" customWidth="1"/>
    <col min="28" max="29" width="12" bestFit="1" customWidth="1"/>
    <col min="30" max="30" width="11.85546875" bestFit="1" customWidth="1"/>
    <col min="31" max="31" width="12" bestFit="1" customWidth="1"/>
    <col min="32" max="32" width="13.42578125" bestFit="1" customWidth="1"/>
  </cols>
  <sheetData>
    <row r="1" spans="2:32" ht="19.5" customHeight="1" thickBot="1" x14ac:dyDescent="0.35">
      <c r="B1" s="21"/>
      <c r="C1" s="23" t="s">
        <v>1</v>
      </c>
      <c r="D1" s="22" t="s">
        <v>2</v>
      </c>
      <c r="E1" s="22" t="s">
        <v>24</v>
      </c>
      <c r="F1" s="24" t="s">
        <v>25</v>
      </c>
      <c r="G1" s="23" t="s">
        <v>5</v>
      </c>
      <c r="H1" s="22" t="s">
        <v>28</v>
      </c>
      <c r="I1" s="22" t="s">
        <v>6</v>
      </c>
      <c r="J1" s="24" t="s">
        <v>29</v>
      </c>
      <c r="K1" s="21"/>
      <c r="L1" s="22" t="s">
        <v>3</v>
      </c>
      <c r="M1" s="22" t="s">
        <v>26</v>
      </c>
      <c r="N1" s="22" t="s">
        <v>4</v>
      </c>
      <c r="O1" s="22" t="s">
        <v>27</v>
      </c>
      <c r="P1" s="21"/>
      <c r="Q1" s="23" t="s">
        <v>5</v>
      </c>
      <c r="R1" s="22" t="s">
        <v>28</v>
      </c>
      <c r="S1" s="22" t="s">
        <v>6</v>
      </c>
      <c r="T1" s="24" t="s">
        <v>29</v>
      </c>
      <c r="U1" s="21"/>
      <c r="V1" s="22" t="s">
        <v>9</v>
      </c>
      <c r="W1" s="22" t="s">
        <v>31</v>
      </c>
      <c r="X1" s="23" t="s">
        <v>7</v>
      </c>
      <c r="Y1" s="24" t="s">
        <v>30</v>
      </c>
      <c r="Z1" s="21"/>
      <c r="AA1" s="21"/>
      <c r="AB1" s="22" t="s">
        <v>8</v>
      </c>
      <c r="AC1" s="22" t="s">
        <v>10</v>
      </c>
      <c r="AD1" s="23" t="s">
        <v>11</v>
      </c>
      <c r="AE1" s="22" t="s">
        <v>12</v>
      </c>
      <c r="AF1" s="24" t="s">
        <v>13</v>
      </c>
    </row>
    <row r="2" spans="2:32" x14ac:dyDescent="0.25">
      <c r="B2" t="s">
        <v>23</v>
      </c>
      <c r="C2">
        <f>'DWT - M33'!C17</f>
        <v>1.958953682333231E-2</v>
      </c>
      <c r="D2">
        <f>'DWT - M33'!E17</f>
        <v>1.4494099654257298E-2</v>
      </c>
      <c r="E2">
        <f>'DWT - M33'!D17</f>
        <v>9.4932313077151775E-3</v>
      </c>
      <c r="F2">
        <f>'DWT - M33'!F17</f>
        <v>6.324406247586011E-3</v>
      </c>
      <c r="G2">
        <f t="shared" ref="G2:J4" si="0">Q2</f>
        <v>1.5576619189232588E-2</v>
      </c>
      <c r="H2">
        <f t="shared" si="0"/>
        <v>5.2350873593240968E-3</v>
      </c>
      <c r="I2">
        <f t="shared" si="0"/>
        <v>2.1441231481730931E-2</v>
      </c>
      <c r="J2">
        <f t="shared" si="0"/>
        <v>8.1082498654723167E-3</v>
      </c>
      <c r="K2" t="s">
        <v>23</v>
      </c>
      <c r="L2">
        <f>'DWT - M33'!G17</f>
        <v>0.13647948205471039</v>
      </c>
      <c r="M2">
        <f>'DWT - M33'!H17</f>
        <v>3.2490706071257598E-2</v>
      </c>
      <c r="N2">
        <f>'DWT - M33'!I17</f>
        <v>0.11480381712317467</v>
      </c>
      <c r="O2">
        <f>'DWT - M33'!J17</f>
        <v>2.3995006456971169E-2</v>
      </c>
      <c r="P2" t="s">
        <v>23</v>
      </c>
      <c r="Q2">
        <f>'DWT - M33'!K17</f>
        <v>1.5576619189232588E-2</v>
      </c>
      <c r="R2">
        <f>'DWT - M33'!L17</f>
        <v>5.2350873593240968E-3</v>
      </c>
      <c r="S2">
        <f>'DWT - M33'!M17</f>
        <v>2.1441231481730931E-2</v>
      </c>
      <c r="T2">
        <f>'DWT - M33'!N17</f>
        <v>8.1082498654723167E-3</v>
      </c>
      <c r="U2" t="s">
        <v>23</v>
      </c>
      <c r="V2">
        <f>'DWT - M33'!R17</f>
        <v>7.8048489987850189E-2</v>
      </c>
      <c r="W2">
        <f>'DWT - M33'!T17</f>
        <v>4.6497173607349389E-2</v>
      </c>
      <c r="X2">
        <f>'DWT - M33'!O17</f>
        <v>3.9238706231117249E-2</v>
      </c>
      <c r="Y2">
        <f>'DWT - M33'!P17</f>
        <v>2.4100218899548047E-2</v>
      </c>
      <c r="Z2" t="s">
        <v>23</v>
      </c>
      <c r="AA2" t="s">
        <v>23</v>
      </c>
      <c r="AB2">
        <f>'DWT - M33'!Q17</f>
        <v>0.4224787056446076</v>
      </c>
      <c r="AC2">
        <f>'DWT - M33'!S17</f>
        <v>0.56662341952323914</v>
      </c>
      <c r="AD2">
        <f>'DWT - M33'!U17</f>
        <v>6.0422279834747314</v>
      </c>
      <c r="AE2">
        <f>'DWT - M33'!V17</f>
        <v>5.7255175113677979</v>
      </c>
      <c r="AF2">
        <f>'DWT - M33'!W17</f>
        <v>4.1970806121826172</v>
      </c>
    </row>
    <row r="3" spans="2:32" x14ac:dyDescent="0.25">
      <c r="B3" t="s">
        <v>33</v>
      </c>
      <c r="C3">
        <f>'DWT - M33'!C30</f>
        <v>1.5783006325364113E-2</v>
      </c>
      <c r="D3">
        <f>'DWT - M33'!E30</f>
        <v>1.0664199944585562E-2</v>
      </c>
      <c r="E3">
        <f>'DWT - M33'!D30</f>
        <v>9.4928247854113579E-3</v>
      </c>
      <c r="F3">
        <f>'DWT - M33'!F30</f>
        <v>6.324337562546134E-3</v>
      </c>
      <c r="G3">
        <f t="shared" si="0"/>
        <v>1.4314168598502874E-2</v>
      </c>
      <c r="H3">
        <f t="shared" si="0"/>
        <v>5.0338937435299149E-3</v>
      </c>
      <c r="I3">
        <f t="shared" si="0"/>
        <v>1.9721031188964844E-2</v>
      </c>
      <c r="J3">
        <f t="shared" si="0"/>
        <v>8.1386687234044075E-3</v>
      </c>
      <c r="K3" t="s">
        <v>33</v>
      </c>
      <c r="L3">
        <f>'DWT - M33'!G30</f>
        <v>9.7854573279619217E-2</v>
      </c>
      <c r="M3">
        <f>'DWT - M33'!H30</f>
        <v>3.2335480675101287E-2</v>
      </c>
      <c r="N3">
        <f>'DWT - M33'!I30</f>
        <v>7.6621074229478836E-2</v>
      </c>
      <c r="O3">
        <f>'DWT - M33'!J30</f>
        <v>2.383970562368631E-2</v>
      </c>
      <c r="P3" t="s">
        <v>33</v>
      </c>
      <c r="Q3">
        <f>'DWT - M33'!K30</f>
        <v>1.4314168598502874E-2</v>
      </c>
      <c r="R3">
        <f>'DWT - M33'!L30</f>
        <v>5.0338937435299149E-3</v>
      </c>
      <c r="S3">
        <f>'DWT - M33'!M30</f>
        <v>1.9721031188964844E-2</v>
      </c>
      <c r="T3">
        <f>'DWT - M33'!N30</f>
        <v>8.1386687234044075E-3</v>
      </c>
      <c r="U3" t="s">
        <v>33</v>
      </c>
      <c r="V3">
        <f>'DWT - M33'!R30</f>
        <v>2.8373849578201771E-2</v>
      </c>
      <c r="W3">
        <f>'DWT - M33'!T30</f>
        <v>4.6668980270624161E-2</v>
      </c>
      <c r="X3">
        <f>'DWT - M33'!O30</f>
        <v>3.1974738463759422E-2</v>
      </c>
      <c r="Y3">
        <f>'DWT - M33'!P30</f>
        <v>2.4099956266582019E-2</v>
      </c>
      <c r="Z3" t="s">
        <v>33</v>
      </c>
      <c r="AA3" t="s">
        <v>33</v>
      </c>
      <c r="AB3">
        <f>'DWT - M33'!Q30</f>
        <v>0.18966098129749298</v>
      </c>
      <c r="AC3">
        <f>'DWT - M33'!S30</f>
        <v>0.2128274142742157</v>
      </c>
      <c r="AD3">
        <f>'DWT - M33'!U30</f>
        <v>3.9142253398895264</v>
      </c>
      <c r="AE3">
        <f>'DWT - M33'!V30</f>
        <v>5.4899492263793945</v>
      </c>
      <c r="AF3">
        <f>'DWT - M33'!W30</f>
        <v>2.4622080326080322</v>
      </c>
    </row>
    <row r="4" spans="2:32" x14ac:dyDescent="0.25">
      <c r="B4" t="s">
        <v>34</v>
      </c>
      <c r="C4">
        <f>'DWT - M33'!C44</f>
        <v>2.7040206827223301E-2</v>
      </c>
      <c r="D4">
        <f>'DWT - M33'!E44</f>
        <v>2.0134381018578999E-2</v>
      </c>
      <c r="E4">
        <f>'DWT - M33'!D44</f>
        <v>9.5399189740419388E-3</v>
      </c>
      <c r="F4">
        <f>'DWT - M33'!F44</f>
        <v>6.2541563529521227E-3</v>
      </c>
      <c r="G4">
        <f t="shared" si="0"/>
        <v>1.6488637775182724E-2</v>
      </c>
      <c r="H4">
        <f t="shared" si="0"/>
        <v>5.2183561492711306E-3</v>
      </c>
      <c r="I4">
        <f t="shared" si="0"/>
        <v>2.293783146888017E-2</v>
      </c>
      <c r="J4">
        <f t="shared" si="0"/>
        <v>8.0918935127556324E-3</v>
      </c>
      <c r="K4" t="s">
        <v>34</v>
      </c>
      <c r="L4">
        <f>'DWT - M33'!G44</f>
        <v>0.16640947759151459</v>
      </c>
      <c r="M4">
        <f>'DWT - M33'!H44</f>
        <v>3.2963411882519722E-2</v>
      </c>
      <c r="N4">
        <f>'DWT - M33'!I44</f>
        <v>0.14207933843135834</v>
      </c>
      <c r="O4">
        <f>'DWT - M33'!J44</f>
        <v>2.4396536871790889E-2</v>
      </c>
      <c r="P4" t="s">
        <v>34</v>
      </c>
      <c r="Q4">
        <f>'DWT - M33'!K44</f>
        <v>1.6488637775182724E-2</v>
      </c>
      <c r="R4">
        <f>'DWT - M33'!L44</f>
        <v>5.2183561492711306E-3</v>
      </c>
      <c r="S4">
        <f>'DWT - M33'!M44</f>
        <v>2.293783146888017E-2</v>
      </c>
      <c r="T4">
        <f>'DWT - M33'!N44</f>
        <v>8.0918935127556324E-3</v>
      </c>
      <c r="U4" t="s">
        <v>34</v>
      </c>
      <c r="V4">
        <f>'DWT - M33'!R44</f>
        <v>8.2558199763298035E-2</v>
      </c>
      <c r="W4">
        <f>'DWT - M33'!T44</f>
        <v>4.6564087271690362E-2</v>
      </c>
      <c r="X4">
        <f>'DWT - M33'!O44</f>
        <v>4.5285545289516449E-2</v>
      </c>
      <c r="Y4">
        <f>'DWT - M33'!P44</f>
        <v>2.815661858767271E-2</v>
      </c>
      <c r="Z4" t="s">
        <v>34</v>
      </c>
      <c r="AA4" t="s">
        <v>34</v>
      </c>
      <c r="AB4">
        <f>'DWT - M33'!Q44</f>
        <v>0.40368440747261047</v>
      </c>
      <c r="AC4">
        <f>'DWT - M33'!S44</f>
        <v>0.69093415141105652</v>
      </c>
      <c r="AD4">
        <f>'DWT - M33'!U44</f>
        <v>7.4007179737091073</v>
      </c>
      <c r="AE4">
        <f>'DWT - M33'!V44</f>
        <v>6.1909427642822257</v>
      </c>
      <c r="AF4">
        <f>'DWT - M33'!W44</f>
        <v>4.7210447788238517</v>
      </c>
    </row>
    <row r="5" spans="2:32" ht="15.75" customHeight="1" thickBot="1" x14ac:dyDescent="0.3"/>
    <row r="6" spans="2:32" ht="15.75" customHeight="1" thickBot="1" x14ac:dyDescent="0.3">
      <c r="W6" t="s">
        <v>31</v>
      </c>
      <c r="X6" t="s">
        <v>7</v>
      </c>
      <c r="Y6" t="s">
        <v>30</v>
      </c>
      <c r="Z6" t="s">
        <v>26</v>
      </c>
      <c r="AA6" t="s">
        <v>27</v>
      </c>
      <c r="AB6" t="s">
        <v>9</v>
      </c>
      <c r="AC6" s="22" t="s">
        <v>3</v>
      </c>
      <c r="AD6" s="22" t="s">
        <v>4</v>
      </c>
    </row>
    <row r="7" spans="2:32" x14ac:dyDescent="0.25">
      <c r="V7" t="s">
        <v>23</v>
      </c>
      <c r="W7">
        <v>5.3588708862662322E-2</v>
      </c>
      <c r="X7">
        <v>5.7863093912601471E-2</v>
      </c>
      <c r="Y7">
        <v>3.5252874717116363E-2</v>
      </c>
      <c r="Z7">
        <v>4.7830397263169289E-2</v>
      </c>
      <c r="AA7">
        <v>3.5407392308115959E-2</v>
      </c>
      <c r="AB7">
        <v>0.1218519918620586</v>
      </c>
      <c r="AC7">
        <v>0.19212173670530319</v>
      </c>
      <c r="AD7">
        <v>0.16966221481561661</v>
      </c>
    </row>
    <row r="8" spans="2:32" x14ac:dyDescent="0.25">
      <c r="V8" t="s">
        <v>33</v>
      </c>
      <c r="W8">
        <v>5.6029815226793289E-2</v>
      </c>
      <c r="X8">
        <v>4.3962296098470688E-2</v>
      </c>
      <c r="Y8">
        <v>3.4983370453119278E-2</v>
      </c>
      <c r="Z8">
        <v>4.6757068485021598E-2</v>
      </c>
      <c r="AA8">
        <v>3.4453772008419037E-2</v>
      </c>
      <c r="AB8">
        <v>3.8196612149477012E-2</v>
      </c>
      <c r="AC8">
        <v>0.1200206950306892</v>
      </c>
      <c r="AD8">
        <v>9.7342688590288162E-2</v>
      </c>
    </row>
    <row r="9" spans="2:32" x14ac:dyDescent="0.25">
      <c r="V9" t="s">
        <v>34</v>
      </c>
      <c r="W9">
        <v>5.4997930303215981E-2</v>
      </c>
      <c r="X9">
        <v>5.0355888903141029E-2</v>
      </c>
      <c r="Y9">
        <v>3.0173111706972119E-2</v>
      </c>
      <c r="Z9">
        <v>4.824545793235302E-2</v>
      </c>
      <c r="AA9">
        <v>3.5690225660800927E-2</v>
      </c>
      <c r="AB9">
        <v>0.12149568647146219</v>
      </c>
      <c r="AC9">
        <v>0.2411321476101875</v>
      </c>
      <c r="AD9">
        <v>0.20871614664793009</v>
      </c>
    </row>
    <row r="12" spans="2:32" x14ac:dyDescent="0.25">
      <c r="V12" t="s">
        <v>23</v>
      </c>
    </row>
    <row r="13" spans="2:32" x14ac:dyDescent="0.25">
      <c r="V13" t="s">
        <v>33</v>
      </c>
    </row>
    <row r="14" spans="2:32" x14ac:dyDescent="0.25">
      <c r="V14" t="s">
        <v>34</v>
      </c>
    </row>
    <row r="44" spans="2:23" ht="15.75" customHeight="1" thickBot="1" x14ac:dyDescent="0.3"/>
    <row r="45" spans="2:23" ht="15.75" customHeight="1" thickBot="1" x14ac:dyDescent="0.3">
      <c r="C45" s="134" t="s">
        <v>95</v>
      </c>
      <c r="D45" s="135"/>
      <c r="E45" s="135"/>
      <c r="F45" s="135"/>
      <c r="G45" s="135"/>
      <c r="H45" s="135"/>
      <c r="I45" s="135"/>
      <c r="J45" s="136"/>
      <c r="K45" s="134" t="s">
        <v>96</v>
      </c>
      <c r="L45" s="135"/>
      <c r="M45" s="135"/>
      <c r="N45" s="135"/>
      <c r="O45" s="135"/>
      <c r="P45" s="135"/>
      <c r="Q45" s="135"/>
      <c r="R45" s="136"/>
      <c r="S45" s="134" t="s">
        <v>97</v>
      </c>
      <c r="T45" s="135"/>
      <c r="U45" s="135"/>
      <c r="V45" s="135"/>
      <c r="W45" s="136"/>
    </row>
    <row r="46" spans="2:23" x14ac:dyDescent="0.25">
      <c r="C46" s="6" t="s">
        <v>74</v>
      </c>
      <c r="D46" t="s">
        <v>75</v>
      </c>
      <c r="E46" t="s">
        <v>76</v>
      </c>
      <c r="F46" t="s">
        <v>78</v>
      </c>
      <c r="G46" t="s">
        <v>77</v>
      </c>
      <c r="H46" t="s">
        <v>80</v>
      </c>
      <c r="I46" t="s">
        <v>79</v>
      </c>
      <c r="J46" s="7" t="s">
        <v>81</v>
      </c>
      <c r="K46" s="6" t="s">
        <v>82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s="7" t="s">
        <v>89</v>
      </c>
      <c r="S46" s="6" t="s">
        <v>90</v>
      </c>
      <c r="T46" t="s">
        <v>91</v>
      </c>
      <c r="U46" t="s">
        <v>93</v>
      </c>
      <c r="V46" t="s">
        <v>92</v>
      </c>
      <c r="W46" s="7" t="s">
        <v>94</v>
      </c>
    </row>
    <row r="47" spans="2:23" x14ac:dyDescent="0.25">
      <c r="B47" s="76" t="s">
        <v>23</v>
      </c>
      <c r="C47" s="6">
        <v>6.309550954028964E-3</v>
      </c>
      <c r="D47">
        <v>9.2584816738963127E-3</v>
      </c>
      <c r="E47">
        <v>9.3462038785219193E-3</v>
      </c>
      <c r="F47">
        <v>1.8148597329854969E-2</v>
      </c>
      <c r="G47">
        <v>1.4209139160811899E-2</v>
      </c>
      <c r="H47">
        <v>2.360618487000465E-2</v>
      </c>
      <c r="I47">
        <v>2.7713624760508541E-2</v>
      </c>
      <c r="J47" s="7">
        <v>3.739040344953537E-2</v>
      </c>
      <c r="K47" s="6">
        <v>3.5407392308115959E-2</v>
      </c>
      <c r="L47">
        <v>3.5252874717116363E-2</v>
      </c>
      <c r="M47">
        <v>0.1218519918620586</v>
      </c>
      <c r="N47">
        <v>5.7863093912601471E-2</v>
      </c>
      <c r="O47">
        <v>4.7830397263169289E-2</v>
      </c>
      <c r="P47">
        <v>5.3588708862662322E-2</v>
      </c>
      <c r="Q47">
        <v>0.16966221481561661</v>
      </c>
      <c r="R47" s="7">
        <v>0.19212173670530319</v>
      </c>
      <c r="S47" s="6">
        <v>0.68888142704963684</v>
      </c>
      <c r="T47">
        <v>1.0213058590888979</v>
      </c>
      <c r="U47">
        <v>8.0871133804321289</v>
      </c>
      <c r="V47">
        <v>10.72446298599243</v>
      </c>
      <c r="W47" s="7">
        <v>6.4255058765411377</v>
      </c>
    </row>
    <row r="48" spans="2:23" x14ac:dyDescent="0.25">
      <c r="B48" s="76" t="s">
        <v>33</v>
      </c>
      <c r="C48" s="6">
        <v>6.0262961778789759E-3</v>
      </c>
      <c r="D48">
        <v>9.2453933320939541E-3</v>
      </c>
      <c r="E48">
        <v>9.3586617149412632E-3</v>
      </c>
      <c r="F48">
        <v>1.084958761930466E-2</v>
      </c>
      <c r="G48">
        <v>1.4263147953897709E-2</v>
      </c>
      <c r="H48">
        <v>1.5825703740119931E-2</v>
      </c>
      <c r="I48">
        <v>2.40976857021451E-2</v>
      </c>
      <c r="J48" s="7">
        <v>3.4040471538901329E-2</v>
      </c>
      <c r="K48" s="6">
        <v>3.4453772008419037E-2</v>
      </c>
      <c r="L48">
        <v>3.4983370453119278E-2</v>
      </c>
      <c r="M48">
        <v>3.8196612149477012E-2</v>
      </c>
      <c r="N48">
        <v>4.3962296098470688E-2</v>
      </c>
      <c r="O48">
        <v>4.6757068485021598E-2</v>
      </c>
      <c r="P48">
        <v>5.6029815226793289E-2</v>
      </c>
      <c r="Q48">
        <v>9.7342688590288162E-2</v>
      </c>
      <c r="R48" s="7">
        <v>0.1200206950306892</v>
      </c>
      <c r="S48" s="6">
        <v>0.23528348654508591</v>
      </c>
      <c r="T48">
        <v>0.34640060365200043</v>
      </c>
      <c r="U48">
        <v>4.6627011299133301</v>
      </c>
      <c r="V48">
        <v>5.153528928756713</v>
      </c>
      <c r="W48" s="7">
        <v>6.0119094848632813</v>
      </c>
    </row>
    <row r="49" spans="2:24" ht="15.75" customHeight="1" thickBot="1" x14ac:dyDescent="0.3">
      <c r="B49" s="76" t="s">
        <v>34</v>
      </c>
      <c r="C49" s="19">
        <v>6.5956851467490196E-3</v>
      </c>
      <c r="D49" s="16">
        <v>9.4603798352181911E-3</v>
      </c>
      <c r="E49" s="16">
        <v>9.554500225931406E-3</v>
      </c>
      <c r="F49" s="16">
        <v>3.0064648017287251E-2</v>
      </c>
      <c r="G49" s="16">
        <v>1.445328257977962E-2</v>
      </c>
      <c r="H49" s="16">
        <v>3.7541041150689118E-2</v>
      </c>
      <c r="I49" s="16">
        <v>3.7278290838003159E-2</v>
      </c>
      <c r="J49" s="17">
        <v>5.1797911524772637E-2</v>
      </c>
      <c r="K49" s="19">
        <v>3.5690225660800927E-2</v>
      </c>
      <c r="L49" s="16">
        <v>3.0173111706972119E-2</v>
      </c>
      <c r="M49" s="16">
        <v>0.12149568647146219</v>
      </c>
      <c r="N49" s="16">
        <v>5.0355888903141029E-2</v>
      </c>
      <c r="O49" s="16">
        <v>4.824545793235302E-2</v>
      </c>
      <c r="P49" s="16">
        <v>5.4997930303215981E-2</v>
      </c>
      <c r="Q49" s="16">
        <v>0.20871614664793009</v>
      </c>
      <c r="R49" s="17">
        <v>0.2411321476101875</v>
      </c>
      <c r="S49" s="19">
        <v>0.56031617522239685</v>
      </c>
      <c r="T49" s="16">
        <v>1.551475465297699</v>
      </c>
      <c r="U49" s="16">
        <v>11.457266807556151</v>
      </c>
      <c r="V49" s="16">
        <v>10.29466533660889</v>
      </c>
      <c r="W49" s="17">
        <v>7.2451579570770273</v>
      </c>
    </row>
    <row r="54" spans="2:24" x14ac:dyDescent="0.25">
      <c r="D54" t="s">
        <v>1</v>
      </c>
      <c r="E54" t="s">
        <v>2</v>
      </c>
      <c r="F54" t="s">
        <v>24</v>
      </c>
      <c r="G54" t="s">
        <v>25</v>
      </c>
      <c r="H54" t="s">
        <v>5</v>
      </c>
      <c r="I54" t="s">
        <v>28</v>
      </c>
      <c r="J54" t="s">
        <v>6</v>
      </c>
      <c r="K54" t="s">
        <v>29</v>
      </c>
      <c r="L54" t="s">
        <v>3</v>
      </c>
      <c r="M54" t="s">
        <v>26</v>
      </c>
      <c r="N54" t="s">
        <v>4</v>
      </c>
      <c r="O54" t="s">
        <v>27</v>
      </c>
      <c r="P54" t="s">
        <v>9</v>
      </c>
      <c r="Q54" t="s">
        <v>31</v>
      </c>
      <c r="R54" t="s">
        <v>7</v>
      </c>
      <c r="S54" t="s">
        <v>30</v>
      </c>
      <c r="T54" t="s">
        <v>8</v>
      </c>
      <c r="U54" t="s">
        <v>10</v>
      </c>
      <c r="V54" t="s">
        <v>11</v>
      </c>
      <c r="W54" t="s">
        <v>12</v>
      </c>
      <c r="X54" t="s">
        <v>13</v>
      </c>
    </row>
    <row r="55" spans="2:24" x14ac:dyDescent="0.25">
      <c r="C55" t="s">
        <v>23</v>
      </c>
      <c r="D55">
        <v>1.958953682333231E-2</v>
      </c>
      <c r="E55">
        <v>1.4494099654257299E-2</v>
      </c>
      <c r="F55">
        <v>9.4932313077151775E-3</v>
      </c>
      <c r="G55">
        <v>6.324406247586011E-3</v>
      </c>
      <c r="H55">
        <v>1.557661918923259E-2</v>
      </c>
      <c r="I55">
        <v>5.2350873593240968E-3</v>
      </c>
      <c r="J55">
        <v>2.1441231481730931E-2</v>
      </c>
      <c r="K55">
        <v>8.1082498654723167E-3</v>
      </c>
      <c r="L55">
        <v>0.13647948205471039</v>
      </c>
      <c r="M55">
        <v>3.2490706071257598E-2</v>
      </c>
      <c r="N55">
        <v>0.1148038171231747</v>
      </c>
      <c r="O55">
        <v>2.3995006456971169E-2</v>
      </c>
      <c r="P55">
        <v>7.8048489987850189E-2</v>
      </c>
      <c r="Q55">
        <v>4.6497173607349389E-2</v>
      </c>
      <c r="R55">
        <v>3.9238706231117249E-2</v>
      </c>
      <c r="S55">
        <v>2.410021889954805E-2</v>
      </c>
      <c r="T55">
        <v>0.4224787056446076</v>
      </c>
      <c r="U55">
        <v>0.56662341952323914</v>
      </c>
      <c r="V55">
        <v>6.0422279834747306</v>
      </c>
      <c r="W55">
        <v>5.7255175113677979</v>
      </c>
      <c r="X55">
        <v>4.1970806121826172</v>
      </c>
    </row>
    <row r="56" spans="2:24" x14ac:dyDescent="0.25">
      <c r="C56" t="s">
        <v>33</v>
      </c>
      <c r="D56">
        <v>1.5783006325364109E-2</v>
      </c>
      <c r="E56">
        <v>1.066419994458556E-2</v>
      </c>
      <c r="F56">
        <v>9.4928247854113579E-3</v>
      </c>
      <c r="G56">
        <v>6.324337562546134E-3</v>
      </c>
      <c r="H56">
        <v>1.4314168598502869E-2</v>
      </c>
      <c r="I56">
        <v>5.0338937435299149E-3</v>
      </c>
      <c r="J56">
        <v>1.972103118896484E-2</v>
      </c>
      <c r="K56">
        <v>8.1386687234044075E-3</v>
      </c>
      <c r="L56">
        <v>9.7854573279619217E-2</v>
      </c>
      <c r="M56">
        <v>3.2335480675101287E-2</v>
      </c>
      <c r="N56">
        <v>7.6621074229478836E-2</v>
      </c>
      <c r="O56">
        <v>2.383970562368631E-2</v>
      </c>
      <c r="P56">
        <v>2.8373849578201771E-2</v>
      </c>
      <c r="Q56">
        <v>4.6668980270624161E-2</v>
      </c>
      <c r="R56">
        <v>3.1974738463759422E-2</v>
      </c>
      <c r="S56">
        <v>2.4099956266582019E-2</v>
      </c>
      <c r="T56">
        <v>0.18966098129749301</v>
      </c>
      <c r="U56">
        <v>0.2128274142742157</v>
      </c>
      <c r="V56">
        <v>3.9142253398895259</v>
      </c>
      <c r="W56">
        <v>5.4899492263793954</v>
      </c>
      <c r="X56">
        <v>2.4622080326080318</v>
      </c>
    </row>
    <row r="57" spans="2:24" x14ac:dyDescent="0.25">
      <c r="C57" t="s">
        <v>34</v>
      </c>
      <c r="D57">
        <v>2.7040206827223301E-2</v>
      </c>
      <c r="E57">
        <v>2.0134381018578999E-2</v>
      </c>
      <c r="F57">
        <v>9.5399189740419388E-3</v>
      </c>
      <c r="G57">
        <v>6.2541563529521227E-3</v>
      </c>
      <c r="H57">
        <v>1.6488637775182721E-2</v>
      </c>
      <c r="I57">
        <v>5.2183561492711314E-3</v>
      </c>
      <c r="J57">
        <v>2.293783146888017E-2</v>
      </c>
      <c r="K57">
        <v>8.0918935127556324E-3</v>
      </c>
      <c r="L57">
        <v>0.16640947759151459</v>
      </c>
      <c r="M57">
        <v>3.2963411882519722E-2</v>
      </c>
      <c r="N57">
        <v>0.14207933843135831</v>
      </c>
      <c r="O57">
        <v>2.4396536871790889E-2</v>
      </c>
      <c r="P57">
        <v>8.2558199763298035E-2</v>
      </c>
      <c r="Q57">
        <v>4.6564087271690362E-2</v>
      </c>
      <c r="R57">
        <v>4.5285545289516449E-2</v>
      </c>
      <c r="S57">
        <v>2.815661858767271E-2</v>
      </c>
      <c r="T57">
        <v>0.40368440747261047</v>
      </c>
      <c r="U57">
        <v>0.69093415141105652</v>
      </c>
      <c r="V57">
        <v>7.4007179737091073</v>
      </c>
      <c r="W57">
        <v>6.1909427642822257</v>
      </c>
      <c r="X57">
        <v>4.7210447788238517</v>
      </c>
    </row>
    <row r="60" spans="2:24" x14ac:dyDescent="0.25">
      <c r="D60" t="s">
        <v>34</v>
      </c>
      <c r="E60" t="s">
        <v>23</v>
      </c>
      <c r="F60" t="s">
        <v>33</v>
      </c>
      <c r="K60" t="s">
        <v>23</v>
      </c>
      <c r="L60" t="s">
        <v>33</v>
      </c>
      <c r="M60" t="s">
        <v>34</v>
      </c>
    </row>
    <row r="61" spans="2:24" x14ac:dyDescent="0.25">
      <c r="C61" s="6" t="s">
        <v>74</v>
      </c>
      <c r="D61">
        <v>5.2183561492711314E-3</v>
      </c>
      <c r="E61">
        <v>5.2350873593240968E-3</v>
      </c>
      <c r="F61">
        <v>5.0338937435299149E-3</v>
      </c>
      <c r="J61" t="s">
        <v>1</v>
      </c>
      <c r="K61">
        <v>1.958953682333231E-2</v>
      </c>
      <c r="L61">
        <v>1.5783006325364109E-2</v>
      </c>
      <c r="M61">
        <v>2.7040206827223301E-2</v>
      </c>
    </row>
    <row r="62" spans="2:24" x14ac:dyDescent="0.25">
      <c r="C62" t="s">
        <v>75</v>
      </c>
      <c r="D62">
        <v>6.2541563529521227E-3</v>
      </c>
      <c r="E62">
        <v>6.324406247586011E-3</v>
      </c>
      <c r="F62">
        <v>6.324337562546134E-3</v>
      </c>
      <c r="J62" t="s">
        <v>2</v>
      </c>
      <c r="K62">
        <v>1.4494099654257299E-2</v>
      </c>
      <c r="L62">
        <v>1.066419994458556E-2</v>
      </c>
      <c r="M62">
        <v>2.0134381018578999E-2</v>
      </c>
    </row>
    <row r="63" spans="2:24" x14ac:dyDescent="0.25">
      <c r="C63" t="s">
        <v>76</v>
      </c>
      <c r="D63">
        <v>8.0918935127556324E-3</v>
      </c>
      <c r="E63">
        <v>8.1082498654723167E-3</v>
      </c>
      <c r="F63">
        <v>8.1386687234044075E-3</v>
      </c>
      <c r="J63" t="s">
        <v>25</v>
      </c>
      <c r="K63">
        <v>6.324406247586011E-3</v>
      </c>
      <c r="L63">
        <v>6.324337562546134E-3</v>
      </c>
      <c r="M63">
        <v>6.2541563529521227E-3</v>
      </c>
    </row>
    <row r="64" spans="2:24" x14ac:dyDescent="0.25">
      <c r="C64" t="s">
        <v>77</v>
      </c>
      <c r="D64">
        <v>9.5399189740419388E-3</v>
      </c>
      <c r="E64">
        <v>9.4932313077151775E-3</v>
      </c>
      <c r="F64">
        <v>9.4928247854113579E-3</v>
      </c>
      <c r="J64" t="s">
        <v>24</v>
      </c>
      <c r="K64">
        <v>9.4932313077151775E-3</v>
      </c>
      <c r="L64">
        <v>9.4928247854113579E-3</v>
      </c>
      <c r="M64">
        <v>9.5399189740419388E-3</v>
      </c>
    </row>
    <row r="65" spans="3:13" x14ac:dyDescent="0.25">
      <c r="C65" t="s">
        <v>78</v>
      </c>
      <c r="D65">
        <v>2.0134381018578999E-2</v>
      </c>
      <c r="E65">
        <v>1.4494099654257299E-2</v>
      </c>
      <c r="F65">
        <v>1.066419994458556E-2</v>
      </c>
      <c r="J65" t="s">
        <v>11</v>
      </c>
      <c r="K65">
        <v>6.0422279834747306</v>
      </c>
      <c r="L65">
        <v>3.9142253398895259</v>
      </c>
      <c r="M65">
        <v>7.4007179737091073</v>
      </c>
    </row>
    <row r="66" spans="3:13" x14ac:dyDescent="0.25">
      <c r="C66" t="s">
        <v>79</v>
      </c>
      <c r="D66">
        <v>1.6488637775182721E-2</v>
      </c>
      <c r="E66">
        <v>1.557661918923259E-2</v>
      </c>
      <c r="F66">
        <v>1.4314168598502869E-2</v>
      </c>
      <c r="J66" t="s">
        <v>8</v>
      </c>
      <c r="K66">
        <v>0.4224787056446076</v>
      </c>
      <c r="L66">
        <v>0.18966098129749301</v>
      </c>
      <c r="M66">
        <v>0.40368440747261047</v>
      </c>
    </row>
    <row r="67" spans="3:13" x14ac:dyDescent="0.25">
      <c r="C67" t="s">
        <v>80</v>
      </c>
      <c r="D67">
        <v>2.7040206827223301E-2</v>
      </c>
      <c r="E67">
        <v>1.958953682333231E-2</v>
      </c>
      <c r="F67">
        <v>1.5783006325364109E-2</v>
      </c>
      <c r="J67" t="s">
        <v>12</v>
      </c>
      <c r="K67">
        <v>5.7255175113677979</v>
      </c>
      <c r="L67">
        <v>5.4899492263793954</v>
      </c>
      <c r="M67">
        <v>6.1909427642822257</v>
      </c>
    </row>
    <row r="68" spans="3:13" x14ac:dyDescent="0.25">
      <c r="C68" s="7" t="s">
        <v>81</v>
      </c>
      <c r="D68">
        <v>2.293783146888017E-2</v>
      </c>
      <c r="E68">
        <v>2.1441231481730931E-2</v>
      </c>
      <c r="F68">
        <v>1.972103118896484E-2</v>
      </c>
      <c r="J68" t="s">
        <v>3</v>
      </c>
      <c r="K68">
        <v>0.13647948205471039</v>
      </c>
      <c r="L68">
        <v>9.7854573279619217E-2</v>
      </c>
      <c r="M68">
        <v>0.16640947759151459</v>
      </c>
    </row>
    <row r="69" spans="3:13" x14ac:dyDescent="0.25">
      <c r="C69" s="6" t="s">
        <v>82</v>
      </c>
      <c r="D69">
        <v>2.4396536871790889E-2</v>
      </c>
      <c r="E69">
        <v>2.3995006456971169E-2</v>
      </c>
      <c r="F69">
        <v>2.383970562368631E-2</v>
      </c>
      <c r="J69" t="s">
        <v>4</v>
      </c>
      <c r="K69">
        <v>0.1148038171231747</v>
      </c>
      <c r="L69">
        <v>7.6621074229478836E-2</v>
      </c>
      <c r="M69">
        <v>0.14207933843135831</v>
      </c>
    </row>
    <row r="70" spans="3:13" x14ac:dyDescent="0.25">
      <c r="C70" t="s">
        <v>83</v>
      </c>
      <c r="D70">
        <v>2.815661858767271E-2</v>
      </c>
      <c r="E70">
        <v>2.410021889954805E-2</v>
      </c>
      <c r="F70">
        <v>2.4099956266582019E-2</v>
      </c>
      <c r="J70" t="s">
        <v>27</v>
      </c>
      <c r="K70">
        <v>2.3995006456971169E-2</v>
      </c>
      <c r="L70">
        <v>2.383970562368631E-2</v>
      </c>
      <c r="M70">
        <v>2.4396536871790889E-2</v>
      </c>
    </row>
    <row r="71" spans="3:13" x14ac:dyDescent="0.25">
      <c r="C71" t="s">
        <v>84</v>
      </c>
      <c r="D71">
        <v>8.2558199763298035E-2</v>
      </c>
      <c r="E71">
        <v>7.8048489987850189E-2</v>
      </c>
      <c r="F71">
        <v>2.8373849578201771E-2</v>
      </c>
      <c r="J71" t="s">
        <v>26</v>
      </c>
      <c r="K71">
        <v>3.2490706071257598E-2</v>
      </c>
      <c r="L71">
        <v>3.2335480675101287E-2</v>
      </c>
      <c r="M71">
        <v>3.2963411882519722E-2</v>
      </c>
    </row>
    <row r="72" spans="3:13" x14ac:dyDescent="0.25">
      <c r="C72" t="s">
        <v>85</v>
      </c>
      <c r="D72">
        <v>4.5285545289516449E-2</v>
      </c>
      <c r="E72">
        <v>3.9238706231117249E-2</v>
      </c>
      <c r="F72">
        <v>3.1974738463759422E-2</v>
      </c>
      <c r="J72" t="s">
        <v>13</v>
      </c>
      <c r="K72">
        <v>4.1970806121826172</v>
      </c>
      <c r="L72">
        <v>2.4622080326080318</v>
      </c>
      <c r="M72">
        <v>4.7210447788238517</v>
      </c>
    </row>
    <row r="73" spans="3:13" x14ac:dyDescent="0.25">
      <c r="C73" t="s">
        <v>98</v>
      </c>
      <c r="D73">
        <v>3.2963411882519722E-2</v>
      </c>
      <c r="E73">
        <v>3.2490706071257598E-2</v>
      </c>
      <c r="F73">
        <v>3.2335480675101287E-2</v>
      </c>
      <c r="J73" t="s">
        <v>10</v>
      </c>
      <c r="K73">
        <v>0.56662341952323914</v>
      </c>
      <c r="L73">
        <v>0.2128274142742157</v>
      </c>
      <c r="M73">
        <v>0.69093415141105652</v>
      </c>
    </row>
    <row r="74" spans="3:13" x14ac:dyDescent="0.25">
      <c r="C74" t="s">
        <v>87</v>
      </c>
      <c r="D74">
        <v>4.6564087271690362E-2</v>
      </c>
      <c r="E74">
        <v>4.6497173607349389E-2</v>
      </c>
      <c r="F74">
        <v>4.6668980270624161E-2</v>
      </c>
      <c r="J74" t="s">
        <v>31</v>
      </c>
      <c r="K74">
        <v>4.6497173607349389E-2</v>
      </c>
      <c r="L74">
        <v>4.6668980270624161E-2</v>
      </c>
      <c r="M74">
        <v>4.6564087271690362E-2</v>
      </c>
    </row>
    <row r="75" spans="3:13" x14ac:dyDescent="0.25">
      <c r="C75" t="s">
        <v>88</v>
      </c>
      <c r="D75">
        <v>0.14207933843135831</v>
      </c>
      <c r="E75">
        <v>0.1148038171231747</v>
      </c>
      <c r="F75">
        <v>7.6621074229478836E-2</v>
      </c>
      <c r="J75" t="s">
        <v>5</v>
      </c>
      <c r="K75">
        <v>1.557661918923259E-2</v>
      </c>
      <c r="L75">
        <v>1.4314168598502869E-2</v>
      </c>
      <c r="M75">
        <v>1.6488637775182721E-2</v>
      </c>
    </row>
    <row r="76" spans="3:13" x14ac:dyDescent="0.25">
      <c r="C76" s="7" t="s">
        <v>89</v>
      </c>
      <c r="D76">
        <v>0.16640947759151459</v>
      </c>
      <c r="E76">
        <v>0.13647948205471039</v>
      </c>
      <c r="F76">
        <v>9.7854573279619217E-2</v>
      </c>
      <c r="J76" t="s">
        <v>28</v>
      </c>
      <c r="K76">
        <v>5.2350873593240968E-3</v>
      </c>
      <c r="L76">
        <v>5.0338937435299149E-3</v>
      </c>
      <c r="M76">
        <v>5.2183561492711314E-3</v>
      </c>
    </row>
    <row r="77" spans="3:13" x14ac:dyDescent="0.25">
      <c r="C77" s="6" t="s">
        <v>90</v>
      </c>
      <c r="D77">
        <v>0.40368440747261047</v>
      </c>
      <c r="E77">
        <v>0.4224787056446076</v>
      </c>
      <c r="F77">
        <v>0.18966098129749301</v>
      </c>
      <c r="J77" t="s">
        <v>6</v>
      </c>
      <c r="K77">
        <v>2.1441231481730931E-2</v>
      </c>
      <c r="L77">
        <v>1.972103118896484E-2</v>
      </c>
      <c r="M77">
        <v>2.293783146888017E-2</v>
      </c>
    </row>
    <row r="78" spans="3:13" x14ac:dyDescent="0.25">
      <c r="C78" t="s">
        <v>91</v>
      </c>
      <c r="D78">
        <v>0.69093415141105652</v>
      </c>
      <c r="E78">
        <v>0.56662341952323914</v>
      </c>
      <c r="F78">
        <v>0.2128274142742157</v>
      </c>
      <c r="J78" t="s">
        <v>29</v>
      </c>
      <c r="K78">
        <v>8.1082498654723167E-3</v>
      </c>
      <c r="L78">
        <v>8.1386687234044075E-3</v>
      </c>
      <c r="M78">
        <v>8.0918935127556324E-3</v>
      </c>
    </row>
    <row r="79" spans="3:13" x14ac:dyDescent="0.25">
      <c r="C79" t="s">
        <v>92</v>
      </c>
      <c r="D79">
        <v>4.7210447788238517</v>
      </c>
      <c r="E79">
        <v>4.1970806121826172</v>
      </c>
      <c r="F79">
        <v>2.4622080326080318</v>
      </c>
      <c r="J79" t="s">
        <v>7</v>
      </c>
      <c r="K79">
        <v>3.9238706231117249E-2</v>
      </c>
      <c r="L79">
        <v>3.1974738463759422E-2</v>
      </c>
      <c r="M79">
        <v>4.5285545289516449E-2</v>
      </c>
    </row>
    <row r="80" spans="3:13" x14ac:dyDescent="0.25">
      <c r="C80" s="7" t="s">
        <v>93</v>
      </c>
      <c r="D80">
        <v>7.4007179737091073</v>
      </c>
      <c r="E80">
        <v>6.0422279834747306</v>
      </c>
      <c r="F80">
        <v>3.9142253398895259</v>
      </c>
      <c r="J80" t="s">
        <v>30</v>
      </c>
      <c r="K80">
        <v>2.410021889954805E-2</v>
      </c>
      <c r="L80">
        <v>2.4099956266582019E-2</v>
      </c>
      <c r="M80">
        <v>2.815661858767271E-2</v>
      </c>
    </row>
    <row r="81" spans="3:24" x14ac:dyDescent="0.25">
      <c r="C81" t="s">
        <v>94</v>
      </c>
      <c r="D81">
        <v>6.1909427642822257</v>
      </c>
      <c r="E81">
        <v>5.7255175113677979</v>
      </c>
      <c r="F81">
        <v>5.4899492263793954</v>
      </c>
      <c r="J81" t="s">
        <v>9</v>
      </c>
      <c r="K81">
        <v>7.8048489987850189E-2</v>
      </c>
      <c r="L81">
        <v>2.8373849578201771E-2</v>
      </c>
      <c r="M81">
        <v>8.2558199763298035E-2</v>
      </c>
    </row>
    <row r="84" spans="3:24" x14ac:dyDescent="0.25">
      <c r="D84" s="131"/>
      <c r="E84" s="130"/>
      <c r="F84" s="130"/>
      <c r="G84" s="130"/>
      <c r="H84" s="130"/>
      <c r="I84" s="130"/>
      <c r="J84" s="130"/>
      <c r="K84" s="130"/>
      <c r="L84" s="131"/>
      <c r="M84" s="130"/>
      <c r="N84" s="130"/>
      <c r="O84" s="130"/>
      <c r="P84" s="130"/>
      <c r="Q84" s="130"/>
      <c r="R84" s="130"/>
      <c r="S84" s="130"/>
      <c r="T84" s="131"/>
      <c r="U84" s="130"/>
      <c r="V84" s="130"/>
      <c r="W84" s="130"/>
      <c r="X84" s="130"/>
    </row>
    <row r="85" spans="3:24" x14ac:dyDescent="0.25">
      <c r="D85" s="6" t="s">
        <v>74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 s="7" t="s">
        <v>81</v>
      </c>
      <c r="L85" s="6" t="s">
        <v>82</v>
      </c>
      <c r="M85" t="s">
        <v>83</v>
      </c>
      <c r="N85" t="s">
        <v>84</v>
      </c>
      <c r="O85" t="s">
        <v>85</v>
      </c>
      <c r="P85" t="s">
        <v>98</v>
      </c>
      <c r="Q85" t="s">
        <v>87</v>
      </c>
      <c r="R85" t="s">
        <v>88</v>
      </c>
      <c r="S85" s="7" t="s">
        <v>89</v>
      </c>
      <c r="T85" s="6" t="s">
        <v>90</v>
      </c>
      <c r="U85" t="s">
        <v>91</v>
      </c>
      <c r="V85" t="s">
        <v>92</v>
      </c>
      <c r="W85" s="7" t="s">
        <v>93</v>
      </c>
      <c r="X85" t="s">
        <v>94</v>
      </c>
    </row>
    <row r="86" spans="3:24" x14ac:dyDescent="0.25">
      <c r="C86" t="s">
        <v>34</v>
      </c>
      <c r="D86">
        <v>5.2183561492711314E-3</v>
      </c>
      <c r="E86">
        <v>6.2541563529521227E-3</v>
      </c>
      <c r="F86">
        <v>8.0918935127556324E-3</v>
      </c>
      <c r="G86">
        <v>9.5399189740419388E-3</v>
      </c>
      <c r="H86">
        <v>2.0134381018578999E-2</v>
      </c>
      <c r="I86">
        <v>1.6488637775182721E-2</v>
      </c>
      <c r="J86">
        <v>2.7040206827223301E-2</v>
      </c>
      <c r="K86">
        <v>2.293783146888017E-2</v>
      </c>
      <c r="L86">
        <v>2.4396536871790889E-2</v>
      </c>
      <c r="M86">
        <v>2.815661858767271E-2</v>
      </c>
      <c r="N86">
        <v>8.2558199763298035E-2</v>
      </c>
      <c r="O86">
        <v>4.5285545289516449E-2</v>
      </c>
      <c r="P86">
        <v>3.2963411882519722E-2</v>
      </c>
      <c r="Q86">
        <v>4.6564087271690362E-2</v>
      </c>
      <c r="R86">
        <v>0.14207933843135831</v>
      </c>
      <c r="S86">
        <v>0.16640947759151459</v>
      </c>
      <c r="T86">
        <v>0.40368440747261047</v>
      </c>
      <c r="U86">
        <v>0.69093415141105652</v>
      </c>
      <c r="V86">
        <v>4.7210447788238517</v>
      </c>
      <c r="W86">
        <v>7.4007179737091073</v>
      </c>
      <c r="X86">
        <v>6.1909427642822257</v>
      </c>
    </row>
    <row r="87" spans="3:24" x14ac:dyDescent="0.25">
      <c r="C87" t="s">
        <v>23</v>
      </c>
      <c r="D87">
        <v>5.2350873593240968E-3</v>
      </c>
      <c r="E87">
        <v>6.324406247586011E-3</v>
      </c>
      <c r="F87">
        <v>8.1082498654723167E-3</v>
      </c>
      <c r="G87">
        <v>9.4932313077151775E-3</v>
      </c>
      <c r="H87">
        <v>1.4494099654257299E-2</v>
      </c>
      <c r="I87">
        <v>1.557661918923259E-2</v>
      </c>
      <c r="J87">
        <v>1.958953682333231E-2</v>
      </c>
      <c r="K87">
        <v>2.1441231481730931E-2</v>
      </c>
      <c r="L87">
        <v>2.3995006456971169E-2</v>
      </c>
      <c r="M87">
        <v>2.410021889954805E-2</v>
      </c>
      <c r="N87">
        <v>7.8048489987850189E-2</v>
      </c>
      <c r="O87">
        <v>3.9238706231117249E-2</v>
      </c>
      <c r="P87">
        <v>3.2490706071257598E-2</v>
      </c>
      <c r="Q87">
        <v>4.6497173607349389E-2</v>
      </c>
      <c r="R87">
        <v>0.1148038171231747</v>
      </c>
      <c r="S87">
        <v>0.13647948205471039</v>
      </c>
      <c r="T87">
        <v>0.4224787056446076</v>
      </c>
      <c r="U87">
        <v>0.56662341952323914</v>
      </c>
      <c r="V87">
        <v>4.1970806121826172</v>
      </c>
      <c r="W87">
        <v>6.0422279834747306</v>
      </c>
      <c r="X87">
        <v>5.7255175113677979</v>
      </c>
    </row>
    <row r="88" spans="3:24" x14ac:dyDescent="0.25">
      <c r="C88" t="s">
        <v>33</v>
      </c>
      <c r="D88">
        <v>5.0338937435299149E-3</v>
      </c>
      <c r="E88">
        <v>6.324337562546134E-3</v>
      </c>
      <c r="F88">
        <v>8.1386687234044075E-3</v>
      </c>
      <c r="G88">
        <v>9.4928247854113579E-3</v>
      </c>
      <c r="H88">
        <v>1.066419994458556E-2</v>
      </c>
      <c r="I88">
        <v>1.4314168598502869E-2</v>
      </c>
      <c r="J88">
        <v>1.5783006325364109E-2</v>
      </c>
      <c r="K88">
        <v>1.972103118896484E-2</v>
      </c>
      <c r="L88">
        <v>2.383970562368631E-2</v>
      </c>
      <c r="M88">
        <v>2.4099956266582019E-2</v>
      </c>
      <c r="N88">
        <v>2.8373849578201771E-2</v>
      </c>
      <c r="O88">
        <v>3.1974738463759422E-2</v>
      </c>
      <c r="P88">
        <v>3.2335480675101287E-2</v>
      </c>
      <c r="Q88">
        <v>4.6668980270624161E-2</v>
      </c>
      <c r="R88">
        <v>7.6621074229478836E-2</v>
      </c>
      <c r="S88">
        <v>9.7854573279619217E-2</v>
      </c>
      <c r="T88">
        <v>0.18966098129749301</v>
      </c>
      <c r="U88">
        <v>0.2128274142742157</v>
      </c>
      <c r="V88">
        <v>2.4622080326080318</v>
      </c>
      <c r="W88">
        <v>3.9142253398895259</v>
      </c>
      <c r="X88">
        <v>5.4899492263793954</v>
      </c>
    </row>
  </sheetData>
  <autoFilter ref="J60:M60" xr:uid="{00000000-0009-0000-0000-000005000000}">
    <sortState xmlns:xlrd2="http://schemas.microsoft.com/office/spreadsheetml/2017/richdata2" ref="J61:M81">
      <sortCondition ref="J60"/>
    </sortState>
  </autoFilter>
  <mergeCells count="6">
    <mergeCell ref="S45:W45"/>
    <mergeCell ref="D84:K84"/>
    <mergeCell ref="C45:J45"/>
    <mergeCell ref="L84:S84"/>
    <mergeCell ref="T84:X84"/>
    <mergeCell ref="K45:R45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4"/>
  <sheetViews>
    <sheetView topLeftCell="N9" workbookViewId="0">
      <selection activeCell="Q42" sqref="Q42:Q44"/>
    </sheetView>
  </sheetViews>
  <sheetFormatPr defaultRowHeight="15" x14ac:dyDescent="0.25"/>
  <cols>
    <col min="2" max="2" width="3.42578125" bestFit="1" customWidth="1"/>
    <col min="3" max="3" width="19.5703125" customWidth="1"/>
    <col min="4" max="4" width="18.140625" customWidth="1"/>
    <col min="5" max="5" width="10.28515625" bestFit="1" customWidth="1"/>
    <col min="6" max="6" width="15.85546875" bestFit="1" customWidth="1"/>
    <col min="7" max="7" width="8.570312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0.42578125" bestFit="1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5.85546875" bestFit="1" customWidth="1"/>
    <col min="23" max="23" width="13.42578125" bestFit="1" customWidth="1"/>
  </cols>
  <sheetData>
    <row r="1" spans="2:29" ht="15.75" customHeight="1" thickBot="1" x14ac:dyDescent="0.3">
      <c r="B1" s="2"/>
      <c r="C1" s="14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9" x14ac:dyDescent="0.25">
      <c r="B2" s="77" t="s">
        <v>34</v>
      </c>
      <c r="C2" s="45">
        <f>'Power - M33'!C61</f>
        <v>7.7000000000000007E-4</v>
      </c>
      <c r="D2" s="5">
        <f>'Power - M33'!D61</f>
        <v>2.4000000000000001E-4</v>
      </c>
      <c r="E2" s="5">
        <f>'Power - M33'!E61</f>
        <v>5.6999999999999998E-4</v>
      </c>
      <c r="F2" s="5">
        <f>'Power - M33'!F61</f>
        <v>1.6000000000000001E-4</v>
      </c>
      <c r="G2" s="5">
        <f>'Power - M33'!G61</f>
        <v>4.64E-3</v>
      </c>
      <c r="H2" s="5">
        <f>'Power - M33'!H61</f>
        <v>8.4000000000000003E-4</v>
      </c>
      <c r="I2" s="5">
        <f>'Power - M33'!I61</f>
        <v>3.9699999999999996E-3</v>
      </c>
      <c r="J2" s="5">
        <f>'Power - M33'!J61</f>
        <v>6.2E-4</v>
      </c>
      <c r="K2" s="5">
        <f>'Power - M33'!K61</f>
        <v>4.8999999999999998E-4</v>
      </c>
      <c r="L2" s="5">
        <f>'Power - M33'!L61</f>
        <v>1.3999999999999999E-4</v>
      </c>
      <c r="M2" s="5">
        <f>'Power - M33'!M61</f>
        <v>6.9000000000000008E-4</v>
      </c>
      <c r="N2" s="5">
        <f>'Power - M33'!N61</f>
        <v>2.2000000000000001E-4</v>
      </c>
      <c r="O2" s="5">
        <f>'Power - M33'!O61</f>
        <v>1.2899999999999999E-3</v>
      </c>
      <c r="P2" s="5">
        <f>'Power - M33'!P61</f>
        <v>7.7000000000000007E-4</v>
      </c>
      <c r="Q2" s="5">
        <f>'Power - M33'!Q61</f>
        <v>1.0160000000000001E-2</v>
      </c>
      <c r="R2" s="5">
        <f>'Power - M33'!R61</f>
        <v>2.3400000000000001E-3</v>
      </c>
      <c r="S2" s="5">
        <f>'Power - M33'!S61</f>
        <v>1.9740000000000001E-2</v>
      </c>
      <c r="T2" s="5">
        <f>'Power - M33'!T61</f>
        <v>1.2099999999999999E-3</v>
      </c>
      <c r="U2" s="5">
        <f>'Power - M33'!U61</f>
        <v>0.19261</v>
      </c>
      <c r="V2" s="5">
        <f>'Power - M33'!V61</f>
        <v>0.18862000000000001</v>
      </c>
      <c r="W2" s="65">
        <f>'Power - M33'!W61</f>
        <v>0.12109</v>
      </c>
    </row>
    <row r="3" spans="2:29" x14ac:dyDescent="0.25">
      <c r="B3" s="77" t="s">
        <v>23</v>
      </c>
      <c r="C3" s="6">
        <f>'Power - M33'!C25</f>
        <v>5.2999999999999998E-4</v>
      </c>
      <c r="D3">
        <f>'Power - M33'!D25</f>
        <v>2.4000000000000001E-4</v>
      </c>
      <c r="E3">
        <f>'Power - M33'!E25</f>
        <v>4.0000000000000002E-4</v>
      </c>
      <c r="F3">
        <f>'Power - M33'!F25</f>
        <v>1.6000000000000001E-4</v>
      </c>
      <c r="G3">
        <f>'Power - M33'!G25</f>
        <v>3.7399999999999998E-3</v>
      </c>
      <c r="H3">
        <f>'Power - M33'!H25</f>
        <v>8.4000000000000003E-4</v>
      </c>
      <c r="I3">
        <f>'Power - M33'!I25</f>
        <v>3.14E-3</v>
      </c>
      <c r="J3">
        <f>'Power - M33'!J25</f>
        <v>6.2E-4</v>
      </c>
      <c r="K3">
        <f>'Power - M33'!K25</f>
        <v>4.7000000000000004E-4</v>
      </c>
      <c r="L3">
        <f>'Power - M33'!L25</f>
        <v>1.3999999999999999E-4</v>
      </c>
      <c r="M3">
        <f>'Power - M33'!M25</f>
        <v>6.4999999999999997E-4</v>
      </c>
      <c r="N3">
        <f>'Power - M33'!N25</f>
        <v>2.2000000000000001E-4</v>
      </c>
      <c r="O3">
        <f>'Power - M33'!O25</f>
        <v>1.1000000000000001E-3</v>
      </c>
      <c r="P3">
        <f>'Power - M33'!P25</f>
        <v>6.6E-4</v>
      </c>
      <c r="Q3">
        <f>'Power - M33'!Q25</f>
        <v>1.0620000000000001E-2</v>
      </c>
      <c r="R3">
        <f>'Power - M33'!R25</f>
        <v>2.2799999999999999E-3</v>
      </c>
      <c r="S3">
        <f>'Power - M33'!S25</f>
        <v>1.6410000000000001E-2</v>
      </c>
      <c r="T3">
        <f>'Power - M33'!T25</f>
        <v>1.2099999999999999E-3</v>
      </c>
      <c r="U3">
        <f>'Power - M33'!U25</f>
        <v>0.16455999999999998</v>
      </c>
      <c r="V3">
        <f>'Power - M33'!V25</f>
        <v>0.17386000000000001</v>
      </c>
      <c r="W3" s="7">
        <f>'Power - M33'!W25</f>
        <v>0.10894999999999999</v>
      </c>
    </row>
    <row r="4" spans="2:29" ht="15.75" customHeight="1" thickBot="1" x14ac:dyDescent="0.3">
      <c r="B4" s="75" t="s">
        <v>33</v>
      </c>
      <c r="C4" s="19">
        <f>'Power - M33'!C43</f>
        <v>4.4000000000000002E-4</v>
      </c>
      <c r="D4" s="16">
        <f>'Power - M33'!D43</f>
        <v>2.4000000000000001E-4</v>
      </c>
      <c r="E4" s="16">
        <f>'Power - M33'!E43</f>
        <v>2.9999999999999997E-4</v>
      </c>
      <c r="F4" s="16">
        <f>'Power - M33'!F43</f>
        <v>1.6000000000000001E-4</v>
      </c>
      <c r="G4" s="16">
        <f>'Power - M33'!G43</f>
        <v>2.7000000000000001E-3</v>
      </c>
      <c r="H4" s="16">
        <f>'Power - M33'!H43</f>
        <v>8.1999999999999998E-4</v>
      </c>
      <c r="I4" s="16">
        <f>'Power - M33'!I43</f>
        <v>2.1199999999999999E-3</v>
      </c>
      <c r="J4" s="16">
        <f>'Power - M33'!J43</f>
        <v>6.0999999999999997E-4</v>
      </c>
      <c r="K4" s="16">
        <f>'Power - M33'!K43</f>
        <v>4.2000000000000002E-4</v>
      </c>
      <c r="L4" s="16">
        <f>'Power - M33'!L43</f>
        <v>1.3999999999999999E-4</v>
      </c>
      <c r="M4" s="16">
        <f>'Power - M33'!M43</f>
        <v>5.9000000000000003E-4</v>
      </c>
      <c r="N4" s="16">
        <f>'Power - M33'!N43</f>
        <v>2.4000000000000001E-4</v>
      </c>
      <c r="O4" s="16">
        <f>'Power - M33'!O43</f>
        <v>8.4000000000000003E-4</v>
      </c>
      <c r="P4" s="16">
        <f>'Power - M33'!P43</f>
        <v>6.6E-4</v>
      </c>
      <c r="Q4" s="16">
        <f>'Power - M33'!Q43</f>
        <v>4.7999999999999996E-3</v>
      </c>
      <c r="R4" s="16">
        <f>'Power - M33'!R43</f>
        <v>9.1E-4</v>
      </c>
      <c r="S4" s="16">
        <f>'Power - M33'!S43</f>
        <v>6.1999999999999998E-3</v>
      </c>
      <c r="T4" s="16">
        <f>'Power - M33'!T43</f>
        <v>1.2099999999999999E-3</v>
      </c>
      <c r="U4" s="16">
        <f>'Power - M33'!U43</f>
        <v>0.10831</v>
      </c>
      <c r="V4" s="16">
        <f>'Power - M33'!V43</f>
        <v>0.16691</v>
      </c>
      <c r="W4" s="17">
        <f>'Power - M33'!W43</f>
        <v>6.3909999999999995E-2</v>
      </c>
    </row>
    <row r="10" spans="2:29" x14ac:dyDescent="0.25">
      <c r="E10" s="12" t="s">
        <v>1</v>
      </c>
      <c r="F10" s="12" t="s">
        <v>24</v>
      </c>
      <c r="G10" s="12" t="s">
        <v>2</v>
      </c>
      <c r="H10" s="12" t="s">
        <v>25</v>
      </c>
      <c r="I10" s="12" t="s">
        <v>3</v>
      </c>
      <c r="J10" s="12" t="s">
        <v>26</v>
      </c>
      <c r="K10" s="12" t="s">
        <v>4</v>
      </c>
      <c r="L10" s="12" t="s">
        <v>27</v>
      </c>
      <c r="M10" s="12" t="s">
        <v>5</v>
      </c>
      <c r="N10" s="12" t="s">
        <v>28</v>
      </c>
      <c r="O10" s="12" t="s">
        <v>6</v>
      </c>
      <c r="P10" s="12" t="s">
        <v>29</v>
      </c>
      <c r="Q10" s="12" t="s">
        <v>7</v>
      </c>
      <c r="R10" s="12" t="s">
        <v>30</v>
      </c>
      <c r="S10" s="12" t="s">
        <v>8</v>
      </c>
      <c r="T10" s="12" t="s">
        <v>9</v>
      </c>
      <c r="U10" s="12" t="s">
        <v>10</v>
      </c>
      <c r="V10" s="12" t="s">
        <v>31</v>
      </c>
      <c r="W10" s="12" t="s">
        <v>11</v>
      </c>
      <c r="X10" s="12" t="s">
        <v>12</v>
      </c>
      <c r="Y10" s="12" t="s">
        <v>13</v>
      </c>
    </row>
    <row r="11" spans="2:29" x14ac:dyDescent="0.25">
      <c r="D11" t="s">
        <v>34</v>
      </c>
      <c r="E11">
        <v>7.7000000000000007E-4</v>
      </c>
      <c r="F11">
        <v>2.4000000000000001E-4</v>
      </c>
      <c r="G11">
        <v>5.6999999999999998E-4</v>
      </c>
      <c r="H11">
        <v>1.6000000000000001E-4</v>
      </c>
      <c r="I11">
        <v>4.64E-3</v>
      </c>
      <c r="J11">
        <v>8.4000000000000003E-4</v>
      </c>
      <c r="K11">
        <v>3.9699999999999996E-3</v>
      </c>
      <c r="L11">
        <v>6.2E-4</v>
      </c>
      <c r="M11">
        <v>4.8999999999999998E-4</v>
      </c>
      <c r="N11">
        <v>1.3999999999999999E-4</v>
      </c>
      <c r="O11">
        <v>6.9000000000000008E-4</v>
      </c>
      <c r="P11">
        <v>2.2000000000000001E-4</v>
      </c>
      <c r="Q11">
        <v>1.2899999999999999E-3</v>
      </c>
      <c r="R11">
        <v>7.7000000000000007E-4</v>
      </c>
      <c r="S11">
        <v>1.0160000000000001E-2</v>
      </c>
      <c r="T11">
        <v>2.3400000000000001E-3</v>
      </c>
      <c r="U11">
        <v>1.9740000000000001E-2</v>
      </c>
      <c r="V11">
        <v>1.2099999999999999E-3</v>
      </c>
      <c r="W11">
        <v>0.19261</v>
      </c>
      <c r="X11">
        <v>0.18862000000000001</v>
      </c>
      <c r="Y11">
        <v>0.12109</v>
      </c>
    </row>
    <row r="12" spans="2:29" x14ac:dyDescent="0.25">
      <c r="D12" t="s">
        <v>23</v>
      </c>
      <c r="E12">
        <v>5.2999999999999998E-4</v>
      </c>
      <c r="F12">
        <v>2.4000000000000001E-4</v>
      </c>
      <c r="G12">
        <v>4.0000000000000002E-4</v>
      </c>
      <c r="H12">
        <v>1.6000000000000001E-4</v>
      </c>
      <c r="I12">
        <v>3.7399999999999998E-3</v>
      </c>
      <c r="J12">
        <v>8.4000000000000003E-4</v>
      </c>
      <c r="K12">
        <v>3.14E-3</v>
      </c>
      <c r="L12">
        <v>6.2E-4</v>
      </c>
      <c r="M12">
        <v>4.6999999999999999E-4</v>
      </c>
      <c r="N12">
        <v>1.3999999999999999E-4</v>
      </c>
      <c r="O12">
        <v>6.4999999999999997E-4</v>
      </c>
      <c r="P12">
        <v>2.2000000000000001E-4</v>
      </c>
      <c r="Q12">
        <v>1.1000000000000001E-3</v>
      </c>
      <c r="R12">
        <v>6.6E-4</v>
      </c>
      <c r="S12">
        <v>1.0619999999999999E-2</v>
      </c>
      <c r="T12">
        <v>2.2799999999999999E-3</v>
      </c>
      <c r="U12">
        <v>1.6410000000000001E-2</v>
      </c>
      <c r="V12">
        <v>1.2099999999999999E-3</v>
      </c>
      <c r="W12">
        <v>0.16456000000000001</v>
      </c>
      <c r="X12">
        <v>0.17385999999999999</v>
      </c>
      <c r="Y12">
        <v>0.10895000000000001</v>
      </c>
    </row>
    <row r="13" spans="2:29" x14ac:dyDescent="0.25">
      <c r="D13" t="s">
        <v>33</v>
      </c>
      <c r="E13">
        <v>4.4000000000000002E-4</v>
      </c>
      <c r="F13">
        <v>2.4000000000000001E-4</v>
      </c>
      <c r="G13">
        <v>2.9999999999999997E-4</v>
      </c>
      <c r="H13">
        <v>1.6000000000000001E-4</v>
      </c>
      <c r="I13">
        <v>2.7000000000000001E-3</v>
      </c>
      <c r="J13">
        <v>8.1999999999999998E-4</v>
      </c>
      <c r="K13">
        <v>2.1199999999999999E-3</v>
      </c>
      <c r="L13">
        <v>6.0999999999999997E-4</v>
      </c>
      <c r="M13">
        <v>4.2000000000000002E-4</v>
      </c>
      <c r="N13">
        <v>1.3999999999999999E-4</v>
      </c>
      <c r="O13">
        <v>5.9000000000000003E-4</v>
      </c>
      <c r="P13">
        <v>2.4000000000000001E-4</v>
      </c>
      <c r="Q13">
        <v>8.4000000000000003E-4</v>
      </c>
      <c r="R13">
        <v>6.6E-4</v>
      </c>
      <c r="S13">
        <v>4.7999999999999996E-3</v>
      </c>
      <c r="T13">
        <v>9.1E-4</v>
      </c>
      <c r="U13">
        <v>6.1999999999999998E-3</v>
      </c>
      <c r="V13">
        <v>1.2099999999999999E-3</v>
      </c>
      <c r="W13">
        <v>0.10831</v>
      </c>
      <c r="X13">
        <v>0.16691</v>
      </c>
      <c r="Y13">
        <v>6.3909999999999995E-2</v>
      </c>
    </row>
    <row r="14" spans="2:29" x14ac:dyDescent="0.25">
      <c r="I14">
        <v>1.5783006325364109E-2</v>
      </c>
      <c r="J14">
        <v>9.4928247854113579E-3</v>
      </c>
      <c r="K14">
        <v>1.066419994458556E-2</v>
      </c>
      <c r="L14">
        <v>6.324337562546134E-3</v>
      </c>
      <c r="M14">
        <v>9.7854573279619217E-2</v>
      </c>
      <c r="N14">
        <v>3.2335480675101287E-2</v>
      </c>
      <c r="O14">
        <v>7.6621074229478836E-2</v>
      </c>
      <c r="P14">
        <v>2.383970562368631E-2</v>
      </c>
      <c r="Q14">
        <v>1.4314168598502869E-2</v>
      </c>
      <c r="R14">
        <v>5.0338937435299149E-3</v>
      </c>
      <c r="S14">
        <v>1.972103118896484E-2</v>
      </c>
      <c r="T14">
        <v>8.1386687234044075E-3</v>
      </c>
      <c r="U14">
        <v>3.1974738463759422E-2</v>
      </c>
      <c r="V14">
        <v>2.4099956266582019E-2</v>
      </c>
      <c r="W14">
        <v>0.18966098129749301</v>
      </c>
      <c r="X14">
        <v>2.8373849578201771E-2</v>
      </c>
      <c r="Y14">
        <v>0.2128274142742157</v>
      </c>
      <c r="Z14">
        <v>4.6668980270624161E-2</v>
      </c>
      <c r="AA14">
        <v>3.9142253398895259</v>
      </c>
      <c r="AB14">
        <v>5.4899492263793954</v>
      </c>
      <c r="AC14">
        <v>2.4622080326080318</v>
      </c>
    </row>
    <row r="16" spans="2:29" x14ac:dyDescent="0.25">
      <c r="D16" t="s">
        <v>34</v>
      </c>
      <c r="E16" t="s">
        <v>23</v>
      </c>
      <c r="F16" t="s">
        <v>33</v>
      </c>
    </row>
    <row r="17" spans="1:7" x14ac:dyDescent="0.25">
      <c r="A17" s="6" t="s">
        <v>74</v>
      </c>
      <c r="C17" s="12" t="s">
        <v>28</v>
      </c>
      <c r="D17">
        <v>1.3999999999999999E-4</v>
      </c>
      <c r="E17">
        <v>1.3999999999999999E-4</v>
      </c>
      <c r="F17">
        <v>1.3999999999999999E-4</v>
      </c>
      <c r="G17">
        <v>5.0338937435299149E-3</v>
      </c>
    </row>
    <row r="18" spans="1:7" x14ac:dyDescent="0.25">
      <c r="A18" t="s">
        <v>75</v>
      </c>
      <c r="C18" s="12" t="s">
        <v>25</v>
      </c>
      <c r="D18">
        <v>1.6000000000000001E-4</v>
      </c>
      <c r="E18">
        <v>1.6000000000000001E-4</v>
      </c>
      <c r="F18">
        <v>1.6000000000000001E-4</v>
      </c>
      <c r="G18">
        <v>6.324337562546134E-3</v>
      </c>
    </row>
    <row r="19" spans="1:7" x14ac:dyDescent="0.25">
      <c r="A19" t="s">
        <v>76</v>
      </c>
      <c r="C19" s="12" t="s">
        <v>29</v>
      </c>
      <c r="D19">
        <v>2.2000000000000001E-4</v>
      </c>
      <c r="E19">
        <v>2.2000000000000001E-4</v>
      </c>
      <c r="F19">
        <v>2.4000000000000001E-4</v>
      </c>
      <c r="G19">
        <v>8.1386687234044075E-3</v>
      </c>
    </row>
    <row r="20" spans="1:7" x14ac:dyDescent="0.25">
      <c r="A20" t="s">
        <v>77</v>
      </c>
      <c r="C20" s="12" t="s">
        <v>24</v>
      </c>
      <c r="D20">
        <v>2.4000000000000001E-4</v>
      </c>
      <c r="E20">
        <v>2.4000000000000001E-4</v>
      </c>
      <c r="F20">
        <v>2.4000000000000001E-4</v>
      </c>
      <c r="G20">
        <v>9.4928247854113579E-3</v>
      </c>
    </row>
    <row r="21" spans="1:7" x14ac:dyDescent="0.25">
      <c r="A21" t="s">
        <v>78</v>
      </c>
      <c r="C21" s="12" t="s">
        <v>2</v>
      </c>
      <c r="D21">
        <v>5.6999999999999998E-4</v>
      </c>
      <c r="E21">
        <v>4.0000000000000002E-4</v>
      </c>
      <c r="F21">
        <v>2.9999999999999997E-4</v>
      </c>
      <c r="G21">
        <v>1.066419994458556E-2</v>
      </c>
    </row>
    <row r="22" spans="1:7" x14ac:dyDescent="0.25">
      <c r="A22" t="s">
        <v>79</v>
      </c>
      <c r="C22" s="12" t="s">
        <v>5</v>
      </c>
      <c r="D22">
        <v>4.8999999999999998E-4</v>
      </c>
      <c r="E22">
        <v>4.6999999999999999E-4</v>
      </c>
      <c r="F22">
        <v>4.2000000000000002E-4</v>
      </c>
      <c r="G22">
        <v>1.4314168598502869E-2</v>
      </c>
    </row>
    <row r="23" spans="1:7" x14ac:dyDescent="0.25">
      <c r="A23" t="s">
        <v>80</v>
      </c>
      <c r="C23" s="12" t="s">
        <v>1</v>
      </c>
      <c r="D23">
        <v>7.7000000000000007E-4</v>
      </c>
      <c r="E23">
        <v>5.2999999999999998E-4</v>
      </c>
      <c r="F23">
        <v>4.4000000000000002E-4</v>
      </c>
      <c r="G23">
        <v>1.5783006325364109E-2</v>
      </c>
    </row>
    <row r="24" spans="1:7" x14ac:dyDescent="0.25">
      <c r="A24" s="7" t="s">
        <v>81</v>
      </c>
      <c r="C24" s="12" t="s">
        <v>6</v>
      </c>
      <c r="D24">
        <v>6.9000000000000008E-4</v>
      </c>
      <c r="E24">
        <v>6.4999999999999997E-4</v>
      </c>
      <c r="F24">
        <v>5.9000000000000003E-4</v>
      </c>
      <c r="G24">
        <v>1.972103118896484E-2</v>
      </c>
    </row>
    <row r="25" spans="1:7" x14ac:dyDescent="0.25">
      <c r="A25" s="6" t="s">
        <v>82</v>
      </c>
      <c r="C25" s="12" t="s">
        <v>27</v>
      </c>
      <c r="D25">
        <v>6.2E-4</v>
      </c>
      <c r="E25">
        <v>6.2E-4</v>
      </c>
      <c r="F25">
        <v>6.0999999999999997E-4</v>
      </c>
      <c r="G25">
        <v>2.383970562368631E-2</v>
      </c>
    </row>
    <row r="26" spans="1:7" x14ac:dyDescent="0.25">
      <c r="A26" t="s">
        <v>83</v>
      </c>
      <c r="C26" s="12" t="s">
        <v>30</v>
      </c>
      <c r="D26">
        <v>7.7000000000000007E-4</v>
      </c>
      <c r="E26">
        <v>6.6E-4</v>
      </c>
      <c r="F26">
        <v>6.6E-4</v>
      </c>
      <c r="G26">
        <v>2.4099956266582019E-2</v>
      </c>
    </row>
    <row r="27" spans="1:7" x14ac:dyDescent="0.25">
      <c r="A27" t="s">
        <v>84</v>
      </c>
      <c r="C27" s="12" t="s">
        <v>9</v>
      </c>
      <c r="D27">
        <v>2.3400000000000001E-3</v>
      </c>
      <c r="E27">
        <v>2.2799999999999999E-3</v>
      </c>
      <c r="F27">
        <v>9.1E-4</v>
      </c>
      <c r="G27">
        <v>2.8373849578201771E-2</v>
      </c>
    </row>
    <row r="28" spans="1:7" x14ac:dyDescent="0.25">
      <c r="A28" t="s">
        <v>85</v>
      </c>
      <c r="C28" s="12" t="s">
        <v>7</v>
      </c>
      <c r="D28">
        <v>1.2899999999999999E-3</v>
      </c>
      <c r="E28">
        <v>1.1000000000000001E-3</v>
      </c>
      <c r="F28">
        <v>8.4000000000000003E-4</v>
      </c>
      <c r="G28">
        <v>3.1974738463759422E-2</v>
      </c>
    </row>
    <row r="29" spans="1:7" x14ac:dyDescent="0.25">
      <c r="A29" t="s">
        <v>98</v>
      </c>
      <c r="C29" s="12" t="s">
        <v>26</v>
      </c>
      <c r="D29">
        <v>8.4000000000000003E-4</v>
      </c>
      <c r="E29">
        <v>8.4000000000000003E-4</v>
      </c>
      <c r="F29">
        <v>8.1999999999999998E-4</v>
      </c>
      <c r="G29">
        <v>3.2335480675101287E-2</v>
      </c>
    </row>
    <row r="30" spans="1:7" x14ac:dyDescent="0.25">
      <c r="A30" t="s">
        <v>87</v>
      </c>
      <c r="C30" s="12" t="s">
        <v>31</v>
      </c>
      <c r="D30">
        <v>1.2099999999999999E-3</v>
      </c>
      <c r="E30">
        <v>1.2099999999999999E-3</v>
      </c>
      <c r="F30">
        <v>1.2099999999999999E-3</v>
      </c>
      <c r="G30">
        <v>4.6668980270624161E-2</v>
      </c>
    </row>
    <row r="31" spans="1:7" x14ac:dyDescent="0.25">
      <c r="A31" t="s">
        <v>88</v>
      </c>
      <c r="C31" s="12" t="s">
        <v>4</v>
      </c>
      <c r="D31">
        <v>3.9699999999999996E-3</v>
      </c>
      <c r="E31">
        <v>3.14E-3</v>
      </c>
      <c r="F31">
        <v>2.1199999999999999E-3</v>
      </c>
      <c r="G31">
        <v>7.6621074229478836E-2</v>
      </c>
    </row>
    <row r="32" spans="1:7" x14ac:dyDescent="0.25">
      <c r="A32" s="7" t="s">
        <v>89</v>
      </c>
      <c r="C32" s="12" t="s">
        <v>3</v>
      </c>
      <c r="D32">
        <v>4.64E-3</v>
      </c>
      <c r="E32">
        <v>3.7399999999999998E-3</v>
      </c>
      <c r="F32">
        <v>2.7000000000000001E-3</v>
      </c>
      <c r="G32">
        <v>9.7854573279619217E-2</v>
      </c>
    </row>
    <row r="33" spans="1:24" x14ac:dyDescent="0.25">
      <c r="A33" s="6" t="s">
        <v>90</v>
      </c>
      <c r="C33" s="12" t="s">
        <v>8</v>
      </c>
      <c r="D33">
        <v>1.0160000000000001E-2</v>
      </c>
      <c r="E33">
        <v>1.0619999999999999E-2</v>
      </c>
      <c r="F33">
        <v>4.7999999999999996E-3</v>
      </c>
      <c r="G33">
        <v>0.18966098129749301</v>
      </c>
    </row>
    <row r="34" spans="1:24" x14ac:dyDescent="0.25">
      <c r="A34" t="s">
        <v>91</v>
      </c>
      <c r="C34" s="12" t="s">
        <v>10</v>
      </c>
      <c r="D34">
        <v>1.9740000000000001E-2</v>
      </c>
      <c r="E34">
        <v>1.6410000000000001E-2</v>
      </c>
      <c r="F34">
        <v>6.1999999999999998E-3</v>
      </c>
      <c r="G34">
        <v>0.2128274142742157</v>
      </c>
    </row>
    <row r="35" spans="1:24" x14ac:dyDescent="0.25">
      <c r="A35" t="s">
        <v>92</v>
      </c>
      <c r="C35" s="12" t="s">
        <v>13</v>
      </c>
      <c r="D35">
        <v>0.12109</v>
      </c>
      <c r="E35">
        <v>0.10895000000000001</v>
      </c>
      <c r="F35">
        <v>6.3909999999999995E-2</v>
      </c>
      <c r="G35">
        <v>2.4622080326080318</v>
      </c>
    </row>
    <row r="36" spans="1:24" x14ac:dyDescent="0.25">
      <c r="A36" s="7" t="s">
        <v>93</v>
      </c>
      <c r="C36" s="12" t="s">
        <v>11</v>
      </c>
      <c r="D36">
        <v>0.19261</v>
      </c>
      <c r="E36">
        <v>0.16456000000000001</v>
      </c>
      <c r="F36">
        <v>0.10831</v>
      </c>
      <c r="G36">
        <v>3.9142253398895259</v>
      </c>
    </row>
    <row r="37" spans="1:24" x14ac:dyDescent="0.25">
      <c r="A37" t="s">
        <v>94</v>
      </c>
      <c r="C37" s="12" t="s">
        <v>12</v>
      </c>
      <c r="D37">
        <v>0.18862000000000001</v>
      </c>
      <c r="E37">
        <v>0.17385999999999999</v>
      </c>
      <c r="F37">
        <v>0.16691</v>
      </c>
      <c r="G37">
        <v>5.4899492263793954</v>
      </c>
    </row>
    <row r="39" spans="1:24" ht="15.75" customHeight="1" thickBot="1" x14ac:dyDescent="0.3"/>
    <row r="40" spans="1:24" x14ac:dyDescent="0.25">
      <c r="D40" s="137"/>
      <c r="E40" s="138"/>
      <c r="F40" s="138"/>
      <c r="G40" s="138"/>
      <c r="H40" s="138"/>
      <c r="I40" s="138"/>
      <c r="J40" s="138"/>
      <c r="K40" s="139"/>
      <c r="L40" s="137"/>
      <c r="M40" s="138"/>
      <c r="N40" s="138"/>
      <c r="O40" s="138"/>
      <c r="P40" s="138"/>
      <c r="Q40" s="138"/>
      <c r="R40" s="138"/>
      <c r="S40" s="139"/>
      <c r="T40" s="131"/>
      <c r="U40" s="130"/>
      <c r="V40" s="130"/>
      <c r="W40" s="130"/>
      <c r="X40" s="130"/>
    </row>
    <row r="41" spans="1:24" x14ac:dyDescent="0.25">
      <c r="D41" s="6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 s="7" t="s">
        <v>81</v>
      </c>
      <c r="L41" s="6" t="s">
        <v>82</v>
      </c>
      <c r="M41" t="s">
        <v>83</v>
      </c>
      <c r="N41" t="s">
        <v>84</v>
      </c>
      <c r="O41" t="s">
        <v>85</v>
      </c>
      <c r="P41" t="s">
        <v>98</v>
      </c>
      <c r="Q41" t="s">
        <v>87</v>
      </c>
      <c r="R41" t="s">
        <v>88</v>
      </c>
      <c r="S41" s="7" t="s">
        <v>89</v>
      </c>
      <c r="T41" s="6" t="s">
        <v>90</v>
      </c>
      <c r="U41" t="s">
        <v>91</v>
      </c>
      <c r="V41" t="s">
        <v>92</v>
      </c>
      <c r="W41" s="7" t="s">
        <v>93</v>
      </c>
      <c r="X41" t="s">
        <v>94</v>
      </c>
    </row>
    <row r="42" spans="1:24" x14ac:dyDescent="0.25">
      <c r="C42" t="s">
        <v>34</v>
      </c>
      <c r="D42">
        <v>1.3999999999999999E-4</v>
      </c>
      <c r="E42">
        <v>1.6000000000000001E-4</v>
      </c>
      <c r="F42">
        <v>2.2000000000000001E-4</v>
      </c>
      <c r="G42">
        <v>2.4000000000000001E-4</v>
      </c>
      <c r="H42">
        <v>5.6999999999999998E-4</v>
      </c>
      <c r="I42">
        <v>4.8999999999999998E-4</v>
      </c>
      <c r="J42">
        <v>7.7000000000000007E-4</v>
      </c>
      <c r="K42">
        <v>6.9000000000000008E-4</v>
      </c>
      <c r="L42">
        <v>6.2E-4</v>
      </c>
      <c r="M42">
        <v>7.7000000000000007E-4</v>
      </c>
      <c r="N42">
        <v>2.3400000000000001E-3</v>
      </c>
      <c r="O42">
        <v>1.2899999999999999E-3</v>
      </c>
      <c r="P42">
        <v>8.4000000000000003E-4</v>
      </c>
      <c r="Q42">
        <v>1.2099999999999999E-3</v>
      </c>
      <c r="R42">
        <v>3.9699999999999996E-3</v>
      </c>
      <c r="S42">
        <v>4.64E-3</v>
      </c>
      <c r="T42">
        <v>1.0160000000000001E-2</v>
      </c>
      <c r="U42">
        <v>1.9740000000000001E-2</v>
      </c>
      <c r="V42">
        <v>0.12109</v>
      </c>
      <c r="W42">
        <v>0.19261</v>
      </c>
      <c r="X42">
        <v>0.18862000000000001</v>
      </c>
    </row>
    <row r="43" spans="1:24" x14ac:dyDescent="0.25">
      <c r="C43" t="s">
        <v>23</v>
      </c>
      <c r="D43">
        <v>1.3999999999999999E-4</v>
      </c>
      <c r="E43">
        <v>1.6000000000000001E-4</v>
      </c>
      <c r="F43">
        <v>2.2000000000000001E-4</v>
      </c>
      <c r="G43">
        <v>2.4000000000000001E-4</v>
      </c>
      <c r="H43">
        <v>4.0000000000000002E-4</v>
      </c>
      <c r="I43">
        <v>4.6999999999999999E-4</v>
      </c>
      <c r="J43">
        <v>5.2999999999999998E-4</v>
      </c>
      <c r="K43">
        <v>6.4999999999999997E-4</v>
      </c>
      <c r="L43">
        <v>6.2E-4</v>
      </c>
      <c r="M43">
        <v>6.6E-4</v>
      </c>
      <c r="N43">
        <v>2.2799999999999999E-3</v>
      </c>
      <c r="O43">
        <v>1.1000000000000001E-3</v>
      </c>
      <c r="P43">
        <v>8.4000000000000003E-4</v>
      </c>
      <c r="Q43">
        <v>1.2099999999999999E-3</v>
      </c>
      <c r="R43">
        <v>3.14E-3</v>
      </c>
      <c r="S43">
        <v>3.7399999999999998E-3</v>
      </c>
      <c r="T43">
        <v>1.0619999999999999E-2</v>
      </c>
      <c r="U43">
        <v>1.6410000000000001E-2</v>
      </c>
      <c r="V43">
        <v>0.10895000000000001</v>
      </c>
      <c r="W43">
        <v>0.16456000000000001</v>
      </c>
      <c r="X43">
        <v>0.17385999999999999</v>
      </c>
    </row>
    <row r="44" spans="1:24" x14ac:dyDescent="0.25">
      <c r="C44" t="s">
        <v>33</v>
      </c>
      <c r="D44">
        <v>1.3999999999999999E-4</v>
      </c>
      <c r="E44">
        <v>1.6000000000000001E-4</v>
      </c>
      <c r="F44">
        <v>2.4000000000000001E-4</v>
      </c>
      <c r="G44">
        <v>2.4000000000000001E-4</v>
      </c>
      <c r="H44">
        <v>2.9999999999999997E-4</v>
      </c>
      <c r="I44">
        <v>4.2000000000000002E-4</v>
      </c>
      <c r="J44">
        <v>4.4000000000000002E-4</v>
      </c>
      <c r="K44">
        <v>5.9000000000000003E-4</v>
      </c>
      <c r="L44">
        <v>6.0999999999999997E-4</v>
      </c>
      <c r="M44">
        <v>6.6E-4</v>
      </c>
      <c r="N44">
        <v>9.1E-4</v>
      </c>
      <c r="O44">
        <v>8.4000000000000003E-4</v>
      </c>
      <c r="P44">
        <v>8.1999999999999998E-4</v>
      </c>
      <c r="Q44">
        <v>1.2099999999999999E-3</v>
      </c>
      <c r="R44">
        <v>2.1199999999999999E-3</v>
      </c>
      <c r="S44">
        <v>2.7000000000000001E-3</v>
      </c>
      <c r="T44">
        <v>4.7999999999999996E-3</v>
      </c>
      <c r="U44">
        <v>6.1999999999999998E-3</v>
      </c>
      <c r="V44">
        <v>6.3909999999999995E-2</v>
      </c>
      <c r="W44">
        <v>0.10831</v>
      </c>
      <c r="X44">
        <v>0.16691</v>
      </c>
    </row>
  </sheetData>
  <autoFilter ref="C16:G16" xr:uid="{00000000-0009-0000-0000-000006000000}">
    <sortState xmlns:xlrd2="http://schemas.microsoft.com/office/spreadsheetml/2017/richdata2" ref="C17:G37">
      <sortCondition ref="G16"/>
    </sortState>
  </autoFilter>
  <mergeCells count="3">
    <mergeCell ref="D40:K40"/>
    <mergeCell ref="T40:X40"/>
    <mergeCell ref="L40:S40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F69"/>
  <sheetViews>
    <sheetView tabSelected="1" workbookViewId="0">
      <selection activeCell="R5" sqref="R5"/>
    </sheetView>
  </sheetViews>
  <sheetFormatPr defaultRowHeight="15" x14ac:dyDescent="0.25"/>
  <cols>
    <col min="2" max="2" width="18.5703125" bestFit="1" customWidth="1"/>
    <col min="3" max="3" width="8" hidden="1" customWidth="1"/>
    <col min="4" max="4" width="7.5703125" hidden="1" customWidth="1"/>
    <col min="5" max="5" width="6" hidden="1" customWidth="1"/>
    <col min="6" max="7" width="12.5703125" hidden="1" customWidth="1"/>
    <col min="8" max="8" width="7.5703125" hidden="1" customWidth="1"/>
    <col min="9" max="9" width="6" hidden="1" customWidth="1"/>
    <col min="10" max="11" width="12.5703125" hidden="1" customWidth="1"/>
    <col min="12" max="12" width="7.5703125" hidden="1" customWidth="1"/>
    <col min="13" max="13" width="6" hidden="1" customWidth="1"/>
    <col min="14" max="14" width="12.5703125" hidden="1" customWidth="1"/>
    <col min="15" max="15" width="9.7109375" bestFit="1" customWidth="1"/>
    <col min="16" max="16" width="9.7109375" customWidth="1"/>
    <col min="17" max="18" width="12.42578125" customWidth="1"/>
    <col min="19" max="20" width="10.42578125" customWidth="1"/>
    <col min="21" max="21" width="13.5703125" bestFit="1" customWidth="1"/>
    <col min="28" max="28" width="18.5703125" bestFit="1" customWidth="1"/>
  </cols>
  <sheetData>
    <row r="1" spans="2:32" ht="15.75" customHeight="1" thickBot="1" x14ac:dyDescent="0.3"/>
    <row r="2" spans="2:32" ht="15.75" customHeight="1" thickBot="1" x14ac:dyDescent="0.3">
      <c r="C2" t="s">
        <v>93</v>
      </c>
      <c r="D2" t="s">
        <v>91</v>
      </c>
      <c r="E2" t="s">
        <v>79</v>
      </c>
      <c r="F2" t="s">
        <v>34</v>
      </c>
      <c r="G2" t="s">
        <v>93</v>
      </c>
      <c r="H2" t="s">
        <v>99</v>
      </c>
      <c r="I2" t="s">
        <v>79</v>
      </c>
      <c r="J2" t="s">
        <v>23</v>
      </c>
      <c r="K2" t="s">
        <v>93</v>
      </c>
      <c r="L2" t="s">
        <v>99</v>
      </c>
      <c r="M2" t="s">
        <v>79</v>
      </c>
      <c r="N2" t="s">
        <v>33</v>
      </c>
      <c r="O2" s="45" t="s">
        <v>100</v>
      </c>
      <c r="P2" s="5"/>
      <c r="Q2" s="5" t="s">
        <v>62</v>
      </c>
      <c r="R2" s="5"/>
      <c r="S2" s="65" t="s">
        <v>101</v>
      </c>
      <c r="T2" s="65"/>
      <c r="U2" s="1" t="s">
        <v>102</v>
      </c>
      <c r="AC2" t="s">
        <v>99</v>
      </c>
      <c r="AD2" t="s">
        <v>93</v>
      </c>
      <c r="AE2" t="s">
        <v>103</v>
      </c>
      <c r="AF2" t="s">
        <v>101</v>
      </c>
    </row>
    <row r="3" spans="2:32" x14ac:dyDescent="0.25">
      <c r="B3" s="45" t="s">
        <v>25</v>
      </c>
      <c r="C3">
        <v>1.6000000000000001E-4</v>
      </c>
      <c r="D3" s="153">
        <v>6.2541563529521227E-3</v>
      </c>
      <c r="E3" s="155">
        <v>8792</v>
      </c>
      <c r="F3" s="153">
        <f>E3*D3*C3</f>
        <v>8.7978468248248107E-3</v>
      </c>
      <c r="G3">
        <v>1.6000000000000001E-4</v>
      </c>
      <c r="H3" s="47">
        <v>6.324406247586011E-3</v>
      </c>
      <c r="I3" s="5">
        <v>8768</v>
      </c>
      <c r="J3" s="47">
        <f>I3*H3*G3</f>
        <v>8.8723830366134633E-3</v>
      </c>
      <c r="K3">
        <v>1.6000000000000001E-4</v>
      </c>
      <c r="L3" s="47">
        <v>6.324337562546134E-3</v>
      </c>
      <c r="M3" s="5">
        <v>8912</v>
      </c>
      <c r="N3" s="47">
        <f>M3*L3*K3</f>
        <v>9.0179994171857847E-3</v>
      </c>
      <c r="O3" s="150">
        <f>MIN(N3,J3,F3)</f>
        <v>8.7978468248248107E-3</v>
      </c>
      <c r="P3">
        <v>1</v>
      </c>
      <c r="Q3" s="47">
        <f>MIN(D3,H3,L3)</f>
        <v>6.2541563529521227E-3</v>
      </c>
      <c r="R3" s="122">
        <v>2</v>
      </c>
      <c r="S3" s="65">
        <f>MIN(M3,I3,E3)</f>
        <v>8768</v>
      </c>
      <c r="T3" s="145">
        <v>9</v>
      </c>
      <c r="U3" s="2">
        <f>MIN(K3,G3,C3)*1000</f>
        <v>0.16</v>
      </c>
      <c r="V3">
        <v>2</v>
      </c>
      <c r="Z3" s="45"/>
      <c r="AB3" s="45" t="s">
        <v>1</v>
      </c>
      <c r="AC3">
        <v>1.5783006325364109E-2</v>
      </c>
      <c r="AD3">
        <v>4.4000000000000002E-4</v>
      </c>
      <c r="AE3">
        <f t="shared" ref="AE3:AE23" si="0">AD3/AC3</f>
        <v>2.787808551358794E-2</v>
      </c>
      <c r="AF3">
        <v>3096</v>
      </c>
    </row>
    <row r="4" spans="2:32" x14ac:dyDescent="0.25">
      <c r="B4" s="6" t="s">
        <v>24</v>
      </c>
      <c r="C4">
        <v>2.4000000000000001E-4</v>
      </c>
      <c r="D4" s="50">
        <v>9.5399189740419388E-3</v>
      </c>
      <c r="E4">
        <v>7924</v>
      </c>
      <c r="F4" s="50">
        <f>E4*D4*C4</f>
        <v>1.8142636308073997E-2</v>
      </c>
      <c r="G4">
        <v>2.4000000000000001E-4</v>
      </c>
      <c r="H4" s="78">
        <v>9.4932313077151775E-3</v>
      </c>
      <c r="I4" s="44">
        <v>7952</v>
      </c>
      <c r="J4" s="78">
        <f>I4*H4*G4</f>
        <v>1.8117642086148262E-2</v>
      </c>
      <c r="K4">
        <v>2.4000000000000001E-4</v>
      </c>
      <c r="L4" s="50">
        <v>9.4928247854113579E-3</v>
      </c>
      <c r="M4">
        <v>8096</v>
      </c>
      <c r="N4" s="50">
        <f>M4*L4*K4</f>
        <v>1.8444938271045687E-2</v>
      </c>
      <c r="O4" s="117">
        <f>MIN(N4,J4,F4)</f>
        <v>1.8117642086148262E-2</v>
      </c>
      <c r="P4">
        <v>2</v>
      </c>
      <c r="Q4" s="50">
        <f>MIN(D4,H4,L4)</f>
        <v>9.4928247854113579E-3</v>
      </c>
      <c r="R4" s="122">
        <v>4</v>
      </c>
      <c r="S4" s="7">
        <f>MIN(M4,I4,E4)</f>
        <v>7924</v>
      </c>
      <c r="T4" s="115">
        <v>8</v>
      </c>
      <c r="U4" s="3">
        <f>MIN(K4,G4,C4)*1000</f>
        <v>0.24000000000000002</v>
      </c>
      <c r="V4">
        <v>4</v>
      </c>
      <c r="Z4" s="6"/>
      <c r="AB4" s="6" t="s">
        <v>2</v>
      </c>
      <c r="AC4">
        <v>1.066419994458556E-2</v>
      </c>
      <c r="AD4">
        <v>2.9999999999999997E-4</v>
      </c>
      <c r="AE4">
        <f t="shared" si="0"/>
        <v>2.8131505556806099E-2</v>
      </c>
      <c r="AF4">
        <v>3800</v>
      </c>
    </row>
    <row r="5" spans="2:32" x14ac:dyDescent="0.25">
      <c r="B5" s="109" t="s">
        <v>30</v>
      </c>
      <c r="C5" s="110">
        <v>7.7000000000000007E-4</v>
      </c>
      <c r="D5" s="113">
        <v>2.815661858767271E-2</v>
      </c>
      <c r="E5" s="110">
        <v>2184</v>
      </c>
      <c r="F5" s="113">
        <f>E5*D5*C5</f>
        <v>4.735042234651745E-2</v>
      </c>
      <c r="G5" s="110">
        <v>6.6E-4</v>
      </c>
      <c r="H5" s="111">
        <v>2.410021889954805E-2</v>
      </c>
      <c r="I5" s="112">
        <v>2296</v>
      </c>
      <c r="J5" s="111">
        <f>I5*H5*G5</f>
        <v>3.6520507711619132E-2</v>
      </c>
      <c r="K5" s="110">
        <v>6.6E-4</v>
      </c>
      <c r="L5" s="113">
        <v>2.4099956266582019E-2</v>
      </c>
      <c r="M5" s="110">
        <v>2564</v>
      </c>
      <c r="N5" s="113">
        <f>M5*L5*K5</f>
        <v>4.0782909992560755E-2</v>
      </c>
      <c r="O5" s="118">
        <f>MIN(N5,J5,F5)</f>
        <v>3.6520507711619132E-2</v>
      </c>
      <c r="P5" s="110">
        <v>3</v>
      </c>
      <c r="Q5" s="113">
        <f>MIN(D5,H5,L5)</f>
        <v>2.4099956266582019E-2</v>
      </c>
      <c r="R5" s="122">
        <v>10</v>
      </c>
      <c r="S5" s="115">
        <f>MIN(M5,I5,E5)</f>
        <v>2184</v>
      </c>
      <c r="T5" s="115">
        <v>2</v>
      </c>
      <c r="U5" s="116">
        <f>MIN(K5,G5,C5)*1000</f>
        <v>0.66</v>
      </c>
      <c r="V5">
        <v>10</v>
      </c>
      <c r="Z5" s="6"/>
      <c r="AB5" s="6" t="s">
        <v>25</v>
      </c>
      <c r="AC5">
        <v>6.2541563529521227E-3</v>
      </c>
      <c r="AD5">
        <v>1.6000000000000001E-4</v>
      </c>
      <c r="AE5">
        <f t="shared" si="0"/>
        <v>2.5582986892304971E-2</v>
      </c>
      <c r="AF5">
        <v>8768</v>
      </c>
    </row>
    <row r="6" spans="2:32" x14ac:dyDescent="0.25">
      <c r="B6" s="109" t="s">
        <v>7</v>
      </c>
      <c r="C6" s="110">
        <v>1.2899999999999999E-3</v>
      </c>
      <c r="D6" s="146">
        <v>4.5285545289516449E-2</v>
      </c>
      <c r="E6" s="144">
        <v>2096</v>
      </c>
      <c r="F6" s="146">
        <f>E6*D6*C6</f>
        <v>0.12244486877560615</v>
      </c>
      <c r="G6" s="110">
        <v>1.1000000000000001E-3</v>
      </c>
      <c r="H6" s="146">
        <v>3.9238706231117249E-2</v>
      </c>
      <c r="I6" s="144">
        <v>2200</v>
      </c>
      <c r="J6" s="146">
        <f>I6*H6*G6</f>
        <v>9.4957669079303753E-2</v>
      </c>
      <c r="K6" s="110">
        <v>8.4000000000000003E-4</v>
      </c>
      <c r="L6" s="148">
        <v>3.1974738463759422E-2</v>
      </c>
      <c r="M6" s="149">
        <v>1364</v>
      </c>
      <c r="N6" s="148">
        <f>M6*L6*K6</f>
        <v>3.6635376342237E-2</v>
      </c>
      <c r="O6" s="118">
        <f>MIN(N6,J6,F6)</f>
        <v>3.6635376342237E-2</v>
      </c>
      <c r="P6">
        <v>4</v>
      </c>
      <c r="Q6" s="146">
        <f>MIN(D6,H6,L6)</f>
        <v>3.1974738463759422E-2</v>
      </c>
      <c r="R6" s="151">
        <v>12</v>
      </c>
      <c r="S6" s="115">
        <f>MIN(M6,I6,E6)</f>
        <v>1364</v>
      </c>
      <c r="T6" s="144">
        <v>1</v>
      </c>
      <c r="U6" s="116">
        <f>MIN(K6,G6,C6)*1000</f>
        <v>0.84000000000000008</v>
      </c>
      <c r="V6">
        <v>12</v>
      </c>
      <c r="Z6" s="6"/>
      <c r="AB6" s="6" t="s">
        <v>24</v>
      </c>
      <c r="AC6">
        <v>9.4928247854113579E-3</v>
      </c>
      <c r="AD6">
        <v>2.4000000000000001E-4</v>
      </c>
      <c r="AE6">
        <f t="shared" si="0"/>
        <v>2.5282253220225211E-2</v>
      </c>
      <c r="AF6">
        <v>7924</v>
      </c>
    </row>
    <row r="7" spans="2:32" s="110" customFormat="1" x14ac:dyDescent="0.25">
      <c r="B7" s="6" t="s">
        <v>28</v>
      </c>
      <c r="C7">
        <v>1.3999999999999999E-4</v>
      </c>
      <c r="D7" s="147">
        <v>5.2183561492711314E-3</v>
      </c>
      <c r="E7" s="145">
        <v>56468</v>
      </c>
      <c r="F7" s="147">
        <f>E7*D7*C7</f>
        <v>4.125381890518591E-2</v>
      </c>
      <c r="G7">
        <v>1.3999999999999999E-4</v>
      </c>
      <c r="H7" s="147">
        <v>5.2350873593240968E-3</v>
      </c>
      <c r="I7" s="145">
        <v>57748</v>
      </c>
      <c r="J7" s="147">
        <f>I7*H7*G7</f>
        <v>4.2324215475674706E-2</v>
      </c>
      <c r="K7">
        <v>1.3999999999999999E-4</v>
      </c>
      <c r="L7" s="147">
        <v>5.0338937435299149E-3</v>
      </c>
      <c r="M7" s="145">
        <v>59420</v>
      </c>
      <c r="N7" s="147">
        <f>M7*L7*K7</f>
        <v>4.187595527367665E-2</v>
      </c>
      <c r="O7" s="117">
        <f>MIN(N7,J7,F7)</f>
        <v>4.125381890518591E-2</v>
      </c>
      <c r="P7">
        <v>5</v>
      </c>
      <c r="Q7" s="147">
        <f>MIN(D7,H7,L7)</f>
        <v>5.0338937435299149E-3</v>
      </c>
      <c r="R7" s="122">
        <v>1</v>
      </c>
      <c r="S7" s="7">
        <f>MIN(M7,I7,E7)</f>
        <v>56468</v>
      </c>
      <c r="T7" s="115">
        <v>20</v>
      </c>
      <c r="U7" s="3">
        <f>MIN(K7,G7,C7)*1000</f>
        <v>0.13999999999999999</v>
      </c>
      <c r="V7">
        <v>1</v>
      </c>
      <c r="Z7" s="109"/>
      <c r="AB7" s="109" t="s">
        <v>11</v>
      </c>
      <c r="AC7" s="110">
        <v>3.9142253398895259</v>
      </c>
      <c r="AD7" s="110">
        <v>0.10831</v>
      </c>
      <c r="AE7" s="110">
        <f t="shared" si="0"/>
        <v>2.7670864754827048E-2</v>
      </c>
      <c r="AF7" s="110">
        <v>30820</v>
      </c>
    </row>
    <row r="8" spans="2:32" ht="15.75" customHeight="1" thickBot="1" x14ac:dyDescent="0.3">
      <c r="B8" s="152" t="s">
        <v>2</v>
      </c>
      <c r="C8" s="110">
        <v>5.6999999999999998E-4</v>
      </c>
      <c r="D8" s="154">
        <v>2.0134381018578999E-2</v>
      </c>
      <c r="E8" s="156">
        <v>3800</v>
      </c>
      <c r="F8" s="154">
        <f>E8*D8*C8</f>
        <v>4.3611069286242109E-2</v>
      </c>
      <c r="G8" s="110">
        <v>4.0000000000000002E-4</v>
      </c>
      <c r="H8" s="157">
        <v>1.4494099654257299E-2</v>
      </c>
      <c r="I8" s="158">
        <v>24680</v>
      </c>
      <c r="J8" s="157">
        <f>I8*H8*G8</f>
        <v>0.14308575178682806</v>
      </c>
      <c r="K8" s="110">
        <v>2.9999999999999997E-4</v>
      </c>
      <c r="L8" s="157">
        <v>1.066419994458556E-2</v>
      </c>
      <c r="M8" s="158">
        <v>24720</v>
      </c>
      <c r="N8" s="157">
        <f>M8*L8*K8</f>
        <v>7.90857067890465E-2</v>
      </c>
      <c r="O8" s="159">
        <f>MIN(N8,J8,F8)</f>
        <v>4.3611069286242109E-2</v>
      </c>
      <c r="P8" s="110">
        <v>6</v>
      </c>
      <c r="Q8" s="157">
        <f>MIN(D8,H8,L8)</f>
        <v>1.066419994458556E-2</v>
      </c>
      <c r="R8" s="122">
        <v>5</v>
      </c>
      <c r="S8" s="160">
        <f>MIN(M8,I8,E8)</f>
        <v>3800</v>
      </c>
      <c r="T8" s="115">
        <v>5</v>
      </c>
      <c r="U8" s="161">
        <f>MIN(K8,G8,C8)*1000</f>
        <v>0.3</v>
      </c>
      <c r="V8">
        <v>5</v>
      </c>
      <c r="Z8" s="19"/>
      <c r="AB8" s="19" t="s">
        <v>8</v>
      </c>
      <c r="AC8">
        <v>0.18966098129749301</v>
      </c>
      <c r="AD8">
        <v>4.7999999999999996E-3</v>
      </c>
      <c r="AE8">
        <f t="shared" si="0"/>
        <v>2.5308315749305085E-2</v>
      </c>
      <c r="AF8">
        <v>3068</v>
      </c>
    </row>
    <row r="9" spans="2:32" s="110" customFormat="1" x14ac:dyDescent="0.25">
      <c r="B9" s="144" t="s">
        <v>1</v>
      </c>
      <c r="C9" s="110">
        <v>7.7000000000000007E-4</v>
      </c>
      <c r="D9" s="111">
        <v>2.7040206827223301E-2</v>
      </c>
      <c r="E9" s="112">
        <v>3096</v>
      </c>
      <c r="F9" s="111">
        <f>E9*D9*C9</f>
        <v>6.446168985955418E-2</v>
      </c>
      <c r="G9" s="110">
        <v>5.2999999999999998E-4</v>
      </c>
      <c r="H9" s="113">
        <v>1.958953682333231E-2</v>
      </c>
      <c r="I9" s="110">
        <v>19308</v>
      </c>
      <c r="J9" s="113">
        <f>I9*H9*G9</f>
        <v>0.20046443180199711</v>
      </c>
      <c r="K9" s="110">
        <v>4.4000000000000002E-4</v>
      </c>
      <c r="L9" s="113">
        <v>1.5783006325364109E-2</v>
      </c>
      <c r="M9" s="110">
        <v>19444</v>
      </c>
      <c r="N9" s="113">
        <f>M9*L9*K9</f>
        <v>0.1350293009957671</v>
      </c>
      <c r="O9" s="114">
        <f>MIN(N9,J9,F9)</f>
        <v>6.446168985955418E-2</v>
      </c>
      <c r="P9">
        <v>7</v>
      </c>
      <c r="Q9" s="113">
        <f>MIN(D9,H9,L9)</f>
        <v>1.5783006325364109E-2</v>
      </c>
      <c r="R9" s="122">
        <v>7</v>
      </c>
      <c r="S9" s="115">
        <f>MIN(M9,I9,E9)</f>
        <v>3096</v>
      </c>
      <c r="T9" s="110">
        <v>4</v>
      </c>
      <c r="U9" s="116">
        <f>MIN(K9,G9,C9)*1000</f>
        <v>0.44</v>
      </c>
      <c r="V9">
        <v>7</v>
      </c>
      <c r="AB9" s="110" t="s">
        <v>12</v>
      </c>
      <c r="AC9" s="110">
        <v>5.4899492263793954</v>
      </c>
      <c r="AD9" s="110">
        <v>0.16691</v>
      </c>
      <c r="AE9" s="110">
        <f t="shared" si="0"/>
        <v>3.0402831268091096E-2</v>
      </c>
      <c r="AF9" s="110">
        <v>4896</v>
      </c>
    </row>
    <row r="10" spans="2:32" x14ac:dyDescent="0.25">
      <c r="B10" s="145" t="s">
        <v>29</v>
      </c>
      <c r="C10">
        <v>2.2000000000000001E-4</v>
      </c>
      <c r="D10" s="50">
        <v>8.0918935127556324E-3</v>
      </c>
      <c r="E10">
        <v>59988</v>
      </c>
      <c r="F10" s="50">
        <f>E10*D10*C10</f>
        <v>0.10679163176950068</v>
      </c>
      <c r="G10">
        <v>2.2000000000000001E-4</v>
      </c>
      <c r="H10" s="50">
        <v>8.1082498654723167E-3</v>
      </c>
      <c r="I10">
        <v>61748</v>
      </c>
      <c r="J10" s="50">
        <f>I10*H10*G10</f>
        <v>0.11014700679250061</v>
      </c>
      <c r="K10">
        <v>2.4000000000000001E-4</v>
      </c>
      <c r="L10" s="50">
        <v>8.1386687234044075E-3</v>
      </c>
      <c r="M10">
        <v>65140</v>
      </c>
      <c r="N10" s="50">
        <f>M10*L10*K10</f>
        <v>0.12723669135421514</v>
      </c>
      <c r="O10" s="80">
        <f>MIN(N10,J10,F10)</f>
        <v>0.10679163176950068</v>
      </c>
      <c r="P10">
        <v>8</v>
      </c>
      <c r="Q10" s="147">
        <f>MIN(D10,H10,L10)</f>
        <v>8.0918935127556324E-3</v>
      </c>
      <c r="R10" s="151">
        <v>3</v>
      </c>
      <c r="S10" s="7">
        <f>MIN(M10,I10,E10)</f>
        <v>59988</v>
      </c>
      <c r="T10" s="7">
        <v>21</v>
      </c>
      <c r="U10" s="3">
        <f>MIN(K10,G10,C10)*1000</f>
        <v>0.22</v>
      </c>
      <c r="V10">
        <v>3</v>
      </c>
      <c r="AB10" t="s">
        <v>3</v>
      </c>
      <c r="AC10">
        <v>9.7854573279619217E-2</v>
      </c>
      <c r="AD10">
        <v>2.7000000000000001E-3</v>
      </c>
      <c r="AE10">
        <f t="shared" si="0"/>
        <v>2.7591965398334081E-2</v>
      </c>
      <c r="AF10">
        <v>20088</v>
      </c>
    </row>
    <row r="11" spans="2:32" x14ac:dyDescent="0.25">
      <c r="B11" s="145" t="s">
        <v>5</v>
      </c>
      <c r="C11">
        <v>4.8999999999999998E-4</v>
      </c>
      <c r="D11" s="147">
        <v>1.6488637775182721E-2</v>
      </c>
      <c r="E11" s="145">
        <v>38380</v>
      </c>
      <c r="F11" s="147">
        <f>E11*D11*C11</f>
        <v>0.31008861972764129</v>
      </c>
      <c r="G11">
        <v>4.6999999999999999E-4</v>
      </c>
      <c r="H11" s="147">
        <v>1.557661918923259E-2</v>
      </c>
      <c r="I11" s="145">
        <v>38820</v>
      </c>
      <c r="J11" s="147">
        <f>I11*H11*G11</f>
        <v>0.28420164775522433</v>
      </c>
      <c r="K11">
        <v>4.2000000000000002E-4</v>
      </c>
      <c r="L11" s="147">
        <v>1.4314168598502869E-2</v>
      </c>
      <c r="M11" s="145">
        <v>41124</v>
      </c>
      <c r="N11" s="147">
        <f>M11*L11*K11</f>
        <v>0.24723546516682945</v>
      </c>
      <c r="O11" s="80">
        <f>MIN(N11,J11,F11)</f>
        <v>0.24723546516682945</v>
      </c>
      <c r="P11" s="110">
        <v>9</v>
      </c>
      <c r="Q11" s="147">
        <f>MIN(D11,H11,L11)</f>
        <v>1.4314168598502869E-2</v>
      </c>
      <c r="R11" s="151">
        <v>6</v>
      </c>
      <c r="S11" s="7">
        <f>MIN(M11,I11,E11)</f>
        <v>38380</v>
      </c>
      <c r="T11" s="7">
        <v>18</v>
      </c>
      <c r="U11" s="3">
        <f>MIN(K11,G11,C11)*1000</f>
        <v>0.42000000000000004</v>
      </c>
      <c r="V11">
        <v>6</v>
      </c>
      <c r="AB11" t="s">
        <v>4</v>
      </c>
      <c r="AC11">
        <v>7.6621074229478836E-2</v>
      </c>
      <c r="AD11">
        <v>2.1199999999999999E-3</v>
      </c>
      <c r="AE11">
        <f t="shared" si="0"/>
        <v>2.7668628002403561E-2</v>
      </c>
      <c r="AF11">
        <v>20088</v>
      </c>
    </row>
    <row r="12" spans="2:32" s="110" customFormat="1" x14ac:dyDescent="0.25">
      <c r="B12" t="s">
        <v>27</v>
      </c>
      <c r="C12">
        <v>6.2E-4</v>
      </c>
      <c r="D12" s="50">
        <v>2.4396536871790889E-2</v>
      </c>
      <c r="E12">
        <v>16772</v>
      </c>
      <c r="F12" s="50">
        <f>E12*D12*C12</f>
        <v>0.2536908041764796</v>
      </c>
      <c r="G12">
        <v>6.2E-4</v>
      </c>
      <c r="H12" s="50">
        <v>2.3995006456971169E-2</v>
      </c>
      <c r="I12">
        <v>16656</v>
      </c>
      <c r="J12" s="50">
        <f>I12*H12*G12</f>
        <v>0.24778971307933331</v>
      </c>
      <c r="K12">
        <v>6.0999999999999997E-4</v>
      </c>
      <c r="L12" s="50">
        <v>2.383970562368631E-2</v>
      </c>
      <c r="M12">
        <v>17068</v>
      </c>
      <c r="N12" s="50">
        <f>M12*L12*K12</f>
        <v>0.24820661830689753</v>
      </c>
      <c r="O12" s="80">
        <f>MIN(N12,J12,F12)</f>
        <v>0.24778971307933331</v>
      </c>
      <c r="P12">
        <v>10</v>
      </c>
      <c r="Q12" s="50">
        <f>MIN(D12,H12,L12)</f>
        <v>2.383970562368631E-2</v>
      </c>
      <c r="R12" s="151">
        <v>9</v>
      </c>
      <c r="S12" s="7">
        <f>MIN(M12,I12,E12)</f>
        <v>16656</v>
      </c>
      <c r="T12" s="145">
        <v>12</v>
      </c>
      <c r="U12" s="3">
        <f>MIN(K12,G12,C12)*1000</f>
        <v>0.61</v>
      </c>
      <c r="V12">
        <v>9</v>
      </c>
      <c r="AB12" s="110" t="s">
        <v>27</v>
      </c>
      <c r="AC12" s="110">
        <v>2.383970562368631E-2</v>
      </c>
      <c r="AD12" s="110">
        <v>6.0999999999999997E-4</v>
      </c>
      <c r="AE12" s="110">
        <f t="shared" si="0"/>
        <v>2.5587564277384574E-2</v>
      </c>
      <c r="AF12" s="110">
        <v>16656</v>
      </c>
    </row>
    <row r="13" spans="2:32" x14ac:dyDescent="0.25">
      <c r="B13" t="s">
        <v>26</v>
      </c>
      <c r="C13">
        <v>8.4000000000000003E-4</v>
      </c>
      <c r="D13" s="50">
        <v>3.2963411882519722E-2</v>
      </c>
      <c r="E13">
        <v>14648</v>
      </c>
      <c r="F13" s="50">
        <f>E13*D13*C13</f>
        <v>0.40559236809432508</v>
      </c>
      <c r="G13">
        <v>8.4000000000000003E-4</v>
      </c>
      <c r="H13" s="50">
        <v>3.2490706071257598E-2</v>
      </c>
      <c r="I13">
        <v>14464</v>
      </c>
      <c r="J13" s="50">
        <f>I13*H13*G13</f>
        <v>0.39475428099632276</v>
      </c>
      <c r="K13">
        <v>8.1999999999999998E-4</v>
      </c>
      <c r="L13" s="50">
        <v>3.2335480675101287E-2</v>
      </c>
      <c r="M13">
        <v>14876</v>
      </c>
      <c r="N13" s="50">
        <f>M13*L13*K13</f>
        <v>0.39443854062870154</v>
      </c>
      <c r="O13" s="80">
        <f>MIN(N13,J13,F13)</f>
        <v>0.39443854062870154</v>
      </c>
      <c r="P13">
        <v>11</v>
      </c>
      <c r="Q13" s="50">
        <f>MIN(D13,H13,L13)</f>
        <v>3.2335480675101287E-2</v>
      </c>
      <c r="R13" s="122">
        <v>13</v>
      </c>
      <c r="S13" s="7">
        <f>MIN(M13,I13,E13)</f>
        <v>14464</v>
      </c>
      <c r="T13" s="115">
        <v>11</v>
      </c>
      <c r="U13" s="3">
        <f>MIN(K13,G13,C13)*1000</f>
        <v>0.82</v>
      </c>
      <c r="V13">
        <v>11</v>
      </c>
      <c r="AB13" t="s">
        <v>26</v>
      </c>
      <c r="AC13">
        <v>3.2335480675101287E-2</v>
      </c>
      <c r="AD13">
        <v>8.1999999999999998E-4</v>
      </c>
      <c r="AE13">
        <f t="shared" si="0"/>
        <v>2.5359140574997233E-2</v>
      </c>
      <c r="AF13">
        <v>14464</v>
      </c>
    </row>
    <row r="14" spans="2:32" s="110" customFormat="1" x14ac:dyDescent="0.25">
      <c r="B14" t="s">
        <v>6</v>
      </c>
      <c r="C14">
        <v>6.9000000000000008E-4</v>
      </c>
      <c r="D14" s="50">
        <v>2.293783146888017E-2</v>
      </c>
      <c r="E14">
        <v>38436</v>
      </c>
      <c r="F14" s="50">
        <f>E14*D14*C14</f>
        <v>0.6083305583331361</v>
      </c>
      <c r="G14">
        <v>6.4999999999999997E-4</v>
      </c>
      <c r="H14" s="50">
        <v>2.1441231481730931E-2</v>
      </c>
      <c r="I14">
        <v>39004</v>
      </c>
      <c r="J14" s="50">
        <f>I14*H14*G14</f>
        <v>0.54359096526373163</v>
      </c>
      <c r="K14">
        <v>5.9000000000000003E-4</v>
      </c>
      <c r="L14" s="50">
        <v>1.972103118896484E-2</v>
      </c>
      <c r="M14">
        <v>41564</v>
      </c>
      <c r="N14" s="50">
        <f>M14*L14*K14</f>
        <v>0.48361411479949945</v>
      </c>
      <c r="O14" s="80">
        <f>MIN(N14,J14,F14)</f>
        <v>0.48361411479949945</v>
      </c>
      <c r="P14" s="110">
        <v>12</v>
      </c>
      <c r="Q14" s="50">
        <f>MIN(D14,H14,L14)</f>
        <v>1.972103118896484E-2</v>
      </c>
      <c r="R14" s="122">
        <v>8</v>
      </c>
      <c r="S14" s="7">
        <f>MIN(M14,I14,E14)</f>
        <v>38436</v>
      </c>
      <c r="T14" s="115">
        <v>19</v>
      </c>
      <c r="U14" s="3">
        <f>MIN(K14,G14,C14)*1000</f>
        <v>0.59000000000000008</v>
      </c>
      <c r="V14">
        <v>8</v>
      </c>
      <c r="AB14" s="110" t="s">
        <v>13</v>
      </c>
      <c r="AC14" s="110">
        <v>2.4622080326080318</v>
      </c>
      <c r="AD14" s="110">
        <v>6.3909999999999995E-2</v>
      </c>
      <c r="AE14" s="110">
        <f t="shared" si="0"/>
        <v>2.5956377021605661E-2</v>
      </c>
      <c r="AF14" s="110">
        <v>37472</v>
      </c>
    </row>
    <row r="15" spans="2:32" x14ac:dyDescent="0.25">
      <c r="B15" t="s">
        <v>9</v>
      </c>
      <c r="C15">
        <v>2.3400000000000001E-3</v>
      </c>
      <c r="D15" s="50">
        <v>8.2558199763298035E-2</v>
      </c>
      <c r="E15">
        <v>20576</v>
      </c>
      <c r="F15" s="50">
        <f>E15*D15*C15</f>
        <v>3.9749989928913116</v>
      </c>
      <c r="G15">
        <v>2.2799999999999999E-3</v>
      </c>
      <c r="H15" s="50">
        <v>7.8048489987850189E-2</v>
      </c>
      <c r="I15">
        <v>20912</v>
      </c>
      <c r="J15" s="50">
        <f>I15*H15*G15</f>
        <v>3.7213020515871045</v>
      </c>
      <c r="K15">
        <v>9.1E-4</v>
      </c>
      <c r="L15" s="50">
        <v>2.8373849578201771E-2</v>
      </c>
      <c r="M15">
        <v>22592</v>
      </c>
      <c r="N15" s="50">
        <f>M15*L15*K15</f>
        <v>0.58333002880036833</v>
      </c>
      <c r="O15" s="80">
        <f>MIN(N15,J15,F15)</f>
        <v>0.58333002880036833</v>
      </c>
      <c r="P15">
        <v>13</v>
      </c>
      <c r="Q15" s="50">
        <f>MIN(D15,H15,L15)</f>
        <v>2.8373849578201771E-2</v>
      </c>
      <c r="R15" s="122">
        <v>11</v>
      </c>
      <c r="S15" s="7">
        <f>MIN(M15,I15,E15)</f>
        <v>20576</v>
      </c>
      <c r="T15" s="145">
        <v>15</v>
      </c>
      <c r="U15" s="3">
        <f>MIN(K15,G15,C15)*1000</f>
        <v>0.91</v>
      </c>
      <c r="V15">
        <v>13</v>
      </c>
      <c r="AB15" t="s">
        <v>10</v>
      </c>
      <c r="AC15">
        <v>0.2128274142742157</v>
      </c>
      <c r="AD15">
        <v>6.1999999999999998E-3</v>
      </c>
      <c r="AE15">
        <f t="shared" si="0"/>
        <v>2.9131585426357066E-2</v>
      </c>
      <c r="AF15">
        <v>3880</v>
      </c>
    </row>
    <row r="16" spans="2:32" x14ac:dyDescent="0.25">
      <c r="B16" t="s">
        <v>31</v>
      </c>
      <c r="C16">
        <v>1.2099999999999999E-3</v>
      </c>
      <c r="D16" s="50">
        <v>4.6564087271690362E-2</v>
      </c>
      <c r="E16">
        <v>10880</v>
      </c>
      <c r="F16" s="50">
        <f>E16*D16*C16</f>
        <v>0.61300689611434922</v>
      </c>
      <c r="G16">
        <v>1.2099999999999999E-3</v>
      </c>
      <c r="H16" s="50">
        <v>4.6497173607349389E-2</v>
      </c>
      <c r="I16">
        <v>11360</v>
      </c>
      <c r="J16" s="50">
        <f>I16*H16*G16</f>
        <v>0.63913154953718165</v>
      </c>
      <c r="K16">
        <v>1.2099999999999999E-3</v>
      </c>
      <c r="L16" s="50">
        <v>4.6668980270624161E-2</v>
      </c>
      <c r="M16">
        <v>12460</v>
      </c>
      <c r="N16" s="50">
        <f>M16*L16*K16</f>
        <v>0.70360954794809216</v>
      </c>
      <c r="O16" s="80">
        <f>MIN(N16,J16,F16)</f>
        <v>0.61300689611434922</v>
      </c>
      <c r="P16">
        <v>14</v>
      </c>
      <c r="Q16" s="50">
        <f>MIN(D16,H16,L16)</f>
        <v>4.6497173607349389E-2</v>
      </c>
      <c r="R16" s="122">
        <v>14</v>
      </c>
      <c r="S16" s="7">
        <f>MIN(M16,I16,E16)</f>
        <v>10880</v>
      </c>
      <c r="T16" s="115">
        <v>10</v>
      </c>
      <c r="U16" s="3">
        <f>MIN(K16,G16,C16)*1000</f>
        <v>1.21</v>
      </c>
      <c r="V16">
        <v>14</v>
      </c>
      <c r="AB16" t="s">
        <v>31</v>
      </c>
      <c r="AC16">
        <v>4.6497173607349389E-2</v>
      </c>
      <c r="AD16">
        <v>1.2099999999999999E-3</v>
      </c>
      <c r="AE16">
        <f t="shared" si="0"/>
        <v>2.602308712821947E-2</v>
      </c>
      <c r="AF16">
        <v>10880</v>
      </c>
    </row>
    <row r="17" spans="2:32" x14ac:dyDescent="0.25">
      <c r="B17" t="s">
        <v>4</v>
      </c>
      <c r="C17">
        <v>3.9699999999999996E-3</v>
      </c>
      <c r="D17" s="50">
        <v>0.14207933843135831</v>
      </c>
      <c r="E17">
        <v>20088</v>
      </c>
      <c r="F17" s="50">
        <f>E17*D17*C17</f>
        <v>11.330736309124228</v>
      </c>
      <c r="G17">
        <v>3.14E-3</v>
      </c>
      <c r="H17" s="50">
        <v>0.1148038171231747</v>
      </c>
      <c r="I17">
        <v>20580</v>
      </c>
      <c r="J17" s="50">
        <f>I17*H17*G17</f>
        <v>7.4187604270800964</v>
      </c>
      <c r="K17">
        <v>2.1199999999999999E-3</v>
      </c>
      <c r="L17" s="50">
        <v>7.6621074229478836E-2</v>
      </c>
      <c r="M17">
        <v>21124</v>
      </c>
      <c r="N17" s="50">
        <f>M17*L17*K17</f>
        <v>3.4313123726898431</v>
      </c>
      <c r="O17" s="80">
        <f>MIN(N17,J17,F17)</f>
        <v>3.4313123726898431</v>
      </c>
      <c r="P17" s="110">
        <v>15</v>
      </c>
      <c r="Q17" s="50">
        <f>MIN(D17,H17,L17)</f>
        <v>7.6621074229478836E-2</v>
      </c>
      <c r="R17" s="151">
        <v>15</v>
      </c>
      <c r="S17" s="7">
        <f>MIN(M17,I17,E17)</f>
        <v>20088</v>
      </c>
      <c r="T17" s="115">
        <v>13</v>
      </c>
      <c r="U17" s="3">
        <f>MIN(K17,G17,C17)*1000</f>
        <v>2.12</v>
      </c>
      <c r="V17">
        <v>15</v>
      </c>
      <c r="AB17" t="s">
        <v>5</v>
      </c>
      <c r="AC17">
        <v>1.4314168598502869E-2</v>
      </c>
      <c r="AD17">
        <v>4.2000000000000002E-4</v>
      </c>
      <c r="AE17">
        <f t="shared" si="0"/>
        <v>2.934155743030218E-2</v>
      </c>
      <c r="AF17">
        <v>38380</v>
      </c>
    </row>
    <row r="18" spans="2:32" x14ac:dyDescent="0.25">
      <c r="B18" t="s">
        <v>3</v>
      </c>
      <c r="C18">
        <v>4.64E-3</v>
      </c>
      <c r="D18" s="50">
        <v>0.16640947759151459</v>
      </c>
      <c r="E18">
        <v>20088</v>
      </c>
      <c r="F18" s="50">
        <f>E18*D18*C18</f>
        <v>15.510747838382722</v>
      </c>
      <c r="G18">
        <v>3.7399999999999998E-3</v>
      </c>
      <c r="H18" s="50">
        <v>0.13647948205471039</v>
      </c>
      <c r="I18">
        <v>20580</v>
      </c>
      <c r="J18" s="50">
        <f>I18*H18*G18</f>
        <v>10.504716550165414</v>
      </c>
      <c r="K18">
        <v>2.7000000000000001E-3</v>
      </c>
      <c r="L18" s="50">
        <v>9.7854573279619217E-2</v>
      </c>
      <c r="M18">
        <v>21124</v>
      </c>
      <c r="N18" s="50">
        <f>M18*L18*K18</f>
        <v>5.5811160160884263</v>
      </c>
      <c r="O18" s="80">
        <f>MIN(N18,J18,F18)</f>
        <v>5.5811160160884263</v>
      </c>
      <c r="P18">
        <v>16</v>
      </c>
      <c r="Q18" s="50">
        <f>MIN(D18,H18,L18)</f>
        <v>9.7854573279619217E-2</v>
      </c>
      <c r="R18" s="122">
        <v>16</v>
      </c>
      <c r="S18" s="7">
        <f>MIN(M18,I18,E18)</f>
        <v>20088</v>
      </c>
      <c r="T18" s="144">
        <v>14</v>
      </c>
      <c r="U18" s="3">
        <f>MIN(K18,G18,C18)*1000</f>
        <v>2.7</v>
      </c>
      <c r="V18">
        <v>16</v>
      </c>
      <c r="AB18" t="s">
        <v>28</v>
      </c>
      <c r="AC18">
        <v>5.0338937435299149E-3</v>
      </c>
      <c r="AD18">
        <v>1.3999999999999999E-4</v>
      </c>
      <c r="AE18">
        <f t="shared" si="0"/>
        <v>2.7811473013299611E-2</v>
      </c>
      <c r="AF18">
        <v>56468</v>
      </c>
    </row>
    <row r="19" spans="2:32" ht="15.75" customHeight="1" thickBot="1" x14ac:dyDescent="0.3">
      <c r="B19" s="145" t="s">
        <v>8</v>
      </c>
      <c r="C19">
        <v>1.0160000000000001E-2</v>
      </c>
      <c r="D19" s="50">
        <v>0.40368440747261047</v>
      </c>
      <c r="E19">
        <v>3068</v>
      </c>
      <c r="F19" s="50">
        <f>E19*D19*C19</f>
        <v>12.583198223199846</v>
      </c>
      <c r="G19">
        <v>1.0619999999999999E-2</v>
      </c>
      <c r="H19" s="50">
        <v>0.4224787056446076</v>
      </c>
      <c r="I19" s="16">
        <v>3356</v>
      </c>
      <c r="J19" s="50">
        <f>I19*H19*G19</f>
        <v>15.057445253841879</v>
      </c>
      <c r="K19">
        <v>4.7999999999999996E-3</v>
      </c>
      <c r="L19" s="50">
        <v>0.18966098129749301</v>
      </c>
      <c r="M19">
        <v>7568</v>
      </c>
      <c r="N19" s="50">
        <f>M19*L19*K19</f>
        <v>6.8897006710052491</v>
      </c>
      <c r="O19" s="80">
        <f>MIN(N19,J19,F19)</f>
        <v>6.8897006710052491</v>
      </c>
      <c r="P19">
        <v>17</v>
      </c>
      <c r="Q19" s="50">
        <f>MIN(D19,H19,L19)</f>
        <v>0.18966098129749301</v>
      </c>
      <c r="R19" s="122">
        <v>17</v>
      </c>
      <c r="S19" s="7">
        <f>MIN(M19,I19,E19)</f>
        <v>3068</v>
      </c>
      <c r="T19" s="7">
        <v>3</v>
      </c>
      <c r="U19" s="3">
        <f>MIN(K19,G19,C19)*1000</f>
        <v>4.8</v>
      </c>
      <c r="V19">
        <v>17</v>
      </c>
      <c r="AB19" t="s">
        <v>6</v>
      </c>
      <c r="AC19">
        <v>1.972103118896484E-2</v>
      </c>
      <c r="AD19">
        <v>5.9000000000000003E-4</v>
      </c>
      <c r="AE19">
        <f t="shared" si="0"/>
        <v>2.9917299675999813E-2</v>
      </c>
      <c r="AF19">
        <v>38436</v>
      </c>
    </row>
    <row r="20" spans="2:32" x14ac:dyDescent="0.25">
      <c r="B20" s="145" t="s">
        <v>10</v>
      </c>
      <c r="C20">
        <v>1.9740000000000001E-2</v>
      </c>
      <c r="D20" s="147">
        <v>0.69093415141105652</v>
      </c>
      <c r="E20" s="145">
        <v>3880</v>
      </c>
      <c r="F20" s="147">
        <f>E20*D20*C20</f>
        <v>52.919475777554517</v>
      </c>
      <c r="G20">
        <v>1.6410000000000001E-2</v>
      </c>
      <c r="H20" s="147">
        <v>0.56662341952323914</v>
      </c>
      <c r="I20" s="145">
        <v>5004</v>
      </c>
      <c r="J20" s="147">
        <f>I20*H20*G20</f>
        <v>46.528644733139281</v>
      </c>
      <c r="K20">
        <v>6.1999999999999998E-3</v>
      </c>
      <c r="L20" s="147">
        <v>0.2128274142742157</v>
      </c>
      <c r="M20" s="145">
        <v>11948</v>
      </c>
      <c r="N20" s="147">
        <f>M20*L20*K20</f>
        <v>15.765744063639641</v>
      </c>
      <c r="O20" s="80">
        <f>MIN(N20,J20,F20)</f>
        <v>15.765744063639641</v>
      </c>
      <c r="P20" s="110">
        <v>18</v>
      </c>
      <c r="Q20" s="147">
        <f>MIN(D20,H20,L20)</f>
        <v>0.2128274142742157</v>
      </c>
      <c r="R20" s="151">
        <v>18</v>
      </c>
      <c r="S20" s="7">
        <f>MIN(M20,I20,E20)</f>
        <v>3880</v>
      </c>
      <c r="T20" s="7">
        <v>6</v>
      </c>
      <c r="U20" s="3">
        <f>MIN(K20,G20,C20)*1000</f>
        <v>6.2</v>
      </c>
      <c r="V20">
        <v>18</v>
      </c>
      <c r="AB20" t="s">
        <v>29</v>
      </c>
      <c r="AC20">
        <v>8.0918935127556324E-3</v>
      </c>
      <c r="AD20">
        <v>2.2000000000000001E-4</v>
      </c>
      <c r="AE20">
        <f t="shared" si="0"/>
        <v>2.7187703304943849E-2</v>
      </c>
      <c r="AF20">
        <v>59988</v>
      </c>
    </row>
    <row r="21" spans="2:32" x14ac:dyDescent="0.25">
      <c r="B21" t="s">
        <v>12</v>
      </c>
      <c r="C21">
        <v>0.18862000000000001</v>
      </c>
      <c r="D21" s="50">
        <v>6.1909427642822257</v>
      </c>
      <c r="E21">
        <v>4896</v>
      </c>
      <c r="F21" s="50">
        <f>E21*D21*C21</f>
        <v>5717.2336160778805</v>
      </c>
      <c r="G21">
        <v>0.17385999999999999</v>
      </c>
      <c r="H21" s="50">
        <v>5.7255175113677979</v>
      </c>
      <c r="I21">
        <v>5788</v>
      </c>
      <c r="J21" s="50">
        <f>I21*H21*G21</f>
        <v>5761.5978905588336</v>
      </c>
      <c r="K21">
        <v>0.16691</v>
      </c>
      <c r="L21" s="50">
        <v>5.4899492263793954</v>
      </c>
      <c r="M21">
        <v>9376</v>
      </c>
      <c r="N21" s="50">
        <f>M21*L21*K21</f>
        <v>8591.4859403158589</v>
      </c>
      <c r="O21" s="80">
        <f>MIN(N21,J21,F21)</f>
        <v>5717.2336160778805</v>
      </c>
      <c r="P21">
        <v>19</v>
      </c>
      <c r="Q21" s="147">
        <f>MIN(D21,H21,L21)</f>
        <v>5.4899492263793954</v>
      </c>
      <c r="R21" s="151">
        <v>21</v>
      </c>
      <c r="S21" s="7">
        <f>MIN(M21,I21,E21)</f>
        <v>4896</v>
      </c>
      <c r="T21" s="144">
        <v>7</v>
      </c>
      <c r="U21" s="3">
        <f>MIN(K21,G21,C21)*1000</f>
        <v>166.91</v>
      </c>
      <c r="V21">
        <v>21</v>
      </c>
      <c r="AB21" t="s">
        <v>7</v>
      </c>
      <c r="AC21">
        <v>3.1974738463759422E-2</v>
      </c>
      <c r="AD21">
        <v>8.4000000000000003E-4</v>
      </c>
      <c r="AE21">
        <f t="shared" si="0"/>
        <v>2.6270738725574463E-2</v>
      </c>
      <c r="AF21">
        <v>1364</v>
      </c>
    </row>
    <row r="22" spans="2:32" x14ac:dyDescent="0.25">
      <c r="B22" t="s">
        <v>13</v>
      </c>
      <c r="C22">
        <v>0.12109</v>
      </c>
      <c r="D22" s="50">
        <v>4.7210447788238517</v>
      </c>
      <c r="E22">
        <v>37472</v>
      </c>
      <c r="F22" s="50">
        <f>E22*D22*C22</f>
        <v>21421.667413298259</v>
      </c>
      <c r="G22">
        <v>0.10895000000000001</v>
      </c>
      <c r="H22" s="50">
        <v>4.1970806121826172</v>
      </c>
      <c r="I22" s="145">
        <v>37808</v>
      </c>
      <c r="J22" s="50">
        <f>I22*H22*G22</f>
        <v>17288.537231419374</v>
      </c>
      <c r="K22">
        <v>6.3909999999999995E-2</v>
      </c>
      <c r="L22" s="50">
        <v>2.4622080326080318</v>
      </c>
      <c r="M22">
        <v>43616</v>
      </c>
      <c r="N22" s="50">
        <f>M22*L22*K22</f>
        <v>6863.4013453153211</v>
      </c>
      <c r="O22" s="80">
        <f>MIN(N22,J22,F22)</f>
        <v>6863.4013453153211</v>
      </c>
      <c r="P22">
        <v>20</v>
      </c>
      <c r="Q22" s="50">
        <f>MIN(D22,H22,L22)</f>
        <v>2.4622080326080318</v>
      </c>
      <c r="R22" s="122">
        <v>19</v>
      </c>
      <c r="S22" s="7">
        <f>MIN(M22,I22,E22)</f>
        <v>37472</v>
      </c>
      <c r="T22" s="115">
        <v>17</v>
      </c>
      <c r="U22" s="3">
        <f>MIN(K22,G22,C22)*1000</f>
        <v>63.91</v>
      </c>
      <c r="V22">
        <v>19</v>
      </c>
      <c r="AB22" t="s">
        <v>30</v>
      </c>
      <c r="AC22">
        <v>2.4099956266582019E-2</v>
      </c>
      <c r="AD22">
        <v>6.6E-4</v>
      </c>
      <c r="AE22">
        <f t="shared" si="0"/>
        <v>2.7385941812482991E-2</v>
      </c>
      <c r="AF22">
        <v>2184</v>
      </c>
    </row>
    <row r="23" spans="2:32" ht="15.75" customHeight="1" thickBot="1" x14ac:dyDescent="0.3">
      <c r="B23" t="s">
        <v>11</v>
      </c>
      <c r="C23">
        <v>0.19261</v>
      </c>
      <c r="D23" s="50">
        <v>7.4007179737091073</v>
      </c>
      <c r="E23">
        <v>38108</v>
      </c>
      <c r="F23" s="50">
        <f>E23*D23*C23</f>
        <v>54321.135826015168</v>
      </c>
      <c r="G23">
        <v>0.16456000000000001</v>
      </c>
      <c r="H23" s="50">
        <v>6.0422279834747306</v>
      </c>
      <c r="I23">
        <v>38692</v>
      </c>
      <c r="J23" s="50">
        <f>I23*H23*G23</f>
        <v>38471.805258079607</v>
      </c>
      <c r="K23">
        <v>0.10831</v>
      </c>
      <c r="L23" s="50">
        <v>3.9142253398895259</v>
      </c>
      <c r="M23">
        <v>30820</v>
      </c>
      <c r="N23" s="50">
        <f>M23*L23*K23</f>
        <v>13066.131189085054</v>
      </c>
      <c r="O23" s="81">
        <f>MIN(N23,J23,F23)</f>
        <v>13066.131189085054</v>
      </c>
      <c r="P23" s="110">
        <v>21</v>
      </c>
      <c r="Q23" s="79">
        <f>MIN(D23,H23,L23)</f>
        <v>3.9142253398895259</v>
      </c>
      <c r="R23" s="122">
        <v>20</v>
      </c>
      <c r="S23" s="17">
        <f>MIN(M23,I23,E23)</f>
        <v>30820</v>
      </c>
      <c r="T23" s="115">
        <v>16</v>
      </c>
      <c r="U23" s="4">
        <f>MIN(K23,G23,C23)*1000</f>
        <v>108.31</v>
      </c>
      <c r="V23">
        <v>20</v>
      </c>
      <c r="AB23" t="s">
        <v>9</v>
      </c>
      <c r="AC23">
        <v>2.8373849578201771E-2</v>
      </c>
      <c r="AD23">
        <v>9.1E-4</v>
      </c>
      <c r="AE23">
        <f t="shared" si="0"/>
        <v>3.2071784883892104E-2</v>
      </c>
      <c r="AF23">
        <v>20576</v>
      </c>
    </row>
    <row r="25" spans="2:32" x14ac:dyDescent="0.25">
      <c r="S25">
        <f>AVERAGE(S19:S23)</f>
        <v>16027.2</v>
      </c>
    </row>
    <row r="26" spans="2:32" x14ac:dyDescent="0.25">
      <c r="S26">
        <f>AVERAGE(S11:S18)</f>
        <v>22446</v>
      </c>
    </row>
    <row r="27" spans="2:32" x14ac:dyDescent="0.25">
      <c r="S27">
        <f>AVERAGE(S3:S10)</f>
        <v>17949</v>
      </c>
    </row>
    <row r="30" spans="2:32" ht="15.75" customHeight="1" thickBot="1" x14ac:dyDescent="0.3">
      <c r="AC30" t="s">
        <v>104</v>
      </c>
      <c r="AD30" t="s">
        <v>105</v>
      </c>
      <c r="AE30" t="s">
        <v>106</v>
      </c>
    </row>
    <row r="31" spans="2:32" x14ac:dyDescent="0.25">
      <c r="AB31" s="45" t="s">
        <v>1</v>
      </c>
      <c r="AC31">
        <v>1.5783006325364109E-2</v>
      </c>
      <c r="AD31">
        <v>4.4000000000000002E-4</v>
      </c>
      <c r="AE31">
        <v>3096</v>
      </c>
    </row>
    <row r="32" spans="2:32" x14ac:dyDescent="0.25">
      <c r="AB32" s="6" t="s">
        <v>24</v>
      </c>
      <c r="AC32">
        <v>9.4928247854113579E-3</v>
      </c>
      <c r="AD32">
        <v>2.4000000000000001E-4</v>
      </c>
      <c r="AE32">
        <v>7924</v>
      </c>
    </row>
    <row r="33" spans="15:31" x14ac:dyDescent="0.25">
      <c r="AB33" t="s">
        <v>80</v>
      </c>
      <c r="AC33">
        <f>AC31/AC32</f>
        <v>1.6626248437261317</v>
      </c>
      <c r="AD33">
        <f>AD31/AD32</f>
        <v>1.8333333333333333</v>
      </c>
      <c r="AE33">
        <f>AE32/AE31</f>
        <v>2.5594315245478034</v>
      </c>
    </row>
    <row r="35" spans="15:31" x14ac:dyDescent="0.25">
      <c r="AB35" s="6" t="s">
        <v>2</v>
      </c>
      <c r="AC35">
        <v>1.066419994458556E-2</v>
      </c>
      <c r="AD35">
        <v>2.9999999999999997E-4</v>
      </c>
      <c r="AE35">
        <v>3800</v>
      </c>
    </row>
    <row r="36" spans="15:31" x14ac:dyDescent="0.25">
      <c r="AB36" s="6" t="s">
        <v>25</v>
      </c>
      <c r="AC36">
        <v>6.2541563529521227E-3</v>
      </c>
      <c r="AD36">
        <v>1.6000000000000001E-4</v>
      </c>
      <c r="AE36">
        <v>8768</v>
      </c>
    </row>
    <row r="37" spans="15:31" x14ac:dyDescent="0.25">
      <c r="AB37" t="s">
        <v>78</v>
      </c>
      <c r="AC37">
        <f>AC35/AC36</f>
        <v>1.7051380462453234</v>
      </c>
      <c r="AD37">
        <f>AD35/AD36</f>
        <v>1.8749999999999998</v>
      </c>
      <c r="AE37">
        <f>AE36/AE35</f>
        <v>2.3073684210526317</v>
      </c>
    </row>
    <row r="39" spans="15:31" x14ac:dyDescent="0.25">
      <c r="AB39" t="s">
        <v>3</v>
      </c>
      <c r="AC39">
        <v>9.7854573279619217E-2</v>
      </c>
      <c r="AD39">
        <v>2.7000000000000001E-3</v>
      </c>
      <c r="AE39">
        <v>20088</v>
      </c>
    </row>
    <row r="40" spans="15:31" x14ac:dyDescent="0.25">
      <c r="AB40" t="s">
        <v>26</v>
      </c>
      <c r="AC40">
        <v>3.2335480675101287E-2</v>
      </c>
      <c r="AD40">
        <v>8.1999999999999998E-4</v>
      </c>
      <c r="AE40">
        <v>14464</v>
      </c>
    </row>
    <row r="41" spans="15:31" x14ac:dyDescent="0.25">
      <c r="AB41" t="s">
        <v>89</v>
      </c>
      <c r="AC41">
        <f>AC39/AC40</f>
        <v>3.0262291215905268</v>
      </c>
      <c r="AD41">
        <f>AD39/AD40</f>
        <v>3.2926829268292686</v>
      </c>
      <c r="AE41">
        <f>AE40/AE39</f>
        <v>0.72003185981680606</v>
      </c>
    </row>
    <row r="43" spans="15:31" x14ac:dyDescent="0.25">
      <c r="AB43" t="s">
        <v>4</v>
      </c>
      <c r="AC43">
        <v>7.6621074229478836E-2</v>
      </c>
      <c r="AD43">
        <v>2.1199999999999999E-3</v>
      </c>
      <c r="AE43">
        <v>20088</v>
      </c>
    </row>
    <row r="44" spans="15:31" x14ac:dyDescent="0.25">
      <c r="AB44" t="s">
        <v>27</v>
      </c>
      <c r="AC44">
        <v>2.383970562368631E-2</v>
      </c>
      <c r="AD44">
        <v>6.0999999999999997E-4</v>
      </c>
      <c r="AE44">
        <v>16656</v>
      </c>
    </row>
    <row r="45" spans="15:31" x14ac:dyDescent="0.25">
      <c r="AB45" t="s">
        <v>88</v>
      </c>
      <c r="AC45">
        <f>AC43/AC44</f>
        <v>3.2140109210640073</v>
      </c>
      <c r="AD45">
        <f>AD43/AD44</f>
        <v>3.4754098360655736</v>
      </c>
      <c r="AE45">
        <f>AE44/AE43</f>
        <v>0.82915173237753881</v>
      </c>
    </row>
    <row r="47" spans="15:31" x14ac:dyDescent="0.25">
      <c r="AB47" t="s">
        <v>10</v>
      </c>
      <c r="AC47">
        <v>0.2128274142742157</v>
      </c>
      <c r="AD47">
        <v>6.1999999999999998E-3</v>
      </c>
      <c r="AE47">
        <v>3880</v>
      </c>
    </row>
    <row r="48" spans="15:31" x14ac:dyDescent="0.25">
      <c r="O48" t="s">
        <v>80</v>
      </c>
      <c r="Q48">
        <v>1.662624843726132</v>
      </c>
      <c r="S48">
        <v>1.833333333333333</v>
      </c>
      <c r="U48">
        <v>2.559431524547803</v>
      </c>
      <c r="AB48" t="s">
        <v>31</v>
      </c>
      <c r="AC48">
        <v>4.6497173607349389E-2</v>
      </c>
      <c r="AD48">
        <v>1.2099999999999999E-3</v>
      </c>
      <c r="AE48">
        <v>10880</v>
      </c>
    </row>
    <row r="49" spans="15:31" x14ac:dyDescent="0.25">
      <c r="O49" t="s">
        <v>78</v>
      </c>
      <c r="Q49">
        <v>1.7051380462453241</v>
      </c>
      <c r="S49">
        <v>1.875</v>
      </c>
      <c r="U49">
        <v>2.3073684210526322</v>
      </c>
      <c r="AB49" t="s">
        <v>91</v>
      </c>
      <c r="AC49">
        <f>AC47/AC48</f>
        <v>4.577211855315352</v>
      </c>
      <c r="AD49">
        <f>AD47/AD48</f>
        <v>5.1239669421487601</v>
      </c>
      <c r="AE49">
        <f>AE48/AE47</f>
        <v>2.804123711340206</v>
      </c>
    </row>
    <row r="50" spans="15:31" x14ac:dyDescent="0.25">
      <c r="O50" t="s">
        <v>89</v>
      </c>
      <c r="Q50">
        <v>3.0262291215905268</v>
      </c>
      <c r="S50">
        <v>3.292682926829269</v>
      </c>
      <c r="U50">
        <v>0.72003185981680606</v>
      </c>
    </row>
    <row r="51" spans="15:31" x14ac:dyDescent="0.25">
      <c r="O51" t="s">
        <v>88</v>
      </c>
      <c r="Q51">
        <v>3.2140109210640069</v>
      </c>
      <c r="S51">
        <v>3.4754098360655741</v>
      </c>
      <c r="U51">
        <v>0.82915173237753881</v>
      </c>
      <c r="AB51" t="s">
        <v>5</v>
      </c>
      <c r="AC51">
        <v>1.4314168598502869E-2</v>
      </c>
      <c r="AD51">
        <v>4.2000000000000002E-4</v>
      </c>
      <c r="AE51">
        <v>38380</v>
      </c>
    </row>
    <row r="52" spans="15:31" x14ac:dyDescent="0.25">
      <c r="O52" t="s">
        <v>91</v>
      </c>
      <c r="Q52">
        <v>4.577211855315352</v>
      </c>
      <c r="S52">
        <v>5.1239669421487601</v>
      </c>
      <c r="U52">
        <v>2.804123711340206</v>
      </c>
      <c r="AB52" t="s">
        <v>28</v>
      </c>
      <c r="AC52">
        <v>5.0338937435299149E-3</v>
      </c>
      <c r="AD52">
        <v>1.3999999999999999E-4</v>
      </c>
      <c r="AE52">
        <v>56468</v>
      </c>
    </row>
    <row r="53" spans="15:31" x14ac:dyDescent="0.25">
      <c r="O53" t="s">
        <v>79</v>
      </c>
      <c r="Q53">
        <v>2.8435579548934529</v>
      </c>
      <c r="S53">
        <v>3</v>
      </c>
      <c r="U53">
        <v>1.471287128712871</v>
      </c>
      <c r="AB53" t="s">
        <v>79</v>
      </c>
      <c r="AC53">
        <f>AC51/AC52</f>
        <v>2.8435579548934524</v>
      </c>
      <c r="AD53">
        <f>AD51/AD52</f>
        <v>3.0000000000000004</v>
      </c>
      <c r="AE53">
        <f>AE52/AE51</f>
        <v>1.4712871287128713</v>
      </c>
    </row>
    <row r="54" spans="15:31" x14ac:dyDescent="0.25">
      <c r="O54" t="s">
        <v>81</v>
      </c>
      <c r="Q54">
        <v>2.4371342946960008</v>
      </c>
      <c r="S54">
        <v>2.6818181818181821</v>
      </c>
      <c r="U54">
        <v>1.56072432094911</v>
      </c>
    </row>
    <row r="55" spans="15:31" x14ac:dyDescent="0.25">
      <c r="O55" t="s">
        <v>85</v>
      </c>
      <c r="Q55">
        <v>1.326755040966481</v>
      </c>
      <c r="S55">
        <v>1.2727272727272729</v>
      </c>
      <c r="U55">
        <v>1.6011730205278589</v>
      </c>
      <c r="AB55" t="s">
        <v>6</v>
      </c>
      <c r="AC55">
        <v>1.972103118896484E-2</v>
      </c>
      <c r="AD55">
        <v>5.9000000000000003E-4</v>
      </c>
      <c r="AE55">
        <v>38436</v>
      </c>
    </row>
    <row r="56" spans="15:31" x14ac:dyDescent="0.25">
      <c r="AB56" t="s">
        <v>29</v>
      </c>
      <c r="AC56">
        <v>8.0918935127556324E-3</v>
      </c>
      <c r="AD56">
        <v>2.2000000000000001E-4</v>
      </c>
      <c r="AE56">
        <v>59988</v>
      </c>
    </row>
    <row r="57" spans="15:31" x14ac:dyDescent="0.25">
      <c r="AB57" t="s">
        <v>81</v>
      </c>
      <c r="AC57">
        <f>AC55/AC56</f>
        <v>2.4371342946960004</v>
      </c>
      <c r="AD57">
        <f>AD55/AD56</f>
        <v>2.6818181818181817</v>
      </c>
      <c r="AE57">
        <f>AE56/AE55</f>
        <v>1.5607243209491102</v>
      </c>
    </row>
    <row r="59" spans="15:31" x14ac:dyDescent="0.25">
      <c r="AB59" t="s">
        <v>7</v>
      </c>
      <c r="AC59">
        <v>3.1974738463759422E-2</v>
      </c>
      <c r="AD59">
        <v>8.4000000000000003E-4</v>
      </c>
      <c r="AE59">
        <v>1364</v>
      </c>
    </row>
    <row r="60" spans="15:31" x14ac:dyDescent="0.25">
      <c r="AB60" t="s">
        <v>30</v>
      </c>
      <c r="AC60">
        <v>2.4099956266582019E-2</v>
      </c>
      <c r="AD60">
        <v>6.6E-4</v>
      </c>
      <c r="AE60">
        <v>2184</v>
      </c>
    </row>
    <row r="61" spans="15:31" x14ac:dyDescent="0.25">
      <c r="AB61" t="s">
        <v>85</v>
      </c>
      <c r="AC61">
        <f>AC59/AC60</f>
        <v>1.3267550409664808</v>
      </c>
      <c r="AD61">
        <f>AD59/AD60</f>
        <v>1.2727272727272727</v>
      </c>
      <c r="AE61">
        <f>AE60/AE59</f>
        <v>1.6011730205278591</v>
      </c>
    </row>
    <row r="66" spans="15:26" x14ac:dyDescent="0.25">
      <c r="Q66" t="s">
        <v>80</v>
      </c>
      <c r="S66" t="s">
        <v>78</v>
      </c>
      <c r="U66" t="s">
        <v>89</v>
      </c>
      <c r="V66" t="s">
        <v>88</v>
      </c>
      <c r="W66" t="s">
        <v>91</v>
      </c>
      <c r="X66" t="s">
        <v>79</v>
      </c>
      <c r="Y66" t="s">
        <v>81</v>
      </c>
      <c r="Z66" t="s">
        <v>85</v>
      </c>
    </row>
    <row r="67" spans="15:26" x14ac:dyDescent="0.25">
      <c r="O67" t="s">
        <v>104</v>
      </c>
      <c r="Q67">
        <v>1.662624843726132</v>
      </c>
      <c r="S67">
        <v>1.7051380462453241</v>
      </c>
      <c r="U67">
        <v>3.0262291215905268</v>
      </c>
      <c r="V67">
        <v>3.2140109210640069</v>
      </c>
      <c r="W67">
        <v>4.577211855315352</v>
      </c>
      <c r="X67">
        <v>2.8435579548934529</v>
      </c>
      <c r="Y67">
        <v>2.4371342946960008</v>
      </c>
      <c r="Z67">
        <v>1.326755040966481</v>
      </c>
    </row>
    <row r="68" spans="15:26" x14ac:dyDescent="0.25">
      <c r="O68" t="s">
        <v>105</v>
      </c>
      <c r="Q68">
        <v>1.833333333333333</v>
      </c>
      <c r="S68">
        <v>1.875</v>
      </c>
      <c r="U68">
        <v>3.292682926829269</v>
      </c>
      <c r="V68">
        <v>3.4754098360655741</v>
      </c>
      <c r="W68">
        <v>5.1239669421487601</v>
      </c>
      <c r="X68">
        <v>3</v>
      </c>
      <c r="Y68">
        <v>2.6818181818181821</v>
      </c>
      <c r="Z68">
        <v>1.2727272727272729</v>
      </c>
    </row>
    <row r="69" spans="15:26" x14ac:dyDescent="0.25">
      <c r="O69" t="s">
        <v>106</v>
      </c>
      <c r="Q69">
        <v>2.559431524547803</v>
      </c>
      <c r="S69">
        <v>2.3073684210526322</v>
      </c>
      <c r="U69">
        <v>0.72003185981680606</v>
      </c>
      <c r="V69">
        <v>0.82915173237753881</v>
      </c>
      <c r="W69">
        <v>2.804123711340206</v>
      </c>
      <c r="X69">
        <v>1.471287128712871</v>
      </c>
      <c r="Y69">
        <v>1.56072432094911</v>
      </c>
      <c r="Z69">
        <v>1.6011730205278589</v>
      </c>
    </row>
  </sheetData>
  <autoFilter ref="B2:V2" xr:uid="{00000000-0001-0000-0700-000000000000}">
    <sortState xmlns:xlrd2="http://schemas.microsoft.com/office/spreadsheetml/2017/richdata2" ref="B3:V23">
      <sortCondition ref="O2"/>
    </sortState>
  </autoFilter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I2" sqref="I2:I4"/>
    </sheetView>
  </sheetViews>
  <sheetFormatPr defaultRowHeight="15" x14ac:dyDescent="0.25"/>
  <sheetData>
    <row r="1" spans="1:11" ht="15.75" customHeight="1" thickBot="1" x14ac:dyDescent="0.3">
      <c r="A1" s="16"/>
      <c r="B1" s="142" t="s">
        <v>107</v>
      </c>
      <c r="C1" s="141"/>
      <c r="D1" s="142" t="s">
        <v>102</v>
      </c>
      <c r="E1" s="141"/>
      <c r="F1" s="142" t="s">
        <v>108</v>
      </c>
      <c r="G1" s="141"/>
      <c r="H1" s="86" t="s">
        <v>109</v>
      </c>
      <c r="I1" s="87" t="s">
        <v>107</v>
      </c>
      <c r="J1" s="87" t="s">
        <v>102</v>
      </c>
      <c r="K1" s="87" t="s">
        <v>108</v>
      </c>
    </row>
    <row r="2" spans="1:11" x14ac:dyDescent="0.25">
      <c r="A2" s="140" t="s">
        <v>110</v>
      </c>
      <c r="B2" s="88" t="s">
        <v>111</v>
      </c>
      <c r="C2" s="89">
        <v>6.0262961778789759E-3</v>
      </c>
      <c r="D2" s="88" t="s">
        <v>112</v>
      </c>
      <c r="E2" s="88">
        <v>1.89</v>
      </c>
      <c r="F2" s="88" t="s">
        <v>113</v>
      </c>
      <c r="G2" s="90">
        <v>1.1120000000000001</v>
      </c>
      <c r="H2" s="88" t="s">
        <v>114</v>
      </c>
      <c r="I2" s="89">
        <v>8.9999999999999993E-3</v>
      </c>
      <c r="J2" s="88">
        <v>2.77</v>
      </c>
      <c r="K2" s="90">
        <v>7.4</v>
      </c>
    </row>
    <row r="3" spans="1:11" x14ac:dyDescent="0.25">
      <c r="A3" s="130"/>
      <c r="B3" s="91" t="s">
        <v>115</v>
      </c>
      <c r="C3" s="92">
        <v>9.2453933320939541E-3</v>
      </c>
      <c r="D3" s="91" t="s">
        <v>116</v>
      </c>
      <c r="E3" s="91">
        <v>2.77</v>
      </c>
      <c r="F3" s="91" t="s">
        <v>117</v>
      </c>
      <c r="G3" s="93">
        <v>1.1919999999999999</v>
      </c>
      <c r="H3" s="91" t="s">
        <v>76</v>
      </c>
      <c r="I3" s="92">
        <v>6.0000000000000001E-3</v>
      </c>
      <c r="J3" s="91">
        <v>1.89</v>
      </c>
      <c r="K3" s="93">
        <v>21.2</v>
      </c>
    </row>
    <row r="4" spans="1:11" ht="15.75" customHeight="1" thickBot="1" x14ac:dyDescent="0.3">
      <c r="A4" s="141"/>
      <c r="B4" s="94" t="s">
        <v>118</v>
      </c>
      <c r="C4" s="95">
        <v>9.3462038785219193E-3</v>
      </c>
      <c r="D4" s="94" t="s">
        <v>119</v>
      </c>
      <c r="E4" s="94">
        <v>2.96</v>
      </c>
      <c r="F4" s="94" t="s">
        <v>120</v>
      </c>
      <c r="G4" s="96">
        <v>1.776</v>
      </c>
      <c r="H4" s="94" t="s">
        <v>121</v>
      </c>
      <c r="I4" s="95">
        <v>0.03</v>
      </c>
      <c r="J4" s="94">
        <v>9.77</v>
      </c>
      <c r="K4" s="96">
        <v>1.2</v>
      </c>
    </row>
    <row r="5" spans="1:11" x14ac:dyDescent="0.25">
      <c r="A5" s="143" t="s">
        <v>122</v>
      </c>
      <c r="B5" s="97" t="s">
        <v>123</v>
      </c>
      <c r="C5" s="98">
        <v>6.0119094848632813</v>
      </c>
      <c r="D5" s="97" t="s">
        <v>124</v>
      </c>
      <c r="E5" s="99">
        <v>1508.32</v>
      </c>
      <c r="F5" s="97" t="s">
        <v>125</v>
      </c>
      <c r="G5" s="100">
        <v>24.776</v>
      </c>
      <c r="H5" s="97" t="s">
        <v>126</v>
      </c>
      <c r="I5" s="98">
        <v>4.6627011299133301</v>
      </c>
      <c r="J5" s="99">
        <v>1455.94</v>
      </c>
      <c r="K5" s="100">
        <v>3.0720000000000001</v>
      </c>
    </row>
    <row r="6" spans="1:11" x14ac:dyDescent="0.25">
      <c r="A6" s="130"/>
      <c r="B6" s="101" t="s">
        <v>124</v>
      </c>
      <c r="C6" s="102">
        <v>5.153528928756713</v>
      </c>
      <c r="D6" s="101" t="s">
        <v>123</v>
      </c>
      <c r="E6" s="103">
        <v>1499.13</v>
      </c>
      <c r="F6" s="101" t="s">
        <v>127</v>
      </c>
      <c r="G6" s="104">
        <v>21.24</v>
      </c>
      <c r="H6" s="101" t="s">
        <v>128</v>
      </c>
      <c r="I6" s="102">
        <v>5.153528928756713</v>
      </c>
      <c r="J6" s="103">
        <v>1508.32</v>
      </c>
      <c r="K6" s="104">
        <v>2.4359999999999999</v>
      </c>
    </row>
    <row r="7" spans="1:11" ht="15.75" customHeight="1" thickBot="1" x14ac:dyDescent="0.3">
      <c r="A7" s="141"/>
      <c r="B7" s="105" t="s">
        <v>126</v>
      </c>
      <c r="C7" s="106">
        <v>4.6627011299133301</v>
      </c>
      <c r="D7" s="105" t="s">
        <v>126</v>
      </c>
      <c r="E7" s="107">
        <v>1455.94</v>
      </c>
      <c r="F7" s="105" t="s">
        <v>129</v>
      </c>
      <c r="G7" s="108">
        <v>15.464</v>
      </c>
      <c r="H7" s="105" t="s">
        <v>130</v>
      </c>
      <c r="I7" s="106">
        <v>6.0119094848632813</v>
      </c>
      <c r="J7" s="107">
        <v>1499.13</v>
      </c>
      <c r="K7" s="108">
        <v>2.6520000000000001</v>
      </c>
    </row>
  </sheetData>
  <mergeCells count="5">
    <mergeCell ref="A2:A4"/>
    <mergeCell ref="D1:E1"/>
    <mergeCell ref="A5:A7"/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DWT - M33</vt:lpstr>
      <vt:lpstr>Power - M33</vt:lpstr>
      <vt:lpstr>Memory - M33</vt:lpstr>
      <vt:lpstr>Sheet2</vt:lpstr>
      <vt:lpstr>Runtime validation</vt:lpstr>
      <vt:lpstr>Plots - Memory</vt:lpstr>
      <vt:lpstr>Plots - Runtime</vt:lpstr>
      <vt:lpstr>Plots - Energy</vt:lpstr>
      <vt:lpstr>Comparison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2024-05-06T18:59:41Z</dcterms:modified>
</cp:coreProperties>
</file>