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pecies overview" sheetId="1" r:id="rId4"/>
    <sheet name="Larvae and eggs and fecundity a" sheetId="2" r:id="rId5"/>
    <sheet name="Growth" sheetId="3" r:id="rId6"/>
    <sheet name="Mortality" sheetId="4" r:id="rId7"/>
    <sheet name="DEB-IPM parameters" sheetId="5" r:id="rId8"/>
    <sheet name="References" sheetId="6" r:id="rId9"/>
  </sheets>
</workbook>
</file>

<file path=xl/sharedStrings.xml><?xml version="1.0" encoding="utf-8"?>
<sst xmlns="http://schemas.openxmlformats.org/spreadsheetml/2006/main" uniqueCount="493">
  <si>
    <t>Table 1</t>
  </si>
  <si>
    <t>3a</t>
  </si>
  <si>
    <t>3b</t>
  </si>
  <si>
    <t>3c.Comments breeding strategy</t>
  </si>
  <si>
    <t>3d. DEB-IPM  variation in Lb</t>
  </si>
  <si>
    <t>Group (unique combinations in DEB-IPM (1,2,3.d))</t>
  </si>
  <si>
    <t>Implemented in DEB-IPM model type (1,2,3)</t>
  </si>
  <si>
    <t>N.</t>
  </si>
  <si>
    <t>Species</t>
  </si>
  <si>
    <t>Scientific name</t>
  </si>
  <si>
    <t>Biome</t>
  </si>
  <si>
    <t>Diadromous</t>
  </si>
  <si>
    <t>Semelparous/Iteroparous</t>
  </si>
  <si>
    <t>Skip breeder*</t>
  </si>
  <si>
    <t>Capital-mix-income</t>
  </si>
  <si>
    <t>ovulation</t>
  </si>
  <si>
    <t>European eel</t>
  </si>
  <si>
    <t>Anguilla anguilla</t>
  </si>
  <si>
    <t>M-F</t>
  </si>
  <si>
    <t>yes</t>
  </si>
  <si>
    <t xml:space="preserve">semelparous </t>
  </si>
  <si>
    <t>capital</t>
  </si>
  <si>
    <t>total</t>
  </si>
  <si>
    <t>Total spawner, nearly instantaneous release of all egs</t>
  </si>
  <si>
    <t>low</t>
  </si>
  <si>
    <t>Inland silverside</t>
  </si>
  <si>
    <t>Menidia beryllina</t>
  </si>
  <si>
    <t>semelparous</t>
  </si>
  <si>
    <t>income</t>
  </si>
  <si>
    <t>batch</t>
  </si>
  <si>
    <t>Cyclic income spawning in spring-summer breeding season near full and new moons</t>
  </si>
  <si>
    <t>high</t>
  </si>
  <si>
    <t>Arctic char</t>
  </si>
  <si>
    <t>Salvelinus alpinus</t>
  </si>
  <si>
    <t>iteroparous</t>
  </si>
  <si>
    <t>no</t>
  </si>
  <si>
    <t>Total spawner</t>
  </si>
  <si>
    <t>Atlantic salmon</t>
  </si>
  <si>
    <t>Salmo salar</t>
  </si>
  <si>
    <t>Total spawner, few nests of eggs deposited within couple of days</t>
  </si>
  <si>
    <t>Brown trout</t>
  </si>
  <si>
    <t>Salmo tratta</t>
  </si>
  <si>
    <t>Threespine stickleback *</t>
  </si>
  <si>
    <t>Gasterosteus aculeatus</t>
  </si>
  <si>
    <t>Most but not all fish die after first breeding season. Largely an income breeder. Several clutches of eggs producesd over season from spring to early summer</t>
  </si>
  <si>
    <t>Zebrafish</t>
  </si>
  <si>
    <t>Danio rerio</t>
  </si>
  <si>
    <t>F</t>
  </si>
  <si>
    <t xml:space="preserve">daily spawning of batches of 2-5 dozen eggs during spring-autumn breeding season </t>
  </si>
  <si>
    <t>Medaka</t>
  </si>
  <si>
    <t>Oryzias latipes</t>
  </si>
  <si>
    <t>income - capital</t>
  </si>
  <si>
    <t>Females can spawn daily batches of eggs over several months during spring-autumn breeding season</t>
  </si>
  <si>
    <t>Pebbled butterflyfish</t>
  </si>
  <si>
    <t>Chaetodon multicinctus</t>
  </si>
  <si>
    <t>M</t>
  </si>
  <si>
    <t>capital - income</t>
  </si>
  <si>
    <t>Females spawn continuously for months</t>
  </si>
  <si>
    <t>Atlantic herring</t>
  </si>
  <si>
    <t>Clupea harengus</t>
  </si>
  <si>
    <t>total spawner</t>
  </si>
  <si>
    <t>Atlantic cod</t>
  </si>
  <si>
    <t>Gadus morhua</t>
  </si>
  <si>
    <t xml:space="preserve">M </t>
  </si>
  <si>
    <t>3-8 batches in field, up to 20 in laboratory over spring spawning season</t>
  </si>
  <si>
    <t>intermediate</t>
  </si>
  <si>
    <t>Largemouth Bass *</t>
  </si>
  <si>
    <t>Micropterus salmoides</t>
  </si>
  <si>
    <t>capital-income</t>
  </si>
  <si>
    <t>latitudinal gradient of 1 - 8 months spawning season increasing with temperature</t>
  </si>
  <si>
    <t>Pumpkinseed sunfish *</t>
  </si>
  <si>
    <t>Lepomis gibbosus</t>
  </si>
  <si>
    <t>Spring-summer breeding season to year round spawning in tropics</t>
  </si>
  <si>
    <t>White crappie *</t>
  </si>
  <si>
    <t>Pomoxis annularis</t>
  </si>
  <si>
    <t>latitudinal gradient of 1 - 3 months spawning season increasing with temperature</t>
  </si>
  <si>
    <t>Eurasian perch</t>
  </si>
  <si>
    <t>Perca fluviatilis</t>
  </si>
  <si>
    <t xml:space="preserve">capital </t>
  </si>
  <si>
    <t>total spawning, highly synchronised at population level, occurring within a few days</t>
  </si>
  <si>
    <t>Walleye</t>
  </si>
  <si>
    <t>Sander vitreus</t>
  </si>
  <si>
    <t>total spawner, spawn once a year in spring</t>
  </si>
  <si>
    <t>Longjaw mudsucker</t>
  </si>
  <si>
    <t>Gillichthys mirabilis</t>
  </si>
  <si>
    <t>E</t>
  </si>
  <si>
    <t>females spawn 2-3 batches over an extended spawning season from spring-autumn</t>
  </si>
  <si>
    <t>Turbot</t>
  </si>
  <si>
    <t>Scophthalmus maximus</t>
  </si>
  <si>
    <t>Spawning during summer, in batches. Number of batches not mentioned, but spawning frequency, batch fecundity and annual fedundity increase with size.</t>
  </si>
  <si>
    <t>Plaice</t>
  </si>
  <si>
    <t>Pleuronectes platessa</t>
  </si>
  <si>
    <t>Extreme capital, annual fecundity determinate and estabilsihed well before spawning in winter. Spawning in batches, but number not mentioned</t>
  </si>
  <si>
    <t>Winter flounder</t>
  </si>
  <si>
    <t>Pseudopleuronectes americanus</t>
  </si>
  <si>
    <t>M-E</t>
  </si>
  <si>
    <t>Eggs released over several days</t>
  </si>
  <si>
    <t>Bay anchovy</t>
  </si>
  <si>
    <t>Anchoa mitchilli</t>
  </si>
  <si>
    <t>reproductive season from spring to autumn, extreme income breeder</t>
  </si>
  <si>
    <t>European anchovy</t>
  </si>
  <si>
    <t>Engraulis encrasicolus</t>
  </si>
  <si>
    <t xml:space="preserve">income -capital </t>
  </si>
  <si>
    <t>spawning 2.5 months to year round depending on conditions</t>
  </si>
  <si>
    <t>Japanese anchovy</t>
  </si>
  <si>
    <t>Engraulis japonicus</t>
  </si>
  <si>
    <t xml:space="preserve">iteroparous </t>
  </si>
  <si>
    <t>largely income breeders from early spring to autumn</t>
  </si>
  <si>
    <t>Northern anchovy</t>
  </si>
  <si>
    <t>Engraulis mordax</t>
  </si>
  <si>
    <t xml:space="preserve">capital - income </t>
  </si>
  <si>
    <t>largely capital breeders with short breeding season</t>
  </si>
  <si>
    <t>European sardine</t>
  </si>
  <si>
    <t>Sardina pilchardus</t>
  </si>
  <si>
    <t>primarily capital breeder, long breeding season from autumn to spring but peak spawning strongly related to temperature</t>
  </si>
  <si>
    <t>European sprat</t>
  </si>
  <si>
    <t>Sprattus sprattus</t>
  </si>
  <si>
    <t>3-14 batches Baltic / 34.5 Black sea over long 4-5 month spawning season</t>
  </si>
  <si>
    <t>Roach</t>
  </si>
  <si>
    <t>Rutilus rutilus</t>
  </si>
  <si>
    <t>Haddock</t>
  </si>
  <si>
    <t>Melanogrammus aeglefinus</t>
  </si>
  <si>
    <t>winter-spring spawning season, multiple batches but exact number not mentioned.</t>
  </si>
  <si>
    <t>Pouting</t>
  </si>
  <si>
    <t>Trisopterus luscus</t>
  </si>
  <si>
    <t xml:space="preserve"> no</t>
  </si>
  <si>
    <t>energetic provision through concurrent feeding during 4-5 month spawning season. Around 20 batches (every 2-7 days)</t>
  </si>
  <si>
    <t>Mummichog</t>
  </si>
  <si>
    <t>Fundulus heteroclitus</t>
  </si>
  <si>
    <t>European sea bass</t>
  </si>
  <si>
    <t>Dicentrarchus labrax</t>
  </si>
  <si>
    <t xml:space="preserve">no </t>
  </si>
  <si>
    <t>3-4 batches during season, fecundity drops rapidly per batch, no clear evidence for income breeding</t>
  </si>
  <si>
    <t>Spiny chromis*</t>
  </si>
  <si>
    <t>Acanthochromis polyacanthus</t>
  </si>
  <si>
    <t>Only one or two batches per season, multiple broods are a response to loss of a mate or egg predation. If clutch is successfull energy and time is diverted to parental care.</t>
  </si>
  <si>
    <t>Lesser sandeel</t>
  </si>
  <si>
    <t>Ammodytes marines</t>
  </si>
  <si>
    <t>Winter spawner season. Specific information on total spawning was unavailable, but congener A. personatus only spawns a single batch per year</t>
  </si>
  <si>
    <t>Sole</t>
  </si>
  <si>
    <t>Solea solea</t>
  </si>
  <si>
    <t>no direct link between feeding  and reproductive potential established. Spawning period up to 60 days</t>
  </si>
  <si>
    <t>*nest building, protection and parental care</t>
  </si>
  <si>
    <t>Order</t>
  </si>
  <si>
    <t>Family</t>
  </si>
  <si>
    <t>Larvae min hatch length mm</t>
  </si>
  <si>
    <t>Larvae transformation length mm</t>
  </si>
  <si>
    <t>estimated mean of distribution mm</t>
  </si>
  <si>
    <t>Source</t>
  </si>
  <si>
    <t>DEB-IPM variation in Lb</t>
  </si>
  <si>
    <t>sd multiplication factor</t>
  </si>
  <si>
    <t>s.d. Lb in DEB-IPM</t>
  </si>
  <si>
    <t>Maximum Fecundity (Rm eggs)</t>
  </si>
  <si>
    <t>Instantaneous egg and larval phase mortality coefficient M</t>
  </si>
  <si>
    <t>stage duration</t>
  </si>
  <si>
    <t>Mortality over egg/larval phase</t>
  </si>
  <si>
    <t>Rounded to three decimals</t>
  </si>
  <si>
    <t>Egg/larval survival Phi</t>
  </si>
  <si>
    <t>Rm* survival</t>
  </si>
  <si>
    <t>Anguilliformes</t>
  </si>
  <si>
    <t>Anguillidae</t>
  </si>
  <si>
    <t>Munk &amp; Nielsen, 2005; Ayala et al. 2018; Fahay, 2007</t>
  </si>
  <si>
    <t>Froese &amp; Pauly, 2018</t>
  </si>
  <si>
    <t>Bonhommaeu et al. 2009</t>
  </si>
  <si>
    <t>Atheriniformes</t>
  </si>
  <si>
    <t>Atherinopsidae</t>
  </si>
  <si>
    <t>Fahay, 2007</t>
  </si>
  <si>
    <t>Gleason et al. 1996</t>
  </si>
  <si>
    <t>Salmoniformes</t>
  </si>
  <si>
    <t>Salmonidae</t>
  </si>
  <si>
    <t>Pavlov &amp; Osinov, 2008</t>
  </si>
  <si>
    <t>Talman et al. 1995</t>
  </si>
  <si>
    <t>Houde &amp; Zastrow, 1993</t>
  </si>
  <si>
    <t>Kazakov, 1981; Pearlstein et al. 2017</t>
  </si>
  <si>
    <t>Réalis-Doyelle et al. 2018</t>
  </si>
  <si>
    <t>Gasterosteiformes</t>
  </si>
  <si>
    <t>Gasterosteidae</t>
  </si>
  <si>
    <t>Kraak, 1997; Swarup 1958</t>
  </si>
  <si>
    <t>Cypriniformes</t>
  </si>
  <si>
    <t>Cyprinidae</t>
  </si>
  <si>
    <t>Singleman et al. 2014</t>
  </si>
  <si>
    <t>Riehl &amp; Baensch, 1991</t>
  </si>
  <si>
    <t>Wilson, 2012; Houde, 1994</t>
  </si>
  <si>
    <t>Beloniformes</t>
  </si>
  <si>
    <t>Adrianichthyidae</t>
  </si>
  <si>
    <t>Iwamatsu, 2007</t>
  </si>
  <si>
    <t>Leaf et al. 2011</t>
  </si>
  <si>
    <t>Houde, 1994; Lee et al. 2014</t>
  </si>
  <si>
    <t>Pebbled butterflyfish**</t>
  </si>
  <si>
    <t>Perciformes</t>
  </si>
  <si>
    <t>Chaetodontidae</t>
  </si>
  <si>
    <t>Degidio et al. 2017; Leis, 1988</t>
  </si>
  <si>
    <t>Tricas, 1986</t>
  </si>
  <si>
    <t>Tricas, 1986; Paris, 2009</t>
  </si>
  <si>
    <t>Clupeiformes</t>
  </si>
  <si>
    <t>Clupeidae</t>
  </si>
  <si>
    <t>Munk &amp; Nielsen, 2005</t>
  </si>
  <si>
    <t>Gadiformes</t>
  </si>
  <si>
    <t>Gadidae</t>
  </si>
  <si>
    <t>Froese &amp; Pauly, 2018; Wiedmann, 2014</t>
  </si>
  <si>
    <t>Centrarchidae</t>
  </si>
  <si>
    <t>Heidinger, 1976</t>
  </si>
  <si>
    <t>Kelley, 2011</t>
  </si>
  <si>
    <t>Auer, 1982</t>
  </si>
  <si>
    <t>Scott &amp; Crossman, 1973; Carbine 1939</t>
  </si>
  <si>
    <t>Morgan, 1954</t>
  </si>
  <si>
    <t>Yellow perch</t>
  </si>
  <si>
    <t>Percidae</t>
  </si>
  <si>
    <t>Perca flavescent</t>
  </si>
  <si>
    <t>Brazo et al. 1975</t>
  </si>
  <si>
    <t>Wolfert, 1969</t>
  </si>
  <si>
    <t>Gobiidae</t>
  </si>
  <si>
    <t>Watson, 1996</t>
  </si>
  <si>
    <t>Watson, 1996; Shanks &amp; Eckert, 2005</t>
  </si>
  <si>
    <t>Brothers, 1975</t>
  </si>
  <si>
    <t>Pleuronectiformes</t>
  </si>
  <si>
    <t>Scopthalmidae</t>
  </si>
  <si>
    <t>Russel, 1976; Al-Maghazachi &amp; Gibon, 1984</t>
  </si>
  <si>
    <t>Pecuchet, 2017</t>
  </si>
  <si>
    <t>Pleuronectidae</t>
  </si>
  <si>
    <t>Osse &amp; van den Boogaart, 1997</t>
  </si>
  <si>
    <t>Engraulidae</t>
  </si>
  <si>
    <t>Fahay, 1983; Mansuei &amp; Hardy, 1967</t>
  </si>
  <si>
    <t>Morote et al. 2010</t>
  </si>
  <si>
    <t>Zenitani et al. 2007; Takahashi &amp; Watanabe, 2004</t>
  </si>
  <si>
    <t>Jung et al. 2008</t>
  </si>
  <si>
    <t>Hunter, 1977; O’Connell 1981</t>
  </si>
  <si>
    <t>Houde &amp; Zastrow, 1994</t>
  </si>
  <si>
    <t>Copp 1990</t>
  </si>
  <si>
    <t>Lapalainen et al. 2008</t>
  </si>
  <si>
    <t>Houde, 1994</t>
  </si>
  <si>
    <t>Russel, 1976; Rodriguez et al., (FAO), 2017</t>
  </si>
  <si>
    <t>Cyprinodontiformes</t>
  </si>
  <si>
    <t>Fundulidae</t>
  </si>
  <si>
    <t>Marteinsdottir &amp; Able, 1992; Hardy 1978</t>
  </si>
  <si>
    <t>Fritz &amp; Garside, 1975</t>
  </si>
  <si>
    <t>Kneib, 1993</t>
  </si>
  <si>
    <t>Moronidae</t>
  </si>
  <si>
    <t>Spiny chromis***</t>
  </si>
  <si>
    <t>Pomocentridae</t>
  </si>
  <si>
    <t>Kavanagh, 2000</t>
  </si>
  <si>
    <t>Thresher, 1985</t>
  </si>
  <si>
    <t>Kavanagh, 1996</t>
  </si>
  <si>
    <t>Ammodytidae</t>
  </si>
  <si>
    <t>Jensen et al. 2003</t>
  </si>
  <si>
    <t>Wright &amp; Bailey, 1996</t>
  </si>
  <si>
    <t>Soleidae</t>
  </si>
  <si>
    <t>***Spiny chromis does not have pelagic larval stage, but big eggs (4mm) and come out of the egg at big size and largely developed, adults defend eggs and juveniles affecting egg and juvenile mortality</t>
  </si>
  <si>
    <t>**Larvae parameters hatching size of Chaetodon miliaris, average chaetodon settlement size from table 4 Leis, 1988</t>
  </si>
  <si>
    <t>*Nest builders and guarders</t>
  </si>
  <si>
    <t>Order/suborder level mortality parameter</t>
  </si>
  <si>
    <t>k</t>
  </si>
  <si>
    <t>source</t>
  </si>
  <si>
    <t>rB</t>
  </si>
  <si>
    <t>Lp</t>
  </si>
  <si>
    <t>Lm</t>
  </si>
  <si>
    <t>Kooijman &amp; Metz, 1984</t>
  </si>
  <si>
    <t>Tesch, 1977</t>
  </si>
  <si>
    <t>Gleason &amp; Bentson, 1996</t>
  </si>
  <si>
    <t>Page &amp; Burr, 1991</t>
  </si>
  <si>
    <t>Loewen &amp; Talman, 2010</t>
  </si>
  <si>
    <t>Salmo trutta</t>
  </si>
  <si>
    <t>Taube, 2011</t>
  </si>
  <si>
    <t>Dhillon &amp; Fox, 2004</t>
  </si>
  <si>
    <t>Tricas et al. 1986</t>
  </si>
  <si>
    <t>Jackson &amp; McQuist, 2008</t>
  </si>
  <si>
    <t>Lee, 1980</t>
  </si>
  <si>
    <t>Copp et al. 2004</t>
  </si>
  <si>
    <t>van Kleef &amp; Jongejans, 2014</t>
  </si>
  <si>
    <t>Holtan, 1998</t>
  </si>
  <si>
    <t>Jackson &amp; Hurley, 2005</t>
  </si>
  <si>
    <t>Edwards et al. 1982</t>
  </si>
  <si>
    <t>Carlander, 1977</t>
  </si>
  <si>
    <t>Quist, 2003</t>
  </si>
  <si>
    <t>Scott &amp; Crossman, 1973</t>
  </si>
  <si>
    <t>Hobbs et al. 2009</t>
  </si>
  <si>
    <t>Barlow, 1963</t>
  </si>
  <si>
    <t>Eschmeyer et al. 1983</t>
  </si>
  <si>
    <t>Nielsen, 1986</t>
  </si>
  <si>
    <t>Robins &amp; Ray, 1986</t>
  </si>
  <si>
    <t>Luo, 1991</t>
  </si>
  <si>
    <t>Hildebrand, 1963</t>
  </si>
  <si>
    <t>ICES, 2017</t>
  </si>
  <si>
    <t>Funamoto et al. 2004</t>
  </si>
  <si>
    <t>Richardson, 1981</t>
  </si>
  <si>
    <t>Silva &amp; Nunes, 2013</t>
  </si>
  <si>
    <t>Glover et al. 2011; Peck et al. 2012</t>
  </si>
  <si>
    <t>Whitehead, 1985</t>
  </si>
  <si>
    <t>Sandlund et al. 2013</t>
  </si>
  <si>
    <t>Paul et al. 2008</t>
  </si>
  <si>
    <t>Verreycken et al. 2011</t>
  </si>
  <si>
    <t>Alonso-Fernández et al. 2008</t>
  </si>
  <si>
    <t>Kneib &amp; Stiven, 1978</t>
  </si>
  <si>
    <t>Fable &amp; Ahay, 2010</t>
  </si>
  <si>
    <t>Spitz et al. 2013</t>
  </si>
  <si>
    <t>Kingsford et al. 2019</t>
  </si>
  <si>
    <t>Kavanagh et al. 2000</t>
  </si>
  <si>
    <t>Bergstad et al. 2001</t>
  </si>
  <si>
    <t>Mollet et al. 2007</t>
  </si>
  <si>
    <t>MuP</t>
  </si>
  <si>
    <t>MuF*</t>
  </si>
  <si>
    <t>Svedäng, 1999</t>
  </si>
  <si>
    <t>Hubbs, 1982</t>
  </si>
  <si>
    <t>Moore, 1975</t>
  </si>
  <si>
    <t>Chaput, 2012</t>
  </si>
  <si>
    <t>Carline, 2006</t>
  </si>
  <si>
    <t>Jones &amp; Hynes, 1950</t>
  </si>
  <si>
    <t>Danio rerio*</t>
  </si>
  <si>
    <t>Beverton &amp; Holt, 1959; Well &amp; Booth, 1999</t>
  </si>
  <si>
    <t>Oryzias latipes*</t>
  </si>
  <si>
    <t>Goatley &amp; Belwood, 2016</t>
  </si>
  <si>
    <t>Beverton, 1963; Cushing, 1959</t>
  </si>
  <si>
    <t>Dickie, 1963; Pinhorn, 1975; Sinclair, 2001;Garrod, 1967; Jones, 1966</t>
  </si>
  <si>
    <t>Mueller et al. 2005</t>
  </si>
  <si>
    <t>Goedde &amp; Coble, 1981</t>
  </si>
  <si>
    <t>Allen et al. 1998</t>
  </si>
  <si>
    <t>Kocovsky &amp; Karline, 2001</t>
  </si>
  <si>
    <t>Gillichthys mirabilis*</t>
  </si>
  <si>
    <t>Fonds, 1973; Hernaman &amp; Munday, 2005b</t>
  </si>
  <si>
    <t>Scophthalmus maximus*</t>
  </si>
  <si>
    <t>Pitt, 1973; Wilderbuer &amp; Turnock, 2009; Chen &amp; Xiao, 2009; den Heyer et al. 2013; Ketchen &amp; Forrester, 1966; Cowen et al. 2009; Dickie &amp; McCracken, 1955; van Cleve &amp; El-Sayed, 1969</t>
  </si>
  <si>
    <t>Beverton, 1964; Siddeek 1989</t>
  </si>
  <si>
    <t>Dickie &amp; McCracken, 1955</t>
  </si>
  <si>
    <t>Newberger &amp; Houde, 1985</t>
  </si>
  <si>
    <t>Iversen et al. 1993; Brandhorst et al., 1974; Hanan, 1981; Schaefer, 1967</t>
  </si>
  <si>
    <t>Iversen et al. 1993</t>
  </si>
  <si>
    <t>Hanan, 1981</t>
  </si>
  <si>
    <t>Bedaira &amp; Djebar, 2009; Erdogan et al. 2010</t>
  </si>
  <si>
    <t>ICES, 2019</t>
  </si>
  <si>
    <t>Britton, 2007</t>
  </si>
  <si>
    <t>Jones &amp; Shanks, 1990</t>
  </si>
  <si>
    <t>Trisopterus luscus*</t>
  </si>
  <si>
    <t>Menon, 1950; Bailey &amp; Kunzlik, 1984</t>
  </si>
  <si>
    <t>Meredith &amp; Lotrich, 1979</t>
  </si>
  <si>
    <t>ICES, 2018</t>
  </si>
  <si>
    <t>Cook, 2004; ICES, 1998</t>
  </si>
  <si>
    <t>Solea solea*</t>
  </si>
  <si>
    <t>Lorenzen, 2005</t>
  </si>
  <si>
    <t>*composite/average order/family level Then et al. 2005</t>
  </si>
  <si>
    <t>DEB-IPM Paramaters</t>
  </si>
  <si>
    <t>Lb</t>
  </si>
  <si>
    <t>sigm(Lb)</t>
  </si>
  <si>
    <t>Rm</t>
  </si>
  <si>
    <t>Phi</t>
  </si>
  <si>
    <t>*different scenarios of fisheries exploitation can potentially be explored</t>
  </si>
  <si>
    <t>References</t>
  </si>
  <si>
    <t>Sources</t>
  </si>
  <si>
    <t>Morote, E., Olivar, M. P., Villate, F., &amp; Uriarte, I. (2010). A comparison of anchovy (Engraulis encrasicolus) and sardine (Sardina pilchardus) larvae feeding in the Northwest Mediterranean: influence of prey availability and ontogeny. ICES Journal of Marine Science, 67(5), 897-908.</t>
  </si>
  <si>
    <t>Fahay, M. P. (2007). Early stages of fishes in the Western North Atlantic Ocean. Northwest Atlantic Fisheries Organization. Dartmouth.</t>
  </si>
  <si>
    <t>Ayala, D. J., Munk, P., Lundgreen, R. B., Traving, S. J., Jaspers, C., Jørgensen, T. S., ... &amp; Riemann, L. (2018). Gelatinous plankton is important in the diet of European eel (Anguilla anguilla) larvae in the Sargasso Sea. Scientific reports, 8(1), 1-10.</t>
  </si>
  <si>
    <t>Munk, P., &amp; Nielsen, J. G. (2005). Eggs and larvae of North Sea fishes. Biofolia.</t>
  </si>
  <si>
    <t>Al-Maghazachi, S. J., &amp; Gibson, R. (1984). The developmental stages of larval turbot, Scophthalmus maximus (L.). Journal of experimental marine biology and ecology, 82(1), 35-51.</t>
  </si>
  <si>
    <t>Russell, F. S. (1976). The eggs and planktonic stages of British marine fishes.</t>
  </si>
  <si>
    <t>Osse, J. W. M., &amp; Van den Boogaart, J. G. M. (1997). Size of flatfish larvae at transformation, functional demands and historical constraints. Journal of Sea Research, 37(3-4), 229-239.</t>
  </si>
  <si>
    <t>Hunter, J. R. (1977). Behavior and survival of northern anchovy Engraulis mordax larvae. Calif. Coop. Oceanic Fish. Invest. Rep, 19, 138-146.</t>
  </si>
  <si>
    <t>O'CONNELL, C. P. (1981). Development of organ systems in the northern anchovy, Engraulis mordax, and other teleosts. American Zoologist, 21(2), 429-446.</t>
  </si>
  <si>
    <t>Jensen, H., Wright, P. J., &amp; Munk, P. (2003). Vertical distribution of pre-settled sandeel (Ammodytes marinus) in the North Sea in relation to size and environmental variables. ICES Journal of Marine Science, 60(6), 1342-1351.</t>
  </si>
  <si>
    <t>Takahashi, M., &amp; Watanabe, Y. (2004). Staging larval and early juvenile Japanese anchovy based on the degree of guanine deposition. Journal of Fish Biology, 64(1), 262-267.</t>
  </si>
  <si>
    <t>Zenitani, H., Kono, N., &amp; Tsukamoto, Y. (2007). Relationship between daily survival rates of larval Japanese anchovy (Engraulis japonicus) and concentrations of copepod nauplii in the Seto Inland Sea, Japan. Fisheries Oceanography, 16(5), 473-478.</t>
  </si>
  <si>
    <t>Kazakov, R. V. (1981). The effect of the size of Atlantic salmon, Salmo salar L., eggs on embryos and alevins. Journal of Fish Biology, 19(3), 353-360.</t>
  </si>
  <si>
    <t>Pearlstein, J. H., Letcher, B. H., &amp; Obedzinski, M. (2007). Early discrimination of Atlantic salmon smolt age: Time course of the relative effectiveness of body size and shape. Transactions of the American Fisheries Society, 136(6), 1622-1632.</t>
  </si>
  <si>
    <t>Réalis-Doyelle, E., Pasquet, A., De Charleroy, D., Fontaine, P., &amp; Teletchea, F. (2016). Strong effects of temperature on the early life stages of a cold stenothermal fish species, brown trout (Salmo trutta L.). PLoS One, 11(5), e0155487.</t>
  </si>
  <si>
    <t>Fahay, M. P. (1983). Guide to the early stages of marine fishes occurring in the western North Atlantic Ocean, Cape Hatteras to the southern Scotian Shelf. Journal of Northwest Atlantic Fishery Science, 4.</t>
  </si>
  <si>
    <t>Mansueti, A.J. and J.D. Hardy, 1967. Development of fishes of the Chesapeake Bay region. An atlas of egg, larval and juvenile stages. Part. 1. Port City Press, Baltimore. 202 p.</t>
  </si>
  <si>
    <t>Kavanagh, K. D. (2000). Larval brooding in the marine damselfish Acanthochromis polyacanthus (Pomacentridae) is correlated with highly divergent morphology, ontogeny and life-history traits. Bulletin of Marine Science, 66(2), 321-337.</t>
  </si>
  <si>
    <t>Froese, R. &amp; Pauly, D. FishBase. World Wide Web electronic publication (2018).</t>
  </si>
  <si>
    <t>Pecuchet, L. et al. From traits to life-history strategies: Deconstructing fish community composition across European seas: Pecuchet et al. Global Ecology and Biogeography 26, 812–822 (2017).</t>
  </si>
  <si>
    <t>Thresher, R. E. (1985). Distribution, abundance, and reproductive success in the coral reef fish Acanthochromis polyacanthus. Ecology, 66(4), 1139-1150.</t>
  </si>
  <si>
    <t>Jung, S., Hwang, S. D., &amp; Kim, J. (2008). Fecundity and growth-dependent mortality of Pacific anchovy (Engraulis japonicus) in Korean coastal waters. Fisheries research, 93(1-2), 39-46.</t>
  </si>
  <si>
    <t>Tallman, R. F., Saurette, F., &amp; Thera, T. (1996). Migration and life history variation in Arctic charr, Salvelinus alpinus. Ecoscience, 3(1), 33-41.</t>
  </si>
  <si>
    <t>Tricas, T. C. (1986). Life history, foraging ecology, and territorial behavior of the Hawaiian butterflyfish. Chaetodon multicinctus.</t>
  </si>
  <si>
    <t>Heidinger, R. C. (1976). Synopsis of Biological data on the largemouth bass Micopterus salmoides (No. Mh 115). FAO,.</t>
  </si>
  <si>
    <t>Auer, N. A. (Ed.). (1982). Identification of larval fishes of the Great Lakes basin with emphasis on the Lake Michigan drainage. Great Lakes Fishery Commission.</t>
  </si>
  <si>
    <t>Singleman, C., &amp; Holtzman, N. G. (2014). Growth and maturation in the zebrafish, Danio rerio: a staging tool for teaching and research. Zebrafish, 11(4), 396-406.</t>
  </si>
  <si>
    <t>Iwamatsu, T. (2004). Stages of normal development in the medaka Oryzias latipes. Mechanisms of development, 121(7-8), 605-618.</t>
  </si>
  <si>
    <t>Watson, W., 1996. Gobiidae: gobies. p. 1214-1245. In H.G. Moser (ed.) The early stages of fishes in the California Current Region. California Cooperative Oceanic Fisheries Investigations (CalCOFI) Atlas No. 33. Allen Press, Inc., Lawrence, Kansas. 1505 p.</t>
  </si>
  <si>
    <t>Copp, G. H. (1990). Recognition of cohorts and growth of larval and juvenile roach Rutilus rutilus (L.), using size‐class ordination of developmental steps. Journal of Fish Biology, 36(6), 803-819.</t>
  </si>
  <si>
    <t>Marteinsdottir, G., &amp; Able, K. W. (1992). Influence of egg size on embryos and larvae of Fundulus heteroclitus (L.). Journal of Fish Biology, 41(6), 883-896.</t>
  </si>
  <si>
    <t>Development of fishes of the mid-Atlantic Bight: an atlas of egg, larval, and juvenile stages (No. 783-788). Fish and Wildlife Service, US Department of the Interior.</t>
  </si>
  <si>
    <t>Kelley, J. W. (1962). Sexual maturity and fecundity of the largemouth bass, Micropterus salmoides (Lacepede), in Maine. Transactions of the American Fisheries Society, 91(1), 23-28.</t>
  </si>
  <si>
    <t>Scott, W. B., &amp; Crossman, E. J. (1973). Freshwater Fishes of Canada; Bulletin 184.</t>
  </si>
  <si>
    <t>Carbine, W. F. (1939). Observations of the spawning habits on centrarchid fishes in Deep Lake, Oakland County, Michigan. The Progressive Fish-Culturist, 6(44), 33-34.</t>
  </si>
  <si>
    <r>
      <rPr>
        <sz val="9"/>
        <color indexed="8"/>
        <rFont val="Arial"/>
      </rPr>
      <t xml:space="preserve">Morgan, G.D. 1954. The life history of the white crappie, Pomoxis annularis, of Buckeye Lake, Ohio. Denison Univ. Sci. Lab. J. 43(618):113-114.
</t>
    </r>
  </si>
  <si>
    <t>Brazo, D. C., Tack, P. I., &amp; Liston, C. R. (1975). Age, growth, and fecundity of yellow perch, Perca flavescens, in Lake Michigan near Ludington, Michigan. Transactions of the American Fisheries Society, 104(4), 726-730.</t>
  </si>
  <si>
    <t>Wolfert, D. R. (1969). Maturity and fecundity of walleyes from the eastern and western basins of Lake Erie. Journal of the Fisheries Board of Canada, 26(7), 1877-1888.</t>
  </si>
  <si>
    <t>Shanks, A.L. and G.L. Eckert, 2005. Population persistence of California Current fishes and benthic crustaceans: a marine drift paradox. Ecol. Monogr. 75:505-524.</t>
  </si>
  <si>
    <t>Lappalainen, J., Tarkan, A. S., &amp; Harrod, C. (2008). A meta‐analysis of latitudinal variations in life‐history traits of roach, Rutilus rutilus, over its geographical range: linear or non‐linear relationships?. Freshwater Biology, 53(8), 1491-1501.</t>
  </si>
  <si>
    <t>Fritz, E. S. and E. T. Garside: Comparison of age composition, growth, and fecundity between two populations each of Fundulus heteroclitus and F. diaphanus (Pisces: Cyprinodontidae). Can. J. Zool. 53, 361-369 (1975)</t>
  </si>
  <si>
    <t>Riehl, R. and H.A. Baensch, 1991. Aquarien Atlas. Band. 1. Melle: Mergus, Verlag für Natur-und Heimtierkunde, Germany. 992 p.</t>
  </si>
  <si>
    <t>Leaf, R. T., Jiao, Y., Murphy, B. R., Kramer, J. I., Sorensen, K. M., &amp; Wooten, V. G. (2011). Life-history characteristics of Japanese Medaka Oryzias latipes. Copeia, 2011(4), 559-565.</t>
  </si>
  <si>
    <t>Sandlund, O. T., Haugerud, E., Rognerud, S., &amp; Borgstrøm, R. (2013). Arctic charr (Salvelinus alpinus) squeezed in a complex fish community dominated by perch (Perca fluviatilis). Fauna norvegica, 33, 1-11.</t>
  </si>
  <si>
    <t>Loewen, T. N., Gillis, D., &amp; Tallman, R. F. (2010). Maturation, growth and fecundity of Arctic charr, Salvelinus alpinus (L.), life-history variants co-existing in lake systems of Southern Baffin Island, Nunavut, Canada. Hydrobiologia, 650(1), 193-202.</t>
  </si>
  <si>
    <t>Tesch, F. W. (1977). The Eel, 434 pp. London: Chapman &amp; Hall.</t>
  </si>
  <si>
    <t>Page, L. M., and B. M. Burr. 1991. A field guide to freshwater fishes: North America north of Mexico. Houghton Mifflin, Boston.</t>
  </si>
  <si>
    <t>Gleason, T. R., &amp; Bengtson, D. A. (1996). Growth, survival and size-selective predation mortality of larval and juvenile inland silversides, Menidia beryllina (Pisces; Atherinidae). Journal of Experimental Marine Biology and Ecology, 199(2), 165-177.</t>
  </si>
  <si>
    <t>Taube, C. M. (1976). Sexual maturity and fecundity in brown trout of the Platte River, Michigan. Transactions of the American Fisheries Society, 105(4), 529-533.</t>
  </si>
  <si>
    <t>Dhillon, R. S., &amp; Fox, M. G. (2004). Growth-independent effects of temperature on age and size at maturity in Japanese medaka (Oryzias latipes). Copeia, 2004(1), 37-45.</t>
  </si>
  <si>
    <t>Leis, J. M. (1989). Larval biology of butterflyfishes (Pisces, Chaetodontidae): what do we really know?. In The butterflyfishes: success on the coral reef (pp. 87-100). Springer, Dordrecht.</t>
  </si>
  <si>
    <t>Jackson, Z. J., Quist, M. C., &amp; Larscheid, J. G. (2008). Growth standards for nine North American fish species. Fisheries Management and Ecology, 15(2), 107-118.</t>
  </si>
  <si>
    <t>Quist, M. C., Guy, C. S., Schultz, R. D., &amp; Stephen, J. L. (2003). Latitudinal comparisons of walleye growth in North America and factors influencing growth of walleyes in Kansas reservoirs. North American Journal of Fisheries Management, 23(3), 677-692.</t>
  </si>
  <si>
    <t xml:space="preserve">Jackson, J.J. &amp; Hurley, K.L. (2005) Relative Growth of White Crappie and Black Crappie in the United States, Journal of Freshwater Ecology, 20:3, 461-467 
</t>
  </si>
  <si>
    <t>McGourty, C. R., Hobbs, J. A., Bennett, W. A., Green, P. G., Hwang, H. M., Ikemiyagi, N., ... &amp; Cope, J. M. (2009). Likely population-level effects of contaminants on a resident estuarine fish species: comparing Gillichthys mirabilis population static measurements and vital rates in San Francisco and Tomales Bays. Estuaries and Coasts, 32(6), 1111-1120.</t>
  </si>
  <si>
    <t>Kneib, R. T., &amp; Stiven, A. E. (1978). Growth, reproduction, and feeding of Fundulus heteroclitus (L.) on a North Carolina salt marsh. Journal of experimental marine biology and ecology, 31(2), 121-140.</t>
  </si>
  <si>
    <t>Lee, D. S. 1980.  Micropterus salmoides (Lecepede), Largemouth bass.  pp. 608 in D. S. Lee et al., Atlas of North American Freshwater Fishes. N. C. State Mus. Nat. Hist., Raleigh, i-r+854 pp.</t>
  </si>
  <si>
    <t>Carlander, K.D. 1977. Handbook of Freshwater Fishery Biology. Iowa State University Press, Ames.  2:431 pp.</t>
  </si>
  <si>
    <t>Edwards, E. A., D. A. Krieger, G. Gebhart, and O. E. Maughan. 1982b. Habitat suitability index models: white crappie. FWS/OBS‐82/10.7.U.S.D.l. Fish and Wildlife Service.</t>
  </si>
  <si>
    <t>Copp GH; Fox MG; Przybylski M; Godinho F; Vila-Gispert A, 2004. Life-time growth patterns of pumpkinseed lepomis gibbosus introduced to Europe relative to native North American populations. Folia Zool, 53:237-254.</t>
  </si>
  <si>
    <t>Holtan, P. 1998. Pumpkinseed (Lepomis gibbosus). Wisconsin Department of Natural Resources, Bureau of Fisheries Management. 1-6.</t>
  </si>
  <si>
    <t>van Kleef, H. H., &amp; Jongejans, E. (2014). Identifying drivers of pumpkinseed invasiveness using population models.</t>
  </si>
  <si>
    <t>Eschmeyer, W.N., E.S. Herald and H. Hammann, 1983. A field guide to Pacific coast fishes of North America. Boston (MA, USA): Houghton Mifflin Company. xii+336 p.</t>
  </si>
  <si>
    <t>Barlow, G. W. (1963). Species structure of the gobiid fish Gillichthys mirabilis from coastal sloughs of the eastern Pacific.</t>
  </si>
  <si>
    <t xml:space="preserve">Nielsen, J.G., 1986. Scophthalmidae. p. 1287-1293. In P.J.P. Whitehead, M.-L. Bauchot, J.-C. Hureau, J. Nielsen and E. Tortonese (eds.) Fishes of the North-eastern Atlantic and the Mediterranean. UNESCO, Paris. Vol. 3.
</t>
  </si>
  <si>
    <t>Robins, C.R. and G.C. Ray, 1986. A field guide to Atlantic coast fishes of North America. Houghton Mifflin Company, Boston, U.S.A. 354 p</t>
  </si>
  <si>
    <t xml:space="preserve">Hildebrand, S. F. 1963 a. A review of the American anchovies (Family Engraulidae). Bulletin Bingham Oceanographic collection Yale University 8(2):1-165. </t>
  </si>
  <si>
    <t>Luo, J. (1991). Life history of the bay anchovy, Anchoa mitchilli, in Chesapeake Bay. PhD Thesis, Virginia Institute of Marine Science</t>
  </si>
  <si>
    <t>ICES. 2017. Report of the Workshop on Age estimation of European anchovy (Engraulis encrasicolus). WKARA2 2016 Report 28 November - 2 December 2016. Pasaia, Spain. ICES CM 2016/SSGIEOM:17. 223 pp.</t>
  </si>
  <si>
    <t>Funamoto, T., Aoki, I., &amp; Wada, Y. (2004). Reproductive characteristics of Japanese anchovy, Engraulis japonicus, in two bays of Japan. Fisheries Research, 70(1), 71-81.</t>
  </si>
  <si>
    <t>Richardson, S.L. 1981. Spawning biomass and early life of northern anchovy, Engraulis mordax, in the northern subpopulation off Oregon and Washington. Fish. Bull. U.S. 78:855-876 
ody</t>
  </si>
  <si>
    <t>Silva, A., Faria, S., &amp; Nunes, C. (2013). Long-term changes in maturation of sardine, Sardina pilchardus, in Portuguese waters. Scientia Marina, 77(3), 429-438.</t>
  </si>
  <si>
    <t>Glover, K.A., Skaala, Ø., Limborg, M., Kvamme, C., Torstensen, E., 2011. Microsatellite DNA reveals population genetic differentiation among sprat (Sprattus sprattus) sampled throughout the Northeast Atlantic, including Norwegian fjords. ICES Journal of Marine Science 68, 2145–2151.</t>
  </si>
  <si>
    <t>Peck, M.A., Baumann, H., Bernreuther, M., Clemmesen, C., Herrmann, J.P., Haslob, H., Huwer, B., Kanstinger, P., Köster, F.W., Petereit, C., Temming, A., Voss, R., 2012. The ecophysiology of Sprattus sprattus in the Baltic and North Sea. Progress in Oceanography 103, 42–57.</t>
  </si>
  <si>
    <t>Whitehead, P.J.P., 1985. Clupeoid fishes of the world. An annotated and illustrated catalogue of the herrings, sardines, pilchards, sprats, shads, anchovies and wolf herrings. Part 1 Chirocentridae, Clupeidae and Pristigasteridae. FAO Fisheries Synopsis 125 (7), 1-303.</t>
  </si>
  <si>
    <t>Paull, G. C., Lange, A., Henshaw, A. C., &amp; Tyler, C. R. (2008). Ontogeny of sexual development in the roach (Rutilus rutilus) and its interrelationships with growth and age. Journal of morphology, 269(7), 884-895.</t>
  </si>
  <si>
    <t>Verreycken, H., Van Thuyne, G., &amp; Belpaire, C. (2011). Length–weight relationships of 40 freshwater fish species from two decades of monitoring in Flanders (Belgium). Journal of Applied Ichthyology, 27(6), 1416-1421.</t>
  </si>
  <si>
    <t>Alonso-Fernández, A., Domínguez-Petit, R., Bao, M., Rivas, C., &amp; Saborido-Rey, F. (2008). Spawning pattern and reproductive strategy of female pouting Trisopterus luscus (Gadidae) on the Galician shelf of north-western Spain. Aquatic Living Resources, 21(4), 383-393.</t>
  </si>
  <si>
    <t>Able, K.W., and M.P. Fahay. 2010. Ecology of estuarine fishes: Temperate water of the Western North Atlantic. Baltimore: The John Hopkins University Press.</t>
  </si>
  <si>
    <t>Spitz, J., Chouvelon, T., Cardinaud, M., Kostecki, C., &amp; Lorance, P. (2013). Prey preferences of adult sea bass Dicentrarchus labrax in the northeastern Atlantic: implications for bycatch of common dolphin Delphinus delphis. ICES Journal of Marine Science, 70(2), 452-461.</t>
  </si>
  <si>
    <t>Bergstad, O. A., Høines, Å. S., &amp; Krüger-Johnsen, E. M. (2001). Spawning time, age and size at maturity, and fecundity of sandeel, Ammodytes marinus, in the north-eastern North Sea and in unfished coastal waters off Norway. Aquatic Living Resources, 14(5), 293-301.</t>
  </si>
  <si>
    <t>Kneib, R. T. (1993). Growth and mortality in successive cohorts of fish larvae within an estuarine nursery. Marine Ecology Progress Series, 115-127.</t>
  </si>
  <si>
    <t>Houde, E. D., &amp; Zastrow, C. E. (1993). Ecosystem-and taxon-specific dynamic and energetics properties of larval fish</t>
  </si>
  <si>
    <t>Arai T, Otake T, Tsukamoto K (2000) Timing of meta- morphosis and larval segregation of the atlantic eels Anguilla rostrata and A. anguilla, as revealed by oto- lith microstructure and microchemistry. Mar Biol 137:39–45</t>
  </si>
  <si>
    <t>Swarup, H. (1958). Stages in the development of the stickleback Gasterosteus aculeatus (L.). Development, 6(3), 373-383.</t>
  </si>
  <si>
    <t>Kraak, S. B. M., Bakker, T. C. M., &amp; Mundwiler, B. (1997). How to quantify embryo survival in nest‐building fishes, exemplified with three‐spined sticklebacks. Journal of fish biology, 51(6), 1262-1264.</t>
  </si>
  <si>
    <t>Wilson, C. (2012). Aspects of larval rearing. ILAR journal, 53(2), 169-178.</t>
  </si>
  <si>
    <t>Lee, S. H., Kim, C. C., Koh, S. J., Shin, L. S., Cho, J. K., &amp; Han, K. H. (2014). Egg Development and Morphology of Larva and Juvenile of the Oryzias latipes. Development &amp; reproduction, 18(3), 173.</t>
  </si>
  <si>
    <t>Houde, E. D. (1994). Differences between marine and freshwater fish larvae: implications for recruitment. ICES Journal of Marine Science, 51(1), 91-97.</t>
  </si>
  <si>
    <t>Paris, C. B., Kingsford, M., &amp; Leis, J. (2009). Fate of reef fish larvae through ontogeny: advection or true mortality. In Death in the sea: proceedings of the 2009 Annual Science Conference, Berlin (pp. 21-25).</t>
  </si>
  <si>
    <t>Brothers, E. B. 1975. The comparative ecology and behavior of three sympatric California gobles. Ph. D. Thesis, University of California at San Diego, 370 pp.</t>
  </si>
  <si>
    <t>Kavanagh, K. D. (1996). The early life history of the brooding damselfish Acanthochromis polycanthus: Effects of environment and ancestry (Doctoral dissertation, James Cook University of North Queensland).</t>
  </si>
  <si>
    <t>Wright, P. J., &amp; Bailey, M. C. (1996). Timing of hatching in Ammodytes marinus from Shetland waters and its significance to early growth and survivorship. Marine Biology, 126(1), 143-152.</t>
  </si>
  <si>
    <t>Cook, R. M. (2004). Estimation of the age-specific rate of natural mortality for Shetland sandeels. ICES Journal of Marine Science, 61(2), 159-164.</t>
  </si>
  <si>
    <t xml:space="preserve">ICES, 1998. Report of the Working Group on the Assessment of Demersal Stocks in the North Sea and Skagerrak, 1998 ICES Document, CM 1998/Assess: 7
</t>
  </si>
  <si>
    <t xml:space="preserve">Beverton, R.J.H. (1963) Maturation, growth, and mortality of clupeid and engraulid stocks in relation to fishing. Rapport et Procès-verbaux des Réunions Conseil Permanent International pour l’ Exploration de la Mer 154, 44-67. </t>
  </si>
  <si>
    <t xml:space="preserve">Cushing, D.H. (1959) On the effects of fishing on the herring of the southern North Sea. Journal du Conseil International pour l' Exploration de la Mer 24, 283-307. </t>
  </si>
  <si>
    <t xml:space="preserve">Dickie, L.M. (1963) Estimation of mortality rates of Gulf of St. Lawrence cod from results of a tagging experiment. Special Publication of the International Commission for Northwest Atlantic Fisheries 3, 71-80. </t>
  </si>
  <si>
    <t xml:space="preserve">Pinhorn, A.T. (1975) Estimates of natural mortality for the cod stock complex in ICNAF Divisions 2J, 3K and 3L. ICNAF Research Bulletin 11, 31-36. </t>
  </si>
  <si>
    <t xml:space="preserve">Sinclair, A.F. (2001) Natural mortality of cod (Gadus morhua) in the southern Gulf of St. Lawrence. ICES Journal of Marine Science 58, 1-10. </t>
  </si>
  <si>
    <t xml:space="preserve">Garrod, D.J. (1967) Population dynamics of the Arcto-Norwegian cod. Journal of the Fisheries Research Board of Canada 24, 145-190. </t>
  </si>
  <si>
    <t xml:space="preserve">Beverton, R.J.H. (1964) Differential catchability of male and female plaice in the North Sea and its effect on estimates of stock abundance. Rapport et Procès-verbaux des Réunions Conseil Permanent International pour l’ Exploration de la Mer 155, 103-112. </t>
  </si>
  <si>
    <t xml:space="preserve">Siddeek, M.S.M. (1989). The estimation of natural mortality in Irish Sea plaice, Pleuronectes platessa L., using tagging methods. Journal of Fish Biology 35, 145-154. </t>
  </si>
  <si>
    <t xml:space="preserve">Newberger, T.A., and Houde E.D. (1995) Population biology of bay anchovy Anchoa mitchilli in the mid Cheasapeake Bay. Marine Ecology Progress Series 116, 25-37. </t>
  </si>
  <si>
    <t xml:space="preserve">Iversen, S.A., Zhu D., Johannessen, A., and Toresen, R. (1993) Stock size, distribution and biology of anchovy in the Yellow Sea and East China Sea. Fisheries Research 16, 147-163 </t>
  </si>
  <si>
    <t xml:space="preserve">Jones, R., and Shanks, A.M. (1990) An estimate of natural mortality for North Sea haddock. Journal du Conseil International pour l' Exploration de la Mer 47, 99-103. </t>
  </si>
  <si>
    <t>Then, A. Y., Hoenig, J. M., Hall, N. G., Hewitt, D. A. 2015. Evaluating the predictive performance of empirical estimators of natural mortality rate using information on over 200 fish species. ICES Journal of Marine Science, 72(1): 82–92.</t>
  </si>
  <si>
    <t xml:space="preserve">ICES, 2018. Report of the Benchmark Workshop on Seabass (WKBASS). ICES CM 2018/ACOM:44.
</t>
  </si>
  <si>
    <t>Kingsford, M. J., Welch, D., &amp; O’Callaghan, M. (2019). Latitudinal and cross-shelf patterns of size, age, growth, and mortality of a tropical damselfish Acanthochromis polyacanthus on the Great Barrier Reef. Diversity, 11(5), 67.</t>
  </si>
  <si>
    <t>Meredith, W. H., &amp; Lotrich, V. A. (1979). Production dynamics of a tidal creek population of Fundulus heteroclitus (Linnaeus). Estuarine and Coastal Marine Science, 8(2), 99-118.</t>
  </si>
  <si>
    <t>Britton, J. R. (2007). Reference data for evaluating the growth of common riverine fishes in the UK. Journal of Applied Ichthyology, 23(5), 555-560.</t>
  </si>
  <si>
    <t>Hubbs, C. (1982). Life history dynamics of Menidia beryllina from Lake Texoma. American Midland Naturalist, 1-12.</t>
  </si>
  <si>
    <t>Bedairia, A., &amp; Djebar, A. B. (2009). A preliminary analysis of the state of exploitation of the sardine, Sardina pilchardus (Walbaum, 1792), in the gulf of Annaba, East Algerian. Animal biodiversity and conservation, 32(2), 89-99.</t>
  </si>
  <si>
    <t>Erdoğan, Z., Koç, H. T., Gicili, S., &amp; Ulunehir, G. (2010). Age, growth and mortality of European pilchard, Sardina pilchardus in Edremit Bay (northern Aegean Sea, Turkey).</t>
  </si>
  <si>
    <t>ICES, 2019. Working group on multispecies assessment methods (WGSAM). Volume 1, Issue 91.</t>
  </si>
  <si>
    <t>Chaput, G. (2012). Overview of the status of Atlantic salmon (Salmo salar) in the North Atlantic and trends in marine mortality. ICES Journal of Marine Science, 69(9), 1538-1548.</t>
  </si>
  <si>
    <t>Goatley, C. H. R., &amp; Bellwood, D. R. (2016). Body size and mortality rates in coral reef fishes: a three-phase relationship. Proceedings of the Royal Society B: Biological Sciences, 283(1841), 20161858.</t>
  </si>
  <si>
    <r>
      <rPr>
        <sz val="9"/>
        <color indexed="8"/>
        <rFont val="Arial"/>
      </rPr>
      <t xml:space="preserve">Then, A.Y., and J.M. Hoenig. 2015. Database on Natural Mortality Rates and Associated Life History Parameters, version 1.X. Available at: </t>
    </r>
    <r>
      <rPr>
        <u val="single"/>
        <sz val="9"/>
        <color indexed="8"/>
        <rFont val="Arial"/>
      </rPr>
      <t>http://bit.ly/vims_mort</t>
    </r>
    <r>
      <rPr>
        <sz val="9"/>
        <color indexed="8"/>
        <rFont val="Arial"/>
      </rPr>
      <t>.</t>
    </r>
  </si>
  <si>
    <t>Svedäng, H. 1999. Vital population statistics of the exploited eel stock on the Swedish west coast. Fisheries Research 40:251-265.</t>
  </si>
  <si>
    <t>Jones, R., &amp; Shanks, A. M. (1990). An estimate of natural mortality for North Sea haddock. ICES Journal of Marine Science, 47(1), 99-103.</t>
  </si>
  <si>
    <t>Lorenzen, K. (2005). Population dynamics and potential of fisheries stock enhancement: practical theory for assessment and policy analysis. Philosophical Transactions of the Royal Society B: Biological Sciences, 360(1453), 171-189.</t>
  </si>
  <si>
    <t>Menon, M. D. 1950. Bionomics of the poor-cod (Gadus minutus L.) in the Plymouth area. Journal of the Marine Biological Association of the UK 29:185-239.</t>
  </si>
  <si>
    <t>Bailey, R. S., and P. A. Kunzlik. 1984. Variation in growth and mortality rates of Norway pout Trisopterus esmarkii (Nilsson). International Council for the Exploration of the Sea (ICES) CM 1984/G:70. 18 p.</t>
  </si>
  <si>
    <t>Brandhorst, W., J. P. Castello, M. B. Cousseau, and D. A. Capezzani. 1974. Evaluacion de los recursos de anchoita (Engraulis anchoita) frente a la Argentina y Uruguay. VIII. Desove, crecimiento, mortalidad y estructura de la poblacion. Physis A 33:37-58.</t>
  </si>
  <si>
    <t xml:space="preserve">Hanan, D. 1981. Update of the estimated mortality rate of Engraulis mordax in southern California. California Fish and Game 67:62-65. </t>
  </si>
  <si>
    <t xml:space="preserve">Schaefer, M. B. 1967. Dynamics of the fishery for the anchoveta Engraulis ringens, off Peru. Boletin Instituto del Mar del Peru 1:189-304. </t>
  </si>
  <si>
    <t xml:space="preserve">Kocovsky, P. M., and R. F. Carline. 2001. Dynamics of the unexploited walleye population of Pymatuning Sanctuary, Pennsylvania, 1997-1998. North American Journal of Fisheries Management 21:178-187. </t>
  </si>
  <si>
    <t xml:space="preserve">Fonds, M. 1973. Sand gobies in the Dutch Wadden Sea (Pomatoschistus, Gobiidae, Pisces). Netherlands Journal of Sea Research 6:417-478.                        </t>
  </si>
  <si>
    <t xml:space="preserve">Hernaman, V., and P. L. Munday. 2005a. Life-history characteristics of coral reef gobies. I. Growth and life- span. Marine Ecology Progress Series 290:207-221. </t>
  </si>
  <si>
    <t xml:space="preserve">Pitt, T. K. 1973. Assessment of American plaice stocks on the Grand Bank, ICNAF Divisions 3L and 3N. ICNAF Research Bulletin 10:63-77. </t>
  </si>
  <si>
    <t xml:space="preserve">Wilderbuer, T. K., and B. J. Turnock. 2009. Sex-specific natural mortality of arrowtooth flounder in Alaska: implications of a skewed sex satio on exploitation and management. North American Journal of Fisheries Management 29:306-322. </t>
  </si>
  <si>
    <t xml:space="preserve">Chen, D.-G., and Y. Xiao. 2006. A general model for analyzing data from mark-recapture experiments with an application to the Pacific halibut. Environmental and Ecological Statistics 13:149-161. </t>
  </si>
  <si>
    <t xml:space="preserve">den Heyer, C. E., C. J. Schwarz, and M. K. Trzcinski. 2013. Fishing and natural mortality rates of Atlantic halibut estimated from multiyear tagging and life history. Transactions of the American Fisheries Society 142:690-702. </t>
  </si>
  <si>
    <t xml:space="preserve">Ketchen, K. S., and C. R. Forrester 1966. Population dynamics of the petrale sole, Eopsetta jordani, in waters off western Canada. Bulletins of the Fisheries Research Board of Canada 153. 195 p. </t>
  </si>
  <si>
    <t xml:space="preserve">Cowen, L., S. J. Walsh, C. J. Schwarz, N. Cadigan, and J. Morgan. 2009. Estimating exploitation rates of migrating yellowtail flounder (Limanda ferruginea) using multistate mark-recapture methods incorporating tag loss and variable reporting rates. Canadian Journal of Fisheries and Aquatic Sciences 66:1245-1255. </t>
  </si>
  <si>
    <t xml:space="preserve">Dickie, L. M., and F. D. McCracken. 1955. Isopleth diagrams to predict equilibrium yields of a small flounder fishery. Journal of the Fisheries Board of Canada 12:187-209. </t>
  </si>
  <si>
    <t xml:space="preserve">Van Cleve, R., and S. Z. El-Sayed. 1969. Age, growth, and productivity of an English sole (Parophrys vetulus) population in Puget Sound, Washington. Pacific Marine Fisheries Commission Bulletin 7:51-71. </t>
  </si>
  <si>
    <t>Siddeek, M. S. M. (1989). The estimation of natural mortality in Irish Sea plaice, Pleuronectes platessa L., using tagging methods. Journal of Fish Biology, 35, 145-154.</t>
  </si>
  <si>
    <t>Jones, B. W. 1966. The cod and the cod fishery at Faroe. Fishery Investigations Series II 24. 32 p.</t>
  </si>
  <si>
    <t xml:space="preserve">Mueller, K. W., N. L. Brouwer, and B. D. Congdon. 2005. Characteristics of unexploited black bass populations from a remote lake in the San Juan archipelago, Washington. Northwest Science 79:131-140. </t>
  </si>
  <si>
    <t xml:space="preserve">Goedde, L. E., and D. W. Coble. 1981. Effects of angling on a previously fished and an unfished warmwater fish community in two Wisconsin lakes. Transactions of the American Fisheries Society 110:594-603. </t>
  </si>
  <si>
    <t xml:space="preserve">Allen, M. S., L. E. Miranda, and R. E. Brock. 1998. Implications of compensatory and additive mortality to the management of selected sportfish populations. Lakes &amp; Reservoirs: Research &amp; Management 3:67-79. </t>
  </si>
  <si>
    <t xml:space="preserve">Weyl, O. L. F., and A. J. Booth. 1999. On the life history of a cyprinid fish, Labeo cylindricus. Environmental Biology of Fishes 55:215-225. </t>
  </si>
  <si>
    <t xml:space="preserve">Carline, R. F. 2006. Regulation of an unexploited brown trout population in Spruce Creek, Pennsylvania. Transactions of the American Fisheries Society 135:943-954. </t>
  </si>
  <si>
    <t>Jones, J. W., and H. B. N. Hynes. 1950. The age and growth of Gasterosteus aculeatus, Pygosteus pungitius and Spinachia vulgaris, as shown by their otoliths. The Journal of Animal Ecology 19:59-73.</t>
  </si>
  <si>
    <t>Moore, J. W. 1975. Distribution, movements, and mortality of anadromous arctic char, Salvelinus alpinus L.,in the Cumberland Sound area of Baffin Island. Journal of Fish Biology 7:339-348.</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</si>
</sst>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b val="1"/>
      <sz val="10"/>
      <color indexed="8"/>
      <name val="Arial"/>
    </font>
    <font>
      <b val="1"/>
      <sz val="11"/>
      <color indexed="8"/>
      <name val="Arial"/>
    </font>
    <font>
      <b val="1"/>
      <sz val="11"/>
      <color indexed="8"/>
      <name val="Calibri"/>
    </font>
    <font>
      <b val="1"/>
      <sz val="10"/>
      <color indexed="8"/>
      <name val="Helvetica Neue"/>
    </font>
    <font>
      <sz val="10"/>
      <color indexed="8"/>
      <name val="Arial"/>
    </font>
    <font>
      <sz val="11"/>
      <color indexed="8"/>
      <name val="Arial"/>
    </font>
    <font>
      <sz val="10"/>
      <color indexed="8"/>
      <name val="Arial"/>
    </font>
    <font>
      <sz val="10"/>
      <color indexed="8"/>
      <name val="Arial"/>
    </font>
    <font>
      <sz val="9"/>
      <color indexed="8"/>
      <name val="Arial"/>
    </font>
    <font>
      <sz val="10"/>
      <color indexed="8"/>
      <name val="Arial"/>
    </font>
    <font>
      <sz val="9"/>
      <color indexed="17"/>
      <name val="Arial"/>
    </font>
    <font>
      <sz val="12"/>
      <color indexed="8"/>
      <name val="Verdana"/>
    </font>
    <font>
      <sz val="9"/>
      <color indexed="19"/>
      <name val="Arial"/>
    </font>
    <font>
      <sz val="9"/>
      <color indexed="20"/>
      <name val="Arial"/>
    </font>
    <font>
      <u val="single"/>
      <sz val="9"/>
      <color indexed="8"/>
      <name val="Arial"/>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9">
    <border>
      <left/>
      <right/>
      <top/>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3"/>
      </bottom>
      <diagonal/>
    </border>
    <border>
      <left style="thin">
        <color indexed="9"/>
      </left>
      <right style="thin">
        <color indexed="9"/>
      </right>
      <top style="thin">
        <color indexed="13"/>
      </top>
      <bottom style="thin">
        <color indexed="13"/>
      </bottom>
      <diagonal/>
    </border>
    <border>
      <left style="thin">
        <color indexed="9"/>
      </left>
      <right style="thin">
        <color indexed="9"/>
      </right>
      <top style="thin">
        <color indexed="13"/>
      </top>
      <bottom style="thin">
        <color indexed="9"/>
      </bottom>
      <diagonal/>
    </border>
    <border>
      <left style="thin">
        <color indexed="9"/>
      </left>
      <right style="thin">
        <color indexed="9"/>
      </right>
      <top style="thin">
        <color indexed="13"/>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13"/>
      </bottom>
      <diagonal/>
    </border>
    <border>
      <left style="thin">
        <color indexed="9"/>
      </left>
      <right style="thin">
        <color indexed="9"/>
      </right>
      <top style="thin">
        <color indexed="9"/>
      </top>
      <bottom style="thin">
        <color indexed="14"/>
      </bottom>
      <diagonal/>
    </border>
    <border>
      <left style="thin">
        <color indexed="9"/>
      </left>
      <right style="thin">
        <color indexed="14"/>
      </right>
      <top style="thin">
        <color indexed="8"/>
      </top>
      <bottom style="thin">
        <color indexed="9"/>
      </bottom>
      <diagonal/>
    </border>
    <border>
      <left style="thin">
        <color indexed="14"/>
      </left>
      <right style="thin">
        <color indexed="9"/>
      </right>
      <top style="thin">
        <color indexed="14"/>
      </top>
      <bottom style="thin">
        <color indexed="9"/>
      </bottom>
      <diagonal/>
    </border>
    <border>
      <left style="thin">
        <color indexed="9"/>
      </left>
      <right style="thin">
        <color indexed="9"/>
      </right>
      <top style="thin">
        <color indexed="14"/>
      </top>
      <bottom style="thin">
        <color indexed="9"/>
      </bottom>
      <diagonal/>
    </border>
    <border>
      <left style="thin">
        <color indexed="9"/>
      </left>
      <right style="thin">
        <color indexed="14"/>
      </right>
      <top style="thin">
        <color indexed="9"/>
      </top>
      <bottom style="thin">
        <color indexed="8"/>
      </bottom>
      <diagonal/>
    </border>
    <border>
      <left style="thin">
        <color indexed="14"/>
      </left>
      <right style="thin">
        <color indexed="9"/>
      </right>
      <top style="thin">
        <color indexed="9"/>
      </top>
      <bottom style="thin">
        <color indexed="9"/>
      </bottom>
      <diagonal/>
    </border>
    <border>
      <left style="thin">
        <color indexed="9"/>
      </left>
      <right style="thin">
        <color indexed="14"/>
      </right>
      <top style="thin">
        <color indexed="8"/>
      </top>
      <bottom style="thin">
        <color indexed="8"/>
      </bottom>
      <diagonal/>
    </border>
    <border>
      <left style="thin">
        <color indexed="9"/>
      </left>
      <right style="thin">
        <color indexed="14"/>
      </right>
      <top style="thin">
        <color indexed="9"/>
      </top>
      <bottom style="thin">
        <color indexed="9"/>
      </bottom>
      <diagonal/>
    </border>
    <border>
      <left style="thin">
        <color indexed="14"/>
      </left>
      <right style="thin">
        <color indexed="9"/>
      </right>
      <top style="thin">
        <color indexed="8"/>
      </top>
      <bottom style="thin">
        <color indexed="9"/>
      </bottom>
      <diagonal/>
    </border>
    <border>
      <left style="thin">
        <color indexed="14"/>
      </left>
      <right style="thin">
        <color indexed="9"/>
      </right>
      <top style="thin">
        <color indexed="9"/>
      </top>
      <bottom style="thin">
        <color indexed="8"/>
      </bottom>
      <diagonal/>
    </border>
    <border>
      <left style="thin">
        <color indexed="14"/>
      </left>
      <right style="thin">
        <color indexed="9"/>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9"/>
      </left>
      <right style="thin">
        <color indexed="14"/>
      </right>
      <top style="thin">
        <color indexed="14"/>
      </top>
      <bottom style="thin">
        <color indexed="9"/>
      </bottom>
      <diagonal/>
    </border>
    <border>
      <left style="thin">
        <color indexed="14"/>
      </left>
      <right style="thin">
        <color indexed="9"/>
      </right>
      <top style="thin">
        <color indexed="9"/>
      </top>
      <bottom style="thin">
        <color indexed="18"/>
      </bottom>
      <diagonal/>
    </border>
    <border>
      <left style="thin">
        <color indexed="9"/>
      </left>
      <right style="thin">
        <color indexed="9"/>
      </right>
      <top style="thin">
        <color indexed="9"/>
      </top>
      <bottom style="thin">
        <color indexed="18"/>
      </bottom>
      <diagonal/>
    </border>
    <border>
      <left style="thin">
        <color indexed="9"/>
      </left>
      <right style="thin">
        <color indexed="18"/>
      </right>
      <top style="thin">
        <color indexed="9"/>
      </top>
      <bottom style="thin">
        <color indexed="9"/>
      </bottom>
      <diagonal/>
    </border>
    <border>
      <left style="thin">
        <color indexed="18"/>
      </left>
      <right style="thin">
        <color indexed="18"/>
      </right>
      <top style="thin">
        <color indexed="18"/>
      </top>
      <bottom style="thin">
        <color indexed="18"/>
      </bottom>
      <diagonal/>
    </border>
    <border>
      <left style="thin">
        <color indexed="18"/>
      </left>
      <right style="thin">
        <color indexed="9"/>
      </right>
      <top style="thin">
        <color indexed="9"/>
      </top>
      <bottom style="thin">
        <color indexed="9"/>
      </bottom>
      <diagonal/>
    </border>
    <border>
      <left style="thin">
        <color indexed="14"/>
      </left>
      <right style="thin">
        <color indexed="18"/>
      </right>
      <top style="thin">
        <color indexed="18"/>
      </top>
      <bottom style="thin">
        <color indexed="9"/>
      </bottom>
      <diagonal/>
    </border>
    <border>
      <left style="thin">
        <color indexed="14"/>
      </left>
      <right style="thin">
        <color indexed="18"/>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13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2" borderId="1" applyNumberFormat="0" applyFont="1" applyFill="0" applyBorder="1" applyAlignment="1" applyProtection="0">
      <alignment vertical="top" wrapText="1"/>
    </xf>
    <xf numFmtId="0" fontId="2" borderId="2" applyNumberFormat="0" applyFont="1" applyFill="0" applyBorder="1" applyAlignment="1" applyProtection="0">
      <alignment vertical="top" wrapText="1"/>
    </xf>
    <xf numFmtId="0" fontId="3" borderId="2" applyNumberFormat="0" applyFont="1" applyFill="0" applyBorder="1" applyAlignment="1" applyProtection="0">
      <alignment horizontal="center" vertical="center"/>
    </xf>
    <xf numFmtId="0" fontId="3" borderId="2" applyNumberFormat="1" applyFont="1" applyFill="0" applyBorder="1" applyAlignment="1" applyProtection="0">
      <alignment horizontal="center" vertical="center"/>
    </xf>
    <xf numFmtId="49" fontId="3" borderId="2" applyNumberFormat="1" applyFont="1" applyFill="0" applyBorder="1" applyAlignment="1" applyProtection="0">
      <alignment horizontal="center" vertical="center"/>
    </xf>
    <xf numFmtId="49" fontId="2" borderId="2" applyNumberFormat="1" applyFont="1" applyFill="0" applyBorder="1" applyAlignment="1" applyProtection="0">
      <alignment horizontal="center" vertical="bottom" wrapText="1"/>
    </xf>
    <xf numFmtId="49" fontId="3" borderId="3" applyNumberFormat="1" applyFont="1" applyFill="0" applyBorder="1" applyAlignment="1" applyProtection="0">
      <alignment horizontal="center" vertical="bottom" wrapText="1"/>
    </xf>
    <xf numFmtId="49" fontId="3" borderId="4" applyNumberFormat="1" applyFont="1" applyFill="0" applyBorder="1" applyAlignment="1" applyProtection="0">
      <alignment horizontal="center" vertical="bottom" wrapText="1"/>
    </xf>
    <xf numFmtId="49" fontId="2" borderId="5" applyNumberFormat="1" applyFont="1" applyFill="0" applyBorder="1" applyAlignment="1" applyProtection="0">
      <alignment vertical="top" wrapText="1"/>
    </xf>
    <xf numFmtId="49" fontId="2" borderId="6" applyNumberFormat="1" applyFont="1" applyFill="0" applyBorder="1" applyAlignment="1" applyProtection="0">
      <alignment vertical="top" wrapText="1"/>
    </xf>
    <xf numFmtId="49" fontId="3" borderId="6" applyNumberFormat="1" applyFont="1" applyFill="0" applyBorder="1" applyAlignment="1" applyProtection="0">
      <alignment horizontal="center" vertical="top" wrapText="1"/>
    </xf>
    <xf numFmtId="0" fontId="4" fillId="2" borderId="6" applyNumberFormat="0" applyFont="1" applyFill="1" applyBorder="1" applyAlignment="1" applyProtection="0">
      <alignment horizontal="center" vertical="bottom" wrapText="1"/>
    </xf>
    <xf numFmtId="0" fontId="4" fillId="2" borderId="7" applyNumberFormat="0" applyFont="1" applyFill="1" applyBorder="1" applyAlignment="1" applyProtection="0">
      <alignment horizontal="center" vertical="bottom" wrapText="1"/>
    </xf>
    <xf numFmtId="0" fontId="4" fillId="2" borderId="8" applyNumberFormat="0" applyFont="1" applyFill="1" applyBorder="1" applyAlignment="1" applyProtection="0">
      <alignment horizontal="center" vertical="bottom" wrapText="1"/>
    </xf>
    <xf numFmtId="0" fontId="5" fillId="3" borderId="8" applyNumberFormat="0" applyFont="1" applyFill="1" applyBorder="1" applyAlignment="1" applyProtection="0">
      <alignment vertical="top" wrapText="1"/>
    </xf>
    <xf numFmtId="0" fontId="6" borderId="2" applyNumberFormat="1" applyFont="1" applyFill="0" applyBorder="1" applyAlignment="1" applyProtection="0">
      <alignment vertical="top" wrapText="1"/>
    </xf>
    <xf numFmtId="49" fontId="6" borderId="2" applyNumberFormat="1" applyFont="1" applyFill="0" applyBorder="1" applyAlignment="1" applyProtection="0">
      <alignment vertical="top" wrapText="1"/>
    </xf>
    <xf numFmtId="0" fontId="6" borderId="6" applyNumberFormat="1" applyFont="1" applyFill="0" applyBorder="1" applyAlignment="1" applyProtection="0">
      <alignment vertical="top" wrapText="1"/>
    </xf>
    <xf numFmtId="49" fontId="6" borderId="6" applyNumberFormat="1" applyFont="1" applyFill="0" applyBorder="1" applyAlignment="1" applyProtection="0">
      <alignment vertical="top" wrapText="1"/>
    </xf>
    <xf numFmtId="0" fontId="6" fillId="4" borderId="9" applyNumberFormat="0" applyFont="1" applyFill="1" applyBorder="1" applyAlignment="1" applyProtection="0">
      <alignment vertical="top" wrapText="1"/>
    </xf>
    <xf numFmtId="0" fontId="6" fillId="4" borderId="2" applyNumberFormat="0" applyFont="1" applyFill="1" applyBorder="1" applyAlignment="1" applyProtection="0">
      <alignment vertical="top" wrapText="1"/>
    </xf>
    <xf numFmtId="49" fontId="6" borderId="10" applyNumberFormat="1" applyFont="1" applyFill="0" applyBorder="1" applyAlignment="1" applyProtection="0">
      <alignment horizontal="left" vertical="bottom" wrapText="1" readingOrder="1"/>
    </xf>
    <xf numFmtId="0" fontId="6" borderId="10" applyNumberFormat="1" applyFont="1" applyFill="0" applyBorder="1" applyAlignment="1" applyProtection="0">
      <alignment vertical="top" wrapText="1"/>
    </xf>
    <xf numFmtId="49" fontId="6" borderId="10" applyNumberFormat="1" applyFont="1" applyFill="0" applyBorder="1" applyAlignment="1" applyProtection="0">
      <alignment vertical="top" wrapText="1"/>
    </xf>
    <xf numFmtId="49" fontId="6" borderId="11" applyNumberFormat="1" applyFont="1" applyFill="0" applyBorder="1" applyAlignment="1" applyProtection="0">
      <alignment horizontal="left" vertical="bottom" wrapText="1" readingOrder="1"/>
    </xf>
    <xf numFmtId="49" fontId="6" borderId="11" applyNumberFormat="1" applyFont="1" applyFill="0" applyBorder="1" applyAlignment="1" applyProtection="0">
      <alignment vertical="top" wrapText="1"/>
    </xf>
    <xf numFmtId="49" fontId="6" borderId="12" applyNumberFormat="1" applyFont="1" applyFill="0" applyBorder="1" applyAlignment="1" applyProtection="0">
      <alignment horizontal="left" vertical="bottom" wrapText="1" readingOrder="1"/>
    </xf>
    <xf numFmtId="49" fontId="7" borderId="13" applyNumberFormat="1" applyFont="1" applyFill="0" applyBorder="1" applyAlignment="1" applyProtection="0">
      <alignment horizontal="left" vertical="bottom" wrapText="1" readingOrder="1"/>
    </xf>
    <xf numFmtId="49" fontId="6" borderId="14" applyNumberFormat="1" applyFont="1" applyFill="0" applyBorder="1" applyAlignment="1" applyProtection="0">
      <alignment horizontal="left" vertical="bottom" wrapText="1" readingOrder="1"/>
    </xf>
    <xf numFmtId="0" fontId="6" fillId="4" borderId="15" applyNumberFormat="0" applyFont="1" applyFill="1" applyBorder="1" applyAlignment="1" applyProtection="0">
      <alignment vertical="top" wrapText="1"/>
    </xf>
    <xf numFmtId="0" fontId="6" fillId="4" borderId="16" applyNumberFormat="0" applyFont="1" applyFill="1" applyBorder="1" applyAlignment="1" applyProtection="0">
      <alignment vertical="top" wrapText="1"/>
    </xf>
    <xf numFmtId="0" fontId="6" fillId="4" borderId="17" applyNumberFormat="0" applyFont="1" applyFill="1" applyBorder="1" applyAlignment="1" applyProtection="0">
      <alignment vertical="top" wrapText="1"/>
    </xf>
    <xf numFmtId="49" fontId="8" borderId="14" applyNumberFormat="1" applyFont="1" applyFill="0" applyBorder="1" applyAlignment="1" applyProtection="0">
      <alignment horizontal="left" vertical="top" wrapText="1" readingOrder="1"/>
    </xf>
    <xf numFmtId="49" fontId="6" borderId="10" applyNumberFormat="1" applyFont="1" applyFill="0" applyBorder="1" applyAlignment="1" applyProtection="0">
      <alignment horizontal="left" vertical="top" wrapText="1" readingOrder="1"/>
    </xf>
    <xf numFmtId="49" fontId="9" borderId="10" applyNumberFormat="1" applyFont="1" applyFill="0" applyBorder="1" applyAlignment="1" applyProtection="0">
      <alignment vertical="top" wrapText="1" readingOrder="1"/>
    </xf>
    <xf numFmtId="49" fontId="6" borderId="10" applyNumberFormat="1" applyFont="1" applyFill="0" applyBorder="1" applyAlignment="1" applyProtection="0">
      <alignment vertical="top" wrapText="1" readingOrder="1"/>
    </xf>
    <xf numFmtId="49" fontId="6" borderId="18" applyNumberFormat="1" applyFont="1" applyFill="0" applyBorder="1" applyAlignment="1" applyProtection="0">
      <alignment vertical="top" wrapText="1"/>
    </xf>
    <xf numFmtId="49" fontId="6" borderId="13" applyNumberFormat="1" applyFont="1" applyFill="0" applyBorder="1" applyAlignment="1" applyProtection="0">
      <alignment horizontal="left" vertical="bottom" wrapText="1" readingOrder="1"/>
    </xf>
    <xf numFmtId="0" fontId="6" borderId="10" applyNumberFormat="0" applyFont="1" applyFill="0" applyBorder="1" applyAlignment="1" applyProtection="0">
      <alignment vertical="top" wrapText="1"/>
    </xf>
    <xf numFmtId="0" fontId="6" borderId="11" applyNumberFormat="0" applyFont="1" applyFill="0" applyBorder="1" applyAlignment="1" applyProtection="0">
      <alignment vertical="top" wrapText="1"/>
    </xf>
    <xf numFmtId="49" fontId="6" borderId="6" applyNumberFormat="1" applyFont="1" applyFill="0" applyBorder="1" applyAlignment="1" applyProtection="0">
      <alignment horizontal="left" vertical="bottom" wrapText="1" readingOrder="1"/>
    </xf>
    <xf numFmtId="0" fontId="6" borderId="2"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2" borderId="19" applyNumberFormat="1" applyFont="1" applyFill="0" applyBorder="1" applyAlignment="1" applyProtection="0">
      <alignment vertical="top" wrapText="1"/>
    </xf>
    <xf numFmtId="49" fontId="2" borderId="19" applyNumberFormat="1" applyFont="1" applyFill="0" applyBorder="1" applyAlignment="1" applyProtection="0">
      <alignment horizontal="center" vertical="top" wrapText="1"/>
    </xf>
    <xf numFmtId="0" fontId="2" borderId="19" applyNumberFormat="0" applyFont="1" applyFill="0" applyBorder="1" applyAlignment="1" applyProtection="0">
      <alignment vertical="top" wrapText="1"/>
    </xf>
    <xf numFmtId="0" fontId="2" borderId="2" applyNumberFormat="1" applyFont="1" applyFill="0" applyBorder="1" applyAlignment="1" applyProtection="0">
      <alignment vertical="top" wrapText="1"/>
    </xf>
    <xf numFmtId="49" fontId="2" borderId="2" applyNumberFormat="1" applyFont="1" applyFill="0" applyBorder="1" applyAlignment="1" applyProtection="0">
      <alignment vertical="top" wrapText="1"/>
    </xf>
    <xf numFmtId="49" fontId="2" borderId="20" applyNumberFormat="1" applyFont="1" applyFill="0" applyBorder="1" applyAlignment="1" applyProtection="0">
      <alignment vertical="top" wrapText="1"/>
    </xf>
    <xf numFmtId="0" fontId="6" borderId="21" applyNumberFormat="1" applyFont="1" applyFill="0" applyBorder="1" applyAlignment="1" applyProtection="0">
      <alignment vertical="top" wrapText="1"/>
    </xf>
    <xf numFmtId="0" fontId="6" borderId="22" applyNumberFormat="1" applyFont="1" applyFill="0" applyBorder="1" applyAlignment="1" applyProtection="0">
      <alignment vertical="top" wrapText="1"/>
    </xf>
    <xf numFmtId="49" fontId="6" borderId="22" applyNumberFormat="1" applyFont="1" applyFill="0" applyBorder="1" applyAlignment="1" applyProtection="0">
      <alignment vertical="top" wrapText="1"/>
    </xf>
    <xf numFmtId="0" fontId="6" borderId="22" applyNumberFormat="1" applyFont="1" applyFill="0" applyBorder="1" applyAlignment="1" applyProtection="0">
      <alignment horizontal="right" vertical="top" wrapText="1"/>
    </xf>
    <xf numFmtId="0" fontId="6" borderId="22" applyNumberFormat="0" applyFont="1" applyFill="0" applyBorder="1" applyAlignment="1" applyProtection="0">
      <alignment vertical="top" wrapText="1"/>
    </xf>
    <xf numFmtId="0" fontId="2" borderId="6" applyNumberFormat="1" applyFont="1" applyFill="0" applyBorder="1" applyAlignment="1" applyProtection="0">
      <alignment vertical="top" wrapText="1"/>
    </xf>
    <xf numFmtId="49" fontId="2" borderId="23" applyNumberFormat="1" applyFont="1" applyFill="0" applyBorder="1" applyAlignment="1" applyProtection="0">
      <alignment vertical="top" wrapText="1"/>
    </xf>
    <xf numFmtId="0" fontId="6" borderId="24" applyNumberFormat="1" applyFont="1" applyFill="0" applyBorder="1" applyAlignment="1" applyProtection="0">
      <alignment vertical="top" wrapText="1"/>
    </xf>
    <xf numFmtId="0" fontId="6" borderId="10" applyNumberFormat="0" applyFont="1" applyFill="0" applyBorder="1" applyAlignment="1" applyProtection="0">
      <alignment horizontal="right" vertical="top" wrapText="1"/>
    </xf>
    <xf numFmtId="0" fontId="2" fillId="4" borderId="9" applyNumberFormat="0" applyFont="1" applyFill="1" applyBorder="1" applyAlignment="1" applyProtection="0">
      <alignment vertical="top" wrapText="1"/>
    </xf>
    <xf numFmtId="0" fontId="2" fillId="4" borderId="25" applyNumberFormat="0" applyFont="1" applyFill="1" applyBorder="1" applyAlignment="1" applyProtection="0">
      <alignment vertical="top" wrapText="1"/>
    </xf>
    <xf numFmtId="0" fontId="6" fillId="4" borderId="24" applyNumberFormat="0" applyFont="1" applyFill="1" applyBorder="1" applyAlignment="1" applyProtection="0">
      <alignment vertical="top" wrapText="1"/>
    </xf>
    <xf numFmtId="0" fontId="6" fillId="4" borderId="10" applyNumberFormat="0" applyFont="1" applyFill="1" applyBorder="1" applyAlignment="1" applyProtection="0">
      <alignment vertical="top" wrapText="1"/>
    </xf>
    <xf numFmtId="0" fontId="6" fillId="4" borderId="10" applyNumberFormat="0" applyFont="1" applyFill="1" applyBorder="1" applyAlignment="1" applyProtection="0">
      <alignment horizontal="right" vertical="top" wrapText="1"/>
    </xf>
    <xf numFmtId="0" fontId="2" fillId="5" borderId="2" applyNumberFormat="1" applyFont="1" applyFill="1" applyBorder="1" applyAlignment="1" applyProtection="0">
      <alignment vertical="top" wrapText="1"/>
    </xf>
    <xf numFmtId="0" fontId="6" borderId="10" applyNumberFormat="1" applyFont="1" applyFill="0" applyBorder="1" applyAlignment="1" applyProtection="0">
      <alignment horizontal="right" vertical="top" wrapText="1"/>
    </xf>
    <xf numFmtId="0" fontId="2" fillId="5" borderId="10" applyNumberFormat="1" applyFont="1" applyFill="1" applyBorder="1" applyAlignment="1" applyProtection="0">
      <alignment vertical="top" wrapText="1"/>
    </xf>
    <xf numFmtId="49" fontId="2" borderId="10" applyNumberFormat="1" applyFont="1" applyFill="0" applyBorder="1" applyAlignment="1" applyProtection="0">
      <alignment vertical="top" wrapText="1"/>
    </xf>
    <xf numFmtId="49" fontId="2" borderId="26" applyNumberFormat="1" applyFont="1" applyFill="0" applyBorder="1" applyAlignment="1" applyProtection="0">
      <alignment vertical="top" wrapText="1"/>
    </xf>
    <xf numFmtId="0" fontId="2" fillId="4" borderId="15" applyNumberFormat="0" applyFont="1" applyFill="1" applyBorder="1" applyAlignment="1" applyProtection="0">
      <alignment vertical="top" wrapText="1"/>
    </xf>
    <xf numFmtId="0" fontId="2" borderId="10" applyNumberFormat="1" applyFont="1" applyFill="0" applyBorder="1" applyAlignment="1" applyProtection="0">
      <alignment vertical="top" wrapText="1"/>
    </xf>
    <xf numFmtId="0" fontId="2" fillId="6" borderId="10" applyNumberFormat="1" applyFont="1" applyFill="1" applyBorder="1" applyAlignment="1" applyProtection="0">
      <alignment vertical="top" wrapText="1"/>
    </xf>
    <xf numFmtId="0" fontId="2" fillId="6" borderId="6" applyNumberFormat="1" applyFont="1" applyFill="1" applyBorder="1" applyAlignment="1" applyProtection="0">
      <alignment vertical="top" wrapText="1"/>
    </xf>
    <xf numFmtId="0" fontId="2" borderId="20" applyNumberFormat="0" applyFont="1" applyFill="0" applyBorder="1" applyAlignment="1" applyProtection="0">
      <alignment vertical="top" wrapText="1"/>
    </xf>
    <xf numFmtId="0" fontId="6" borderId="24" applyNumberFormat="0" applyFont="1" applyFill="0" applyBorder="1" applyAlignment="1" applyProtection="0">
      <alignment vertical="top" wrapText="1"/>
    </xf>
    <xf numFmtId="0" fontId="2" borderId="10" applyNumberFormat="0" applyFont="1" applyFill="0" applyBorder="1" applyAlignment="1" applyProtection="0">
      <alignment vertical="top" wrapText="1"/>
    </xf>
    <xf numFmtId="49" fontId="10" borderId="10" applyNumberFormat="1" applyFont="1" applyFill="0" applyBorder="1" applyAlignment="1" applyProtection="0">
      <alignment vertical="bottom" wrapText="1" readingOrder="1"/>
    </xf>
    <xf numFmtId="0" fontId="2" borderId="26" applyNumberFormat="0" applyFont="1" applyFill="0" applyBorder="1" applyAlignment="1" applyProtection="0">
      <alignment vertical="top" wrapText="1"/>
    </xf>
    <xf numFmtId="0" fontId="11" borderId="10" applyNumberFormat="0" applyFont="1" applyFill="0" applyBorder="1" applyAlignment="1" applyProtection="0">
      <alignment horizontal="left" vertical="top" wrapText="1" readingOrder="1"/>
    </xf>
    <xf numFmtId="49" fontId="10" borderId="10" applyNumberFormat="1" applyFont="1" applyFill="0" applyBorder="1" applyAlignment="1" applyProtection="0">
      <alignment horizontal="left" vertical="bottom" wrapText="1" readingOrder="1"/>
    </xf>
    <xf numFmtId="0" fontId="2" fillId="6" borderId="10" applyNumberFormat="0" applyFont="1" applyFill="1" applyBorder="1" applyAlignment="1" applyProtection="0">
      <alignment vertical="top" wrapText="1"/>
    </xf>
    <xf numFmtId="49" fontId="10" fillId="6" borderId="10" applyNumberFormat="1" applyFont="1" applyFill="1" applyBorder="1" applyAlignment="1" applyProtection="0">
      <alignment vertical="bottom" wrapText="1" readingOrder="1"/>
    </xf>
    <xf numFmtId="0" fontId="0" applyNumberFormat="1" applyFont="1" applyFill="0" applyBorder="0" applyAlignment="1" applyProtection="0">
      <alignment vertical="top" wrapText="1"/>
    </xf>
    <xf numFmtId="0" fontId="2" borderId="20" applyNumberFormat="1" applyFont="1" applyFill="0" applyBorder="1" applyAlignment="1" applyProtection="0">
      <alignment vertical="top" wrapText="1"/>
    </xf>
    <xf numFmtId="49" fontId="6" borderId="27" applyNumberFormat="1" applyFont="1" applyFill="0" applyBorder="1" applyAlignment="1" applyProtection="0">
      <alignment vertical="top" wrapText="1"/>
    </xf>
    <xf numFmtId="0" fontId="2" borderId="23" applyNumberFormat="1" applyFont="1" applyFill="0" applyBorder="1" applyAlignment="1" applyProtection="0">
      <alignment vertical="top" wrapText="1"/>
    </xf>
    <xf numFmtId="49" fontId="6" borderId="28" applyNumberFormat="1" applyFont="1" applyFill="0" applyBorder="1" applyAlignment="1" applyProtection="0">
      <alignment vertical="top" wrapText="1"/>
    </xf>
    <xf numFmtId="0" fontId="6" fillId="4" borderId="29" applyNumberFormat="0" applyFont="1" applyFill="1" applyBorder="1" applyAlignment="1" applyProtection="0">
      <alignment vertical="top" wrapText="1"/>
    </xf>
    <xf numFmtId="0" fontId="2" borderId="26" applyNumberFormat="1" applyFont="1" applyFill="0" applyBorder="1" applyAlignment="1" applyProtection="0">
      <alignment vertical="top" wrapText="1"/>
    </xf>
    <xf numFmtId="49" fontId="6" borderId="24" applyNumberFormat="1" applyFont="1" applyFill="0" applyBorder="1" applyAlignment="1" applyProtection="0">
      <alignment vertical="top" wrapText="1"/>
    </xf>
    <xf numFmtId="0" fontId="2" fillId="4" borderId="3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2" fillId="3" borderId="19" applyNumberFormat="1" applyFont="1" applyFill="1" applyBorder="1" applyAlignment="1" applyProtection="0">
      <alignment vertical="top" wrapText="1"/>
    </xf>
    <xf numFmtId="0" fontId="2" borderId="25" applyNumberFormat="0" applyFont="1" applyFill="0" applyBorder="1" applyAlignment="1" applyProtection="0">
      <alignment vertical="top" wrapText="1"/>
    </xf>
    <xf numFmtId="0" fontId="6" borderId="29" applyNumberFormat="0" applyFont="1" applyFill="0" applyBorder="1" applyAlignment="1" applyProtection="0">
      <alignment vertical="top" wrapText="1"/>
    </xf>
    <xf numFmtId="49" fontId="6" borderId="9" applyNumberFormat="1" applyFont="1" applyFill="0" applyBorder="1" applyAlignment="1" applyProtection="0">
      <alignment vertical="top" wrapText="1"/>
    </xf>
    <xf numFmtId="0" fontId="6"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0" borderId="19" applyNumberFormat="0" applyFont="1" applyFill="0" applyBorder="1" applyAlignment="1" applyProtection="0">
      <alignment vertical="bottom" wrapText="1"/>
    </xf>
    <xf numFmtId="49" fontId="10" borderId="19" applyNumberFormat="1" applyFont="1" applyFill="0" applyBorder="1" applyAlignment="1" applyProtection="0">
      <alignment vertical="bottom" wrapText="1"/>
    </xf>
    <xf numFmtId="0" fontId="10" fillId="3" borderId="19" applyNumberFormat="0" applyFont="1" applyFill="1" applyBorder="1" applyAlignment="1" applyProtection="0">
      <alignment vertical="top" wrapText="1"/>
    </xf>
    <xf numFmtId="0" fontId="10" borderId="31" applyNumberFormat="1" applyFont="1" applyFill="0" applyBorder="1" applyAlignment="1" applyProtection="0">
      <alignment vertical="bottom" wrapText="1"/>
    </xf>
    <xf numFmtId="49" fontId="10" borderId="21" applyNumberFormat="1" applyFont="1" applyFill="0" applyBorder="1" applyAlignment="1" applyProtection="0">
      <alignment vertical="bottom" wrapText="1"/>
    </xf>
    <xf numFmtId="0" fontId="10" borderId="22" applyNumberFormat="0" applyFont="1" applyFill="0" applyBorder="1" applyAlignment="1" applyProtection="0">
      <alignment vertical="top" wrapText="1"/>
    </xf>
    <xf numFmtId="0" fontId="10" borderId="26" applyNumberFormat="1" applyFont="1" applyFill="0" applyBorder="1" applyAlignment="1" applyProtection="0">
      <alignment vertical="bottom" wrapText="1"/>
    </xf>
    <xf numFmtId="49" fontId="10" borderId="24" applyNumberFormat="1" applyFont="1" applyFill="0" applyBorder="1" applyAlignment="1" applyProtection="0">
      <alignment vertical="bottom" wrapText="1"/>
    </xf>
    <xf numFmtId="0" fontId="10" borderId="10" applyNumberFormat="0" applyFont="1" applyFill="0" applyBorder="1" applyAlignment="1" applyProtection="0">
      <alignment vertical="top" wrapText="1"/>
    </xf>
    <xf numFmtId="49" fontId="12" borderId="24" applyNumberFormat="1" applyFont="1" applyFill="0" applyBorder="1" applyAlignment="1" applyProtection="0">
      <alignment horizontal="left" vertical="bottom" wrapText="1" readingOrder="1"/>
    </xf>
    <xf numFmtId="49" fontId="12" borderId="24" applyNumberFormat="1" applyFont="1" applyFill="0" applyBorder="1" applyAlignment="1" applyProtection="0">
      <alignment horizontal="left" vertical="top" wrapText="1" readingOrder="1"/>
    </xf>
    <xf numFmtId="0" fontId="0" borderId="10" applyNumberFormat="0" applyFont="1" applyFill="0" applyBorder="1" applyAlignment="1" applyProtection="0">
      <alignment vertical="top" wrapText="1"/>
    </xf>
    <xf numFmtId="49" fontId="12" borderId="32" applyNumberFormat="1" applyFont="1" applyFill="0" applyBorder="1" applyAlignment="1" applyProtection="0">
      <alignment horizontal="left" vertical="top" wrapText="1" readingOrder="1"/>
    </xf>
    <xf numFmtId="0" fontId="0" borderId="33" applyNumberFormat="0" applyFont="1" applyFill="0" applyBorder="1" applyAlignment="1" applyProtection="0">
      <alignment vertical="top" wrapText="1"/>
    </xf>
    <xf numFmtId="0" fontId="10" borderId="34" applyNumberFormat="1" applyFont="1" applyFill="0" applyBorder="1" applyAlignment="1" applyProtection="0">
      <alignment vertical="bottom" wrapText="1"/>
    </xf>
    <xf numFmtId="49" fontId="10" borderId="35" applyNumberFormat="1" applyFont="1" applyFill="0" applyBorder="1" applyAlignment="1" applyProtection="0">
      <alignment horizontal="left" vertical="center" wrapText="1" readingOrder="1"/>
    </xf>
    <xf numFmtId="0" fontId="13" borderId="35" applyNumberFormat="0" applyFont="1" applyFill="0" applyBorder="1" applyAlignment="1" applyProtection="0">
      <alignment horizontal="left" vertical="center" wrapText="1" readingOrder="1"/>
    </xf>
    <xf numFmtId="0" fontId="10" borderId="36" applyNumberFormat="0" applyFont="1" applyFill="0" applyBorder="1" applyAlignment="1" applyProtection="0">
      <alignment vertical="top" wrapText="1"/>
    </xf>
    <xf numFmtId="49" fontId="12" borderId="35" applyNumberFormat="1" applyFont="1" applyFill="0" applyBorder="1" applyAlignment="1" applyProtection="0">
      <alignment horizontal="left" vertical="center" wrapText="1" readingOrder="1"/>
    </xf>
    <xf numFmtId="0" fontId="0" borderId="35" applyNumberFormat="0" applyFont="1" applyFill="0" applyBorder="1" applyAlignment="1" applyProtection="0">
      <alignment vertical="top" wrapText="1"/>
    </xf>
    <xf numFmtId="49" fontId="10" borderId="35" applyNumberFormat="1" applyFont="1" applyFill="0" applyBorder="1" applyAlignment="1" applyProtection="0">
      <alignment vertical="center" wrapText="1"/>
    </xf>
    <xf numFmtId="0" fontId="10" borderId="35" applyNumberFormat="0" applyFont="1" applyFill="0" applyBorder="1" applyAlignment="1" applyProtection="0">
      <alignment vertical="top" wrapText="1"/>
    </xf>
    <xf numFmtId="49" fontId="10" borderId="35" applyNumberFormat="1" applyFont="1" applyFill="0" applyBorder="1" applyAlignment="1" applyProtection="0">
      <alignment vertical="center" wrapText="1" readingOrder="1"/>
    </xf>
    <xf numFmtId="49" fontId="14" borderId="35" applyNumberFormat="1" applyFont="1" applyFill="0" applyBorder="1" applyAlignment="1" applyProtection="0">
      <alignment horizontal="left" vertical="center" wrapText="1" readingOrder="1"/>
    </xf>
    <xf numFmtId="49" fontId="15" borderId="35" applyNumberFormat="1" applyFont="1" applyFill="0" applyBorder="1" applyAlignment="1" applyProtection="0">
      <alignment horizontal="left" vertical="center" wrapText="1" readingOrder="1"/>
    </xf>
    <xf numFmtId="49" fontId="10" borderId="37" applyNumberFormat="1" applyFont="1" applyFill="0" applyBorder="1" applyAlignment="1" applyProtection="0">
      <alignment horizontal="left" vertical="top" wrapText="1" readingOrder="1"/>
    </xf>
    <xf numFmtId="49" fontId="10" borderId="38" applyNumberFormat="1" applyFont="1" applyFill="0" applyBorder="1" applyAlignment="1" applyProtection="0">
      <alignment horizontal="left" vertical="top" wrapText="1" readingOrder="1"/>
    </xf>
    <xf numFmtId="49" fontId="12" borderId="38" applyNumberFormat="1" applyFont="1" applyFill="0" applyBorder="1" applyAlignment="1" applyProtection="0">
      <alignment horizontal="left" vertical="top" wrapText="1" readingOrder="1"/>
    </xf>
    <xf numFmtId="49" fontId="10" borderId="38" applyNumberFormat="1" applyFont="1" applyFill="0" applyBorder="1" applyAlignment="1" applyProtection="0">
      <alignment vertical="top" wrapText="1"/>
    </xf>
    <xf numFmtId="49" fontId="10" borderId="38" applyNumberFormat="1" applyFont="1" applyFill="0" applyBorder="1" applyAlignment="1" applyProtection="0">
      <alignmen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ffff"/>
      <rgbColor rgb="ffbdc0bf"/>
      <rgbColor rgb="ff007b76"/>
      <rgbColor rgb="ff7f7f7f"/>
      <rgbColor rgb="ff3f3f3f"/>
      <rgbColor rgb="ff60d836"/>
      <rgbColor rgb="ff88f94e"/>
      <rgbColor rgb="ff212121"/>
      <rgbColor rgb="ffcccccc"/>
      <rgbColor rgb="ff333333"/>
      <rgbColor rgb="ff2a2a2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hyperlink" Target="http://bit.ly/vims_mort" TargetMode="External"/></Relationships>

</file>

<file path=xl/worksheets/sheet1.xml><?xml version="1.0" encoding="utf-8"?>
<worksheet xmlns:r="http://schemas.openxmlformats.org/officeDocument/2006/relationships" xmlns="http://schemas.openxmlformats.org/spreadsheetml/2006/main">
  <dimension ref="A2:M43"/>
  <sheetViews>
    <sheetView workbookViewId="0" showGridLines="0" defaultGridColor="1">
      <pane topLeftCell="A4" xSplit="0" ySplit="3" activePane="bottomLeft" state="frozen"/>
    </sheetView>
  </sheetViews>
  <sheetFormatPr defaultColWidth="16.3333" defaultRowHeight="19.9" customHeight="1" outlineLevelRow="0" outlineLevelCol="0"/>
  <cols>
    <col min="1" max="2" width="16.3516" style="1" customWidth="1"/>
    <col min="3" max="3" width="16.0781" style="1" customWidth="1"/>
    <col min="4" max="8" width="16.3516" style="1" customWidth="1"/>
    <col min="9" max="9" width="8.72656" style="1" customWidth="1"/>
    <col min="10" max="10" width="38.1172" style="1" customWidth="1"/>
    <col min="11" max="13" width="16.3516" style="1" customWidth="1"/>
    <col min="14" max="256" width="16.3516" style="1" customWidth="1"/>
  </cols>
  <sheetData>
    <row r="1" ht="27.65" customHeight="1">
      <c r="A1" t="s" s="2">
        <v>0</v>
      </c>
      <c r="B1" s="2"/>
      <c r="C1" s="2"/>
      <c r="D1" s="2"/>
      <c r="E1" s="2"/>
      <c r="F1" s="2"/>
      <c r="G1" s="2"/>
      <c r="H1" s="2"/>
      <c r="I1" s="2"/>
      <c r="J1" s="2"/>
      <c r="K1" s="2"/>
      <c r="L1" s="2"/>
      <c r="M1" s="2"/>
    </row>
    <row r="2" ht="19.3" customHeight="1">
      <c r="A2" s="3"/>
      <c r="B2" s="4"/>
      <c r="C2" s="4"/>
      <c r="D2" s="5"/>
      <c r="E2" s="5"/>
      <c r="F2" s="6">
        <v>1</v>
      </c>
      <c r="G2" s="6">
        <v>2</v>
      </c>
      <c r="H2" t="s" s="7">
        <v>1</v>
      </c>
      <c r="I2" t="s" s="7">
        <v>2</v>
      </c>
      <c r="J2" t="s" s="8">
        <v>3</v>
      </c>
      <c r="K2" t="s" s="9">
        <v>4</v>
      </c>
      <c r="L2" t="s" s="10">
        <v>5</v>
      </c>
      <c r="M2" t="s" s="10">
        <v>6</v>
      </c>
    </row>
    <row r="3" ht="32.3" customHeight="1">
      <c r="A3" t="s" s="11">
        <v>7</v>
      </c>
      <c r="B3" t="s" s="12">
        <v>8</v>
      </c>
      <c r="C3" t="s" s="12">
        <v>9</v>
      </c>
      <c r="D3" t="s" s="13">
        <v>10</v>
      </c>
      <c r="E3" t="s" s="13">
        <v>11</v>
      </c>
      <c r="F3" t="s" s="13">
        <v>12</v>
      </c>
      <c r="G3" t="s" s="13">
        <v>13</v>
      </c>
      <c r="H3" t="s" s="13">
        <v>14</v>
      </c>
      <c r="I3" t="s" s="13">
        <v>15</v>
      </c>
      <c r="J3" s="14"/>
      <c r="K3" s="15"/>
      <c r="L3" s="16"/>
      <c r="M3" s="17"/>
    </row>
    <row r="4" ht="30.3" customHeight="1">
      <c r="A4" s="18">
        <v>1</v>
      </c>
      <c r="B4" t="s" s="19">
        <v>16</v>
      </c>
      <c r="C4" t="s" s="19">
        <v>17</v>
      </c>
      <c r="D4" t="s" s="19">
        <v>18</v>
      </c>
      <c r="E4" t="s" s="19">
        <v>19</v>
      </c>
      <c r="F4" t="s" s="19">
        <v>20</v>
      </c>
      <c r="G4" t="s" s="19">
        <v>19</v>
      </c>
      <c r="H4" t="s" s="19">
        <v>21</v>
      </c>
      <c r="I4" t="s" s="19">
        <v>22</v>
      </c>
      <c r="J4" t="s" s="19">
        <v>23</v>
      </c>
      <c r="K4" t="s" s="19">
        <v>24</v>
      </c>
      <c r="L4" s="18">
        <v>1</v>
      </c>
      <c r="M4" s="18">
        <v>1</v>
      </c>
    </row>
    <row r="5" ht="30.3" customHeight="1">
      <c r="A5" s="20">
        <v>2</v>
      </c>
      <c r="B5" t="s" s="21">
        <v>25</v>
      </c>
      <c r="C5" t="s" s="21">
        <v>26</v>
      </c>
      <c r="D5" t="s" s="21">
        <v>18</v>
      </c>
      <c r="E5" t="s" s="21">
        <v>19</v>
      </c>
      <c r="F5" t="s" s="21">
        <v>27</v>
      </c>
      <c r="G5" t="s" s="21">
        <v>19</v>
      </c>
      <c r="H5" t="s" s="21">
        <v>28</v>
      </c>
      <c r="I5" t="s" s="21">
        <v>29</v>
      </c>
      <c r="J5" t="s" s="21">
        <v>30</v>
      </c>
      <c r="K5" t="s" s="21">
        <v>31</v>
      </c>
      <c r="L5" s="20">
        <v>2</v>
      </c>
      <c r="M5" s="20">
        <v>1</v>
      </c>
    </row>
    <row r="6" ht="19.65" customHeight="1">
      <c r="A6" s="22"/>
      <c r="B6" s="22"/>
      <c r="C6" s="22"/>
      <c r="D6" s="22"/>
      <c r="E6" s="22"/>
      <c r="F6" s="22"/>
      <c r="G6" s="22"/>
      <c r="H6" s="22"/>
      <c r="I6" s="22"/>
      <c r="J6" s="23"/>
      <c r="K6" s="22"/>
      <c r="L6" s="22"/>
      <c r="M6" s="22"/>
    </row>
    <row r="7" ht="19.3" customHeight="1">
      <c r="A7" s="18">
        <v>3</v>
      </c>
      <c r="B7" t="s" s="19">
        <v>32</v>
      </c>
      <c r="C7" t="s" s="19">
        <v>33</v>
      </c>
      <c r="D7" t="s" s="19">
        <v>18</v>
      </c>
      <c r="E7" t="s" s="19">
        <v>19</v>
      </c>
      <c r="F7" t="s" s="19">
        <v>34</v>
      </c>
      <c r="G7" t="s" s="19">
        <v>35</v>
      </c>
      <c r="H7" t="s" s="19">
        <v>21</v>
      </c>
      <c r="I7" t="s" s="19">
        <v>22</v>
      </c>
      <c r="J7" t="s" s="24">
        <v>36</v>
      </c>
      <c r="K7" t="s" s="19">
        <v>24</v>
      </c>
      <c r="L7" s="18">
        <v>3</v>
      </c>
      <c r="M7" s="18">
        <v>2</v>
      </c>
    </row>
    <row r="8" ht="24.05" customHeight="1">
      <c r="A8" s="25">
        <v>4</v>
      </c>
      <c r="B8" t="s" s="26">
        <v>37</v>
      </c>
      <c r="C8" t="s" s="26">
        <v>38</v>
      </c>
      <c r="D8" t="s" s="26">
        <v>18</v>
      </c>
      <c r="E8" t="s" s="26">
        <v>19</v>
      </c>
      <c r="F8" t="s" s="26">
        <v>34</v>
      </c>
      <c r="G8" t="s" s="26">
        <v>35</v>
      </c>
      <c r="H8" t="s" s="26">
        <v>21</v>
      </c>
      <c r="I8" t="s" s="26">
        <v>22</v>
      </c>
      <c r="J8" t="s" s="27">
        <v>39</v>
      </c>
      <c r="K8" t="s" s="28">
        <v>24</v>
      </c>
      <c r="L8" s="25">
        <v>3</v>
      </c>
      <c r="M8" s="25">
        <v>2</v>
      </c>
    </row>
    <row r="9" ht="24.15" customHeight="1">
      <c r="A9" s="25">
        <v>5</v>
      </c>
      <c r="B9" t="s" s="26">
        <v>40</v>
      </c>
      <c r="C9" t="s" s="26">
        <v>41</v>
      </c>
      <c r="D9" t="s" s="26">
        <v>18</v>
      </c>
      <c r="E9" t="s" s="26">
        <v>19</v>
      </c>
      <c r="F9" t="s" s="26">
        <v>34</v>
      </c>
      <c r="G9" t="s" s="26">
        <v>35</v>
      </c>
      <c r="H9" t="s" s="26">
        <v>21</v>
      </c>
      <c r="I9" t="s" s="26">
        <v>22</v>
      </c>
      <c r="J9" t="s" s="29">
        <v>23</v>
      </c>
      <c r="K9" t="s" s="30">
        <v>24</v>
      </c>
      <c r="L9" s="25">
        <v>3</v>
      </c>
      <c r="M9" s="25">
        <v>2</v>
      </c>
    </row>
    <row r="10" ht="46.4" customHeight="1">
      <c r="A10" s="20">
        <v>6</v>
      </c>
      <c r="B10" t="s" s="21">
        <v>42</v>
      </c>
      <c r="C10" t="s" s="21">
        <v>43</v>
      </c>
      <c r="D10" t="s" s="21">
        <v>18</v>
      </c>
      <c r="E10" t="s" s="21">
        <v>19</v>
      </c>
      <c r="F10" t="s" s="21">
        <v>34</v>
      </c>
      <c r="G10" t="s" s="21">
        <v>35</v>
      </c>
      <c r="H10" t="s" s="21">
        <v>28</v>
      </c>
      <c r="I10" t="s" s="21">
        <v>29</v>
      </c>
      <c r="J10" t="s" s="31">
        <v>44</v>
      </c>
      <c r="K10" t="s" s="21">
        <v>31</v>
      </c>
      <c r="L10" s="20">
        <v>4</v>
      </c>
      <c r="M10" s="20">
        <v>2</v>
      </c>
    </row>
    <row r="11" ht="19.65" customHeight="1">
      <c r="A11" s="32"/>
      <c r="B11" s="22"/>
      <c r="C11" s="22"/>
      <c r="D11" s="22"/>
      <c r="E11" s="22"/>
      <c r="F11" s="22"/>
      <c r="G11" s="22"/>
      <c r="H11" s="22"/>
      <c r="I11" s="22"/>
      <c r="J11" s="22"/>
      <c r="K11" s="22"/>
      <c r="L11" s="33"/>
      <c r="M11" s="34"/>
    </row>
    <row r="12" ht="30.3" customHeight="1">
      <c r="A12" s="18">
        <v>7</v>
      </c>
      <c r="B12" t="s" s="19">
        <v>45</v>
      </c>
      <c r="C12" t="s" s="19">
        <v>46</v>
      </c>
      <c r="D12" t="s" s="19">
        <v>47</v>
      </c>
      <c r="E12" t="s" s="19">
        <v>35</v>
      </c>
      <c r="F12" t="s" s="19">
        <v>27</v>
      </c>
      <c r="G12" t="s" s="19">
        <v>19</v>
      </c>
      <c r="H12" t="s" s="19">
        <v>28</v>
      </c>
      <c r="I12" t="s" s="19">
        <v>29</v>
      </c>
      <c r="J12" t="s" s="19">
        <v>48</v>
      </c>
      <c r="K12" t="s" s="19">
        <v>31</v>
      </c>
      <c r="L12" s="18">
        <v>2</v>
      </c>
      <c r="M12" s="18">
        <v>1</v>
      </c>
    </row>
    <row r="13" ht="41.05" customHeight="1">
      <c r="A13" s="25">
        <v>8</v>
      </c>
      <c r="B13" t="s" s="26">
        <v>49</v>
      </c>
      <c r="C13" t="s" s="26">
        <v>50</v>
      </c>
      <c r="D13" t="s" s="26">
        <v>47</v>
      </c>
      <c r="E13" t="s" s="26">
        <v>35</v>
      </c>
      <c r="F13" t="s" s="26">
        <v>27</v>
      </c>
      <c r="G13" t="s" s="26">
        <v>19</v>
      </c>
      <c r="H13" t="s" s="26">
        <v>51</v>
      </c>
      <c r="I13" t="s" s="26">
        <v>29</v>
      </c>
      <c r="J13" t="s" s="28">
        <v>52</v>
      </c>
      <c r="K13" t="s" s="26">
        <v>31</v>
      </c>
      <c r="L13" s="25">
        <v>2</v>
      </c>
      <c r="M13" s="25">
        <v>1</v>
      </c>
    </row>
    <row r="14" ht="30.4" customHeight="1">
      <c r="A14" s="20">
        <v>9</v>
      </c>
      <c r="B14" t="s" s="21">
        <v>53</v>
      </c>
      <c r="C14" t="s" s="21">
        <v>54</v>
      </c>
      <c r="D14" t="s" s="21">
        <v>55</v>
      </c>
      <c r="E14" t="s" s="21">
        <v>35</v>
      </c>
      <c r="F14" t="s" s="21">
        <v>27</v>
      </c>
      <c r="G14" t="s" s="21">
        <v>19</v>
      </c>
      <c r="H14" t="s" s="21">
        <v>56</v>
      </c>
      <c r="I14" t="s" s="21">
        <v>29</v>
      </c>
      <c r="J14" t="s" s="35">
        <v>57</v>
      </c>
      <c r="K14" t="s" s="21">
        <v>31</v>
      </c>
      <c r="L14" s="20">
        <v>2</v>
      </c>
      <c r="M14" s="20">
        <v>1</v>
      </c>
    </row>
    <row r="15" ht="19.65" customHeight="1">
      <c r="A15" s="22"/>
      <c r="B15" s="22"/>
      <c r="C15" s="22"/>
      <c r="D15" s="22"/>
      <c r="E15" s="22"/>
      <c r="F15" s="22"/>
      <c r="G15" s="22"/>
      <c r="H15" s="22"/>
      <c r="I15" s="22"/>
      <c r="J15" s="22"/>
      <c r="K15" s="22"/>
      <c r="L15" s="22"/>
      <c r="M15" s="22"/>
    </row>
    <row r="16" ht="19.3" customHeight="1">
      <c r="A16" s="18">
        <v>10</v>
      </c>
      <c r="B16" t="s" s="19">
        <v>58</v>
      </c>
      <c r="C16" t="s" s="19">
        <v>59</v>
      </c>
      <c r="D16" t="s" s="19">
        <v>55</v>
      </c>
      <c r="E16" t="s" s="19">
        <v>35</v>
      </c>
      <c r="F16" t="s" s="19">
        <v>34</v>
      </c>
      <c r="G16" t="s" s="19">
        <v>19</v>
      </c>
      <c r="H16" t="s" s="19">
        <v>21</v>
      </c>
      <c r="I16" t="s" s="19">
        <v>22</v>
      </c>
      <c r="J16" t="s" s="19">
        <v>60</v>
      </c>
      <c r="K16" t="s" s="19">
        <v>24</v>
      </c>
      <c r="L16" s="18">
        <v>5</v>
      </c>
      <c r="M16" s="18">
        <v>3</v>
      </c>
    </row>
    <row r="17" ht="30" customHeight="1">
      <c r="A17" s="25">
        <v>11</v>
      </c>
      <c r="B17" t="s" s="26">
        <v>61</v>
      </c>
      <c r="C17" t="s" s="26">
        <v>62</v>
      </c>
      <c r="D17" t="s" s="26">
        <v>63</v>
      </c>
      <c r="E17" t="s" s="26">
        <v>35</v>
      </c>
      <c r="F17" t="s" s="26">
        <v>34</v>
      </c>
      <c r="G17" t="s" s="26">
        <v>19</v>
      </c>
      <c r="H17" t="s" s="26">
        <v>21</v>
      </c>
      <c r="I17" t="s" s="26">
        <v>29</v>
      </c>
      <c r="J17" t="s" s="36">
        <v>64</v>
      </c>
      <c r="K17" t="s" s="26">
        <v>65</v>
      </c>
      <c r="L17" s="25">
        <v>6</v>
      </c>
      <c r="M17" s="25">
        <v>3</v>
      </c>
    </row>
    <row r="18" ht="30" customHeight="1">
      <c r="A18" s="25">
        <v>12</v>
      </c>
      <c r="B18" t="s" s="26">
        <v>66</v>
      </c>
      <c r="C18" t="s" s="26">
        <v>67</v>
      </c>
      <c r="D18" t="s" s="26">
        <v>47</v>
      </c>
      <c r="E18" t="s" s="26">
        <v>35</v>
      </c>
      <c r="F18" t="s" s="26">
        <v>34</v>
      </c>
      <c r="G18" t="s" s="26">
        <v>19</v>
      </c>
      <c r="H18" t="s" s="26">
        <v>68</v>
      </c>
      <c r="I18" t="s" s="26">
        <v>29</v>
      </c>
      <c r="J18" t="s" s="26">
        <v>69</v>
      </c>
      <c r="K18" t="s" s="26">
        <v>31</v>
      </c>
      <c r="L18" s="25">
        <v>7</v>
      </c>
      <c r="M18" s="25">
        <v>3</v>
      </c>
    </row>
    <row r="19" ht="30" customHeight="1">
      <c r="A19" s="25">
        <v>13</v>
      </c>
      <c r="B19" t="s" s="26">
        <v>70</v>
      </c>
      <c r="C19" t="s" s="26">
        <v>71</v>
      </c>
      <c r="D19" t="s" s="26">
        <v>47</v>
      </c>
      <c r="E19" t="s" s="26">
        <v>35</v>
      </c>
      <c r="F19" t="s" s="26">
        <v>34</v>
      </c>
      <c r="G19" t="s" s="26">
        <v>19</v>
      </c>
      <c r="H19" t="s" s="26">
        <v>28</v>
      </c>
      <c r="I19" t="s" s="26">
        <v>29</v>
      </c>
      <c r="J19" t="s" s="26">
        <v>72</v>
      </c>
      <c r="K19" t="s" s="26">
        <v>31</v>
      </c>
      <c r="L19" s="25">
        <v>7</v>
      </c>
      <c r="M19" s="25">
        <v>3</v>
      </c>
    </row>
    <row r="20" ht="30" customHeight="1">
      <c r="A20" s="25">
        <v>14</v>
      </c>
      <c r="B20" t="s" s="26">
        <v>73</v>
      </c>
      <c r="C20" t="s" s="26">
        <v>74</v>
      </c>
      <c r="D20" t="s" s="26">
        <v>47</v>
      </c>
      <c r="E20" t="s" s="26">
        <v>35</v>
      </c>
      <c r="F20" t="s" s="26">
        <v>34</v>
      </c>
      <c r="G20" t="s" s="26">
        <v>19</v>
      </c>
      <c r="H20" t="s" s="26">
        <v>21</v>
      </c>
      <c r="I20" t="s" s="26">
        <v>29</v>
      </c>
      <c r="J20" t="s" s="26">
        <v>75</v>
      </c>
      <c r="K20" t="s" s="26">
        <v>65</v>
      </c>
      <c r="L20" s="25">
        <v>6</v>
      </c>
      <c r="M20" s="25">
        <v>3</v>
      </c>
    </row>
    <row r="21" ht="30" customHeight="1">
      <c r="A21" s="25">
        <v>15</v>
      </c>
      <c r="B21" t="s" s="26">
        <v>76</v>
      </c>
      <c r="C21" t="s" s="26">
        <v>77</v>
      </c>
      <c r="D21" t="s" s="26">
        <v>47</v>
      </c>
      <c r="E21" t="s" s="26">
        <v>35</v>
      </c>
      <c r="F21" t="s" s="26">
        <v>34</v>
      </c>
      <c r="G21" t="s" s="26">
        <v>19</v>
      </c>
      <c r="H21" t="s" s="26">
        <v>78</v>
      </c>
      <c r="I21" t="s" s="26">
        <v>22</v>
      </c>
      <c r="J21" t="s" s="26">
        <v>79</v>
      </c>
      <c r="K21" t="s" s="26">
        <v>24</v>
      </c>
      <c r="L21" s="25">
        <v>5</v>
      </c>
      <c r="M21" s="25">
        <v>3</v>
      </c>
    </row>
    <row r="22" ht="19" customHeight="1">
      <c r="A22" s="25">
        <v>16</v>
      </c>
      <c r="B22" t="s" s="26">
        <v>80</v>
      </c>
      <c r="C22" t="s" s="26">
        <v>81</v>
      </c>
      <c r="D22" t="s" s="26">
        <v>47</v>
      </c>
      <c r="E22" t="s" s="26">
        <v>35</v>
      </c>
      <c r="F22" t="s" s="26">
        <v>34</v>
      </c>
      <c r="G22" t="s" s="26">
        <v>19</v>
      </c>
      <c r="H22" t="s" s="26">
        <v>21</v>
      </c>
      <c r="I22" t="s" s="26">
        <v>22</v>
      </c>
      <c r="J22" t="s" s="26">
        <v>82</v>
      </c>
      <c r="K22" t="s" s="26">
        <v>24</v>
      </c>
      <c r="L22" s="25">
        <v>5</v>
      </c>
      <c r="M22" s="25">
        <v>3</v>
      </c>
    </row>
    <row r="23" ht="30" customHeight="1">
      <c r="A23" s="25">
        <v>17</v>
      </c>
      <c r="B23" t="s" s="26">
        <v>83</v>
      </c>
      <c r="C23" t="s" s="26">
        <v>84</v>
      </c>
      <c r="D23" t="s" s="26">
        <v>85</v>
      </c>
      <c r="E23" t="s" s="26">
        <v>35</v>
      </c>
      <c r="F23" t="s" s="26">
        <v>34</v>
      </c>
      <c r="G23" t="s" s="26">
        <v>19</v>
      </c>
      <c r="H23" t="s" s="26">
        <v>68</v>
      </c>
      <c r="I23" t="s" s="26">
        <v>29</v>
      </c>
      <c r="J23" t="s" s="26">
        <v>86</v>
      </c>
      <c r="K23" t="s" s="26">
        <v>65</v>
      </c>
      <c r="L23" s="25">
        <v>6</v>
      </c>
      <c r="M23" s="25">
        <v>3</v>
      </c>
    </row>
    <row r="24" ht="52" customHeight="1">
      <c r="A24" s="25">
        <v>18</v>
      </c>
      <c r="B24" t="s" s="26">
        <v>87</v>
      </c>
      <c r="C24" t="s" s="26">
        <v>88</v>
      </c>
      <c r="D24" t="s" s="26">
        <v>55</v>
      </c>
      <c r="E24" t="s" s="26">
        <v>35</v>
      </c>
      <c r="F24" t="s" s="26">
        <v>34</v>
      </c>
      <c r="G24" t="s" s="26">
        <v>19</v>
      </c>
      <c r="H24" t="s" s="26">
        <v>21</v>
      </c>
      <c r="I24" t="s" s="26">
        <v>29</v>
      </c>
      <c r="J24" t="s" s="37">
        <v>89</v>
      </c>
      <c r="K24" t="s" s="26">
        <v>65</v>
      </c>
      <c r="L24" s="25">
        <v>6</v>
      </c>
      <c r="M24" s="25">
        <v>3</v>
      </c>
    </row>
    <row r="25" ht="41" customHeight="1">
      <c r="A25" s="25">
        <v>19</v>
      </c>
      <c r="B25" t="s" s="26">
        <v>90</v>
      </c>
      <c r="C25" t="s" s="26">
        <v>91</v>
      </c>
      <c r="D25" t="s" s="26">
        <v>55</v>
      </c>
      <c r="E25" t="s" s="26">
        <v>35</v>
      </c>
      <c r="F25" t="s" s="26">
        <v>34</v>
      </c>
      <c r="G25" t="s" s="26">
        <v>19</v>
      </c>
      <c r="H25" t="s" s="26">
        <v>21</v>
      </c>
      <c r="I25" t="s" s="26">
        <v>29</v>
      </c>
      <c r="J25" t="s" s="38">
        <v>92</v>
      </c>
      <c r="K25" t="s" s="26">
        <v>65</v>
      </c>
      <c r="L25" s="25">
        <v>6</v>
      </c>
      <c r="M25" s="25">
        <v>3</v>
      </c>
    </row>
    <row r="26" ht="30.3" customHeight="1">
      <c r="A26" s="20">
        <v>20</v>
      </c>
      <c r="B26" t="s" s="21">
        <v>93</v>
      </c>
      <c r="C26" t="s" s="21">
        <v>94</v>
      </c>
      <c r="D26" t="s" s="21">
        <v>95</v>
      </c>
      <c r="E26" t="s" s="21">
        <v>35</v>
      </c>
      <c r="F26" t="s" s="21">
        <v>34</v>
      </c>
      <c r="G26" t="s" s="21">
        <v>19</v>
      </c>
      <c r="H26" t="s" s="21">
        <v>21</v>
      </c>
      <c r="I26" t="s" s="21">
        <v>22</v>
      </c>
      <c r="J26" t="s" s="21">
        <v>96</v>
      </c>
      <c r="K26" t="s" s="21">
        <v>24</v>
      </c>
      <c r="L26" s="20">
        <v>5</v>
      </c>
      <c r="M26" s="20">
        <v>3</v>
      </c>
    </row>
    <row r="27" ht="19.65" customHeight="1">
      <c r="A27" s="22"/>
      <c r="B27" s="22"/>
      <c r="C27" s="22"/>
      <c r="D27" s="22"/>
      <c r="E27" s="22"/>
      <c r="F27" s="22"/>
      <c r="G27" s="22"/>
      <c r="H27" s="22"/>
      <c r="I27" s="22"/>
      <c r="J27" s="22"/>
      <c r="K27" s="22"/>
      <c r="L27" s="22"/>
      <c r="M27" s="22"/>
    </row>
    <row r="28" ht="30.4" customHeight="1">
      <c r="A28" s="18">
        <v>21</v>
      </c>
      <c r="B28" t="s" s="19">
        <v>97</v>
      </c>
      <c r="C28" t="s" s="19">
        <v>98</v>
      </c>
      <c r="D28" t="s" s="19">
        <v>95</v>
      </c>
      <c r="E28" t="s" s="19">
        <v>35</v>
      </c>
      <c r="F28" t="s" s="19">
        <v>34</v>
      </c>
      <c r="G28" t="s" s="19">
        <v>35</v>
      </c>
      <c r="H28" t="s" s="19">
        <v>28</v>
      </c>
      <c r="I28" t="s" s="19">
        <v>29</v>
      </c>
      <c r="J28" t="s" s="39">
        <v>99</v>
      </c>
      <c r="K28" t="s" s="19">
        <v>31</v>
      </c>
      <c r="L28" s="18">
        <v>4</v>
      </c>
      <c r="M28" s="18">
        <v>2</v>
      </c>
    </row>
    <row r="29" ht="30.05" customHeight="1">
      <c r="A29" s="25">
        <v>22</v>
      </c>
      <c r="B29" t="s" s="26">
        <v>100</v>
      </c>
      <c r="C29" t="s" s="26">
        <v>101</v>
      </c>
      <c r="D29" t="s" s="26">
        <v>55</v>
      </c>
      <c r="E29" t="s" s="26">
        <v>35</v>
      </c>
      <c r="F29" t="s" s="26">
        <v>34</v>
      </c>
      <c r="G29" t="s" s="26">
        <v>35</v>
      </c>
      <c r="H29" t="s" s="26">
        <v>102</v>
      </c>
      <c r="I29" t="s" s="26">
        <v>29</v>
      </c>
      <c r="J29" t="s" s="40">
        <v>103</v>
      </c>
      <c r="K29" t="s" s="26">
        <v>31</v>
      </c>
      <c r="L29" s="25">
        <v>4</v>
      </c>
      <c r="M29" s="25">
        <v>2</v>
      </c>
    </row>
    <row r="30" ht="30" customHeight="1">
      <c r="A30" s="25">
        <v>23</v>
      </c>
      <c r="B30" t="s" s="26">
        <v>104</v>
      </c>
      <c r="C30" t="s" s="26">
        <v>105</v>
      </c>
      <c r="D30" t="s" s="26">
        <v>55</v>
      </c>
      <c r="E30" t="s" s="26">
        <v>35</v>
      </c>
      <c r="F30" t="s" s="26">
        <v>106</v>
      </c>
      <c r="G30" t="s" s="26">
        <v>35</v>
      </c>
      <c r="H30" t="s" s="26">
        <v>51</v>
      </c>
      <c r="I30" t="s" s="26">
        <v>29</v>
      </c>
      <c r="J30" t="s" s="36">
        <v>107</v>
      </c>
      <c r="K30" t="s" s="26">
        <v>31</v>
      </c>
      <c r="L30" s="25">
        <v>4</v>
      </c>
      <c r="M30" s="25">
        <v>2</v>
      </c>
    </row>
    <row r="31" ht="30" customHeight="1">
      <c r="A31" s="25">
        <v>24</v>
      </c>
      <c r="B31" t="s" s="26">
        <v>108</v>
      </c>
      <c r="C31" t="s" s="26">
        <v>109</v>
      </c>
      <c r="D31" t="s" s="26">
        <v>55</v>
      </c>
      <c r="E31" t="s" s="26">
        <v>35</v>
      </c>
      <c r="F31" t="s" s="26">
        <v>34</v>
      </c>
      <c r="G31" t="s" s="26">
        <v>35</v>
      </c>
      <c r="H31" t="s" s="26">
        <v>110</v>
      </c>
      <c r="I31" t="s" s="26">
        <v>29</v>
      </c>
      <c r="J31" t="s" s="36">
        <v>111</v>
      </c>
      <c r="K31" t="s" s="26">
        <v>24</v>
      </c>
      <c r="L31" s="25">
        <v>3</v>
      </c>
      <c r="M31" s="25">
        <v>2</v>
      </c>
    </row>
    <row r="32" ht="35" customHeight="1">
      <c r="A32" s="25">
        <v>25</v>
      </c>
      <c r="B32" t="s" s="26">
        <v>112</v>
      </c>
      <c r="C32" t="s" s="26">
        <v>113</v>
      </c>
      <c r="D32" t="s" s="26">
        <v>55</v>
      </c>
      <c r="E32" t="s" s="26">
        <v>35</v>
      </c>
      <c r="F32" t="s" s="26">
        <v>34</v>
      </c>
      <c r="G32" t="s" s="26">
        <v>35</v>
      </c>
      <c r="H32" t="s" s="26">
        <v>110</v>
      </c>
      <c r="I32" t="s" s="26">
        <v>29</v>
      </c>
      <c r="J32" t="s" s="24">
        <v>114</v>
      </c>
      <c r="K32" t="s" s="26">
        <v>31</v>
      </c>
      <c r="L32" s="25">
        <v>4</v>
      </c>
      <c r="M32" s="25">
        <v>2</v>
      </c>
    </row>
    <row r="33" ht="24" customHeight="1">
      <c r="A33" s="25">
        <v>26</v>
      </c>
      <c r="B33" t="s" s="26">
        <v>115</v>
      </c>
      <c r="C33" t="s" s="26">
        <v>116</v>
      </c>
      <c r="D33" t="s" s="26">
        <v>55</v>
      </c>
      <c r="E33" t="s" s="26">
        <v>35</v>
      </c>
      <c r="F33" t="s" s="26">
        <v>34</v>
      </c>
      <c r="G33" t="s" s="26">
        <v>35</v>
      </c>
      <c r="H33" t="s" s="26">
        <v>110</v>
      </c>
      <c r="I33" t="s" s="26">
        <v>29</v>
      </c>
      <c r="J33" t="s" s="24">
        <v>117</v>
      </c>
      <c r="K33" t="s" s="26">
        <v>31</v>
      </c>
      <c r="L33" s="25">
        <v>4</v>
      </c>
      <c r="M33" s="25">
        <v>2</v>
      </c>
    </row>
    <row r="34" ht="19" customHeight="1">
      <c r="A34" s="25">
        <v>27</v>
      </c>
      <c r="B34" t="s" s="26">
        <v>118</v>
      </c>
      <c r="C34" t="s" s="26">
        <v>119</v>
      </c>
      <c r="D34" t="s" s="26">
        <v>47</v>
      </c>
      <c r="E34" t="s" s="26">
        <v>35</v>
      </c>
      <c r="F34" t="s" s="26">
        <v>34</v>
      </c>
      <c r="G34" t="s" s="26">
        <v>35</v>
      </c>
      <c r="H34" t="s" s="26">
        <v>78</v>
      </c>
      <c r="I34" t="s" s="26">
        <v>22</v>
      </c>
      <c r="J34" s="41"/>
      <c r="K34" t="s" s="26">
        <v>24</v>
      </c>
      <c r="L34" s="25">
        <v>3</v>
      </c>
      <c r="M34" s="25">
        <v>2</v>
      </c>
    </row>
    <row r="35" ht="30" customHeight="1">
      <c r="A35" s="25">
        <v>28</v>
      </c>
      <c r="B35" t="s" s="26">
        <v>120</v>
      </c>
      <c r="C35" t="s" s="26">
        <v>121</v>
      </c>
      <c r="D35" t="s" s="26">
        <v>55</v>
      </c>
      <c r="E35" t="s" s="26">
        <v>35</v>
      </c>
      <c r="F35" t="s" s="26">
        <v>34</v>
      </c>
      <c r="G35" t="s" s="26">
        <v>35</v>
      </c>
      <c r="H35" t="s" s="26">
        <v>78</v>
      </c>
      <c r="I35" t="s" s="26">
        <v>29</v>
      </c>
      <c r="J35" t="s" s="38">
        <v>122</v>
      </c>
      <c r="K35" t="s" s="26">
        <v>65</v>
      </c>
      <c r="L35" s="25">
        <v>8</v>
      </c>
      <c r="M35" s="25">
        <v>2</v>
      </c>
    </row>
    <row r="36" ht="41" customHeight="1">
      <c r="A36" s="25">
        <v>29</v>
      </c>
      <c r="B36" t="s" s="26">
        <v>123</v>
      </c>
      <c r="C36" t="s" s="26">
        <v>124</v>
      </c>
      <c r="D36" t="s" s="26">
        <v>55</v>
      </c>
      <c r="E36" t="s" s="26">
        <v>35</v>
      </c>
      <c r="F36" t="s" s="26">
        <v>34</v>
      </c>
      <c r="G36" t="s" s="26">
        <v>125</v>
      </c>
      <c r="H36" t="s" s="26">
        <v>68</v>
      </c>
      <c r="I36" t="s" s="26">
        <v>29</v>
      </c>
      <c r="J36" t="s" s="38">
        <v>126</v>
      </c>
      <c r="K36" t="s" s="26">
        <v>31</v>
      </c>
      <c r="L36" s="25">
        <v>4</v>
      </c>
      <c r="M36" s="25">
        <v>2</v>
      </c>
    </row>
    <row r="37" ht="30.05" customHeight="1">
      <c r="A37" s="25">
        <v>30</v>
      </c>
      <c r="B37" t="s" s="26">
        <v>127</v>
      </c>
      <c r="C37" t="s" s="26">
        <v>128</v>
      </c>
      <c r="D37" t="s" s="26">
        <v>85</v>
      </c>
      <c r="E37" t="s" s="26">
        <v>35</v>
      </c>
      <c r="F37" t="s" s="26">
        <v>34</v>
      </c>
      <c r="G37" t="s" s="26">
        <v>35</v>
      </c>
      <c r="H37" t="s" s="26">
        <v>28</v>
      </c>
      <c r="I37" t="s" s="26">
        <v>29</v>
      </c>
      <c r="J37" s="42"/>
      <c r="K37" t="s" s="26">
        <v>31</v>
      </c>
      <c r="L37" s="25">
        <v>4</v>
      </c>
      <c r="M37" s="25">
        <v>2</v>
      </c>
    </row>
    <row r="38" ht="30.05" customHeight="1">
      <c r="A38" s="25">
        <v>31</v>
      </c>
      <c r="B38" t="s" s="26">
        <v>129</v>
      </c>
      <c r="C38" t="s" s="26">
        <v>130</v>
      </c>
      <c r="D38" t="s" s="26">
        <v>55</v>
      </c>
      <c r="E38" t="s" s="26">
        <v>131</v>
      </c>
      <c r="F38" t="s" s="26">
        <v>106</v>
      </c>
      <c r="G38" t="s" s="26">
        <v>35</v>
      </c>
      <c r="H38" t="s" s="26">
        <v>68</v>
      </c>
      <c r="I38" t="s" s="26">
        <v>29</v>
      </c>
      <c r="J38" t="s" s="40">
        <v>132</v>
      </c>
      <c r="K38" t="s" s="26">
        <v>24</v>
      </c>
      <c r="L38" s="25">
        <v>3</v>
      </c>
      <c r="M38" s="25">
        <v>2</v>
      </c>
    </row>
    <row r="39" ht="52" customHeight="1">
      <c r="A39" s="25">
        <v>32</v>
      </c>
      <c r="B39" t="s" s="26">
        <v>133</v>
      </c>
      <c r="C39" t="s" s="26">
        <v>134</v>
      </c>
      <c r="D39" t="s" s="26">
        <v>55</v>
      </c>
      <c r="E39" t="s" s="26">
        <v>131</v>
      </c>
      <c r="F39" t="s" s="26">
        <v>106</v>
      </c>
      <c r="G39" t="s" s="26">
        <v>35</v>
      </c>
      <c r="H39" t="s" s="26">
        <v>21</v>
      </c>
      <c r="I39" t="s" s="26">
        <v>22</v>
      </c>
      <c r="J39" t="s" s="36">
        <v>135</v>
      </c>
      <c r="K39" t="s" s="26">
        <v>24</v>
      </c>
      <c r="L39" s="25">
        <v>3</v>
      </c>
      <c r="M39" s="25">
        <v>2</v>
      </c>
    </row>
    <row r="40" ht="41" customHeight="1">
      <c r="A40" s="25">
        <v>33</v>
      </c>
      <c r="B40" t="s" s="26">
        <v>136</v>
      </c>
      <c r="C40" t="s" s="26">
        <v>137</v>
      </c>
      <c r="D40" t="s" s="26">
        <v>55</v>
      </c>
      <c r="E40" t="s" s="26">
        <v>131</v>
      </c>
      <c r="F40" t="s" s="26">
        <v>106</v>
      </c>
      <c r="G40" t="s" s="26">
        <v>35</v>
      </c>
      <c r="H40" t="s" s="26">
        <v>21</v>
      </c>
      <c r="I40" t="s" s="26">
        <v>22</v>
      </c>
      <c r="J40" t="s" s="26">
        <v>138</v>
      </c>
      <c r="K40" t="s" s="26">
        <v>24</v>
      </c>
      <c r="L40" s="25">
        <v>3</v>
      </c>
      <c r="M40" s="25">
        <v>2</v>
      </c>
    </row>
    <row r="41" ht="35.3" customHeight="1">
      <c r="A41" s="20">
        <v>34</v>
      </c>
      <c r="B41" t="s" s="21">
        <v>139</v>
      </c>
      <c r="C41" t="s" s="21">
        <v>140</v>
      </c>
      <c r="D41" t="s" s="21">
        <v>55</v>
      </c>
      <c r="E41" t="s" s="21">
        <v>131</v>
      </c>
      <c r="F41" t="s" s="21">
        <v>106</v>
      </c>
      <c r="G41" t="s" s="21">
        <v>35</v>
      </c>
      <c r="H41" t="s" s="21">
        <v>68</v>
      </c>
      <c r="I41" t="s" s="21">
        <v>29</v>
      </c>
      <c r="J41" t="s" s="43">
        <v>141</v>
      </c>
      <c r="K41" t="s" s="21">
        <v>65</v>
      </c>
      <c r="L41" s="20">
        <v>8</v>
      </c>
      <c r="M41" s="20">
        <v>2</v>
      </c>
    </row>
    <row r="42" ht="19.3" customHeight="1">
      <c r="A42" s="44"/>
      <c r="B42" s="44"/>
      <c r="C42" s="44"/>
      <c r="D42" s="44"/>
      <c r="E42" s="44"/>
      <c r="F42" s="44"/>
      <c r="G42" s="44"/>
      <c r="H42" s="44"/>
      <c r="I42" s="44"/>
      <c r="J42" s="44"/>
      <c r="K42" s="44"/>
      <c r="L42" s="44"/>
      <c r="M42" s="18">
        <v>2</v>
      </c>
    </row>
    <row r="43" ht="41" customHeight="1">
      <c r="A43" s="41"/>
      <c r="B43" t="s" s="26">
        <v>142</v>
      </c>
      <c r="C43" s="41"/>
      <c r="D43" s="41"/>
      <c r="E43" s="41"/>
      <c r="F43" s="41"/>
      <c r="G43" s="41"/>
      <c r="H43" s="41"/>
      <c r="I43" s="41"/>
      <c r="J43" s="41"/>
      <c r="K43" s="41"/>
      <c r="L43" s="41"/>
      <c r="M43" s="41"/>
    </row>
  </sheetData>
  <mergeCells count="5">
    <mergeCell ref="A1:M1"/>
    <mergeCell ref="J2:J3"/>
    <mergeCell ref="K2:K3"/>
    <mergeCell ref="L2:L3"/>
    <mergeCell ref="M2:M3"/>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V45"/>
  <sheetViews>
    <sheetView workbookViewId="0" showGridLines="0" defaultGridColor="1">
      <pane topLeftCell="F3" xSplit="5" ySplit="2" activePane="bottomRight" state="frozen"/>
    </sheetView>
  </sheetViews>
  <sheetFormatPr defaultColWidth="16.3333" defaultRowHeight="19.9" customHeight="1" outlineLevelRow="0" outlineLevelCol="0"/>
  <cols>
    <col min="1" max="1" width="5.71094" style="45" customWidth="1"/>
    <col min="2" max="2" width="24.8281" style="45" customWidth="1"/>
    <col min="3" max="3" width="23.9453" style="45" customWidth="1"/>
    <col min="4" max="4" width="25.3281" style="45" customWidth="1"/>
    <col min="5" max="5" width="28.7422" style="45" customWidth="1"/>
    <col min="6" max="6" width="16.3516" style="45" customWidth="1"/>
    <col min="7" max="7" width="15.4922" style="45" customWidth="1"/>
    <col min="8" max="8" width="16.3516" style="45" customWidth="1"/>
    <col min="9" max="9" width="44.8281" style="45" customWidth="1"/>
    <col min="10" max="12" width="16.3516" style="45" customWidth="1"/>
    <col min="13" max="13" width="19.0469" style="45" customWidth="1"/>
    <col min="14" max="14" width="34.4688" style="45" customWidth="1"/>
    <col min="15" max="15" width="21.8906" style="45" customWidth="1"/>
    <col min="16" max="16" width="18.5859" style="45" customWidth="1"/>
    <col min="17" max="17" width="26.2266" style="45" customWidth="1"/>
    <col min="18" max="19" width="21.2266" style="45" customWidth="1"/>
    <col min="20" max="20" width="19.0781" style="45" customWidth="1"/>
    <col min="21" max="21" width="23.2578" style="45" customWidth="1"/>
    <col min="22" max="22" width="34.4688" style="45" customWidth="1"/>
    <col min="23" max="256" width="16.3516" style="45" customWidth="1"/>
  </cols>
  <sheetData>
    <row r="1" ht="27.65" customHeight="1">
      <c r="A1" t="s" s="2">
        <v>0</v>
      </c>
      <c r="B1" s="2"/>
      <c r="C1" s="2"/>
      <c r="D1" s="2"/>
      <c r="E1" s="2"/>
      <c r="F1" s="2"/>
      <c r="G1" s="2"/>
      <c r="H1" s="2"/>
      <c r="I1" s="2"/>
      <c r="J1" s="2"/>
      <c r="K1" s="2"/>
      <c r="L1" s="2"/>
      <c r="M1" s="2"/>
      <c r="N1" s="2"/>
      <c r="O1" s="2"/>
      <c r="P1" s="2"/>
      <c r="Q1" s="2"/>
      <c r="R1" s="2"/>
      <c r="S1" s="2"/>
      <c r="T1" s="2"/>
      <c r="U1" s="2"/>
      <c r="V1" s="2"/>
    </row>
    <row r="2" ht="41.3" customHeight="1">
      <c r="A2" t="s" s="11">
        <v>7</v>
      </c>
      <c r="B2" t="s" s="12">
        <v>8</v>
      </c>
      <c r="C2" t="s" s="12">
        <v>143</v>
      </c>
      <c r="D2" t="s" s="12">
        <v>144</v>
      </c>
      <c r="E2" t="s" s="12">
        <v>9</v>
      </c>
      <c r="F2" t="s" s="46">
        <v>145</v>
      </c>
      <c r="G2" t="s" s="46">
        <v>146</v>
      </c>
      <c r="H2" t="s" s="46">
        <v>147</v>
      </c>
      <c r="I2" t="s" s="46">
        <v>148</v>
      </c>
      <c r="J2" t="s" s="46">
        <v>149</v>
      </c>
      <c r="K2" t="s" s="46">
        <v>150</v>
      </c>
      <c r="L2" t="s" s="46">
        <v>151</v>
      </c>
      <c r="M2" t="s" s="46">
        <v>152</v>
      </c>
      <c r="N2" t="s" s="46">
        <v>148</v>
      </c>
      <c r="O2" t="s" s="47">
        <v>153</v>
      </c>
      <c r="P2" t="s" s="46">
        <v>154</v>
      </c>
      <c r="Q2" t="s" s="46">
        <v>155</v>
      </c>
      <c r="R2" t="s" s="46">
        <v>156</v>
      </c>
      <c r="S2" t="s" s="46">
        <v>148</v>
      </c>
      <c r="T2" t="s" s="46">
        <v>157</v>
      </c>
      <c r="U2" t="s" s="46">
        <v>158</v>
      </c>
      <c r="V2" s="48"/>
    </row>
    <row r="3" ht="19.3" customHeight="1">
      <c r="A3" s="49">
        <v>1</v>
      </c>
      <c r="B3" t="s" s="50">
        <v>16</v>
      </c>
      <c r="C3" t="s" s="50">
        <v>159</v>
      </c>
      <c r="D3" t="s" s="50">
        <v>160</v>
      </c>
      <c r="E3" t="s" s="51">
        <v>17</v>
      </c>
      <c r="F3" s="52">
        <v>6.3</v>
      </c>
      <c r="G3" s="53">
        <v>80</v>
      </c>
      <c r="H3" s="53">
        <f>AVERAGE(F3:G3)</f>
        <v>43.15</v>
      </c>
      <c r="I3" t="s" s="54">
        <v>161</v>
      </c>
      <c r="J3" t="s" s="54">
        <v>24</v>
      </c>
      <c r="K3" s="53">
        <v>0.1</v>
      </c>
      <c r="L3" s="53">
        <f>K3*(ABS((G3-H3)/3))</f>
        <v>1.22833333333333</v>
      </c>
      <c r="M3" s="53">
        <v>2500000</v>
      </c>
      <c r="N3" t="s" s="54">
        <v>162</v>
      </c>
      <c r="O3" s="55">
        <f>3.8/365</f>
        <v>0.0104109589041096</v>
      </c>
      <c r="P3" s="53">
        <f>21*30</f>
        <v>630</v>
      </c>
      <c r="Q3" s="53">
        <f>1-EXP(-O3*P3)</f>
        <v>0.998582561783547</v>
      </c>
      <c r="R3" s="53">
        <f>ROUNDDOWN(Q3,3)</f>
        <v>0.998</v>
      </c>
      <c r="S3" t="s" s="54">
        <v>163</v>
      </c>
      <c r="T3" s="53">
        <f>1-R3</f>
        <v>0.002</v>
      </c>
      <c r="U3" s="53">
        <f>T3*M3</f>
        <v>5000</v>
      </c>
      <c r="V3" s="56"/>
    </row>
    <row r="4" ht="19.3" customHeight="1">
      <c r="A4" s="57">
        <v>2</v>
      </c>
      <c r="B4" t="s" s="12">
        <v>25</v>
      </c>
      <c r="C4" t="s" s="12">
        <v>164</v>
      </c>
      <c r="D4" t="s" s="12">
        <v>165</v>
      </c>
      <c r="E4" t="s" s="58">
        <v>26</v>
      </c>
      <c r="F4" s="59">
        <v>3.5</v>
      </c>
      <c r="G4" s="25">
        <v>24</v>
      </c>
      <c r="H4" s="25">
        <f>AVERAGE(F4:G4)</f>
        <v>13.75</v>
      </c>
      <c r="I4" t="s" s="26">
        <v>166</v>
      </c>
      <c r="J4" t="s" s="21">
        <v>31</v>
      </c>
      <c r="K4" s="25">
        <v>1</v>
      </c>
      <c r="L4" s="25">
        <f>K4*(ABS((G4-H4)/3))</f>
        <v>3.41666666666667</v>
      </c>
      <c r="M4" s="25">
        <v>223</v>
      </c>
      <c r="N4" t="s" s="26">
        <v>162</v>
      </c>
      <c r="O4" s="60"/>
      <c r="P4" s="41"/>
      <c r="Q4" s="25">
        <f>AVERAGE(0.88,0.889,0.894)</f>
        <v>0.887666666666667</v>
      </c>
      <c r="R4" s="25">
        <f>ROUNDDOWN(Q4,3)</f>
        <v>0.887</v>
      </c>
      <c r="S4" t="s" s="26">
        <v>167</v>
      </c>
      <c r="T4" s="25">
        <f>1-R4</f>
        <v>0.113</v>
      </c>
      <c r="U4" s="25">
        <f>T4*M4</f>
        <v>25.199</v>
      </c>
      <c r="V4" s="41"/>
    </row>
    <row r="5" ht="19.65" customHeight="1">
      <c r="A5" s="61"/>
      <c r="B5" s="61"/>
      <c r="C5" s="61"/>
      <c r="D5" s="61"/>
      <c r="E5" s="62"/>
      <c r="F5" s="63"/>
      <c r="G5" s="64"/>
      <c r="H5" s="64"/>
      <c r="I5" s="64"/>
      <c r="J5" s="22"/>
      <c r="K5" s="64"/>
      <c r="L5" s="64"/>
      <c r="M5" s="64"/>
      <c r="N5" s="64"/>
      <c r="O5" s="65"/>
      <c r="P5" s="64"/>
      <c r="Q5" s="64"/>
      <c r="R5" s="64"/>
      <c r="S5" s="64"/>
      <c r="T5" s="64"/>
      <c r="U5" s="64"/>
      <c r="V5" s="64"/>
    </row>
    <row r="6" ht="19.3" customHeight="1">
      <c r="A6" s="66">
        <v>3</v>
      </c>
      <c r="B6" t="s" s="50">
        <v>32</v>
      </c>
      <c r="C6" t="s" s="50">
        <v>168</v>
      </c>
      <c r="D6" t="s" s="50">
        <v>169</v>
      </c>
      <c r="E6" t="s" s="51">
        <v>33</v>
      </c>
      <c r="F6" s="59">
        <v>14.9</v>
      </c>
      <c r="G6" s="25">
        <v>24.8</v>
      </c>
      <c r="H6" s="25">
        <f>AVERAGE(F6:G6)</f>
        <v>19.85</v>
      </c>
      <c r="I6" t="s" s="26">
        <v>170</v>
      </c>
      <c r="J6" t="s" s="19">
        <v>24</v>
      </c>
      <c r="K6" s="25">
        <v>0.1</v>
      </c>
      <c r="L6" s="25">
        <f>K6*(ABS((G6-H6)/3))</f>
        <v>0.165</v>
      </c>
      <c r="M6" s="25">
        <v>5400</v>
      </c>
      <c r="N6" t="s" s="26">
        <v>171</v>
      </c>
      <c r="O6" s="67">
        <v>0.224</v>
      </c>
      <c r="P6" s="25">
        <v>19.6</v>
      </c>
      <c r="Q6" s="25">
        <f>1-EXP(-O6*P6)</f>
        <v>0.987604230079319</v>
      </c>
      <c r="R6" s="25">
        <f>ROUNDDOWN(Q6,3)</f>
        <v>0.987</v>
      </c>
      <c r="S6" t="s" s="26">
        <v>172</v>
      </c>
      <c r="T6" s="25">
        <f>1-R6</f>
        <v>0.013</v>
      </c>
      <c r="U6" s="25">
        <f>T6*M6</f>
        <v>70.2</v>
      </c>
      <c r="V6" s="41"/>
    </row>
    <row r="7" ht="19.05" customHeight="1">
      <c r="A7" s="68">
        <v>4</v>
      </c>
      <c r="B7" t="s" s="69">
        <v>37</v>
      </c>
      <c r="C7" t="s" s="69">
        <v>168</v>
      </c>
      <c r="D7" t="s" s="69">
        <v>169</v>
      </c>
      <c r="E7" t="s" s="70">
        <v>38</v>
      </c>
      <c r="F7" s="59">
        <v>17.96</v>
      </c>
      <c r="G7" s="25">
        <v>26.67</v>
      </c>
      <c r="H7" s="25">
        <f>AVERAGE(F7:G7)</f>
        <v>22.315</v>
      </c>
      <c r="I7" t="s" s="26">
        <v>173</v>
      </c>
      <c r="J7" t="s" s="28">
        <v>24</v>
      </c>
      <c r="K7" s="25">
        <v>0.1</v>
      </c>
      <c r="L7" s="25">
        <f>K7*(ABS((G7-H7)/3))</f>
        <v>0.145166666666667</v>
      </c>
      <c r="M7" s="25">
        <v>10794</v>
      </c>
      <c r="N7" t="s" s="26">
        <v>162</v>
      </c>
      <c r="O7" s="67">
        <v>0.224</v>
      </c>
      <c r="P7" s="25">
        <v>19.6</v>
      </c>
      <c r="Q7" s="25">
        <f>1-EXP(-O7*P7)</f>
        <v>0.987604230079319</v>
      </c>
      <c r="R7" s="25">
        <f>ROUNDDOWN(Q7,3)</f>
        <v>0.987</v>
      </c>
      <c r="S7" t="s" s="26">
        <v>172</v>
      </c>
      <c r="T7" s="25">
        <f>1-R7</f>
        <v>0.013</v>
      </c>
      <c r="U7" s="25">
        <f>T7*M7</f>
        <v>140.322</v>
      </c>
      <c r="V7" s="41"/>
    </row>
    <row r="8" ht="19.05" customHeight="1">
      <c r="A8" s="68">
        <v>5</v>
      </c>
      <c r="B8" t="s" s="69">
        <v>40</v>
      </c>
      <c r="C8" t="s" s="69">
        <v>168</v>
      </c>
      <c r="D8" t="s" s="69">
        <v>169</v>
      </c>
      <c r="E8" t="s" s="70">
        <v>41</v>
      </c>
      <c r="F8" s="59">
        <v>16</v>
      </c>
      <c r="G8" s="25">
        <v>28</v>
      </c>
      <c r="H8" s="25">
        <f>AVERAGE(F8:G8)</f>
        <v>22</v>
      </c>
      <c r="I8" t="s" s="26">
        <v>174</v>
      </c>
      <c r="J8" t="s" s="30">
        <v>24</v>
      </c>
      <c r="K8" s="25">
        <v>0.1</v>
      </c>
      <c r="L8" s="25">
        <f>K8*(ABS((G8-H8)/3))</f>
        <v>0.2</v>
      </c>
      <c r="M8" s="25">
        <v>8616</v>
      </c>
      <c r="N8" t="s" s="26">
        <v>162</v>
      </c>
      <c r="O8" s="67">
        <v>0.224</v>
      </c>
      <c r="P8" s="25">
        <v>19.6</v>
      </c>
      <c r="Q8" s="25">
        <f>1-EXP(-O8*P8)</f>
        <v>0.987604230079319</v>
      </c>
      <c r="R8" s="25">
        <f>ROUNDDOWN(Q8,3)</f>
        <v>0.987</v>
      </c>
      <c r="S8" t="s" s="26">
        <v>172</v>
      </c>
      <c r="T8" s="25">
        <f>1-R8</f>
        <v>0.013</v>
      </c>
      <c r="U8" s="25">
        <f>T8*M8</f>
        <v>112.008</v>
      </c>
      <c r="V8" s="41"/>
    </row>
    <row r="9" ht="19.3" customHeight="1">
      <c r="A9" s="57">
        <v>6</v>
      </c>
      <c r="B9" t="s" s="12">
        <v>42</v>
      </c>
      <c r="C9" t="s" s="12">
        <v>175</v>
      </c>
      <c r="D9" t="s" s="12">
        <v>176</v>
      </c>
      <c r="E9" t="s" s="58">
        <v>43</v>
      </c>
      <c r="F9" s="59">
        <v>3</v>
      </c>
      <c r="G9" s="25">
        <v>15</v>
      </c>
      <c r="H9" s="25">
        <f>AVERAGE(F9:G9)</f>
        <v>9</v>
      </c>
      <c r="I9" t="s" s="26">
        <v>166</v>
      </c>
      <c r="J9" t="s" s="21">
        <v>31</v>
      </c>
      <c r="K9" s="25">
        <v>1</v>
      </c>
      <c r="L9" s="25">
        <f>K9*(ABS((G9-H9)/3))</f>
        <v>2</v>
      </c>
      <c r="M9" s="25">
        <v>470</v>
      </c>
      <c r="N9" t="s" s="26">
        <v>162</v>
      </c>
      <c r="O9" s="67">
        <v>0.09</v>
      </c>
      <c r="P9" s="25">
        <v>22</v>
      </c>
      <c r="Q9" s="25">
        <f>1-EXP(-O9*P9)</f>
        <v>0.861930762689107</v>
      </c>
      <c r="R9" s="25">
        <f>ROUNDDOWN(Q9,3)</f>
        <v>0.861</v>
      </c>
      <c r="S9" t="s" s="26">
        <v>177</v>
      </c>
      <c r="T9" s="25">
        <f>1-R9</f>
        <v>0.139</v>
      </c>
      <c r="U9" s="25">
        <f>T9*M9</f>
        <v>65.33</v>
      </c>
      <c r="V9" s="41"/>
    </row>
    <row r="10" ht="19.65" customHeight="1">
      <c r="A10" s="71"/>
      <c r="B10" s="61"/>
      <c r="C10" s="61"/>
      <c r="D10" s="61"/>
      <c r="E10" s="62"/>
      <c r="F10" s="63"/>
      <c r="G10" s="64"/>
      <c r="H10" s="64"/>
      <c r="I10" s="64"/>
      <c r="J10" s="22"/>
      <c r="K10" s="64"/>
      <c r="L10" s="64"/>
      <c r="M10" s="64"/>
      <c r="N10" s="64"/>
      <c r="O10" s="65"/>
      <c r="P10" s="64"/>
      <c r="Q10" s="64"/>
      <c r="R10" s="64"/>
      <c r="S10" s="64"/>
      <c r="T10" s="64"/>
      <c r="U10" s="64"/>
      <c r="V10" s="64"/>
    </row>
    <row r="11" ht="30.3" customHeight="1">
      <c r="A11" s="66">
        <v>7</v>
      </c>
      <c r="B11" t="s" s="50">
        <v>45</v>
      </c>
      <c r="C11" t="s" s="50">
        <v>178</v>
      </c>
      <c r="D11" t="s" s="50">
        <v>179</v>
      </c>
      <c r="E11" t="s" s="51">
        <v>46</v>
      </c>
      <c r="F11" s="59">
        <v>4</v>
      </c>
      <c r="G11" s="25">
        <v>14</v>
      </c>
      <c r="H11" s="25">
        <f>AVERAGE(F11:G11)</f>
        <v>9</v>
      </c>
      <c r="I11" t="s" s="26">
        <v>180</v>
      </c>
      <c r="J11" t="s" s="19">
        <v>31</v>
      </c>
      <c r="K11" s="25">
        <v>1</v>
      </c>
      <c r="L11" s="25">
        <f>K11*(ABS((G11-H11)/3))</f>
        <v>1.66666666666667</v>
      </c>
      <c r="M11" s="25">
        <v>500</v>
      </c>
      <c r="N11" t="s" s="26">
        <v>181</v>
      </c>
      <c r="O11" s="60"/>
      <c r="P11" s="25">
        <v>30</v>
      </c>
      <c r="Q11" s="25">
        <v>0.967</v>
      </c>
      <c r="R11" s="25">
        <f>ROUNDDOWN(Q11,3)</f>
        <v>0.967</v>
      </c>
      <c r="S11" t="s" s="26">
        <v>182</v>
      </c>
      <c r="T11" s="25">
        <f>1-R11</f>
        <v>0.033</v>
      </c>
      <c r="U11" s="25">
        <f>T11*M11</f>
        <v>16.5</v>
      </c>
      <c r="V11" s="41"/>
    </row>
    <row r="12" ht="30" customHeight="1">
      <c r="A12" s="68">
        <v>8</v>
      </c>
      <c r="B12" t="s" s="69">
        <v>49</v>
      </c>
      <c r="C12" t="s" s="69">
        <v>183</v>
      </c>
      <c r="D12" t="s" s="69">
        <v>184</v>
      </c>
      <c r="E12" t="s" s="70">
        <v>50</v>
      </c>
      <c r="F12" s="59">
        <v>3.8</v>
      </c>
      <c r="G12" s="25">
        <v>15.5</v>
      </c>
      <c r="H12" s="25">
        <f>AVERAGE(F12:G12)</f>
        <v>9.65</v>
      </c>
      <c r="I12" t="s" s="26">
        <v>185</v>
      </c>
      <c r="J12" t="s" s="26">
        <v>31</v>
      </c>
      <c r="K12" s="25">
        <v>1</v>
      </c>
      <c r="L12" s="25">
        <f>K12*(ABS((G12-H12)/3))</f>
        <v>1.95</v>
      </c>
      <c r="M12" s="25">
        <v>141</v>
      </c>
      <c r="N12" t="s" s="26">
        <v>186</v>
      </c>
      <c r="O12" s="60"/>
      <c r="P12" s="25">
        <v>35</v>
      </c>
      <c r="Q12" s="25">
        <v>0.967</v>
      </c>
      <c r="R12" s="25">
        <f>ROUNDDOWN(Q12,3)</f>
        <v>0.967</v>
      </c>
      <c r="S12" t="s" s="26">
        <v>187</v>
      </c>
      <c r="T12" s="25">
        <f>1-R12</f>
        <v>0.033</v>
      </c>
      <c r="U12" s="25">
        <f>T12*M12</f>
        <v>4.653</v>
      </c>
      <c r="V12" s="41"/>
    </row>
    <row r="13" ht="19.3" customHeight="1">
      <c r="A13" s="57">
        <v>9</v>
      </c>
      <c r="B13" t="s" s="12">
        <v>188</v>
      </c>
      <c r="C13" t="s" s="12">
        <v>189</v>
      </c>
      <c r="D13" t="s" s="12">
        <v>190</v>
      </c>
      <c r="E13" t="s" s="58">
        <v>54</v>
      </c>
      <c r="F13" s="59">
        <v>1.2</v>
      </c>
      <c r="G13" s="25">
        <v>19.5</v>
      </c>
      <c r="H13" s="25">
        <f>AVERAGE(F13:G13)</f>
        <v>10.35</v>
      </c>
      <c r="I13" t="s" s="26">
        <v>191</v>
      </c>
      <c r="J13" t="s" s="21">
        <v>31</v>
      </c>
      <c r="K13" s="25">
        <v>1</v>
      </c>
      <c r="L13" s="25">
        <f>K13*(ABS((G13-H13)/3))</f>
        <v>3.05</v>
      </c>
      <c r="M13" s="25">
        <v>14509</v>
      </c>
      <c r="N13" t="s" s="26">
        <v>192</v>
      </c>
      <c r="O13" s="67">
        <v>0.2</v>
      </c>
      <c r="P13" s="25">
        <v>60</v>
      </c>
      <c r="Q13" s="25">
        <f>1-EXP(-O13*P13)</f>
        <v>0.999993855787647</v>
      </c>
      <c r="R13" s="25">
        <f>ROUNDDOWN(Q13,3)</f>
        <v>0.999</v>
      </c>
      <c r="S13" t="s" s="26">
        <v>193</v>
      </c>
      <c r="T13" s="25">
        <f>1-R13</f>
        <v>0.001</v>
      </c>
      <c r="U13" s="25">
        <f>T13*M13</f>
        <v>14.509</v>
      </c>
      <c r="V13" s="41"/>
    </row>
    <row r="14" ht="19.65" customHeight="1">
      <c r="A14" s="61"/>
      <c r="B14" s="61"/>
      <c r="C14" s="61"/>
      <c r="D14" s="61"/>
      <c r="E14" s="62"/>
      <c r="F14" s="63"/>
      <c r="G14" s="64"/>
      <c r="H14" s="64"/>
      <c r="I14" s="64"/>
      <c r="J14" s="22"/>
      <c r="K14" s="64"/>
      <c r="L14" s="64"/>
      <c r="M14" s="64"/>
      <c r="N14" s="64"/>
      <c r="O14" s="65"/>
      <c r="P14" s="64"/>
      <c r="Q14" s="64"/>
      <c r="R14" s="64"/>
      <c r="S14" s="64"/>
      <c r="T14" s="64"/>
      <c r="U14" s="64"/>
      <c r="V14" s="64"/>
    </row>
    <row r="15" ht="19.3" customHeight="1">
      <c r="A15" s="49">
        <v>10</v>
      </c>
      <c r="B15" t="s" s="50">
        <v>58</v>
      </c>
      <c r="C15" t="s" s="50">
        <v>194</v>
      </c>
      <c r="D15" t="s" s="50">
        <v>195</v>
      </c>
      <c r="E15" t="s" s="51">
        <v>59</v>
      </c>
      <c r="F15" s="59">
        <v>5</v>
      </c>
      <c r="G15" s="25">
        <v>41</v>
      </c>
      <c r="H15" s="25">
        <f>AVERAGE(F15:G15)</f>
        <v>23</v>
      </c>
      <c r="I15" t="s" s="26">
        <v>196</v>
      </c>
      <c r="J15" t="s" s="19">
        <v>24</v>
      </c>
      <c r="K15" s="25">
        <v>0.1</v>
      </c>
      <c r="L15" s="25">
        <f>K15*(ABS((G15-H15)/3))</f>
        <v>0.6</v>
      </c>
      <c r="M15" s="25">
        <v>141075</v>
      </c>
      <c r="N15" t="s" s="26">
        <v>162</v>
      </c>
      <c r="O15" s="67">
        <v>0.1790235</v>
      </c>
      <c r="P15" s="25">
        <v>43.85</v>
      </c>
      <c r="Q15" s="25">
        <f>1-EXP(-O15*P15)</f>
        <v>0.999610318365887</v>
      </c>
      <c r="R15" s="25">
        <f>ROUNDDOWN(Q15,3)</f>
        <v>0.999</v>
      </c>
      <c r="S15" t="s" s="26">
        <v>172</v>
      </c>
      <c r="T15" s="25">
        <f>1-R15</f>
        <v>0.001</v>
      </c>
      <c r="U15" s="25">
        <f>T15*M15</f>
        <v>141.075</v>
      </c>
      <c r="V15" s="41"/>
    </row>
    <row r="16" ht="19" customHeight="1">
      <c r="A16" s="72">
        <v>11</v>
      </c>
      <c r="B16" t="s" s="69">
        <v>61</v>
      </c>
      <c r="C16" t="s" s="69">
        <v>197</v>
      </c>
      <c r="D16" t="s" s="69">
        <v>198</v>
      </c>
      <c r="E16" t="s" s="70">
        <v>62</v>
      </c>
      <c r="F16" s="59">
        <v>3.3</v>
      </c>
      <c r="G16" s="25">
        <v>20</v>
      </c>
      <c r="H16" s="25">
        <f>AVERAGE(F16:G16)</f>
        <v>11.65</v>
      </c>
      <c r="I16" t="s" s="26">
        <v>166</v>
      </c>
      <c r="J16" t="s" s="26">
        <v>65</v>
      </c>
      <c r="K16" s="25">
        <v>0.5</v>
      </c>
      <c r="L16" s="25">
        <f>K16*(ABS((G16-H16)/3))</f>
        <v>1.39166666666667</v>
      </c>
      <c r="M16" s="25">
        <v>5900000</v>
      </c>
      <c r="N16" t="s" s="26">
        <v>199</v>
      </c>
      <c r="O16" s="67">
        <v>0.105</v>
      </c>
      <c r="P16" s="25">
        <v>100.9</v>
      </c>
      <c r="Q16" s="25">
        <f>1-EXP(-O16*P16)</f>
        <v>0.999974946574668</v>
      </c>
      <c r="R16" s="25">
        <f>ROUNDDOWN(Q16,3)</f>
        <v>0.999</v>
      </c>
      <c r="S16" t="s" s="26">
        <v>172</v>
      </c>
      <c r="T16" s="25">
        <f>1-R16</f>
        <v>0.001</v>
      </c>
      <c r="U16" s="25">
        <f>T16*M16</f>
        <v>5900</v>
      </c>
      <c r="V16" s="41"/>
    </row>
    <row r="17" ht="19" customHeight="1">
      <c r="A17" s="73">
        <v>12</v>
      </c>
      <c r="B17" t="s" s="69">
        <v>66</v>
      </c>
      <c r="C17" t="s" s="69">
        <v>189</v>
      </c>
      <c r="D17" t="s" s="69">
        <v>200</v>
      </c>
      <c r="E17" t="s" s="70">
        <v>67</v>
      </c>
      <c r="F17" s="59">
        <v>3</v>
      </c>
      <c r="G17" s="25">
        <v>40</v>
      </c>
      <c r="H17" s="25">
        <f>AVERAGE(F17:G17)</f>
        <v>21.5</v>
      </c>
      <c r="I17" t="s" s="26">
        <v>201</v>
      </c>
      <c r="J17" t="s" s="26">
        <v>31</v>
      </c>
      <c r="K17" s="25">
        <v>1</v>
      </c>
      <c r="L17" s="25">
        <f>K17*(ABS((G17-H17)/3))</f>
        <v>6.16666666666667</v>
      </c>
      <c r="M17" s="25">
        <v>82000</v>
      </c>
      <c r="N17" t="s" s="26">
        <v>202</v>
      </c>
      <c r="O17" s="67">
        <v>0.221</v>
      </c>
      <c r="P17" s="25">
        <v>18.8</v>
      </c>
      <c r="Q17" s="25">
        <f>1-EXP(-O17*P17)</f>
        <v>0.984311071398416</v>
      </c>
      <c r="R17" s="25">
        <f>ROUNDDOWN(Q17,3)</f>
        <v>0.984</v>
      </c>
      <c r="S17" t="s" s="26">
        <v>172</v>
      </c>
      <c r="T17" s="25">
        <f>1-R17</f>
        <v>0.016</v>
      </c>
      <c r="U17" s="25">
        <f>T17*M17</f>
        <v>1312</v>
      </c>
      <c r="V17" s="41"/>
    </row>
    <row r="18" ht="19" customHeight="1">
      <c r="A18" s="73">
        <v>13</v>
      </c>
      <c r="B18" t="s" s="69">
        <v>70</v>
      </c>
      <c r="C18" t="s" s="69">
        <v>189</v>
      </c>
      <c r="D18" t="s" s="69">
        <v>200</v>
      </c>
      <c r="E18" t="s" s="70">
        <v>71</v>
      </c>
      <c r="F18" s="59">
        <v>2.4</v>
      </c>
      <c r="G18" s="25">
        <v>15</v>
      </c>
      <c r="H18" s="25">
        <f>AVERAGE(F18:G18)</f>
        <v>8.699999999999999</v>
      </c>
      <c r="I18" t="s" s="26">
        <v>203</v>
      </c>
      <c r="J18" t="s" s="26">
        <v>31</v>
      </c>
      <c r="K18" s="25">
        <v>1</v>
      </c>
      <c r="L18" s="25">
        <f>K18*(ABS((G18-H18)/3))</f>
        <v>2.1</v>
      </c>
      <c r="M18" s="25">
        <v>5000</v>
      </c>
      <c r="N18" t="s" s="26">
        <v>204</v>
      </c>
      <c r="O18" s="67">
        <v>0.221</v>
      </c>
      <c r="P18" s="25">
        <v>22.4</v>
      </c>
      <c r="Q18" s="25">
        <f>1-EXP(-O18*P18)</f>
        <v>0.992919423867922</v>
      </c>
      <c r="R18" s="25">
        <f>ROUNDDOWN(Q18,3)</f>
        <v>0.992</v>
      </c>
      <c r="S18" t="s" s="26">
        <v>172</v>
      </c>
      <c r="T18" s="25">
        <f>1-R18</f>
        <v>0.008</v>
      </c>
      <c r="U18" s="25">
        <f>T18*M18</f>
        <v>40</v>
      </c>
      <c r="V18" s="41"/>
    </row>
    <row r="19" ht="19" customHeight="1">
      <c r="A19" s="73">
        <v>14</v>
      </c>
      <c r="B19" t="s" s="69">
        <v>73</v>
      </c>
      <c r="C19" t="s" s="69">
        <v>189</v>
      </c>
      <c r="D19" t="s" s="69">
        <v>200</v>
      </c>
      <c r="E19" t="s" s="70">
        <v>74</v>
      </c>
      <c r="F19" s="59">
        <v>1.2</v>
      </c>
      <c r="G19" s="25">
        <v>16</v>
      </c>
      <c r="H19" s="25">
        <f>AVERAGE(F19:G19)</f>
        <v>8.6</v>
      </c>
      <c r="I19" t="s" s="26">
        <v>203</v>
      </c>
      <c r="J19" t="s" s="26">
        <v>65</v>
      </c>
      <c r="K19" s="25">
        <v>0.5</v>
      </c>
      <c r="L19" s="25">
        <f>K19*(ABS((G19-H19)/3))</f>
        <v>1.23333333333333</v>
      </c>
      <c r="M19" s="25">
        <v>325677</v>
      </c>
      <c r="N19" t="s" s="26">
        <v>205</v>
      </c>
      <c r="O19" s="67">
        <v>0.221</v>
      </c>
      <c r="P19" s="25">
        <v>29.92</v>
      </c>
      <c r="Q19" s="25">
        <f>1-EXP(-O19*P19)</f>
        <v>0.998656288879381</v>
      </c>
      <c r="R19" s="25">
        <f>ROUNDDOWN(Q19,3)</f>
        <v>0.998</v>
      </c>
      <c r="S19" t="s" s="26">
        <v>172</v>
      </c>
      <c r="T19" s="25">
        <f>1-R19</f>
        <v>0.002</v>
      </c>
      <c r="U19" s="25">
        <f>T19*M19</f>
        <v>651.354</v>
      </c>
      <c r="V19" s="41"/>
    </row>
    <row r="20" ht="19" customHeight="1">
      <c r="A20" s="72">
        <v>15</v>
      </c>
      <c r="B20" t="s" s="69">
        <v>206</v>
      </c>
      <c r="C20" t="s" s="69">
        <v>189</v>
      </c>
      <c r="D20" t="s" s="69">
        <v>207</v>
      </c>
      <c r="E20" t="s" s="70">
        <v>208</v>
      </c>
      <c r="F20" s="59">
        <v>4.7</v>
      </c>
      <c r="G20" s="25">
        <v>20</v>
      </c>
      <c r="H20" s="25">
        <f>AVERAGE(F20:G20)</f>
        <v>12.35</v>
      </c>
      <c r="I20" t="s" s="26">
        <v>203</v>
      </c>
      <c r="J20" t="s" s="26">
        <v>24</v>
      </c>
      <c r="K20" s="25">
        <v>0.1</v>
      </c>
      <c r="L20" s="25">
        <f>K20*(ABS((G20-H20)/3))</f>
        <v>0.255</v>
      </c>
      <c r="M20" s="25">
        <v>157594</v>
      </c>
      <c r="N20" t="s" s="26">
        <v>209</v>
      </c>
      <c r="O20" s="67">
        <v>0.09</v>
      </c>
      <c r="P20" s="25">
        <v>35.7</v>
      </c>
      <c r="Q20" s="25">
        <f>1-EXP(-O20*P20)</f>
        <v>0.959764275144494</v>
      </c>
      <c r="R20" s="25">
        <f>ROUNDDOWN(Q20,3)</f>
        <v>0.959</v>
      </c>
      <c r="S20" t="s" s="26">
        <v>172</v>
      </c>
      <c r="T20" s="25">
        <f>1-R20</f>
        <v>0.041</v>
      </c>
      <c r="U20" s="25">
        <f>T20*M20</f>
        <v>6461.354</v>
      </c>
      <c r="V20" s="41"/>
    </row>
    <row r="21" ht="19" customHeight="1">
      <c r="A21" s="72">
        <v>16</v>
      </c>
      <c r="B21" t="s" s="69">
        <v>80</v>
      </c>
      <c r="C21" t="s" s="69">
        <v>189</v>
      </c>
      <c r="D21" t="s" s="69">
        <v>207</v>
      </c>
      <c r="E21" t="s" s="70">
        <v>81</v>
      </c>
      <c r="F21" s="59">
        <v>5.8</v>
      </c>
      <c r="G21" s="25">
        <v>20</v>
      </c>
      <c r="H21" s="25">
        <f>AVERAGE(F21:G21)</f>
        <v>12.9</v>
      </c>
      <c r="I21" t="s" s="26">
        <v>203</v>
      </c>
      <c r="J21" t="s" s="26">
        <v>24</v>
      </c>
      <c r="K21" s="25">
        <v>0.1</v>
      </c>
      <c r="L21" s="25">
        <f>K21*(ABS((G21-H21)/3))</f>
        <v>0.236666666666667</v>
      </c>
      <c r="M21" s="25">
        <v>600000</v>
      </c>
      <c r="N21" t="s" s="26">
        <v>210</v>
      </c>
      <c r="O21" s="67">
        <v>0.228</v>
      </c>
      <c r="P21" s="25">
        <v>18</v>
      </c>
      <c r="Q21" s="25">
        <f>1-EXP(-O21*P21)</f>
        <v>0.983493482895041</v>
      </c>
      <c r="R21" s="25">
        <f>ROUNDDOWN(Q21,3)</f>
        <v>0.983</v>
      </c>
      <c r="S21" t="s" s="26">
        <v>172</v>
      </c>
      <c r="T21" s="25">
        <f>1-R21</f>
        <v>0.017</v>
      </c>
      <c r="U21" s="25">
        <f>T21*M21</f>
        <v>10200</v>
      </c>
      <c r="V21" s="41"/>
    </row>
    <row r="22" ht="19" customHeight="1">
      <c r="A22" s="73">
        <v>17</v>
      </c>
      <c r="B22" t="s" s="69">
        <v>83</v>
      </c>
      <c r="C22" t="s" s="69">
        <v>189</v>
      </c>
      <c r="D22" t="s" s="69">
        <v>211</v>
      </c>
      <c r="E22" t="s" s="70">
        <v>84</v>
      </c>
      <c r="F22" s="59">
        <v>3</v>
      </c>
      <c r="G22" s="25">
        <v>15</v>
      </c>
      <c r="H22" s="25">
        <f>AVERAGE(F22:G22)</f>
        <v>9</v>
      </c>
      <c r="I22" t="s" s="26">
        <v>212</v>
      </c>
      <c r="J22" t="s" s="26">
        <v>65</v>
      </c>
      <c r="K22" s="25">
        <v>0.5</v>
      </c>
      <c r="L22" s="25">
        <f>K22*(ABS((G22-H22)/3))</f>
        <v>1</v>
      </c>
      <c r="M22" s="25">
        <v>27000</v>
      </c>
      <c r="N22" t="s" s="26">
        <v>213</v>
      </c>
      <c r="O22" s="60"/>
      <c r="P22" s="41"/>
      <c r="Q22" s="25">
        <f>AVERAGE(0.983,0.986,0.992)</f>
        <v>0.987</v>
      </c>
      <c r="R22" s="25">
        <f>ROUNDDOWN(Q22,3)</f>
        <v>0.987</v>
      </c>
      <c r="S22" t="s" s="26">
        <v>214</v>
      </c>
      <c r="T22" s="25">
        <f>1-R22</f>
        <v>0.013</v>
      </c>
      <c r="U22" s="25">
        <f>T22*M22</f>
        <v>351</v>
      </c>
      <c r="V22" s="41"/>
    </row>
    <row r="23" ht="19" customHeight="1">
      <c r="A23" s="73">
        <v>18</v>
      </c>
      <c r="B23" t="s" s="69">
        <v>87</v>
      </c>
      <c r="C23" t="s" s="69">
        <v>215</v>
      </c>
      <c r="D23" t="s" s="69">
        <v>216</v>
      </c>
      <c r="E23" t="s" s="70">
        <v>88</v>
      </c>
      <c r="F23" s="59">
        <v>2.14</v>
      </c>
      <c r="G23" s="25">
        <v>38.4</v>
      </c>
      <c r="H23" s="25">
        <f>AVERAGE(F23:G23)</f>
        <v>20.27</v>
      </c>
      <c r="I23" t="s" s="26">
        <v>217</v>
      </c>
      <c r="J23" t="s" s="26">
        <v>65</v>
      </c>
      <c r="K23" s="25">
        <v>0.5</v>
      </c>
      <c r="L23" s="25">
        <f>K23*(ABS((G23-H23)/3))</f>
        <v>3.02166666666667</v>
      </c>
      <c r="M23" s="25">
        <v>5000000</v>
      </c>
      <c r="N23" t="s" s="26">
        <v>218</v>
      </c>
      <c r="O23" s="67">
        <v>0.309</v>
      </c>
      <c r="P23" s="25">
        <v>39.7</v>
      </c>
      <c r="Q23" s="25">
        <f>1-EXP(-O23*P23)</f>
        <v>0.999995296953181</v>
      </c>
      <c r="R23" s="25">
        <f>ROUNDDOWN(Q23,3)</f>
        <v>0.999</v>
      </c>
      <c r="S23" t="s" s="26">
        <v>172</v>
      </c>
      <c r="T23" s="25">
        <f>1-R23</f>
        <v>0.001</v>
      </c>
      <c r="U23" s="25">
        <f>T23*M23</f>
        <v>5000</v>
      </c>
      <c r="V23" s="41"/>
    </row>
    <row r="24" ht="19" customHeight="1">
      <c r="A24" s="72">
        <v>19</v>
      </c>
      <c r="B24" t="s" s="69">
        <v>90</v>
      </c>
      <c r="C24" t="s" s="69">
        <v>215</v>
      </c>
      <c r="D24" t="s" s="69">
        <v>219</v>
      </c>
      <c r="E24" t="s" s="70">
        <v>91</v>
      </c>
      <c r="F24" s="59">
        <v>6</v>
      </c>
      <c r="G24" s="25">
        <v>14</v>
      </c>
      <c r="H24" s="25">
        <f>AVERAGE(F24:G24)</f>
        <v>10</v>
      </c>
      <c r="I24" t="s" s="26">
        <v>220</v>
      </c>
      <c r="J24" t="s" s="26">
        <v>65</v>
      </c>
      <c r="K24" s="25">
        <v>0.5</v>
      </c>
      <c r="L24" s="25">
        <f>K24*(ABS((G24-H24)/3))</f>
        <v>0.666666666666667</v>
      </c>
      <c r="M24" s="25">
        <v>552000</v>
      </c>
      <c r="N24" t="s" s="26">
        <v>218</v>
      </c>
      <c r="O24" s="67">
        <v>0.05</v>
      </c>
      <c r="P24" s="25">
        <v>100</v>
      </c>
      <c r="Q24" s="25">
        <f>1-EXP(-O24*P24)</f>
        <v>0.993262053000915</v>
      </c>
      <c r="R24" s="25">
        <f>ROUNDDOWN(Q24,3)</f>
        <v>0.993</v>
      </c>
      <c r="S24" t="s" s="26">
        <v>172</v>
      </c>
      <c r="T24" s="25">
        <f>1-R24</f>
        <v>0.007</v>
      </c>
      <c r="U24" s="25">
        <f>T24*M24</f>
        <v>3864</v>
      </c>
      <c r="V24" s="41"/>
    </row>
    <row r="25" ht="19.3" customHeight="1">
      <c r="A25" s="57">
        <v>20</v>
      </c>
      <c r="B25" t="s" s="12">
        <v>93</v>
      </c>
      <c r="C25" t="s" s="12">
        <v>215</v>
      </c>
      <c r="D25" t="s" s="12">
        <v>219</v>
      </c>
      <c r="E25" t="s" s="58">
        <v>94</v>
      </c>
      <c r="F25" s="59">
        <v>2.4</v>
      </c>
      <c r="G25" s="25">
        <v>13</v>
      </c>
      <c r="H25" s="25">
        <f>AVERAGE(F25:G25)</f>
        <v>7.7</v>
      </c>
      <c r="I25" t="s" s="26">
        <v>166</v>
      </c>
      <c r="J25" t="s" s="21">
        <v>24</v>
      </c>
      <c r="K25" s="25">
        <v>0.1</v>
      </c>
      <c r="L25" s="25">
        <f>K25*(ABS((G25-H25)/3))</f>
        <v>0.176666666666667</v>
      </c>
      <c r="M25" s="25">
        <v>648836</v>
      </c>
      <c r="N25" t="s" s="26">
        <v>162</v>
      </c>
      <c r="O25" s="67">
        <v>0.23</v>
      </c>
      <c r="P25" s="25">
        <v>87</v>
      </c>
      <c r="Q25" s="25">
        <f>1-EXP(-O25*P25)</f>
        <v>0.999999997959355</v>
      </c>
      <c r="R25" s="25">
        <f>ROUNDDOWN(Q25,3)</f>
        <v>0.999</v>
      </c>
      <c r="S25" t="s" s="26">
        <v>172</v>
      </c>
      <c r="T25" s="25">
        <f>1-R25</f>
        <v>0.001</v>
      </c>
      <c r="U25" s="25">
        <f>T25*M25</f>
        <v>648.836</v>
      </c>
      <c r="V25" s="41"/>
    </row>
    <row r="26" ht="19.65" customHeight="1">
      <c r="A26" s="61"/>
      <c r="B26" s="61"/>
      <c r="C26" s="61"/>
      <c r="D26" s="61"/>
      <c r="E26" s="62"/>
      <c r="F26" s="63"/>
      <c r="G26" s="64"/>
      <c r="H26" s="64"/>
      <c r="I26" s="64"/>
      <c r="J26" s="22"/>
      <c r="K26" s="64"/>
      <c r="L26" s="64"/>
      <c r="M26" s="64"/>
      <c r="N26" s="64"/>
      <c r="O26" s="65"/>
      <c r="P26" s="64"/>
      <c r="Q26" s="64"/>
      <c r="R26" s="64"/>
      <c r="S26" s="64"/>
      <c r="T26" s="64"/>
      <c r="U26" s="64"/>
      <c r="V26" s="64"/>
    </row>
    <row r="27" ht="19.3" customHeight="1">
      <c r="A27" s="49">
        <v>21</v>
      </c>
      <c r="B27" t="s" s="50">
        <v>97</v>
      </c>
      <c r="C27" t="s" s="50">
        <v>194</v>
      </c>
      <c r="D27" t="s" s="50">
        <v>221</v>
      </c>
      <c r="E27" t="s" s="51">
        <v>98</v>
      </c>
      <c r="F27" s="59">
        <v>1.8</v>
      </c>
      <c r="G27" s="25">
        <v>20</v>
      </c>
      <c r="H27" s="25">
        <f>AVERAGE(F27:G27)</f>
        <v>10.9</v>
      </c>
      <c r="I27" t="s" s="26">
        <v>222</v>
      </c>
      <c r="J27" t="s" s="19">
        <v>31</v>
      </c>
      <c r="K27" s="25">
        <v>1</v>
      </c>
      <c r="L27" s="25">
        <f>K27*(ABS((G27-H27)/3))</f>
        <v>3.03333333333333</v>
      </c>
      <c r="M27" s="25">
        <v>21006</v>
      </c>
      <c r="N27" t="s" s="26">
        <v>162</v>
      </c>
      <c r="O27" s="67">
        <v>0.375</v>
      </c>
      <c r="P27" s="25">
        <v>32.4</v>
      </c>
      <c r="Q27" s="25">
        <f>1-EXP(-O27*P27)</f>
        <v>0.999994711627419</v>
      </c>
      <c r="R27" s="25">
        <f>ROUNDDOWN(Q27,3)</f>
        <v>0.999</v>
      </c>
      <c r="S27" t="s" s="26">
        <v>172</v>
      </c>
      <c r="T27" s="25">
        <f>1-R27</f>
        <v>0.001</v>
      </c>
      <c r="U27" s="25">
        <f>T27*M27</f>
        <v>21.006</v>
      </c>
      <c r="V27" s="41"/>
    </row>
    <row r="28" ht="19" customHeight="1">
      <c r="A28" s="72">
        <v>22</v>
      </c>
      <c r="B28" t="s" s="69">
        <v>100</v>
      </c>
      <c r="C28" t="s" s="69">
        <v>194</v>
      </c>
      <c r="D28" t="s" s="69">
        <v>221</v>
      </c>
      <c r="E28" t="s" s="70">
        <v>101</v>
      </c>
      <c r="F28" s="59">
        <v>3.3</v>
      </c>
      <c r="G28" s="25">
        <v>14.5</v>
      </c>
      <c r="H28" s="25">
        <f>AVERAGE(F28:G28)</f>
        <v>8.9</v>
      </c>
      <c r="I28" t="s" s="26">
        <v>223</v>
      </c>
      <c r="J28" t="s" s="26">
        <v>31</v>
      </c>
      <c r="K28" s="25">
        <v>1</v>
      </c>
      <c r="L28" s="25">
        <f>K28*(ABS((G28-H28)/3))</f>
        <v>1.86666666666667</v>
      </c>
      <c r="M28" s="25">
        <v>226500</v>
      </c>
      <c r="N28" t="s" s="26">
        <v>162</v>
      </c>
      <c r="O28" s="67">
        <v>0.205</v>
      </c>
      <c r="P28" s="25">
        <v>36.7</v>
      </c>
      <c r="Q28" s="25">
        <f>1-EXP(-O28*P28)</f>
        <v>0.999459761581443</v>
      </c>
      <c r="R28" s="25">
        <f>ROUNDDOWN(Q28,3)</f>
        <v>0.999</v>
      </c>
      <c r="S28" t="s" s="26">
        <v>172</v>
      </c>
      <c r="T28" s="25">
        <f>1-R28</f>
        <v>0.001</v>
      </c>
      <c r="U28" s="25">
        <f>T28*M28</f>
        <v>226.5</v>
      </c>
      <c r="V28" s="41"/>
    </row>
    <row r="29" ht="19" customHeight="1">
      <c r="A29" s="72">
        <v>23</v>
      </c>
      <c r="B29" t="s" s="69">
        <v>104</v>
      </c>
      <c r="C29" t="s" s="69">
        <v>194</v>
      </c>
      <c r="D29" t="s" s="69">
        <v>221</v>
      </c>
      <c r="E29" t="s" s="70">
        <v>105</v>
      </c>
      <c r="F29" s="59">
        <v>3</v>
      </c>
      <c r="G29" s="25">
        <v>40</v>
      </c>
      <c r="H29" s="25">
        <f>AVERAGE(F29:G29)</f>
        <v>21.5</v>
      </c>
      <c r="I29" t="s" s="26">
        <v>224</v>
      </c>
      <c r="J29" t="s" s="26">
        <v>31</v>
      </c>
      <c r="K29" s="25">
        <v>1</v>
      </c>
      <c r="L29" s="25">
        <f>K29*(ABS((G29-H29)/3))</f>
        <v>6.16666666666667</v>
      </c>
      <c r="M29" s="25">
        <v>160000</v>
      </c>
      <c r="N29" t="s" s="26">
        <v>225</v>
      </c>
      <c r="O29" s="67">
        <v>0.3</v>
      </c>
      <c r="P29" s="25">
        <v>47.1</v>
      </c>
      <c r="Q29" s="25">
        <f>1-EXP(-O29*P29)</f>
        <v>0.999999269838431</v>
      </c>
      <c r="R29" s="25">
        <f>ROUNDDOWN(Q29,3)</f>
        <v>0.999</v>
      </c>
      <c r="S29" t="s" s="26">
        <v>172</v>
      </c>
      <c r="T29" s="25">
        <f>1-R29</f>
        <v>0.001</v>
      </c>
      <c r="U29" s="25">
        <f>T29*M29</f>
        <v>160</v>
      </c>
      <c r="V29" s="41"/>
    </row>
    <row r="30" ht="19" customHeight="1">
      <c r="A30" s="72">
        <v>24</v>
      </c>
      <c r="B30" t="s" s="69">
        <v>108</v>
      </c>
      <c r="C30" t="s" s="69">
        <v>194</v>
      </c>
      <c r="D30" t="s" s="69">
        <v>221</v>
      </c>
      <c r="E30" t="s" s="70">
        <v>109</v>
      </c>
      <c r="F30" s="59">
        <v>2.86</v>
      </c>
      <c r="G30" s="25">
        <v>35</v>
      </c>
      <c r="H30" s="25">
        <f>AVERAGE(F30:G30)</f>
        <v>18.93</v>
      </c>
      <c r="I30" t="s" s="26">
        <v>226</v>
      </c>
      <c r="J30" t="s" s="26">
        <v>24</v>
      </c>
      <c r="K30" s="25">
        <v>0.1</v>
      </c>
      <c r="L30" s="25">
        <f>K30*(ABS((G30-H30)/3))</f>
        <v>0.535666666666667</v>
      </c>
      <c r="M30" s="25">
        <v>21006</v>
      </c>
      <c r="N30" t="s" s="26">
        <v>162</v>
      </c>
      <c r="O30" s="67">
        <v>0.19</v>
      </c>
      <c r="P30" s="25">
        <v>34.8</v>
      </c>
      <c r="Q30" s="25">
        <f>1-EXP(-O30*P30)</f>
        <v>0.998655858823017</v>
      </c>
      <c r="R30" s="25">
        <f>ROUNDDOWN(Q30,3)</f>
        <v>0.998</v>
      </c>
      <c r="S30" t="s" s="26">
        <v>172</v>
      </c>
      <c r="T30" s="25">
        <f>1-R30</f>
        <v>0.002</v>
      </c>
      <c r="U30" s="25">
        <f>T30*M30</f>
        <v>42.012</v>
      </c>
      <c r="V30" s="41"/>
    </row>
    <row r="31" ht="19" customHeight="1">
      <c r="A31" s="73">
        <v>25</v>
      </c>
      <c r="B31" t="s" s="69">
        <v>112</v>
      </c>
      <c r="C31" t="s" s="69">
        <v>194</v>
      </c>
      <c r="D31" t="s" s="69">
        <v>195</v>
      </c>
      <c r="E31" t="s" s="70">
        <v>113</v>
      </c>
      <c r="F31" s="59">
        <v>5.5</v>
      </c>
      <c r="G31" s="25">
        <v>15.5</v>
      </c>
      <c r="H31" s="25">
        <f>AVERAGE(F31:G31)</f>
        <v>10.5</v>
      </c>
      <c r="I31" t="s" s="26">
        <v>223</v>
      </c>
      <c r="J31" t="s" s="26">
        <v>31</v>
      </c>
      <c r="K31" s="25">
        <v>1</v>
      </c>
      <c r="L31" s="25">
        <f>K31*(ABS((G31-H31)/3))</f>
        <v>1.66666666666667</v>
      </c>
      <c r="M31" s="25">
        <v>169000</v>
      </c>
      <c r="N31" t="s" s="26">
        <v>162</v>
      </c>
      <c r="O31" s="67">
        <v>0.179</v>
      </c>
      <c r="P31" s="25">
        <v>40.3</v>
      </c>
      <c r="Q31" s="25">
        <f>1-EXP(-O31*P31)</f>
        <v>0.999263572672716</v>
      </c>
      <c r="R31" s="25">
        <f>ROUNDDOWN(Q31,3)</f>
        <v>0.999</v>
      </c>
      <c r="S31" t="s" s="26">
        <v>172</v>
      </c>
      <c r="T31" s="25">
        <f>1-R31</f>
        <v>0.001</v>
      </c>
      <c r="U31" s="25">
        <f>T31*M31</f>
        <v>169</v>
      </c>
      <c r="V31" s="41"/>
    </row>
    <row r="32" ht="19" customHeight="1">
      <c r="A32" s="73">
        <v>26</v>
      </c>
      <c r="B32" t="s" s="69">
        <v>115</v>
      </c>
      <c r="C32" t="s" s="69">
        <v>194</v>
      </c>
      <c r="D32" t="s" s="69">
        <v>195</v>
      </c>
      <c r="E32" t="s" s="70">
        <v>116</v>
      </c>
      <c r="F32" s="59">
        <v>3.5</v>
      </c>
      <c r="G32" s="25">
        <v>25</v>
      </c>
      <c r="H32" s="25">
        <f>AVERAGE(F32:G32)</f>
        <v>14.25</v>
      </c>
      <c r="I32" t="s" s="26">
        <v>196</v>
      </c>
      <c r="J32" t="s" s="26">
        <v>31</v>
      </c>
      <c r="K32" s="25">
        <v>1</v>
      </c>
      <c r="L32" s="25">
        <f>K32*(ABS((G32-H32)/3))</f>
        <v>3.58333333333333</v>
      </c>
      <c r="M32" s="25">
        <v>14630</v>
      </c>
      <c r="N32" t="s" s="26">
        <v>162</v>
      </c>
      <c r="O32" s="67">
        <v>0.179</v>
      </c>
      <c r="P32" s="25">
        <v>43.85</v>
      </c>
      <c r="Q32" s="25">
        <f>1-EXP(-O32*P32)</f>
        <v>0.999609916601736</v>
      </c>
      <c r="R32" s="25">
        <f>ROUNDDOWN(Q32,3)</f>
        <v>0.999</v>
      </c>
      <c r="S32" t="s" s="26">
        <v>227</v>
      </c>
      <c r="T32" s="25">
        <f>1-R32</f>
        <v>0.001</v>
      </c>
      <c r="U32" s="25">
        <f>T32*M32</f>
        <v>14.63</v>
      </c>
      <c r="V32" s="41"/>
    </row>
    <row r="33" ht="19" customHeight="1">
      <c r="A33" s="73">
        <v>27</v>
      </c>
      <c r="B33" t="s" s="69">
        <v>118</v>
      </c>
      <c r="C33" t="s" s="69">
        <v>178</v>
      </c>
      <c r="D33" t="s" s="69">
        <v>179</v>
      </c>
      <c r="E33" t="s" s="70">
        <v>119</v>
      </c>
      <c r="F33" s="59">
        <v>7</v>
      </c>
      <c r="G33" s="25">
        <v>14.9</v>
      </c>
      <c r="H33" s="25">
        <f>AVERAGE(F33:G33)</f>
        <v>10.95</v>
      </c>
      <c r="I33" t="s" s="26">
        <v>228</v>
      </c>
      <c r="J33" t="s" s="26">
        <v>24</v>
      </c>
      <c r="K33" s="25">
        <v>0.1</v>
      </c>
      <c r="L33" s="25">
        <f>K33*(ABS((G33-H33)/3))</f>
        <v>0.131666666666667</v>
      </c>
      <c r="M33" s="25">
        <v>190000</v>
      </c>
      <c r="N33" t="s" s="26">
        <v>229</v>
      </c>
      <c r="O33" s="60"/>
      <c r="P33" s="41"/>
      <c r="Q33" s="25">
        <v>0.967</v>
      </c>
      <c r="R33" s="25">
        <f>ROUNDDOWN(Q33,3)</f>
        <v>0.967</v>
      </c>
      <c r="S33" t="s" s="26">
        <v>230</v>
      </c>
      <c r="T33" s="25">
        <f>1-R33</f>
        <v>0.033</v>
      </c>
      <c r="U33" s="25">
        <f>T33*M33</f>
        <v>6270</v>
      </c>
      <c r="V33" s="41"/>
    </row>
    <row r="34" ht="19" customHeight="1">
      <c r="A34" s="72">
        <v>28</v>
      </c>
      <c r="B34" t="s" s="69">
        <v>120</v>
      </c>
      <c r="C34" t="s" s="69">
        <v>197</v>
      </c>
      <c r="D34" t="s" s="69">
        <v>198</v>
      </c>
      <c r="E34" t="s" s="70">
        <v>121</v>
      </c>
      <c r="F34" s="59">
        <v>3.3</v>
      </c>
      <c r="G34" s="25">
        <v>20</v>
      </c>
      <c r="H34" s="25">
        <f>AVERAGE(F34:G34)</f>
        <v>11.65</v>
      </c>
      <c r="I34" t="s" s="26">
        <v>166</v>
      </c>
      <c r="J34" t="s" s="26">
        <v>65</v>
      </c>
      <c r="K34" s="25">
        <v>0.5</v>
      </c>
      <c r="L34" s="25">
        <f>K34*(ABS((G34-H34)/3))</f>
        <v>1.39166666666667</v>
      </c>
      <c r="M34" s="25">
        <v>969000</v>
      </c>
      <c r="N34" t="s" s="26">
        <v>162</v>
      </c>
      <c r="O34" s="67">
        <v>0.11</v>
      </c>
      <c r="P34" s="25">
        <v>127</v>
      </c>
      <c r="Q34" s="25">
        <f>1-EXP(-O34*P34)</f>
        <v>0.999999143147461</v>
      </c>
      <c r="R34" s="25">
        <f>ROUNDDOWN(Q34,3)</f>
        <v>0.999</v>
      </c>
      <c r="S34" t="s" s="26">
        <v>172</v>
      </c>
      <c r="T34" s="25">
        <f>1-R34</f>
        <v>0.001</v>
      </c>
      <c r="U34" s="25">
        <f>T34*M34</f>
        <v>969</v>
      </c>
      <c r="V34" s="41"/>
    </row>
    <row r="35" ht="19" customHeight="1">
      <c r="A35" s="73">
        <v>29</v>
      </c>
      <c r="B35" t="s" s="69">
        <v>123</v>
      </c>
      <c r="C35" t="s" s="69">
        <v>197</v>
      </c>
      <c r="D35" t="s" s="69">
        <v>198</v>
      </c>
      <c r="E35" t="s" s="70">
        <v>124</v>
      </c>
      <c r="F35" s="59">
        <v>3</v>
      </c>
      <c r="G35" s="25">
        <v>18</v>
      </c>
      <c r="H35" s="25">
        <f>AVERAGE(F35:G35)</f>
        <v>10.5</v>
      </c>
      <c r="I35" t="s" s="26">
        <v>231</v>
      </c>
      <c r="J35" t="s" s="26">
        <v>31</v>
      </c>
      <c r="K35" s="25">
        <v>1</v>
      </c>
      <c r="L35" s="25">
        <f>K35*(ABS((G35-H35)/3))</f>
        <v>2.5</v>
      </c>
      <c r="M35" s="25">
        <v>521738</v>
      </c>
      <c r="N35" t="s" s="26">
        <v>162</v>
      </c>
      <c r="O35" s="67">
        <v>0.265</v>
      </c>
      <c r="P35" s="25">
        <v>45.71</v>
      </c>
      <c r="Q35" s="25">
        <f>1-EXP(-O35*P35)</f>
        <v>0.999994513115775</v>
      </c>
      <c r="R35" s="25">
        <f>ROUNDDOWN(Q35,3)</f>
        <v>0.999</v>
      </c>
      <c r="S35" t="s" s="26">
        <v>227</v>
      </c>
      <c r="T35" s="25">
        <f>1-R35</f>
        <v>0.001</v>
      </c>
      <c r="U35" s="25">
        <f>T35*M35</f>
        <v>521.7380000000001</v>
      </c>
      <c r="V35" s="41"/>
    </row>
    <row r="36" ht="19" customHeight="1">
      <c r="A36" s="72">
        <v>30</v>
      </c>
      <c r="B36" t="s" s="69">
        <v>127</v>
      </c>
      <c r="C36" t="s" s="69">
        <v>232</v>
      </c>
      <c r="D36" t="s" s="69">
        <v>233</v>
      </c>
      <c r="E36" t="s" s="70">
        <v>128</v>
      </c>
      <c r="F36" s="59">
        <v>5</v>
      </c>
      <c r="G36" s="25">
        <v>20</v>
      </c>
      <c r="H36" s="25">
        <f>AVERAGE(F36:G36)</f>
        <v>12.5</v>
      </c>
      <c r="I36" t="s" s="26">
        <v>234</v>
      </c>
      <c r="J36" t="s" s="26">
        <v>31</v>
      </c>
      <c r="K36" s="25">
        <v>1</v>
      </c>
      <c r="L36" s="25">
        <f>K36*(ABS((G36-H36)/3))</f>
        <v>2.5</v>
      </c>
      <c r="M36" s="25">
        <v>243</v>
      </c>
      <c r="N36" t="s" s="26">
        <v>235</v>
      </c>
      <c r="O36" s="67">
        <f>AVERAGE(0.113,0.118,0.05,0.052,0.033,0.018,0.071,0.053,0.035,0.007,0.015,0.014)</f>
        <v>0.04825</v>
      </c>
      <c r="P36" s="25">
        <v>8</v>
      </c>
      <c r="Q36" s="25">
        <f>1-EXP(-O36*P36)</f>
        <v>0.320229474319679</v>
      </c>
      <c r="R36" s="25">
        <f>ROUNDDOWN(Q36,3)</f>
        <v>0.32</v>
      </c>
      <c r="S36" t="s" s="26">
        <v>236</v>
      </c>
      <c r="T36" s="25">
        <f>1-R36</f>
        <v>0.68</v>
      </c>
      <c r="U36" s="25">
        <f>T36*M36</f>
        <v>165.24</v>
      </c>
      <c r="V36" s="41"/>
    </row>
    <row r="37" ht="19" customHeight="1">
      <c r="A37" s="73">
        <v>31</v>
      </c>
      <c r="B37" t="s" s="69">
        <v>129</v>
      </c>
      <c r="C37" t="s" s="69">
        <v>189</v>
      </c>
      <c r="D37" t="s" s="69">
        <v>237</v>
      </c>
      <c r="E37" t="s" s="70">
        <v>130</v>
      </c>
      <c r="F37" s="59">
        <v>3.5</v>
      </c>
      <c r="G37" s="25">
        <v>17</v>
      </c>
      <c r="H37" s="25">
        <f>AVERAGE(F37:G37)</f>
        <v>10.25</v>
      </c>
      <c r="I37" t="s" s="26">
        <v>196</v>
      </c>
      <c r="J37" t="s" s="26">
        <v>24</v>
      </c>
      <c r="K37" s="25">
        <v>0.1</v>
      </c>
      <c r="L37" s="25">
        <f>K37*(ABS((G37-H37)/3))</f>
        <v>0.225</v>
      </c>
      <c r="M37" s="25">
        <v>520228</v>
      </c>
      <c r="N37" t="s" s="26">
        <v>162</v>
      </c>
      <c r="O37" s="67">
        <v>0.221</v>
      </c>
      <c r="P37" s="25">
        <v>45.6</v>
      </c>
      <c r="Q37" s="25">
        <f>1-EXP(-O37*P37)</f>
        <v>0.9999579898793139</v>
      </c>
      <c r="R37" s="25">
        <f>ROUNDDOWN(Q37,3)</f>
        <v>0.999</v>
      </c>
      <c r="S37" t="s" s="26">
        <v>172</v>
      </c>
      <c r="T37" s="25">
        <f>1-R37</f>
        <v>0.001</v>
      </c>
      <c r="U37" s="25">
        <f>T37*M37</f>
        <v>520.228</v>
      </c>
      <c r="V37" s="41"/>
    </row>
    <row r="38" ht="19" customHeight="1">
      <c r="A38" s="72">
        <v>32</v>
      </c>
      <c r="B38" t="s" s="69">
        <v>238</v>
      </c>
      <c r="C38" t="s" s="69">
        <v>189</v>
      </c>
      <c r="D38" t="s" s="69">
        <v>239</v>
      </c>
      <c r="E38" t="s" s="70">
        <v>134</v>
      </c>
      <c r="F38" s="59">
        <v>5.4</v>
      </c>
      <c r="G38" s="25">
        <v>25</v>
      </c>
      <c r="H38" s="25">
        <f>AVERAGE(F38:G38)</f>
        <v>15.2</v>
      </c>
      <c r="I38" t="s" s="26">
        <v>240</v>
      </c>
      <c r="J38" t="s" s="26">
        <v>24</v>
      </c>
      <c r="K38" s="25">
        <v>0.1</v>
      </c>
      <c r="L38" s="25">
        <f>K38*(ABS((G38-H38)/3))</f>
        <v>0.326666666666667</v>
      </c>
      <c r="M38" s="25">
        <v>225</v>
      </c>
      <c r="N38" t="s" s="26">
        <v>241</v>
      </c>
      <c r="O38" s="60"/>
      <c r="P38" s="25">
        <v>16</v>
      </c>
      <c r="Q38" s="25">
        <f>1-0.195</f>
        <v>0.805</v>
      </c>
      <c r="R38" s="25">
        <f>ROUNDDOWN(Q38,3)</f>
        <v>0.805</v>
      </c>
      <c r="S38" t="s" s="26">
        <v>242</v>
      </c>
      <c r="T38" s="25">
        <f>1-R38</f>
        <v>0.195</v>
      </c>
      <c r="U38" s="25">
        <f>T38*M38</f>
        <v>43.875</v>
      </c>
      <c r="V38" s="41"/>
    </row>
    <row r="39" ht="19" customHeight="1">
      <c r="A39" s="72">
        <v>33</v>
      </c>
      <c r="B39" t="s" s="69">
        <v>136</v>
      </c>
      <c r="C39" t="s" s="69">
        <v>189</v>
      </c>
      <c r="D39" t="s" s="69">
        <v>243</v>
      </c>
      <c r="E39" t="s" s="70">
        <v>137</v>
      </c>
      <c r="F39" s="59">
        <v>4</v>
      </c>
      <c r="G39" s="25">
        <v>50</v>
      </c>
      <c r="H39" s="25">
        <f>AVERAGE(F39:G39)</f>
        <v>27</v>
      </c>
      <c r="I39" t="s" s="26">
        <v>244</v>
      </c>
      <c r="J39" t="s" s="26">
        <v>24</v>
      </c>
      <c r="K39" s="25">
        <v>0.1</v>
      </c>
      <c r="L39" s="25">
        <f>K39*(ABS((G39-H39)/3))</f>
        <v>0.7666666666666671</v>
      </c>
      <c r="M39" s="25">
        <v>13133</v>
      </c>
      <c r="N39" t="s" s="26">
        <v>162</v>
      </c>
      <c r="O39" s="67">
        <f>0.07</f>
        <v>0.07000000000000001</v>
      </c>
      <c r="P39" s="25">
        <f>AVERAGE(76,110,42,55,82,102)</f>
        <v>77.8333333333333</v>
      </c>
      <c r="Q39" s="25">
        <f>1-EXP(-O39*P39)</f>
        <v>0.995696528831023</v>
      </c>
      <c r="R39" s="25">
        <f>ROUNDDOWN(Q39,3)</f>
        <v>0.995</v>
      </c>
      <c r="S39" t="s" s="26">
        <v>245</v>
      </c>
      <c r="T39" s="25">
        <f>1-R39</f>
        <v>0.005</v>
      </c>
      <c r="U39" s="25">
        <f>T39*M39</f>
        <v>65.66500000000001</v>
      </c>
      <c r="V39" s="41"/>
    </row>
    <row r="40" ht="19.3" customHeight="1">
      <c r="A40" s="74">
        <v>34</v>
      </c>
      <c r="B40" t="s" s="12">
        <v>139</v>
      </c>
      <c r="C40" t="s" s="12">
        <v>215</v>
      </c>
      <c r="D40" t="s" s="12">
        <v>246</v>
      </c>
      <c r="E40" t="s" s="58">
        <v>140</v>
      </c>
      <c r="F40" s="59">
        <v>3</v>
      </c>
      <c r="G40" s="25">
        <v>12</v>
      </c>
      <c r="H40" s="25">
        <f>AVERAGE(F40:G40)</f>
        <v>7.5</v>
      </c>
      <c r="I40" t="s" s="26">
        <v>196</v>
      </c>
      <c r="J40" t="s" s="21">
        <v>65</v>
      </c>
      <c r="K40" s="25">
        <v>0.5</v>
      </c>
      <c r="L40" s="25">
        <f>K40*(ABS((G40-H40)/3))</f>
        <v>0.75</v>
      </c>
      <c r="M40" s="25">
        <v>300000</v>
      </c>
      <c r="N40" t="s" s="26">
        <v>162</v>
      </c>
      <c r="O40" s="67">
        <v>0.309</v>
      </c>
      <c r="P40" s="25">
        <v>35.1</v>
      </c>
      <c r="Q40" s="25">
        <f>1-EXP(-O40*P40)</f>
        <v>0.999980515669899</v>
      </c>
      <c r="R40" s="25">
        <f>ROUNDDOWN(Q40,3)</f>
        <v>0.999</v>
      </c>
      <c r="S40" t="s" s="26">
        <v>172</v>
      </c>
      <c r="T40" s="25">
        <f>1-R40</f>
        <v>0.001</v>
      </c>
      <c r="U40" s="25">
        <f>T40*M40</f>
        <v>300</v>
      </c>
      <c r="V40" s="41"/>
    </row>
    <row r="41" ht="19.3" customHeight="1">
      <c r="A41" s="4"/>
      <c r="B41" s="4"/>
      <c r="C41" s="4"/>
      <c r="D41" s="4"/>
      <c r="E41" s="75"/>
      <c r="F41" s="76"/>
      <c r="G41" s="41"/>
      <c r="H41" s="41"/>
      <c r="I41" s="41"/>
      <c r="J41" s="44"/>
      <c r="K41" s="41"/>
      <c r="L41" s="41"/>
      <c r="M41" s="41"/>
      <c r="N41" s="41"/>
      <c r="O41" s="60"/>
      <c r="P41" s="41"/>
      <c r="Q41" s="41"/>
      <c r="R41" s="41"/>
      <c r="S41" s="41"/>
      <c r="T41" s="41"/>
      <c r="U41" s="41"/>
      <c r="V41" s="41"/>
    </row>
    <row r="42" ht="62.05" customHeight="1">
      <c r="A42" s="77"/>
      <c r="B42" t="s" s="78">
        <v>247</v>
      </c>
      <c r="C42" s="77"/>
      <c r="D42" s="77"/>
      <c r="E42" s="79"/>
      <c r="F42" s="76"/>
      <c r="G42" s="41"/>
      <c r="H42" s="41"/>
      <c r="I42" s="41"/>
      <c r="J42" s="41"/>
      <c r="K42" s="41"/>
      <c r="L42" s="41"/>
      <c r="M42" s="41"/>
      <c r="N42" s="41"/>
      <c r="O42" s="80"/>
      <c r="P42" s="41"/>
      <c r="Q42" s="41"/>
      <c r="R42" s="41"/>
      <c r="S42" s="41"/>
      <c r="T42" s="41"/>
      <c r="U42" s="41"/>
      <c r="V42" s="41"/>
    </row>
    <row r="43" ht="42.05" customHeight="1">
      <c r="A43" s="77"/>
      <c r="B43" t="s" s="81">
        <v>248</v>
      </c>
      <c r="C43" s="77"/>
      <c r="D43" s="77"/>
      <c r="E43" s="79"/>
      <c r="F43" s="76"/>
      <c r="G43" s="41"/>
      <c r="H43" s="41"/>
      <c r="I43" s="41"/>
      <c r="J43" s="41"/>
      <c r="K43" s="41"/>
      <c r="L43" s="41"/>
      <c r="M43" s="41"/>
      <c r="N43" s="41"/>
      <c r="O43" s="60"/>
      <c r="P43" s="41"/>
      <c r="Q43" s="41"/>
      <c r="R43" s="41"/>
      <c r="S43" s="41"/>
      <c r="T43" s="41"/>
      <c r="U43" s="41"/>
      <c r="V43" s="41"/>
    </row>
    <row r="44" ht="19" customHeight="1">
      <c r="A44" s="77"/>
      <c r="B44" t="s" s="78">
        <v>249</v>
      </c>
      <c r="C44" s="77"/>
      <c r="D44" s="77"/>
      <c r="E44" s="79"/>
      <c r="F44" s="76"/>
      <c r="G44" s="41"/>
      <c r="H44" s="41"/>
      <c r="I44" s="41"/>
      <c r="J44" s="41"/>
      <c r="K44" s="41"/>
      <c r="L44" s="41"/>
      <c r="M44" s="41"/>
      <c r="N44" s="41"/>
      <c r="O44" s="60"/>
      <c r="P44" s="41"/>
      <c r="Q44" s="41"/>
      <c r="R44" s="41"/>
      <c r="S44" s="41"/>
      <c r="T44" s="41"/>
      <c r="U44" s="41"/>
      <c r="V44" s="41"/>
    </row>
    <row r="45" ht="22.05" customHeight="1">
      <c r="A45" s="82"/>
      <c r="B45" t="s" s="83">
        <v>250</v>
      </c>
      <c r="C45" s="77"/>
      <c r="D45" s="77"/>
      <c r="E45" s="79"/>
      <c r="F45" s="76"/>
      <c r="G45" s="41"/>
      <c r="H45" s="41"/>
      <c r="I45" s="41"/>
      <c r="J45" s="41"/>
      <c r="K45" s="41"/>
      <c r="L45" s="41"/>
      <c r="M45" s="41"/>
      <c r="N45" s="41"/>
      <c r="O45" s="60"/>
      <c r="P45" s="41"/>
      <c r="Q45" s="41"/>
      <c r="R45" s="41"/>
      <c r="S45" s="41"/>
      <c r="T45" s="41"/>
      <c r="U45" s="41"/>
      <c r="V45" s="41"/>
    </row>
  </sheetData>
  <mergeCells count="1">
    <mergeCell ref="A1:V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K4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84" customWidth="1"/>
    <col min="2" max="2" width="21.3906" style="84" customWidth="1"/>
    <col min="3" max="3" width="24.6641" style="84" customWidth="1"/>
    <col min="4" max="4" width="16.3516" style="84" customWidth="1"/>
    <col min="5" max="5" width="19.8438" style="84" customWidth="1"/>
    <col min="6" max="6" width="16.3516" style="84" customWidth="1"/>
    <col min="7" max="7" width="25.9062" style="84" customWidth="1"/>
    <col min="8" max="8" width="16.3516" style="84" customWidth="1"/>
    <col min="9" max="9" width="27.6797" style="84" customWidth="1"/>
    <col min="10" max="10" width="16.3516" style="84" customWidth="1"/>
    <col min="11" max="11" width="19.9844" style="84" customWidth="1"/>
    <col min="12" max="256" width="16.3516" style="84" customWidth="1"/>
  </cols>
  <sheetData>
    <row r="1" ht="27.65" customHeight="1">
      <c r="A1" t="s" s="2">
        <v>0</v>
      </c>
      <c r="B1" s="2"/>
      <c r="C1" s="2"/>
      <c r="D1" s="2"/>
      <c r="E1" s="2"/>
      <c r="F1" s="2"/>
      <c r="G1" s="2"/>
      <c r="H1" s="2"/>
      <c r="I1" s="2"/>
      <c r="J1" s="2"/>
      <c r="K1" s="2"/>
    </row>
    <row r="2" ht="19.3" customHeight="1">
      <c r="A2" t="s" s="11">
        <v>7</v>
      </c>
      <c r="B2" t="s" s="12">
        <v>8</v>
      </c>
      <c r="C2" t="s" s="12">
        <v>9</v>
      </c>
      <c r="D2" t="s" s="46">
        <v>251</v>
      </c>
      <c r="E2" t="s" s="46">
        <v>252</v>
      </c>
      <c r="F2" t="s" s="46">
        <v>253</v>
      </c>
      <c r="G2" t="s" s="46">
        <v>148</v>
      </c>
      <c r="H2" t="s" s="46">
        <v>254</v>
      </c>
      <c r="I2" t="s" s="46">
        <v>148</v>
      </c>
      <c r="J2" t="s" s="46">
        <v>255</v>
      </c>
      <c r="K2" t="s" s="46">
        <v>148</v>
      </c>
    </row>
    <row r="3" ht="19.3" customHeight="1">
      <c r="A3" s="85">
        <v>1</v>
      </c>
      <c r="B3" t="s" s="86">
        <v>16</v>
      </c>
      <c r="C3" t="s" s="19">
        <v>17</v>
      </c>
      <c r="D3" s="53">
        <v>0.8</v>
      </c>
      <c r="E3" t="s" s="54">
        <v>256</v>
      </c>
      <c r="F3" s="53">
        <v>0.14</v>
      </c>
      <c r="G3" t="s" s="54">
        <v>162</v>
      </c>
      <c r="H3" s="53">
        <v>54</v>
      </c>
      <c r="I3" t="s" s="54">
        <v>257</v>
      </c>
      <c r="J3" s="53">
        <v>145</v>
      </c>
      <c r="K3" t="s" s="54">
        <v>162</v>
      </c>
    </row>
    <row r="4" ht="19.3" customHeight="1">
      <c r="A4" s="87">
        <v>2</v>
      </c>
      <c r="B4" t="s" s="88">
        <v>25</v>
      </c>
      <c r="C4" t="s" s="21">
        <v>26</v>
      </c>
      <c r="D4" s="25">
        <v>0.8</v>
      </c>
      <c r="E4" t="s" s="26">
        <v>256</v>
      </c>
      <c r="F4" s="25">
        <v>1.14</v>
      </c>
      <c r="G4" t="s" s="26">
        <v>162</v>
      </c>
      <c r="H4" s="25">
        <v>4.5</v>
      </c>
      <c r="I4" t="s" s="26">
        <v>258</v>
      </c>
      <c r="J4" s="25">
        <v>15</v>
      </c>
      <c r="K4" t="s" s="26">
        <v>259</v>
      </c>
    </row>
    <row r="5" ht="19.65" customHeight="1">
      <c r="A5" s="62"/>
      <c r="B5" s="89"/>
      <c r="C5" s="22"/>
      <c r="D5" s="64"/>
      <c r="E5" s="64"/>
      <c r="F5" s="64"/>
      <c r="G5" s="64"/>
      <c r="H5" s="64"/>
      <c r="I5" s="64"/>
      <c r="J5" s="64"/>
      <c r="K5" s="64"/>
    </row>
    <row r="6" ht="19.3" customHeight="1">
      <c r="A6" s="85">
        <v>3</v>
      </c>
      <c r="B6" t="s" s="86">
        <v>32</v>
      </c>
      <c r="C6" t="s" s="19">
        <v>33</v>
      </c>
      <c r="D6" s="25">
        <v>0.8</v>
      </c>
      <c r="E6" t="s" s="26">
        <v>256</v>
      </c>
      <c r="F6" s="25">
        <f>AVERAGE(0.053,0.094,0.038,0.09,0.076,0.096)</f>
        <v>0.0745</v>
      </c>
      <c r="G6" t="s" s="26">
        <v>260</v>
      </c>
      <c r="H6" s="25">
        <f>AVERAGE(532,641,184,202)/10</f>
        <v>38.975</v>
      </c>
      <c r="I6" t="s" s="26">
        <v>260</v>
      </c>
      <c r="J6" s="25">
        <v>107</v>
      </c>
      <c r="K6" t="s" s="26">
        <v>162</v>
      </c>
    </row>
    <row r="7" ht="19" customHeight="1">
      <c r="A7" s="90">
        <v>4</v>
      </c>
      <c r="B7" t="s" s="91">
        <v>37</v>
      </c>
      <c r="C7" t="s" s="26">
        <v>38</v>
      </c>
      <c r="D7" s="25">
        <v>0.8</v>
      </c>
      <c r="E7" t="s" s="26">
        <v>256</v>
      </c>
      <c r="F7" s="25">
        <f>AVERAGE(0.23,0.23,0.23,0.23,0.35,0.35)</f>
        <v>0.27</v>
      </c>
      <c r="G7" t="s" s="26">
        <v>162</v>
      </c>
      <c r="H7" s="25">
        <v>73.09999999999999</v>
      </c>
      <c r="I7" t="s" s="26">
        <v>162</v>
      </c>
      <c r="J7" s="25">
        <v>150</v>
      </c>
      <c r="K7" t="s" s="26">
        <v>162</v>
      </c>
    </row>
    <row r="8" ht="19" customHeight="1">
      <c r="A8" s="90">
        <v>5</v>
      </c>
      <c r="B8" t="s" s="91">
        <v>40</v>
      </c>
      <c r="C8" t="s" s="26">
        <v>261</v>
      </c>
      <c r="D8" s="25">
        <v>0.8</v>
      </c>
      <c r="E8" t="s" s="26">
        <v>256</v>
      </c>
      <c r="F8" s="25">
        <v>0.24</v>
      </c>
      <c r="G8" t="s" s="26">
        <v>162</v>
      </c>
      <c r="H8" s="25">
        <v>20.2</v>
      </c>
      <c r="I8" t="s" s="26">
        <v>262</v>
      </c>
      <c r="J8" s="25">
        <v>94</v>
      </c>
      <c r="K8" t="s" s="26">
        <v>162</v>
      </c>
    </row>
    <row r="9" ht="19.3" customHeight="1">
      <c r="A9" s="87">
        <v>6</v>
      </c>
      <c r="B9" t="s" s="88">
        <v>42</v>
      </c>
      <c r="C9" t="s" s="21">
        <v>43</v>
      </c>
      <c r="D9" s="25">
        <v>0.8</v>
      </c>
      <c r="E9" t="s" s="26">
        <v>256</v>
      </c>
      <c r="F9" s="25">
        <f>AVERAGE(1.78,1.78,2.15,2.15,2.48,2.48,2.32,1.79,3.12,2.32)</f>
        <v>2.237</v>
      </c>
      <c r="G9" t="s" s="26">
        <v>162</v>
      </c>
      <c r="H9" s="25">
        <v>5.5</v>
      </c>
      <c r="I9" t="s" s="26">
        <v>162</v>
      </c>
      <c r="J9" s="25">
        <v>10</v>
      </c>
      <c r="K9" t="s" s="26">
        <v>162</v>
      </c>
    </row>
    <row r="10" ht="19.65" customHeight="1">
      <c r="A10" s="92"/>
      <c r="B10" s="89"/>
      <c r="C10" s="22"/>
      <c r="D10" s="64"/>
      <c r="E10" s="64"/>
      <c r="F10" s="64"/>
      <c r="G10" s="64"/>
      <c r="H10" s="64"/>
      <c r="I10" s="64"/>
      <c r="J10" s="64"/>
      <c r="K10" s="64"/>
    </row>
    <row r="11" ht="19.3" customHeight="1">
      <c r="A11" s="85">
        <v>7</v>
      </c>
      <c r="B11" t="s" s="86">
        <v>45</v>
      </c>
      <c r="C11" t="s" s="19">
        <v>46</v>
      </c>
      <c r="D11" s="25">
        <v>0.8</v>
      </c>
      <c r="E11" t="s" s="26">
        <v>256</v>
      </c>
      <c r="F11" s="25">
        <v>1.2</v>
      </c>
      <c r="G11" t="s" s="26">
        <v>162</v>
      </c>
      <c r="H11" s="25">
        <v>2.5</v>
      </c>
      <c r="I11" t="s" s="26">
        <v>162</v>
      </c>
      <c r="J11" s="25">
        <v>3.8</v>
      </c>
      <c r="K11" t="s" s="26">
        <v>162</v>
      </c>
    </row>
    <row r="12" ht="19" customHeight="1">
      <c r="A12" s="90">
        <v>8</v>
      </c>
      <c r="B12" t="s" s="91">
        <v>49</v>
      </c>
      <c r="C12" t="s" s="26">
        <v>50</v>
      </c>
      <c r="D12" s="25">
        <v>0.8</v>
      </c>
      <c r="E12" t="s" s="26">
        <v>256</v>
      </c>
      <c r="F12" s="25">
        <v>3.65</v>
      </c>
      <c r="G12" t="s" s="26">
        <v>186</v>
      </c>
      <c r="H12" s="25">
        <v>2.2</v>
      </c>
      <c r="I12" t="s" s="26">
        <v>263</v>
      </c>
      <c r="J12" s="25">
        <v>4.5</v>
      </c>
      <c r="K12" t="s" s="26">
        <v>186</v>
      </c>
    </row>
    <row r="13" ht="19.3" customHeight="1">
      <c r="A13" s="87">
        <v>9</v>
      </c>
      <c r="B13" t="s" s="88">
        <v>188</v>
      </c>
      <c r="C13" t="s" s="21">
        <v>54</v>
      </c>
      <c r="D13" s="25">
        <v>0.8</v>
      </c>
      <c r="E13" t="s" s="26">
        <v>256</v>
      </c>
      <c r="F13" s="25">
        <v>1.33</v>
      </c>
      <c r="G13" t="s" s="26">
        <v>264</v>
      </c>
      <c r="H13" s="25">
        <v>7.1</v>
      </c>
      <c r="I13" t="s" s="26">
        <v>192</v>
      </c>
      <c r="J13" s="25">
        <v>9.5</v>
      </c>
      <c r="K13" t="s" s="26">
        <v>264</v>
      </c>
    </row>
    <row r="14" ht="19.65" customHeight="1">
      <c r="A14" s="62"/>
      <c r="B14" s="89"/>
      <c r="C14" s="22"/>
      <c r="D14" s="64"/>
      <c r="E14" s="64"/>
      <c r="F14" s="64"/>
      <c r="G14" s="64"/>
      <c r="H14" s="64"/>
      <c r="I14" s="64"/>
      <c r="J14" s="64"/>
      <c r="K14" s="64"/>
    </row>
    <row r="15" ht="19.3" customHeight="1">
      <c r="A15" s="85">
        <v>10</v>
      </c>
      <c r="B15" t="s" s="86">
        <v>58</v>
      </c>
      <c r="C15" t="s" s="19">
        <v>59</v>
      </c>
      <c r="D15" s="25">
        <v>0.8</v>
      </c>
      <c r="E15" t="s" s="26">
        <v>256</v>
      </c>
      <c r="F15" s="25">
        <f>0.32</f>
        <v>0.32</v>
      </c>
      <c r="G15" t="s" s="26">
        <v>162</v>
      </c>
      <c r="H15" s="25">
        <v>16.7</v>
      </c>
      <c r="I15" t="s" s="26">
        <v>162</v>
      </c>
      <c r="J15" s="25">
        <v>51</v>
      </c>
      <c r="K15" t="s" s="26">
        <v>162</v>
      </c>
    </row>
    <row r="16" ht="19" customHeight="1">
      <c r="A16" s="90">
        <v>11</v>
      </c>
      <c r="B16" t="s" s="91">
        <v>61</v>
      </c>
      <c r="C16" t="s" s="26">
        <v>62</v>
      </c>
      <c r="D16" s="25">
        <v>0.8</v>
      </c>
      <c r="E16" t="s" s="26">
        <v>256</v>
      </c>
      <c r="F16" s="25">
        <v>0.16</v>
      </c>
      <c r="G16" t="s" s="26">
        <v>162</v>
      </c>
      <c r="H16" s="25">
        <v>68.3</v>
      </c>
      <c r="I16" t="s" s="26">
        <v>162</v>
      </c>
      <c r="J16" s="25">
        <v>123</v>
      </c>
      <c r="K16" t="s" s="26">
        <v>162</v>
      </c>
    </row>
    <row r="17" ht="19" customHeight="1">
      <c r="A17" s="90">
        <v>12</v>
      </c>
      <c r="B17" t="s" s="91">
        <v>66</v>
      </c>
      <c r="C17" t="s" s="26">
        <v>67</v>
      </c>
      <c r="D17" s="25">
        <v>0.8</v>
      </c>
      <c r="E17" t="s" s="26">
        <v>256</v>
      </c>
      <c r="F17" s="25">
        <v>0.245</v>
      </c>
      <c r="G17" t="s" s="26">
        <v>265</v>
      </c>
      <c r="H17" s="25">
        <v>25</v>
      </c>
      <c r="I17" t="s" s="26">
        <v>201</v>
      </c>
      <c r="J17" s="25">
        <v>70</v>
      </c>
      <c r="K17" t="s" s="26">
        <v>266</v>
      </c>
    </row>
    <row r="18" ht="19" customHeight="1">
      <c r="A18" s="90">
        <v>13</v>
      </c>
      <c r="B18" t="s" s="91">
        <v>70</v>
      </c>
      <c r="C18" t="s" s="26">
        <v>71</v>
      </c>
      <c r="D18" s="25">
        <v>0.8</v>
      </c>
      <c r="E18" t="s" s="26">
        <v>256</v>
      </c>
      <c r="F18" s="25">
        <f>AVERAGE(0.39,0.4)</f>
        <v>0.395</v>
      </c>
      <c r="G18" t="s" s="26">
        <v>267</v>
      </c>
      <c r="H18" s="25">
        <v>7</v>
      </c>
      <c r="I18" t="s" s="26">
        <v>268</v>
      </c>
      <c r="J18" s="25">
        <v>20</v>
      </c>
      <c r="K18" t="s" s="26">
        <v>269</v>
      </c>
    </row>
    <row r="19" ht="19" customHeight="1">
      <c r="A19" s="90">
        <v>14</v>
      </c>
      <c r="B19" t="s" s="91">
        <v>73</v>
      </c>
      <c r="C19" t="s" s="26">
        <v>74</v>
      </c>
      <c r="D19" s="25">
        <v>0.8</v>
      </c>
      <c r="E19" t="s" s="26">
        <v>256</v>
      </c>
      <c r="F19" s="25">
        <v>0.246</v>
      </c>
      <c r="G19" t="s" s="26">
        <v>270</v>
      </c>
      <c r="H19" s="25">
        <f>AVERAGE(19,22)</f>
        <v>20.5</v>
      </c>
      <c r="I19" t="s" s="26">
        <v>271</v>
      </c>
      <c r="J19" s="25">
        <v>51</v>
      </c>
      <c r="K19" t="s" s="26">
        <v>272</v>
      </c>
    </row>
    <row r="20" ht="19" customHeight="1">
      <c r="A20" s="90">
        <v>15</v>
      </c>
      <c r="B20" t="s" s="91">
        <v>206</v>
      </c>
      <c r="C20" t="s" s="26">
        <v>208</v>
      </c>
      <c r="D20" s="25">
        <v>0.8</v>
      </c>
      <c r="E20" t="s" s="26">
        <v>256</v>
      </c>
      <c r="F20" s="25">
        <v>0.332</v>
      </c>
      <c r="G20" t="s" s="26">
        <v>265</v>
      </c>
      <c r="H20" s="25">
        <v>19.2</v>
      </c>
      <c r="I20" t="s" s="26">
        <v>162</v>
      </c>
      <c r="J20" s="25">
        <v>40</v>
      </c>
      <c r="K20" t="s" s="26">
        <v>259</v>
      </c>
    </row>
    <row r="21" ht="19" customHeight="1">
      <c r="A21" s="90">
        <v>16</v>
      </c>
      <c r="B21" t="s" s="91">
        <v>80</v>
      </c>
      <c r="C21" t="s" s="26">
        <v>81</v>
      </c>
      <c r="D21" s="25">
        <v>0.8</v>
      </c>
      <c r="E21" t="s" s="26">
        <v>256</v>
      </c>
      <c r="F21" s="25">
        <v>0.266</v>
      </c>
      <c r="G21" t="s" s="26">
        <v>273</v>
      </c>
      <c r="H21" s="25">
        <v>42.9</v>
      </c>
      <c r="I21" t="s" s="26">
        <v>162</v>
      </c>
      <c r="J21" s="25">
        <v>107</v>
      </c>
      <c r="K21" t="s" s="26">
        <v>274</v>
      </c>
    </row>
    <row r="22" ht="19" customHeight="1">
      <c r="A22" s="90">
        <v>17</v>
      </c>
      <c r="B22" t="s" s="91">
        <v>83</v>
      </c>
      <c r="C22" t="s" s="26">
        <v>84</v>
      </c>
      <c r="D22" s="25">
        <v>0.8</v>
      </c>
      <c r="E22" t="s" s="26">
        <v>256</v>
      </c>
      <c r="F22" s="25">
        <v>0.79</v>
      </c>
      <c r="G22" t="s" s="26">
        <v>275</v>
      </c>
      <c r="H22" s="25">
        <v>10</v>
      </c>
      <c r="I22" t="s" s="26">
        <v>276</v>
      </c>
      <c r="J22" s="25">
        <v>21</v>
      </c>
      <c r="K22" t="s" s="26">
        <v>277</v>
      </c>
    </row>
    <row r="23" ht="19" customHeight="1">
      <c r="A23" s="90">
        <v>18</v>
      </c>
      <c r="B23" t="s" s="91">
        <v>87</v>
      </c>
      <c r="C23" t="s" s="26">
        <v>88</v>
      </c>
      <c r="D23" s="25">
        <v>0.8</v>
      </c>
      <c r="E23" t="s" s="26">
        <v>256</v>
      </c>
      <c r="F23" s="25">
        <v>0.25</v>
      </c>
      <c r="G23" t="s" s="26">
        <v>162</v>
      </c>
      <c r="H23" s="25">
        <v>34.7</v>
      </c>
      <c r="I23" t="s" s="26">
        <v>162</v>
      </c>
      <c r="J23" s="25">
        <v>100</v>
      </c>
      <c r="K23" t="s" s="26">
        <v>278</v>
      </c>
    </row>
    <row r="24" ht="19" customHeight="1">
      <c r="A24" s="90">
        <v>19</v>
      </c>
      <c r="B24" t="s" s="91">
        <v>90</v>
      </c>
      <c r="C24" t="s" s="26">
        <v>91</v>
      </c>
      <c r="D24" s="25">
        <v>0.8</v>
      </c>
      <c r="E24" t="s" s="26">
        <v>256</v>
      </c>
      <c r="F24" s="25">
        <v>0.13</v>
      </c>
      <c r="G24" t="s" s="26">
        <v>162</v>
      </c>
      <c r="H24" s="25">
        <v>30.8</v>
      </c>
      <c r="I24" t="s" s="26">
        <v>162</v>
      </c>
      <c r="J24" s="25">
        <v>100</v>
      </c>
      <c r="K24" t="s" s="26">
        <v>278</v>
      </c>
    </row>
    <row r="25" ht="30.3" customHeight="1">
      <c r="A25" s="87">
        <v>20</v>
      </c>
      <c r="B25" t="s" s="88">
        <v>93</v>
      </c>
      <c r="C25" t="s" s="21">
        <v>94</v>
      </c>
      <c r="D25" s="25">
        <v>0.8</v>
      </c>
      <c r="E25" t="s" s="26">
        <v>256</v>
      </c>
      <c r="F25" s="25">
        <v>0.31</v>
      </c>
      <c r="G25" t="s" s="26">
        <v>162</v>
      </c>
      <c r="H25" s="25">
        <v>27.4</v>
      </c>
      <c r="I25" t="s" s="26">
        <v>162</v>
      </c>
      <c r="J25" s="25">
        <v>64</v>
      </c>
      <c r="K25" t="s" s="26">
        <v>279</v>
      </c>
    </row>
    <row r="26" ht="19.65" customHeight="1">
      <c r="A26" s="62"/>
      <c r="B26" s="89"/>
      <c r="C26" s="22"/>
      <c r="D26" s="64"/>
      <c r="E26" s="64"/>
      <c r="F26" s="64"/>
      <c r="G26" s="64"/>
      <c r="H26" s="64"/>
      <c r="I26" s="64"/>
      <c r="J26" s="64"/>
      <c r="K26" s="64"/>
    </row>
    <row r="27" ht="19.3" customHeight="1">
      <c r="A27" s="85">
        <v>21</v>
      </c>
      <c r="B27" t="s" s="86">
        <v>97</v>
      </c>
      <c r="C27" t="s" s="19">
        <v>98</v>
      </c>
      <c r="D27" s="25">
        <v>0.8</v>
      </c>
      <c r="E27" t="s" s="26">
        <v>256</v>
      </c>
      <c r="F27" s="25">
        <v>0.48</v>
      </c>
      <c r="G27" t="s" s="26">
        <v>162</v>
      </c>
      <c r="H27" s="25">
        <v>3.69</v>
      </c>
      <c r="I27" t="s" s="26">
        <v>280</v>
      </c>
      <c r="J27" s="25">
        <v>11</v>
      </c>
      <c r="K27" t="s" s="26">
        <v>281</v>
      </c>
    </row>
    <row r="28" ht="19" customHeight="1">
      <c r="A28" s="90">
        <v>22</v>
      </c>
      <c r="B28" t="s" s="91">
        <v>100</v>
      </c>
      <c r="C28" t="s" s="26">
        <v>101</v>
      </c>
      <c r="D28" s="25">
        <v>0.8</v>
      </c>
      <c r="E28" t="s" s="26">
        <v>256</v>
      </c>
      <c r="F28" s="25">
        <v>0.47</v>
      </c>
      <c r="G28" t="s" s="26">
        <v>162</v>
      </c>
      <c r="H28" s="25">
        <v>11.5</v>
      </c>
      <c r="I28" t="s" s="26">
        <v>282</v>
      </c>
      <c r="J28" s="25">
        <v>21</v>
      </c>
      <c r="K28" t="s" s="26">
        <v>162</v>
      </c>
    </row>
    <row r="29" ht="19" customHeight="1">
      <c r="A29" s="90">
        <v>23</v>
      </c>
      <c r="B29" t="s" s="91">
        <v>104</v>
      </c>
      <c r="C29" t="s" s="26">
        <v>105</v>
      </c>
      <c r="D29" s="25">
        <v>0.8</v>
      </c>
      <c r="E29" t="s" s="26">
        <v>256</v>
      </c>
      <c r="F29" s="25">
        <f>1.7</f>
        <v>1.7</v>
      </c>
      <c r="G29" t="s" s="26">
        <v>162</v>
      </c>
      <c r="H29" s="25">
        <f>AVERAGE(7.83,8.53)</f>
        <v>8.18</v>
      </c>
      <c r="I29" t="s" s="26">
        <v>283</v>
      </c>
      <c r="J29" s="25">
        <v>18</v>
      </c>
      <c r="K29" t="s" s="26">
        <v>162</v>
      </c>
    </row>
    <row r="30" ht="19" customHeight="1">
      <c r="A30" s="90">
        <v>24</v>
      </c>
      <c r="B30" t="s" s="91">
        <v>108</v>
      </c>
      <c r="C30" t="s" s="26">
        <v>109</v>
      </c>
      <c r="D30" s="25">
        <v>0.8</v>
      </c>
      <c r="E30" t="s" s="26">
        <v>256</v>
      </c>
      <c r="F30" s="25">
        <v>0.38</v>
      </c>
      <c r="G30" t="s" s="26">
        <v>162</v>
      </c>
      <c r="H30" s="25">
        <v>13.5</v>
      </c>
      <c r="I30" t="s" s="26">
        <v>284</v>
      </c>
      <c r="J30" s="25">
        <v>24</v>
      </c>
      <c r="K30" t="s" s="26">
        <v>162</v>
      </c>
    </row>
    <row r="31" ht="19" customHeight="1">
      <c r="A31" s="90">
        <v>25</v>
      </c>
      <c r="B31" t="s" s="91">
        <v>112</v>
      </c>
      <c r="C31" t="s" s="26">
        <v>113</v>
      </c>
      <c r="D31" s="25">
        <v>0.8</v>
      </c>
      <c r="E31" t="s" s="26">
        <v>256</v>
      </c>
      <c r="F31" s="25">
        <v>0.36</v>
      </c>
      <c r="G31" t="s" s="26">
        <v>162</v>
      </c>
      <c r="H31" s="25">
        <v>14.3</v>
      </c>
      <c r="I31" t="s" s="26">
        <v>285</v>
      </c>
      <c r="J31" s="25">
        <v>27</v>
      </c>
      <c r="K31" t="s" s="26">
        <v>162</v>
      </c>
    </row>
    <row r="32" ht="19" customHeight="1">
      <c r="A32" s="90">
        <v>26</v>
      </c>
      <c r="B32" t="s" s="91">
        <v>115</v>
      </c>
      <c r="C32" t="s" s="26">
        <v>116</v>
      </c>
      <c r="D32" s="25">
        <v>0.8</v>
      </c>
      <c r="E32" t="s" s="26">
        <v>256</v>
      </c>
      <c r="F32" s="25">
        <v>0.6</v>
      </c>
      <c r="G32" t="s" s="26">
        <v>162</v>
      </c>
      <c r="H32" s="25">
        <v>10</v>
      </c>
      <c r="I32" t="s" s="26">
        <v>286</v>
      </c>
      <c r="J32" s="25">
        <v>16</v>
      </c>
      <c r="K32" t="s" s="26">
        <v>287</v>
      </c>
    </row>
    <row r="33" ht="19" customHeight="1">
      <c r="A33" s="90">
        <v>27</v>
      </c>
      <c r="B33" t="s" s="91">
        <v>118</v>
      </c>
      <c r="C33" t="s" s="26">
        <v>119</v>
      </c>
      <c r="D33" s="25">
        <v>0.8</v>
      </c>
      <c r="E33" t="s" s="26">
        <v>256</v>
      </c>
      <c r="F33" s="25">
        <v>0.107</v>
      </c>
      <c r="G33" t="s" s="26">
        <v>288</v>
      </c>
      <c r="H33" s="25">
        <f>AVERAGE(9.8,10.74)</f>
        <v>10.27</v>
      </c>
      <c r="I33" t="s" s="26">
        <v>289</v>
      </c>
      <c r="J33" s="25">
        <v>50.2</v>
      </c>
      <c r="K33" t="s" s="26">
        <v>290</v>
      </c>
    </row>
    <row r="34" ht="19" customHeight="1">
      <c r="A34" s="90">
        <v>28</v>
      </c>
      <c r="B34" t="s" s="91">
        <v>120</v>
      </c>
      <c r="C34" t="s" s="26">
        <v>121</v>
      </c>
      <c r="D34" s="25">
        <v>0.8</v>
      </c>
      <c r="E34" t="s" s="26">
        <v>256</v>
      </c>
      <c r="F34" s="25">
        <v>0.22</v>
      </c>
      <c r="G34" t="s" s="26">
        <v>162</v>
      </c>
      <c r="H34" s="25">
        <v>34.9</v>
      </c>
      <c r="I34" t="s" s="26">
        <v>162</v>
      </c>
      <c r="J34" s="25">
        <v>110</v>
      </c>
      <c r="K34" t="s" s="26">
        <v>162</v>
      </c>
    </row>
    <row r="35" ht="19" customHeight="1">
      <c r="A35" s="90">
        <v>29</v>
      </c>
      <c r="B35" t="s" s="91">
        <v>123</v>
      </c>
      <c r="C35" t="s" s="26">
        <v>124</v>
      </c>
      <c r="D35" s="25">
        <v>0.8</v>
      </c>
      <c r="E35" t="s" s="26">
        <v>256</v>
      </c>
      <c r="F35" s="25">
        <v>0.43</v>
      </c>
      <c r="G35" t="s" s="26">
        <v>162</v>
      </c>
      <c r="H35" s="25">
        <v>19.2</v>
      </c>
      <c r="I35" t="s" s="26">
        <v>291</v>
      </c>
      <c r="J35" s="25">
        <v>46</v>
      </c>
      <c r="K35" t="s" s="26">
        <v>162</v>
      </c>
    </row>
    <row r="36" ht="19" customHeight="1">
      <c r="A36" s="90">
        <v>30</v>
      </c>
      <c r="B36" t="s" s="91">
        <v>127</v>
      </c>
      <c r="C36" t="s" s="26">
        <v>128</v>
      </c>
      <c r="D36" s="25">
        <v>0.8</v>
      </c>
      <c r="E36" t="s" s="26">
        <v>256</v>
      </c>
      <c r="F36" s="25">
        <v>0.446</v>
      </c>
      <c r="G36" t="s" s="26">
        <v>292</v>
      </c>
      <c r="H36" s="25">
        <v>3.7</v>
      </c>
      <c r="I36" t="s" s="26">
        <v>292</v>
      </c>
      <c r="J36" s="25">
        <v>13</v>
      </c>
      <c r="K36" t="s" s="26">
        <v>293</v>
      </c>
    </row>
    <row r="37" ht="19" customHeight="1">
      <c r="A37" s="90">
        <v>31</v>
      </c>
      <c r="B37" t="s" s="91">
        <v>129</v>
      </c>
      <c r="C37" t="s" s="26">
        <v>130</v>
      </c>
      <c r="D37" s="25">
        <v>0.8</v>
      </c>
      <c r="E37" t="s" s="26">
        <v>256</v>
      </c>
      <c r="F37" s="25">
        <v>0.12</v>
      </c>
      <c r="G37" t="s" s="26">
        <v>162</v>
      </c>
      <c r="H37" s="25">
        <v>42</v>
      </c>
      <c r="I37" t="s" s="26">
        <v>294</v>
      </c>
      <c r="J37" s="25">
        <v>103</v>
      </c>
      <c r="K37" t="s" s="26">
        <v>162</v>
      </c>
    </row>
    <row r="38" ht="19" customHeight="1">
      <c r="A38" s="90">
        <v>32</v>
      </c>
      <c r="B38" t="s" s="91">
        <v>238</v>
      </c>
      <c r="C38" t="s" s="26">
        <v>134</v>
      </c>
      <c r="D38" s="25">
        <v>0.8</v>
      </c>
      <c r="E38" t="s" s="26">
        <v>256</v>
      </c>
      <c r="F38" s="25">
        <f>AVERAGE(1.38,1.52,1.55,1.06,1.06,1.16,1.77,1.14,1.64,1.45,1.58)</f>
        <v>1.39181818181818</v>
      </c>
      <c r="G38" t="s" s="26">
        <v>295</v>
      </c>
      <c r="H38" s="25">
        <f>(10.8/7.74)*6.5</f>
        <v>9.069767441860471</v>
      </c>
      <c r="I38" t="s" s="26">
        <v>296</v>
      </c>
      <c r="J38" s="25">
        <v>15.3</v>
      </c>
      <c r="K38" t="s" s="26">
        <v>296</v>
      </c>
    </row>
    <row r="39" ht="19" customHeight="1">
      <c r="A39" s="90">
        <v>33</v>
      </c>
      <c r="B39" t="s" s="91">
        <v>136</v>
      </c>
      <c r="C39" t="s" s="26">
        <v>137</v>
      </c>
      <c r="D39" s="25">
        <v>0.8</v>
      </c>
      <c r="E39" t="s" s="26">
        <v>256</v>
      </c>
      <c r="F39" s="25">
        <v>0.49</v>
      </c>
      <c r="G39" t="s" s="26">
        <v>162</v>
      </c>
      <c r="H39" s="25">
        <v>14</v>
      </c>
      <c r="I39" t="s" s="26">
        <v>297</v>
      </c>
      <c r="J39" s="25">
        <v>21</v>
      </c>
      <c r="K39" t="s" s="26">
        <v>162</v>
      </c>
    </row>
    <row r="40" ht="19.3" customHeight="1">
      <c r="A40" s="87">
        <v>34</v>
      </c>
      <c r="B40" t="s" s="88">
        <v>139</v>
      </c>
      <c r="C40" t="s" s="21">
        <v>140</v>
      </c>
      <c r="D40" s="25">
        <v>0.8</v>
      </c>
      <c r="E40" t="s" s="26">
        <v>256</v>
      </c>
      <c r="F40" s="25">
        <v>0.32</v>
      </c>
      <c r="G40" t="s" s="26">
        <v>162</v>
      </c>
      <c r="H40" s="25">
        <v>24.6</v>
      </c>
      <c r="I40" t="s" s="26">
        <v>298</v>
      </c>
      <c r="J40" s="25">
        <v>70</v>
      </c>
      <c r="K40" t="s" s="26">
        <v>162</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4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93" customWidth="1"/>
    <col min="3" max="3" width="38.6094" style="93" customWidth="1"/>
    <col min="4" max="4" width="16.3516" style="93" customWidth="1"/>
    <col min="5" max="5" width="45.2109" style="93" customWidth="1"/>
    <col min="6" max="6" width="16.3516" style="93" customWidth="1"/>
    <col min="7" max="256" width="16.3516" style="93" customWidth="1"/>
  </cols>
  <sheetData>
    <row r="1" ht="27.65" customHeight="1">
      <c r="A1" t="s" s="2">
        <v>0</v>
      </c>
      <c r="B1" s="2"/>
      <c r="C1" s="2"/>
      <c r="D1" s="2"/>
      <c r="E1" s="2"/>
      <c r="F1" s="2"/>
    </row>
    <row r="2" ht="19.3" customHeight="1">
      <c r="A2" t="s" s="11">
        <v>7</v>
      </c>
      <c r="B2" t="s" s="12">
        <v>8</v>
      </c>
      <c r="C2" t="s" s="12">
        <v>9</v>
      </c>
      <c r="D2" t="s" s="94">
        <v>299</v>
      </c>
      <c r="E2" t="s" s="94">
        <v>252</v>
      </c>
      <c r="F2" t="s" s="94">
        <v>300</v>
      </c>
    </row>
    <row r="3" ht="19.3" customHeight="1">
      <c r="A3" s="85">
        <v>1</v>
      </c>
      <c r="B3" t="s" s="86">
        <v>16</v>
      </c>
      <c r="C3" t="s" s="19">
        <v>17</v>
      </c>
      <c r="D3" s="53">
        <v>0.23</v>
      </c>
      <c r="E3" t="s" s="54">
        <v>301</v>
      </c>
      <c r="F3" s="53">
        <v>0</v>
      </c>
    </row>
    <row r="4" ht="19.3" customHeight="1">
      <c r="A4" s="87">
        <v>2</v>
      </c>
      <c r="B4" t="s" s="88">
        <v>25</v>
      </c>
      <c r="C4" t="s" s="21">
        <v>26</v>
      </c>
      <c r="D4" s="25">
        <f>1-(1-AVERAGE(0.09))^52</f>
        <v>0.992584295757427</v>
      </c>
      <c r="E4" t="s" s="26">
        <v>302</v>
      </c>
      <c r="F4" s="25">
        <v>0</v>
      </c>
    </row>
    <row r="5" ht="19.65" customHeight="1">
      <c r="A5" s="62"/>
      <c r="B5" s="89"/>
      <c r="C5" s="22"/>
      <c r="D5" s="64"/>
      <c r="E5" s="64"/>
      <c r="F5" s="64"/>
    </row>
    <row r="6" ht="19.3" customHeight="1">
      <c r="A6" s="85">
        <v>3</v>
      </c>
      <c r="B6" t="s" s="86">
        <v>32</v>
      </c>
      <c r="C6" t="s" s="19">
        <v>33</v>
      </c>
      <c r="D6" s="25">
        <v>0.17</v>
      </c>
      <c r="E6" t="s" s="26">
        <v>303</v>
      </c>
      <c r="F6" s="25">
        <v>0</v>
      </c>
    </row>
    <row r="7" ht="19" customHeight="1">
      <c r="A7" s="90">
        <v>4</v>
      </c>
      <c r="B7" t="s" s="91">
        <v>37</v>
      </c>
      <c r="C7" t="s" s="26">
        <v>38</v>
      </c>
      <c r="D7" s="25">
        <v>0.74</v>
      </c>
      <c r="E7" t="s" s="26">
        <v>304</v>
      </c>
      <c r="F7" s="25">
        <v>0</v>
      </c>
    </row>
    <row r="8" ht="19" customHeight="1">
      <c r="A8" s="90">
        <v>5</v>
      </c>
      <c r="B8" t="s" s="91">
        <v>40</v>
      </c>
      <c r="C8" t="s" s="26">
        <v>261</v>
      </c>
      <c r="D8" s="25">
        <v>0.67</v>
      </c>
      <c r="E8" t="s" s="26">
        <v>305</v>
      </c>
      <c r="F8" s="25">
        <v>0</v>
      </c>
    </row>
    <row r="9" ht="30.3" customHeight="1">
      <c r="A9" s="87">
        <v>6</v>
      </c>
      <c r="B9" t="s" s="88">
        <v>42</v>
      </c>
      <c r="C9" t="s" s="21">
        <v>43</v>
      </c>
      <c r="D9" s="25">
        <v>1.06</v>
      </c>
      <c r="E9" t="s" s="26">
        <v>306</v>
      </c>
      <c r="F9" s="25">
        <v>0</v>
      </c>
    </row>
    <row r="10" ht="19.65" customHeight="1">
      <c r="A10" s="92"/>
      <c r="B10" s="89"/>
      <c r="C10" s="22"/>
      <c r="D10" s="64"/>
      <c r="E10" s="64"/>
      <c r="F10" s="64"/>
    </row>
    <row r="11" ht="19.3" customHeight="1">
      <c r="A11" s="85">
        <v>7</v>
      </c>
      <c r="B11" t="s" s="86">
        <v>45</v>
      </c>
      <c r="C11" t="s" s="19">
        <v>307</v>
      </c>
      <c r="D11" s="25">
        <f t="shared" si="1" ref="D11:D12">AVERAGE(1.1,1.93)</f>
        <v>1.515</v>
      </c>
      <c r="E11" t="s" s="26">
        <v>308</v>
      </c>
      <c r="F11" s="25">
        <v>0</v>
      </c>
    </row>
    <row r="12" ht="19" customHeight="1">
      <c r="A12" s="90">
        <v>8</v>
      </c>
      <c r="B12" t="s" s="91">
        <v>49</v>
      </c>
      <c r="C12" t="s" s="26">
        <v>309</v>
      </c>
      <c r="D12" s="25">
        <f t="shared" si="1"/>
        <v>1.515</v>
      </c>
      <c r="E12" t="s" s="26">
        <v>308</v>
      </c>
      <c r="F12" s="25">
        <v>0</v>
      </c>
    </row>
    <row r="13" ht="30.3" customHeight="1">
      <c r="A13" s="87">
        <v>9</v>
      </c>
      <c r="B13" t="s" s="88">
        <v>188</v>
      </c>
      <c r="C13" t="s" s="21">
        <v>54</v>
      </c>
      <c r="D13" s="25">
        <f>1-(1-0.002)^365</f>
        <v>0.518443144518921</v>
      </c>
      <c r="E13" t="s" s="36">
        <v>310</v>
      </c>
      <c r="F13" s="25">
        <v>0</v>
      </c>
    </row>
    <row r="14" ht="19.65" customHeight="1">
      <c r="A14" s="62"/>
      <c r="B14" s="89"/>
      <c r="C14" s="22"/>
      <c r="D14" s="64"/>
      <c r="E14" s="64"/>
      <c r="F14" s="64"/>
    </row>
    <row r="15" ht="19.3" customHeight="1">
      <c r="A15" s="85">
        <v>10</v>
      </c>
      <c r="B15" t="s" s="86">
        <v>58</v>
      </c>
      <c r="C15" t="s" s="19">
        <v>59</v>
      </c>
      <c r="D15" s="25">
        <f>AVERAGE(0.17,0.2,0.17,0.13,0.18,0.16)</f>
        <v>0.168333333333333</v>
      </c>
      <c r="E15" t="s" s="26">
        <v>311</v>
      </c>
      <c r="F15" s="25">
        <v>0</v>
      </c>
    </row>
    <row r="16" ht="30" customHeight="1">
      <c r="A16" s="90">
        <v>11</v>
      </c>
      <c r="B16" t="s" s="91">
        <v>61</v>
      </c>
      <c r="C16" t="s" s="26">
        <v>62</v>
      </c>
      <c r="D16" s="25">
        <f>AVERAGE(0.1,0.18,0.3,0.33,0.17)</f>
        <v>0.216</v>
      </c>
      <c r="E16" t="s" s="26">
        <v>312</v>
      </c>
      <c r="F16" s="25">
        <v>0</v>
      </c>
    </row>
    <row r="17" ht="19" customHeight="1">
      <c r="A17" s="90">
        <v>12</v>
      </c>
      <c r="B17" t="s" s="91">
        <v>66</v>
      </c>
      <c r="C17" t="s" s="26">
        <v>67</v>
      </c>
      <c r="D17" s="25">
        <v>0.45</v>
      </c>
      <c r="E17" t="s" s="26">
        <v>313</v>
      </c>
      <c r="F17" s="25">
        <v>0</v>
      </c>
    </row>
    <row r="18" ht="30" customHeight="1">
      <c r="A18" s="90">
        <v>13</v>
      </c>
      <c r="B18" t="s" s="91">
        <v>70</v>
      </c>
      <c r="C18" t="s" s="26">
        <v>71</v>
      </c>
      <c r="D18" s="25">
        <v>0.54</v>
      </c>
      <c r="E18" t="s" s="26">
        <v>314</v>
      </c>
      <c r="F18" s="25">
        <v>0</v>
      </c>
    </row>
    <row r="19" ht="19" customHeight="1">
      <c r="A19" s="90">
        <v>14</v>
      </c>
      <c r="B19" t="s" s="91">
        <v>73</v>
      </c>
      <c r="C19" t="s" s="26">
        <v>74</v>
      </c>
      <c r="D19" s="25">
        <v>0.84</v>
      </c>
      <c r="E19" t="s" s="26">
        <v>315</v>
      </c>
      <c r="F19" s="25">
        <v>0</v>
      </c>
    </row>
    <row r="20" ht="19" customHeight="1">
      <c r="A20" s="90">
        <v>15</v>
      </c>
      <c r="B20" t="s" s="91">
        <v>206</v>
      </c>
      <c r="C20" t="s" s="26">
        <v>208</v>
      </c>
      <c r="D20" s="25">
        <v>1.17</v>
      </c>
      <c r="E20" t="s" s="26">
        <v>314</v>
      </c>
      <c r="F20" s="25">
        <v>0</v>
      </c>
    </row>
    <row r="21" ht="19" customHeight="1">
      <c r="A21" s="90">
        <v>16</v>
      </c>
      <c r="B21" t="s" s="91">
        <v>80</v>
      </c>
      <c r="C21" t="s" s="26">
        <v>81</v>
      </c>
      <c r="D21" s="25">
        <v>0.44</v>
      </c>
      <c r="E21" t="s" s="26">
        <v>316</v>
      </c>
      <c r="F21" s="25">
        <v>0</v>
      </c>
    </row>
    <row r="22" ht="19" customHeight="1">
      <c r="A22" s="90">
        <v>17</v>
      </c>
      <c r="B22" t="s" s="91">
        <v>83</v>
      </c>
      <c r="C22" t="s" s="26">
        <v>317</v>
      </c>
      <c r="D22" s="25">
        <f>AVERAGE(3.3,3.82,4.05,4.3,4.87,5.07,7.92)</f>
        <v>4.76142857142857</v>
      </c>
      <c r="E22" t="s" s="26">
        <v>318</v>
      </c>
      <c r="F22" s="25">
        <v>0</v>
      </c>
    </row>
    <row r="23" ht="19" customHeight="1">
      <c r="A23" s="79"/>
      <c r="B23" s="76"/>
      <c r="C23" s="41"/>
      <c r="D23" s="41"/>
      <c r="E23" s="41"/>
      <c r="F23" s="25">
        <v>0</v>
      </c>
    </row>
    <row r="24" ht="52" customHeight="1">
      <c r="A24" s="90">
        <v>18</v>
      </c>
      <c r="B24" t="s" s="91">
        <v>87</v>
      </c>
      <c r="C24" t="s" s="26">
        <v>319</v>
      </c>
      <c r="D24" s="25">
        <f>AVERAGE(0.18,0.19,0.2,0.22,0.23,0.26,0.3,0.39)</f>
        <v>0.24625</v>
      </c>
      <c r="E24" t="s" s="26">
        <v>320</v>
      </c>
      <c r="F24" s="25">
        <v>0</v>
      </c>
    </row>
    <row r="25" ht="19" customHeight="1">
      <c r="A25" s="90">
        <v>19</v>
      </c>
      <c r="B25" t="s" s="91">
        <v>90</v>
      </c>
      <c r="C25" t="s" s="26">
        <v>91</v>
      </c>
      <c r="D25" s="25">
        <f>AVERAGE(0.2,0.14,0.08)</f>
        <v>0.14</v>
      </c>
      <c r="E25" t="s" s="26">
        <v>321</v>
      </c>
      <c r="F25" s="25">
        <v>0</v>
      </c>
    </row>
    <row r="26" ht="19.3" customHeight="1">
      <c r="A26" s="87">
        <v>20</v>
      </c>
      <c r="B26" t="s" s="88">
        <v>93</v>
      </c>
      <c r="C26" t="s" s="21">
        <v>94</v>
      </c>
      <c r="D26" s="25">
        <f>0.3</f>
        <v>0.3</v>
      </c>
      <c r="E26" t="s" s="26">
        <v>322</v>
      </c>
      <c r="F26" s="25">
        <v>0</v>
      </c>
    </row>
    <row r="27" ht="19.65" customHeight="1">
      <c r="A27" s="62"/>
      <c r="B27" s="89"/>
      <c r="C27" s="22"/>
      <c r="D27" s="64"/>
      <c r="E27" s="64"/>
      <c r="F27" s="64"/>
    </row>
    <row r="28" ht="19.3" customHeight="1">
      <c r="A28" s="85">
        <v>21</v>
      </c>
      <c r="B28" t="s" s="86">
        <v>97</v>
      </c>
      <c r="C28" t="s" s="19">
        <v>98</v>
      </c>
      <c r="D28" s="25">
        <v>2.36</v>
      </c>
      <c r="E28" t="s" s="26">
        <v>323</v>
      </c>
      <c r="F28" s="25">
        <v>0</v>
      </c>
    </row>
    <row r="29" ht="30" customHeight="1">
      <c r="A29" s="90">
        <v>22</v>
      </c>
      <c r="B29" t="s" s="91">
        <v>100</v>
      </c>
      <c r="C29" t="s" s="26">
        <v>101</v>
      </c>
      <c r="D29" s="25">
        <f>AVERAGE(0.63,0.9,0.97,1.1)</f>
        <v>0.9</v>
      </c>
      <c r="E29" t="s" s="26">
        <v>324</v>
      </c>
      <c r="F29" s="25">
        <v>0</v>
      </c>
    </row>
    <row r="30" ht="19" customHeight="1">
      <c r="A30" s="90">
        <v>23</v>
      </c>
      <c r="B30" t="s" s="91">
        <v>104</v>
      </c>
      <c r="C30" t="s" s="26">
        <v>105</v>
      </c>
      <c r="D30" s="25">
        <v>0.63</v>
      </c>
      <c r="E30" t="s" s="26">
        <v>325</v>
      </c>
      <c r="F30" s="25">
        <v>0</v>
      </c>
    </row>
    <row r="31" ht="19" customHeight="1">
      <c r="A31" s="90">
        <v>24</v>
      </c>
      <c r="B31" t="s" s="91">
        <v>108</v>
      </c>
      <c r="C31" t="s" s="26">
        <v>109</v>
      </c>
      <c r="D31" s="25">
        <v>0.97</v>
      </c>
      <c r="E31" t="s" s="26">
        <v>326</v>
      </c>
      <c r="F31" s="25">
        <v>0</v>
      </c>
    </row>
    <row r="32" ht="19" customHeight="1">
      <c r="A32" s="90">
        <v>25</v>
      </c>
      <c r="B32" t="s" s="91">
        <v>112</v>
      </c>
      <c r="C32" t="s" s="26">
        <v>113</v>
      </c>
      <c r="D32" s="25">
        <f>AVERAGE(0.64,0.694)</f>
        <v>0.667</v>
      </c>
      <c r="E32" t="s" s="26">
        <v>327</v>
      </c>
      <c r="F32" s="25">
        <v>0</v>
      </c>
    </row>
    <row r="33" ht="19" customHeight="1">
      <c r="A33" s="90">
        <v>26</v>
      </c>
      <c r="B33" t="s" s="91">
        <v>115</v>
      </c>
      <c r="C33" t="s" s="26">
        <v>116</v>
      </c>
      <c r="D33" s="25">
        <f>SUM(SUM(0.436,0.459,0.41,0.463,0.61,0.707,0.72,0.603,0.68,0.565,0.487,0.435,0.411,0.398,0.396,0.351,0.282,0.258,0.257,0.297,0.299,0.284,0.296,0.258,0.267,0.281,0.298,0.311,0.322,0.303),0.289,0.318,0.328,0.326,0.341,0.346,0.365,0.358,0.332,0.326,0.328,0.296,0.291,0.284,0.271)/45</f>
        <v>0.376511111111111</v>
      </c>
      <c r="E33" t="s" s="26">
        <v>328</v>
      </c>
      <c r="F33" s="25">
        <v>0</v>
      </c>
    </row>
    <row r="34" ht="19" customHeight="1">
      <c r="A34" s="90">
        <v>27</v>
      </c>
      <c r="B34" t="s" s="91">
        <v>118</v>
      </c>
      <c r="C34" t="s" s="26">
        <v>119</v>
      </c>
      <c r="D34" s="25">
        <f>0.4</f>
        <v>0.4</v>
      </c>
      <c r="E34" t="s" s="26">
        <v>329</v>
      </c>
      <c r="F34" s="25">
        <v>0</v>
      </c>
    </row>
    <row r="35" ht="19" customHeight="1">
      <c r="A35" s="90">
        <v>28</v>
      </c>
      <c r="B35" t="s" s="91">
        <v>120</v>
      </c>
      <c r="C35" t="s" s="26">
        <v>121</v>
      </c>
      <c r="D35" s="25">
        <v>0.43</v>
      </c>
      <c r="E35" t="s" s="26">
        <v>330</v>
      </c>
      <c r="F35" s="25">
        <v>0</v>
      </c>
    </row>
    <row r="36" ht="19" customHeight="1">
      <c r="A36" s="90">
        <v>29</v>
      </c>
      <c r="B36" t="s" s="91">
        <v>123</v>
      </c>
      <c r="C36" t="s" s="26">
        <v>331</v>
      </c>
      <c r="D36" s="25">
        <f>AVERAGE(1.17,1.49)</f>
        <v>1.33</v>
      </c>
      <c r="E36" t="s" s="26">
        <v>332</v>
      </c>
      <c r="F36" s="25">
        <v>0</v>
      </c>
    </row>
    <row r="37" ht="19" customHeight="1">
      <c r="A37" s="90">
        <v>30</v>
      </c>
      <c r="B37" t="s" s="91">
        <v>127</v>
      </c>
      <c r="C37" t="s" s="26">
        <v>128</v>
      </c>
      <c r="D37" s="25">
        <f>AVERAGE(0.51,0.57)</f>
        <v>0.54</v>
      </c>
      <c r="E37" t="s" s="26">
        <v>333</v>
      </c>
      <c r="F37" s="25">
        <v>0</v>
      </c>
    </row>
    <row r="38" ht="19" customHeight="1">
      <c r="A38" s="90">
        <v>31</v>
      </c>
      <c r="B38" t="s" s="91">
        <v>129</v>
      </c>
      <c r="C38" t="s" s="26">
        <v>130</v>
      </c>
      <c r="D38" s="25">
        <v>0.24</v>
      </c>
      <c r="E38" t="s" s="26">
        <v>334</v>
      </c>
      <c r="F38" s="25">
        <v>0</v>
      </c>
    </row>
    <row r="39" ht="19" customHeight="1">
      <c r="A39" s="90">
        <v>32</v>
      </c>
      <c r="B39" t="s" s="91">
        <v>238</v>
      </c>
      <c r="C39" t="s" s="26">
        <v>134</v>
      </c>
      <c r="D39" s="25">
        <f>AVERAGE(0.681,0.578,0.536,0.506,0.398,0.432,0.438,0.245,0.398,0.617,0.414)</f>
        <v>0.476636363636364</v>
      </c>
      <c r="E39" t="s" s="26">
        <v>295</v>
      </c>
      <c r="F39" s="25">
        <v>0</v>
      </c>
    </row>
    <row r="40" ht="19" customHeight="1">
      <c r="A40" s="90">
        <v>33</v>
      </c>
      <c r="B40" t="s" s="91">
        <v>136</v>
      </c>
      <c r="C40" t="s" s="26">
        <v>137</v>
      </c>
      <c r="D40" s="25">
        <f>AVERAGE(0.6)</f>
        <v>0.6</v>
      </c>
      <c r="E40" t="s" s="26">
        <v>335</v>
      </c>
      <c r="F40" s="25">
        <v>0</v>
      </c>
    </row>
    <row r="41" ht="19.3" customHeight="1">
      <c r="A41" s="87">
        <v>34</v>
      </c>
      <c r="B41" t="s" s="88">
        <v>139</v>
      </c>
      <c r="C41" t="s" s="21">
        <v>336</v>
      </c>
      <c r="D41" s="25">
        <v>0.1</v>
      </c>
      <c r="E41" t="s" s="26">
        <v>337</v>
      </c>
      <c r="F41" s="25">
        <v>0</v>
      </c>
    </row>
    <row r="42" ht="30.65" customHeight="1">
      <c r="A42" s="95"/>
      <c r="B42" s="96"/>
      <c r="C42" t="s" s="97">
        <v>338</v>
      </c>
      <c r="D42" s="41"/>
      <c r="E42" s="41"/>
      <c r="F42" s="41"/>
    </row>
    <row r="43" ht="19.65" customHeight="1">
      <c r="A43" s="95"/>
      <c r="B43" s="96"/>
      <c r="C43" s="98"/>
      <c r="D43" s="41"/>
      <c r="E43" s="41"/>
      <c r="F43" s="4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M4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2" width="16.3516" style="99" customWidth="1"/>
    <col min="13" max="13" width="16.625" style="99" customWidth="1"/>
    <col min="14" max="256" width="16.3516" style="99" customWidth="1"/>
  </cols>
  <sheetData>
    <row r="1" ht="27.65" customHeight="1">
      <c r="A1" t="s" s="2">
        <v>339</v>
      </c>
      <c r="B1" s="2"/>
      <c r="C1" s="2"/>
      <c r="D1" s="2"/>
      <c r="E1" s="2"/>
      <c r="F1" s="2"/>
      <c r="G1" s="2"/>
      <c r="H1" s="2"/>
      <c r="I1" s="2"/>
      <c r="J1" s="2"/>
      <c r="K1" s="2"/>
      <c r="L1" s="2"/>
      <c r="M1" s="2"/>
    </row>
    <row r="2" ht="19.3" customHeight="1">
      <c r="A2" t="s" s="11">
        <v>7</v>
      </c>
      <c r="B2" t="s" s="12">
        <v>8</v>
      </c>
      <c r="C2" t="s" s="12">
        <v>9</v>
      </c>
      <c r="D2" t="s" s="46">
        <v>251</v>
      </c>
      <c r="E2" t="s" s="46">
        <v>340</v>
      </c>
      <c r="F2" t="s" s="46">
        <v>341</v>
      </c>
      <c r="G2" t="s" s="46">
        <v>342</v>
      </c>
      <c r="H2" t="s" s="46">
        <v>343</v>
      </c>
      <c r="I2" t="s" s="46">
        <v>253</v>
      </c>
      <c r="J2" t="s" s="46">
        <v>254</v>
      </c>
      <c r="K2" t="s" s="46">
        <v>255</v>
      </c>
      <c r="L2" t="s" s="46">
        <v>299</v>
      </c>
      <c r="M2" t="s" s="46">
        <v>300</v>
      </c>
    </row>
    <row r="3" ht="19.3" customHeight="1">
      <c r="A3" s="85">
        <v>1</v>
      </c>
      <c r="B3" t="s" s="86">
        <v>16</v>
      </c>
      <c r="C3" t="s" s="19">
        <v>17</v>
      </c>
      <c r="D3" s="53">
        <v>0.8</v>
      </c>
      <c r="E3" s="53">
        <f>'Larvae and eggs and fecundity a'!H3</f>
        <v>43.15</v>
      </c>
      <c r="F3" s="53">
        <f>'Larvae and eggs and fecundity a'!L3</f>
        <v>1.22833333333333</v>
      </c>
      <c r="G3" s="53">
        <f>'Larvae and eggs and fecundity a'!M3</f>
        <v>2500000</v>
      </c>
      <c r="H3" s="53">
        <f>'Larvae and eggs and fecundity a'!T3</f>
        <v>0.002</v>
      </c>
      <c r="I3" s="53">
        <f>'Growth'!F3</f>
        <v>0.14</v>
      </c>
      <c r="J3" s="53">
        <f>'Growth'!H3</f>
        <v>54</v>
      </c>
      <c r="K3" s="53">
        <f>'Growth'!J3</f>
        <v>145</v>
      </c>
      <c r="L3" s="53">
        <f>'Mortality'!D3</f>
        <v>0.23</v>
      </c>
      <c r="M3" s="53">
        <v>0</v>
      </c>
    </row>
    <row r="4" ht="19.3" customHeight="1">
      <c r="A4" s="87">
        <v>2</v>
      </c>
      <c r="B4" t="s" s="88">
        <v>25</v>
      </c>
      <c r="C4" t="s" s="21">
        <v>26</v>
      </c>
      <c r="D4" s="25">
        <v>0.8</v>
      </c>
      <c r="E4" s="25">
        <f>'Larvae and eggs and fecundity a'!H4</f>
        <v>13.75</v>
      </c>
      <c r="F4" s="25">
        <f>'Larvae and eggs and fecundity a'!L4</f>
        <v>3.41666666666667</v>
      </c>
      <c r="G4" s="25">
        <f>'Larvae and eggs and fecundity a'!M4</f>
        <v>223</v>
      </c>
      <c r="H4" s="25">
        <f>'Larvae and eggs and fecundity a'!T4</f>
        <v>0.113</v>
      </c>
      <c r="I4" s="25">
        <f>'Growth'!F4</f>
        <v>1.14</v>
      </c>
      <c r="J4" s="25">
        <f>'Growth'!H4</f>
        <v>4.5</v>
      </c>
      <c r="K4" s="25">
        <f>'Growth'!J4</f>
        <v>15</v>
      </c>
      <c r="L4" s="25">
        <f>'Mortality'!D4</f>
        <v>0.992584295757427</v>
      </c>
      <c r="M4" s="25">
        <v>0</v>
      </c>
    </row>
    <row r="5" ht="19.65" customHeight="1">
      <c r="A5" s="62"/>
      <c r="B5" s="89"/>
      <c r="C5" s="22"/>
      <c r="D5" s="64"/>
      <c r="E5" s="64"/>
      <c r="F5" s="64"/>
      <c r="G5" s="64"/>
      <c r="H5" s="64"/>
      <c r="I5" s="64"/>
      <c r="J5" s="64"/>
      <c r="K5" s="64"/>
      <c r="L5" s="64"/>
      <c r="M5" s="64"/>
    </row>
    <row r="6" ht="19.3" customHeight="1">
      <c r="A6" s="85">
        <v>3</v>
      </c>
      <c r="B6" t="s" s="86">
        <v>32</v>
      </c>
      <c r="C6" t="s" s="19">
        <v>33</v>
      </c>
      <c r="D6" s="25">
        <v>0.8</v>
      </c>
      <c r="E6" s="25">
        <f>'Larvae and eggs and fecundity a'!H6</f>
        <v>19.85</v>
      </c>
      <c r="F6" s="25">
        <f>'Larvae and eggs and fecundity a'!L6</f>
        <v>0.165</v>
      </c>
      <c r="G6" s="25">
        <f>'Larvae and eggs and fecundity a'!M6</f>
        <v>5400</v>
      </c>
      <c r="H6" s="25">
        <f>'Larvae and eggs and fecundity a'!T6</f>
        <v>0.013</v>
      </c>
      <c r="I6" s="25">
        <f>'Growth'!F6</f>
        <v>0.0745</v>
      </c>
      <c r="J6" s="25">
        <f>'Growth'!H6</f>
        <v>38.975</v>
      </c>
      <c r="K6" s="25">
        <f>'Growth'!J6</f>
        <v>107</v>
      </c>
      <c r="L6" s="25">
        <f>'Mortality'!D6</f>
        <v>0.17</v>
      </c>
      <c r="M6" s="25">
        <v>0</v>
      </c>
    </row>
    <row r="7" ht="19" customHeight="1">
      <c r="A7" s="90">
        <v>4</v>
      </c>
      <c r="B7" t="s" s="91">
        <v>37</v>
      </c>
      <c r="C7" t="s" s="26">
        <v>38</v>
      </c>
      <c r="D7" s="25">
        <v>0.8</v>
      </c>
      <c r="E7" s="25">
        <f>'Larvae and eggs and fecundity a'!H7</f>
        <v>22.315</v>
      </c>
      <c r="F7" s="25">
        <f>'Larvae and eggs and fecundity a'!L7</f>
        <v>0.145166666666667</v>
      </c>
      <c r="G7" s="25">
        <f>'Larvae and eggs and fecundity a'!M7</f>
        <v>10794</v>
      </c>
      <c r="H7" s="25">
        <f>'Larvae and eggs and fecundity a'!T7</f>
        <v>0.013</v>
      </c>
      <c r="I7" s="25">
        <f>'Growth'!F7</f>
        <v>0.27</v>
      </c>
      <c r="J7" s="25">
        <f>'Growth'!H7</f>
        <v>73.09999999999999</v>
      </c>
      <c r="K7" s="25">
        <f>'Growth'!J7</f>
        <v>150</v>
      </c>
      <c r="L7" s="25">
        <f>'Mortality'!D7</f>
        <v>0.74</v>
      </c>
      <c r="M7" s="25">
        <v>0</v>
      </c>
    </row>
    <row r="8" ht="19" customHeight="1">
      <c r="A8" s="90">
        <v>5</v>
      </c>
      <c r="B8" t="s" s="91">
        <v>40</v>
      </c>
      <c r="C8" t="s" s="26">
        <v>41</v>
      </c>
      <c r="D8" s="25">
        <v>0.8</v>
      </c>
      <c r="E8" s="25">
        <f>'Larvae and eggs and fecundity a'!H8</f>
        <v>22</v>
      </c>
      <c r="F8" s="25">
        <f>'Larvae and eggs and fecundity a'!L8</f>
        <v>0.2</v>
      </c>
      <c r="G8" s="25">
        <f>'Larvae and eggs and fecundity a'!M8</f>
        <v>8616</v>
      </c>
      <c r="H8" s="25">
        <f>'Larvae and eggs and fecundity a'!T8</f>
        <v>0.013</v>
      </c>
      <c r="I8" s="25">
        <f>'Growth'!F8</f>
        <v>0.24</v>
      </c>
      <c r="J8" s="25">
        <f>'Growth'!H8</f>
        <v>20.2</v>
      </c>
      <c r="K8" s="25">
        <f>'Growth'!J8</f>
        <v>94</v>
      </c>
      <c r="L8" s="25">
        <f>'Mortality'!D8</f>
        <v>0.67</v>
      </c>
      <c r="M8" s="25">
        <v>0</v>
      </c>
    </row>
    <row r="9" ht="30.3" customHeight="1">
      <c r="A9" s="87">
        <v>6</v>
      </c>
      <c r="B9" t="s" s="88">
        <v>42</v>
      </c>
      <c r="C9" t="s" s="21">
        <v>43</v>
      </c>
      <c r="D9" s="25">
        <v>0.8</v>
      </c>
      <c r="E9" s="25">
        <f>'Larvae and eggs and fecundity a'!H9</f>
        <v>9</v>
      </c>
      <c r="F9" s="25">
        <f>'Larvae and eggs and fecundity a'!L9</f>
        <v>2</v>
      </c>
      <c r="G9" s="25">
        <f>'Larvae and eggs and fecundity a'!M9</f>
        <v>470</v>
      </c>
      <c r="H9" s="25">
        <f>'Larvae and eggs and fecundity a'!T9</f>
        <v>0.139</v>
      </c>
      <c r="I9" s="25">
        <f>'Growth'!F9</f>
        <v>2.237</v>
      </c>
      <c r="J9" s="25">
        <f>'Growth'!H9</f>
        <v>5.5</v>
      </c>
      <c r="K9" s="25">
        <f>'Growth'!J9</f>
        <v>10</v>
      </c>
      <c r="L9" s="25">
        <f>'Mortality'!D9</f>
        <v>1.06</v>
      </c>
      <c r="M9" s="25">
        <v>0</v>
      </c>
    </row>
    <row r="10" ht="19.65" customHeight="1">
      <c r="A10" s="92"/>
      <c r="B10" s="89"/>
      <c r="C10" s="22"/>
      <c r="D10" s="64"/>
      <c r="E10" s="64"/>
      <c r="F10" s="64"/>
      <c r="G10" s="64"/>
      <c r="H10" s="64"/>
      <c r="I10" s="64"/>
      <c r="J10" s="64"/>
      <c r="K10" s="64"/>
      <c r="L10" s="64"/>
      <c r="M10" s="64"/>
    </row>
    <row r="11" ht="19.3" customHeight="1">
      <c r="A11" s="85">
        <v>7</v>
      </c>
      <c r="B11" t="s" s="86">
        <v>45</v>
      </c>
      <c r="C11" t="s" s="19">
        <v>46</v>
      </c>
      <c r="D11" s="25">
        <v>0.8</v>
      </c>
      <c r="E11" s="25">
        <f>'Larvae and eggs and fecundity a'!H11</f>
        <v>9</v>
      </c>
      <c r="F11" s="25">
        <f>'Larvae and eggs and fecundity a'!L11</f>
        <v>1.66666666666667</v>
      </c>
      <c r="G11" s="25">
        <f>'Larvae and eggs and fecundity a'!M11</f>
        <v>500</v>
      </c>
      <c r="H11" s="25">
        <f>'Larvae and eggs and fecundity a'!T11</f>
        <v>0.033</v>
      </c>
      <c r="I11" s="25">
        <f>'Growth'!F11</f>
        <v>1.2</v>
      </c>
      <c r="J11" s="25">
        <f>'Growth'!H11</f>
        <v>2.5</v>
      </c>
      <c r="K11" s="25">
        <f>'Growth'!J11</f>
        <v>3.8</v>
      </c>
      <c r="L11" s="25">
        <f>'Mortality'!D11</f>
        <v>1.515</v>
      </c>
      <c r="M11" s="25">
        <v>0</v>
      </c>
    </row>
    <row r="12" ht="19" customHeight="1">
      <c r="A12" s="90">
        <v>8</v>
      </c>
      <c r="B12" t="s" s="91">
        <v>49</v>
      </c>
      <c r="C12" t="s" s="26">
        <v>50</v>
      </c>
      <c r="D12" s="25">
        <v>0.8</v>
      </c>
      <c r="E12" s="25">
        <f>'Larvae and eggs and fecundity a'!H12</f>
        <v>9.65</v>
      </c>
      <c r="F12" s="25">
        <f>'Larvae and eggs and fecundity a'!L12</f>
        <v>1.95</v>
      </c>
      <c r="G12" s="25">
        <f>'Larvae and eggs and fecundity a'!M12</f>
        <v>141</v>
      </c>
      <c r="H12" s="25">
        <f>'Larvae and eggs and fecundity a'!T12</f>
        <v>0.033</v>
      </c>
      <c r="I12" s="25">
        <f>'Growth'!F12</f>
        <v>3.65</v>
      </c>
      <c r="J12" s="25">
        <f>'Growth'!H12</f>
        <v>2.2</v>
      </c>
      <c r="K12" s="25">
        <f>'Growth'!J12</f>
        <v>4.5</v>
      </c>
      <c r="L12" s="25">
        <f>'Mortality'!D12</f>
        <v>1.515</v>
      </c>
      <c r="M12" s="25">
        <v>0</v>
      </c>
    </row>
    <row r="13" ht="30.3" customHeight="1">
      <c r="A13" s="87">
        <v>9</v>
      </c>
      <c r="B13" t="s" s="88">
        <v>53</v>
      </c>
      <c r="C13" t="s" s="21">
        <v>54</v>
      </c>
      <c r="D13" s="25">
        <v>0.8</v>
      </c>
      <c r="E13" s="25">
        <f>'Larvae and eggs and fecundity a'!H13</f>
        <v>10.35</v>
      </c>
      <c r="F13" s="25">
        <f>'Larvae and eggs and fecundity a'!L13</f>
        <v>3.05</v>
      </c>
      <c r="G13" s="25">
        <f>'Larvae and eggs and fecundity a'!M13</f>
        <v>14509</v>
      </c>
      <c r="H13" s="25">
        <f>'Larvae and eggs and fecundity a'!T13</f>
        <v>0.001</v>
      </c>
      <c r="I13" s="25">
        <f>'Growth'!F13</f>
        <v>1.33</v>
      </c>
      <c r="J13" s="25">
        <f>'Growth'!H13</f>
        <v>7.1</v>
      </c>
      <c r="K13" s="25">
        <f>'Growth'!J13</f>
        <v>9.5</v>
      </c>
      <c r="L13" s="25">
        <f>'Mortality'!D13</f>
        <v>0.518443144518921</v>
      </c>
      <c r="M13" s="25">
        <v>0</v>
      </c>
    </row>
    <row r="14" ht="19.65" customHeight="1">
      <c r="A14" s="62"/>
      <c r="B14" s="89"/>
      <c r="C14" s="22"/>
      <c r="D14" s="64"/>
      <c r="E14" s="64"/>
      <c r="F14" s="64"/>
      <c r="G14" s="64"/>
      <c r="H14" s="64"/>
      <c r="I14" s="64"/>
      <c r="J14" s="64"/>
      <c r="K14" s="64"/>
      <c r="L14" s="64"/>
      <c r="M14" s="64"/>
    </row>
    <row r="15" ht="19.3" customHeight="1">
      <c r="A15" s="85">
        <v>10</v>
      </c>
      <c r="B15" t="s" s="86">
        <v>58</v>
      </c>
      <c r="C15" t="s" s="19">
        <v>59</v>
      </c>
      <c r="D15" s="25">
        <v>0.8</v>
      </c>
      <c r="E15" s="25">
        <f>'Larvae and eggs and fecundity a'!H15</f>
        <v>23</v>
      </c>
      <c r="F15" s="25">
        <f>'Larvae and eggs and fecundity a'!L15</f>
        <v>0.6</v>
      </c>
      <c r="G15" s="25">
        <f>'Larvae and eggs and fecundity a'!M15</f>
        <v>141075</v>
      </c>
      <c r="H15" s="25">
        <f>'Larvae and eggs and fecundity a'!T15</f>
        <v>0.001</v>
      </c>
      <c r="I15" s="25">
        <f>'Growth'!F15</f>
        <v>0.32</v>
      </c>
      <c r="J15" s="25">
        <f>'Growth'!H15</f>
        <v>16.7</v>
      </c>
      <c r="K15" s="25">
        <f>'Growth'!J15</f>
        <v>51</v>
      </c>
      <c r="L15" s="25">
        <f>'Mortality'!D15</f>
        <v>0.168333333333333</v>
      </c>
      <c r="M15" s="25">
        <v>0</v>
      </c>
    </row>
    <row r="16" ht="19" customHeight="1">
      <c r="A16" s="90">
        <v>11</v>
      </c>
      <c r="B16" t="s" s="91">
        <v>61</v>
      </c>
      <c r="C16" t="s" s="26">
        <v>62</v>
      </c>
      <c r="D16" s="25">
        <v>0.8</v>
      </c>
      <c r="E16" s="25">
        <f>'Larvae and eggs and fecundity a'!H16</f>
        <v>11.65</v>
      </c>
      <c r="F16" s="25">
        <f>'Larvae and eggs and fecundity a'!L16</f>
        <v>1.39166666666667</v>
      </c>
      <c r="G16" s="25">
        <f>'Larvae and eggs and fecundity a'!M16</f>
        <v>5900000</v>
      </c>
      <c r="H16" s="25">
        <f>'Larvae and eggs and fecundity a'!T16</f>
        <v>0.001</v>
      </c>
      <c r="I16" s="25">
        <f>'Growth'!F16</f>
        <v>0.16</v>
      </c>
      <c r="J16" s="25">
        <f>'Growth'!H16</f>
        <v>68.3</v>
      </c>
      <c r="K16" s="25">
        <f>'Growth'!J16</f>
        <v>123</v>
      </c>
      <c r="L16" s="25">
        <f>'Mortality'!D16</f>
        <v>0.216</v>
      </c>
      <c r="M16" s="25">
        <v>0</v>
      </c>
    </row>
    <row r="17" ht="30" customHeight="1">
      <c r="A17" s="90">
        <v>12</v>
      </c>
      <c r="B17" t="s" s="91">
        <v>66</v>
      </c>
      <c r="C17" t="s" s="26">
        <v>67</v>
      </c>
      <c r="D17" s="25">
        <v>0.8</v>
      </c>
      <c r="E17" s="25">
        <f>'Larvae and eggs and fecundity a'!H17</f>
        <v>21.5</v>
      </c>
      <c r="F17" s="25">
        <f>'Larvae and eggs and fecundity a'!L17</f>
        <v>6.16666666666667</v>
      </c>
      <c r="G17" s="25">
        <f>'Larvae and eggs and fecundity a'!M17</f>
        <v>82000</v>
      </c>
      <c r="H17" s="25">
        <f>'Larvae and eggs and fecundity a'!T17</f>
        <v>0.016</v>
      </c>
      <c r="I17" s="25">
        <f>'Growth'!F17</f>
        <v>0.245</v>
      </c>
      <c r="J17" s="25">
        <f>'Growth'!H17</f>
        <v>25</v>
      </c>
      <c r="K17" s="25">
        <f>'Growth'!J17</f>
        <v>70</v>
      </c>
      <c r="L17" s="25">
        <f>'Mortality'!D17</f>
        <v>0.45</v>
      </c>
      <c r="M17" s="25">
        <v>0</v>
      </c>
    </row>
    <row r="18" ht="30" customHeight="1">
      <c r="A18" s="90">
        <v>13</v>
      </c>
      <c r="B18" t="s" s="91">
        <v>70</v>
      </c>
      <c r="C18" t="s" s="26">
        <v>71</v>
      </c>
      <c r="D18" s="25">
        <v>0.8</v>
      </c>
      <c r="E18" s="25">
        <f>'Larvae and eggs and fecundity a'!H18</f>
        <v>8.699999999999999</v>
      </c>
      <c r="F18" s="25">
        <f>'Larvae and eggs and fecundity a'!L18</f>
        <v>2.1</v>
      </c>
      <c r="G18" s="25">
        <f>'Larvae and eggs and fecundity a'!M18</f>
        <v>5000</v>
      </c>
      <c r="H18" s="25">
        <f>'Larvae and eggs and fecundity a'!T18</f>
        <v>0.008</v>
      </c>
      <c r="I18" s="25">
        <f>'Growth'!F18</f>
        <v>0.395</v>
      </c>
      <c r="J18" s="25">
        <f>'Growth'!H18</f>
        <v>7</v>
      </c>
      <c r="K18" s="25">
        <f>'Growth'!J18</f>
        <v>20</v>
      </c>
      <c r="L18" s="25">
        <f>'Mortality'!D18</f>
        <v>0.54</v>
      </c>
      <c r="M18" s="25">
        <v>0</v>
      </c>
    </row>
    <row r="19" ht="19" customHeight="1">
      <c r="A19" s="90">
        <v>14</v>
      </c>
      <c r="B19" t="s" s="91">
        <v>73</v>
      </c>
      <c r="C19" t="s" s="26">
        <v>74</v>
      </c>
      <c r="D19" s="25">
        <v>0.8</v>
      </c>
      <c r="E19" s="25">
        <f>'Larvae and eggs and fecundity a'!H19</f>
        <v>8.6</v>
      </c>
      <c r="F19" s="25">
        <f>'Larvae and eggs and fecundity a'!L19</f>
        <v>1.23333333333333</v>
      </c>
      <c r="G19" s="25">
        <f>'Larvae and eggs and fecundity a'!M19</f>
        <v>325677</v>
      </c>
      <c r="H19" s="25">
        <f>'Larvae and eggs and fecundity a'!T19</f>
        <v>0.002</v>
      </c>
      <c r="I19" s="25">
        <f>'Growth'!F19</f>
        <v>0.246</v>
      </c>
      <c r="J19" s="25">
        <f>'Growth'!H19</f>
        <v>20.5</v>
      </c>
      <c r="K19" s="25">
        <f>'Growth'!J19</f>
        <v>51</v>
      </c>
      <c r="L19" s="25">
        <f>'Mortality'!D19</f>
        <v>0.84</v>
      </c>
      <c r="M19" s="25">
        <v>0</v>
      </c>
    </row>
    <row r="20" ht="19" customHeight="1">
      <c r="A20" s="90">
        <v>15</v>
      </c>
      <c r="B20" t="s" s="91">
        <v>76</v>
      </c>
      <c r="C20" t="s" s="26">
        <v>77</v>
      </c>
      <c r="D20" s="25">
        <v>0.8</v>
      </c>
      <c r="E20" s="25">
        <f>'Larvae and eggs and fecundity a'!H20</f>
        <v>12.35</v>
      </c>
      <c r="F20" s="25">
        <f>'Larvae and eggs and fecundity a'!L20</f>
        <v>0.255</v>
      </c>
      <c r="G20" s="25">
        <f>'Larvae and eggs and fecundity a'!M20</f>
        <v>157594</v>
      </c>
      <c r="H20" s="25">
        <f>'Larvae and eggs and fecundity a'!T20</f>
        <v>0.041</v>
      </c>
      <c r="I20" s="25">
        <f>'Growth'!F20</f>
        <v>0.332</v>
      </c>
      <c r="J20" s="25">
        <f>'Growth'!H20</f>
        <v>19.2</v>
      </c>
      <c r="K20" s="25">
        <f>'Growth'!J20</f>
        <v>40</v>
      </c>
      <c r="L20" s="25">
        <f>'Mortality'!D20</f>
        <v>1.17</v>
      </c>
      <c r="M20" s="25">
        <v>0</v>
      </c>
    </row>
    <row r="21" ht="19" customHeight="1">
      <c r="A21" s="90">
        <v>16</v>
      </c>
      <c r="B21" t="s" s="91">
        <v>80</v>
      </c>
      <c r="C21" t="s" s="26">
        <v>81</v>
      </c>
      <c r="D21" s="25">
        <v>0.8</v>
      </c>
      <c r="E21" s="25">
        <f>'Larvae and eggs and fecundity a'!H21</f>
        <v>12.9</v>
      </c>
      <c r="F21" s="25">
        <f>'Larvae and eggs and fecundity a'!L21</f>
        <v>0.236666666666667</v>
      </c>
      <c r="G21" s="25">
        <f>'Larvae and eggs and fecundity a'!M21</f>
        <v>600000</v>
      </c>
      <c r="H21" s="25">
        <f>'Larvae and eggs and fecundity a'!T21</f>
        <v>0.017</v>
      </c>
      <c r="I21" s="25">
        <f>'Growth'!F21</f>
        <v>0.266</v>
      </c>
      <c r="J21" s="25">
        <f>'Growth'!H21</f>
        <v>42.9</v>
      </c>
      <c r="K21" s="25">
        <f>'Growth'!J21</f>
        <v>107</v>
      </c>
      <c r="L21" s="25">
        <f>'Mortality'!D21</f>
        <v>0.44</v>
      </c>
      <c r="M21" s="25">
        <v>0</v>
      </c>
    </row>
    <row r="22" ht="19" customHeight="1">
      <c r="A22" s="90">
        <v>17</v>
      </c>
      <c r="B22" t="s" s="91">
        <v>83</v>
      </c>
      <c r="C22" t="s" s="26">
        <v>84</v>
      </c>
      <c r="D22" s="25">
        <v>0.8</v>
      </c>
      <c r="E22" s="25">
        <f>'Larvae and eggs and fecundity a'!H22</f>
        <v>9</v>
      </c>
      <c r="F22" s="25">
        <f>'Larvae and eggs and fecundity a'!L22</f>
        <v>1</v>
      </c>
      <c r="G22" s="25">
        <f>'Larvae and eggs and fecundity a'!M22</f>
        <v>27000</v>
      </c>
      <c r="H22" s="25">
        <f>'Larvae and eggs and fecundity a'!T22</f>
        <v>0.013</v>
      </c>
      <c r="I22" s="25">
        <f>'Growth'!F22</f>
        <v>0.79</v>
      </c>
      <c r="J22" s="25">
        <f>'Growth'!H22</f>
        <v>10</v>
      </c>
      <c r="K22" s="25">
        <f>'Growth'!J22</f>
        <v>21</v>
      </c>
      <c r="L22" s="25">
        <f>'Mortality'!D22</f>
        <v>4.76142857142857</v>
      </c>
      <c r="M22" s="25">
        <v>0</v>
      </c>
    </row>
    <row r="23" ht="30" customHeight="1">
      <c r="A23" s="90">
        <v>18</v>
      </c>
      <c r="B23" t="s" s="91">
        <v>87</v>
      </c>
      <c r="C23" t="s" s="26">
        <v>88</v>
      </c>
      <c r="D23" s="25">
        <v>0.8</v>
      </c>
      <c r="E23" s="25">
        <f>'Larvae and eggs and fecundity a'!H23</f>
        <v>20.27</v>
      </c>
      <c r="F23" s="25">
        <f>'Larvae and eggs and fecundity a'!L23</f>
        <v>3.02166666666667</v>
      </c>
      <c r="G23" s="25">
        <f>'Larvae and eggs and fecundity a'!M23</f>
        <v>5000000</v>
      </c>
      <c r="H23" s="25">
        <f>'Larvae and eggs and fecundity a'!T23</f>
        <v>0.001</v>
      </c>
      <c r="I23" s="25">
        <f>'Growth'!F23</f>
        <v>0.25</v>
      </c>
      <c r="J23" s="25">
        <f>'Growth'!H23</f>
        <v>34.7</v>
      </c>
      <c r="K23" s="25">
        <f>'Growth'!J23</f>
        <v>100</v>
      </c>
      <c r="L23" s="25">
        <f>'Mortality'!D24</f>
        <v>0.24625</v>
      </c>
      <c r="M23" s="25">
        <v>0</v>
      </c>
    </row>
    <row r="24" ht="30" customHeight="1">
      <c r="A24" s="90">
        <v>19</v>
      </c>
      <c r="B24" t="s" s="91">
        <v>90</v>
      </c>
      <c r="C24" t="s" s="26">
        <v>91</v>
      </c>
      <c r="D24" s="25">
        <v>0.8</v>
      </c>
      <c r="E24" s="25">
        <f>'Larvae and eggs and fecundity a'!H24</f>
        <v>10</v>
      </c>
      <c r="F24" s="25">
        <f>'Larvae and eggs and fecundity a'!L24</f>
        <v>0.666666666666667</v>
      </c>
      <c r="G24" s="25">
        <f>'Larvae and eggs and fecundity a'!M24</f>
        <v>552000</v>
      </c>
      <c r="H24" s="25">
        <f>'Larvae and eggs and fecundity a'!T24</f>
        <v>0.007</v>
      </c>
      <c r="I24" s="25">
        <f>'Growth'!F24</f>
        <v>0.13</v>
      </c>
      <c r="J24" s="25">
        <f>'Growth'!H24</f>
        <v>30.8</v>
      </c>
      <c r="K24" s="25">
        <f>'Growth'!J24</f>
        <v>100</v>
      </c>
      <c r="L24" s="25">
        <f>'Mortality'!D25</f>
        <v>0.14</v>
      </c>
      <c r="M24" s="25">
        <v>0</v>
      </c>
    </row>
    <row r="25" ht="30.3" customHeight="1">
      <c r="A25" s="87">
        <v>20</v>
      </c>
      <c r="B25" t="s" s="88">
        <v>93</v>
      </c>
      <c r="C25" t="s" s="21">
        <v>94</v>
      </c>
      <c r="D25" s="25">
        <v>0.8</v>
      </c>
      <c r="E25" s="25">
        <f>'Larvae and eggs and fecundity a'!H25</f>
        <v>7.7</v>
      </c>
      <c r="F25" s="25">
        <f>'Larvae and eggs and fecundity a'!L25</f>
        <v>0.176666666666667</v>
      </c>
      <c r="G25" s="25">
        <f>'Larvae and eggs and fecundity a'!M25</f>
        <v>648836</v>
      </c>
      <c r="H25" s="25">
        <f>'Larvae and eggs and fecundity a'!T25</f>
        <v>0.001</v>
      </c>
      <c r="I25" s="25">
        <f>'Growth'!F25</f>
        <v>0.31</v>
      </c>
      <c r="J25" s="25">
        <f>'Growth'!H25</f>
        <v>27.4</v>
      </c>
      <c r="K25" s="25">
        <f>'Growth'!J25</f>
        <v>64</v>
      </c>
      <c r="L25" s="25">
        <f>'Mortality'!D26</f>
        <v>0.3</v>
      </c>
      <c r="M25" s="25">
        <v>0</v>
      </c>
    </row>
    <row r="26" ht="19.65" customHeight="1">
      <c r="A26" s="62"/>
      <c r="B26" s="89"/>
      <c r="C26" s="22"/>
      <c r="D26" s="64"/>
      <c r="E26" s="64"/>
      <c r="F26" s="64"/>
      <c r="G26" s="64"/>
      <c r="H26" s="64"/>
      <c r="I26" s="64"/>
      <c r="J26" s="64"/>
      <c r="K26" s="64"/>
      <c r="L26" s="64"/>
      <c r="M26" s="64"/>
    </row>
    <row r="27" ht="19.3" customHeight="1">
      <c r="A27" s="85">
        <v>21</v>
      </c>
      <c r="B27" t="s" s="86">
        <v>97</v>
      </c>
      <c r="C27" t="s" s="19">
        <v>98</v>
      </c>
      <c r="D27" s="25">
        <v>0.8</v>
      </c>
      <c r="E27" s="25">
        <f>'Larvae and eggs and fecundity a'!H27</f>
        <v>10.9</v>
      </c>
      <c r="F27" s="25">
        <f>'Larvae and eggs and fecundity a'!L27</f>
        <v>3.03333333333333</v>
      </c>
      <c r="G27" s="25">
        <f>'Larvae and eggs and fecundity a'!M27</f>
        <v>21006</v>
      </c>
      <c r="H27" s="25">
        <f>'Larvae and eggs and fecundity a'!T27</f>
        <v>0.001</v>
      </c>
      <c r="I27" s="25">
        <f>'Growth'!F27</f>
        <v>0.48</v>
      </c>
      <c r="J27" s="25">
        <f>'Growth'!H27</f>
        <v>3.69</v>
      </c>
      <c r="K27" s="25">
        <f>'Growth'!J27</f>
        <v>11</v>
      </c>
      <c r="L27" s="25">
        <f>'Mortality'!D28</f>
        <v>2.36</v>
      </c>
      <c r="M27" s="25">
        <v>0</v>
      </c>
    </row>
    <row r="28" ht="30" customHeight="1">
      <c r="A28" s="90">
        <v>22</v>
      </c>
      <c r="B28" t="s" s="91">
        <v>100</v>
      </c>
      <c r="C28" t="s" s="26">
        <v>101</v>
      </c>
      <c r="D28" s="25">
        <v>0.8</v>
      </c>
      <c r="E28" s="25">
        <f>'Larvae and eggs and fecundity a'!H28</f>
        <v>8.9</v>
      </c>
      <c r="F28" s="25">
        <f>'Larvae and eggs and fecundity a'!L28</f>
        <v>1.86666666666667</v>
      </c>
      <c r="G28" s="25">
        <f>'Larvae and eggs and fecundity a'!M28</f>
        <v>226500</v>
      </c>
      <c r="H28" s="25">
        <f>'Larvae and eggs and fecundity a'!T28</f>
        <v>0.001</v>
      </c>
      <c r="I28" s="25">
        <f>'Growth'!F28</f>
        <v>0.47</v>
      </c>
      <c r="J28" s="25">
        <f>'Growth'!H28</f>
        <v>11.5</v>
      </c>
      <c r="K28" s="25">
        <f>'Growth'!J28</f>
        <v>21</v>
      </c>
      <c r="L28" s="25">
        <f>'Mortality'!D29</f>
        <v>0.9</v>
      </c>
      <c r="M28" s="25">
        <v>0</v>
      </c>
    </row>
    <row r="29" ht="19" customHeight="1">
      <c r="A29" s="90">
        <v>23</v>
      </c>
      <c r="B29" t="s" s="91">
        <v>104</v>
      </c>
      <c r="C29" t="s" s="26">
        <v>105</v>
      </c>
      <c r="D29" s="25">
        <v>0.8</v>
      </c>
      <c r="E29" s="25">
        <f>'Larvae and eggs and fecundity a'!H29</f>
        <v>21.5</v>
      </c>
      <c r="F29" s="25">
        <f>'Larvae and eggs and fecundity a'!L29</f>
        <v>6.16666666666667</v>
      </c>
      <c r="G29" s="25">
        <f>'Larvae and eggs and fecundity a'!M29</f>
        <v>160000</v>
      </c>
      <c r="H29" s="25">
        <f>'Larvae and eggs and fecundity a'!T29</f>
        <v>0.001</v>
      </c>
      <c r="I29" s="25">
        <f>'Growth'!F29</f>
        <v>1.7</v>
      </c>
      <c r="J29" s="25">
        <f>'Growth'!H29</f>
        <v>8.18</v>
      </c>
      <c r="K29" s="25">
        <f>'Growth'!J29</f>
        <v>18</v>
      </c>
      <c r="L29" s="25">
        <f>'Mortality'!D30</f>
        <v>0.63</v>
      </c>
      <c r="M29" s="25">
        <v>0</v>
      </c>
    </row>
    <row r="30" ht="19" customHeight="1">
      <c r="A30" s="90">
        <v>24</v>
      </c>
      <c r="B30" t="s" s="91">
        <v>108</v>
      </c>
      <c r="C30" t="s" s="26">
        <v>109</v>
      </c>
      <c r="D30" s="25">
        <v>0.8</v>
      </c>
      <c r="E30" s="25">
        <f>'Larvae and eggs and fecundity a'!H30</f>
        <v>18.93</v>
      </c>
      <c r="F30" s="25">
        <f>'Larvae and eggs and fecundity a'!L30</f>
        <v>0.535666666666667</v>
      </c>
      <c r="G30" s="25">
        <f>'Larvae and eggs and fecundity a'!M30</f>
        <v>21006</v>
      </c>
      <c r="H30" s="25">
        <f>'Larvae and eggs and fecundity a'!T30</f>
        <v>0.002</v>
      </c>
      <c r="I30" s="25">
        <f>'Growth'!F30</f>
        <v>0.38</v>
      </c>
      <c r="J30" s="25">
        <f>'Growth'!H30</f>
        <v>13.5</v>
      </c>
      <c r="K30" s="25">
        <f>'Growth'!J30</f>
        <v>24</v>
      </c>
      <c r="L30" s="25">
        <f>'Mortality'!D31</f>
        <v>0.97</v>
      </c>
      <c r="M30" s="25">
        <v>0</v>
      </c>
    </row>
    <row r="31" ht="19" customHeight="1">
      <c r="A31" s="90">
        <v>25</v>
      </c>
      <c r="B31" t="s" s="91">
        <v>112</v>
      </c>
      <c r="C31" t="s" s="26">
        <v>113</v>
      </c>
      <c r="D31" s="25">
        <v>0.8</v>
      </c>
      <c r="E31" s="25">
        <f>'Larvae and eggs and fecundity a'!H31</f>
        <v>10.5</v>
      </c>
      <c r="F31" s="25">
        <f>'Larvae and eggs and fecundity a'!L31</f>
        <v>1.66666666666667</v>
      </c>
      <c r="G31" s="25">
        <f>'Larvae and eggs and fecundity a'!M31</f>
        <v>169000</v>
      </c>
      <c r="H31" s="25">
        <f>'Larvae and eggs and fecundity a'!T31</f>
        <v>0.001</v>
      </c>
      <c r="I31" s="25">
        <f>'Growth'!F31</f>
        <v>0.36</v>
      </c>
      <c r="J31" s="25">
        <f>'Growth'!H31</f>
        <v>14.3</v>
      </c>
      <c r="K31" s="25">
        <f>'Growth'!J31</f>
        <v>27</v>
      </c>
      <c r="L31" s="25">
        <f>'Mortality'!D32</f>
        <v>0.667</v>
      </c>
      <c r="M31" s="25">
        <v>0</v>
      </c>
    </row>
    <row r="32" ht="19" customHeight="1">
      <c r="A32" s="90">
        <v>26</v>
      </c>
      <c r="B32" t="s" s="91">
        <v>115</v>
      </c>
      <c r="C32" t="s" s="26">
        <v>116</v>
      </c>
      <c r="D32" s="25">
        <v>0.8</v>
      </c>
      <c r="E32" s="25">
        <f>'Larvae and eggs and fecundity a'!H32</f>
        <v>14.25</v>
      </c>
      <c r="F32" s="25">
        <f>'Larvae and eggs and fecundity a'!L32</f>
        <v>3.58333333333333</v>
      </c>
      <c r="G32" s="25">
        <f>'Larvae and eggs and fecundity a'!M32</f>
        <v>14630</v>
      </c>
      <c r="H32" s="25">
        <f>'Larvae and eggs and fecundity a'!T32</f>
        <v>0.001</v>
      </c>
      <c r="I32" s="25">
        <f>'Growth'!F32</f>
        <v>0.6</v>
      </c>
      <c r="J32" s="25">
        <f>'Growth'!H32</f>
        <v>10</v>
      </c>
      <c r="K32" s="25">
        <f>'Growth'!J32</f>
        <v>16</v>
      </c>
      <c r="L32" s="25">
        <f>'Mortality'!D33</f>
        <v>0.376511111111111</v>
      </c>
      <c r="M32" s="25">
        <v>0</v>
      </c>
    </row>
    <row r="33" ht="19" customHeight="1">
      <c r="A33" s="90">
        <v>27</v>
      </c>
      <c r="B33" t="s" s="91">
        <v>118</v>
      </c>
      <c r="C33" t="s" s="26">
        <v>119</v>
      </c>
      <c r="D33" s="25">
        <v>0.8</v>
      </c>
      <c r="E33" s="25">
        <f>'Larvae and eggs and fecundity a'!H33</f>
        <v>10.95</v>
      </c>
      <c r="F33" s="25">
        <f>'Larvae and eggs and fecundity a'!L33</f>
        <v>0.131666666666667</v>
      </c>
      <c r="G33" s="25">
        <f>'Larvae and eggs and fecundity a'!M33</f>
        <v>190000</v>
      </c>
      <c r="H33" s="25">
        <f>'Larvae and eggs and fecundity a'!T33</f>
        <v>0.033</v>
      </c>
      <c r="I33" s="25">
        <f>'Growth'!F33</f>
        <v>0.107</v>
      </c>
      <c r="J33" s="25">
        <f>'Growth'!H33</f>
        <v>10.27</v>
      </c>
      <c r="K33" s="25">
        <f>'Growth'!J33</f>
        <v>50.2</v>
      </c>
      <c r="L33" s="25">
        <f>'Mortality'!D34</f>
        <v>0.4</v>
      </c>
      <c r="M33" s="25">
        <v>0</v>
      </c>
    </row>
    <row r="34" ht="30" customHeight="1">
      <c r="A34" s="90">
        <v>28</v>
      </c>
      <c r="B34" t="s" s="91">
        <v>120</v>
      </c>
      <c r="C34" t="s" s="26">
        <v>121</v>
      </c>
      <c r="D34" s="25">
        <v>0.8</v>
      </c>
      <c r="E34" s="25">
        <f>'Larvae and eggs and fecundity a'!H34</f>
        <v>11.65</v>
      </c>
      <c r="F34" s="25">
        <f>'Larvae and eggs and fecundity a'!L34</f>
        <v>1.39166666666667</v>
      </c>
      <c r="G34" s="25">
        <f>'Larvae and eggs and fecundity a'!M34</f>
        <v>969000</v>
      </c>
      <c r="H34" s="25">
        <f>'Larvae and eggs and fecundity a'!T34</f>
        <v>0.001</v>
      </c>
      <c r="I34" s="25">
        <f>'Growth'!F34</f>
        <v>0.22</v>
      </c>
      <c r="J34" s="25">
        <f>'Growth'!H34</f>
        <v>34.9</v>
      </c>
      <c r="K34" s="25">
        <f>'Growth'!J34</f>
        <v>110</v>
      </c>
      <c r="L34" s="25">
        <f>'Mortality'!D35</f>
        <v>0.43</v>
      </c>
      <c r="M34" s="25">
        <v>0</v>
      </c>
    </row>
    <row r="35" ht="19" customHeight="1">
      <c r="A35" s="90">
        <v>29</v>
      </c>
      <c r="B35" t="s" s="91">
        <v>123</v>
      </c>
      <c r="C35" t="s" s="26">
        <v>124</v>
      </c>
      <c r="D35" s="25">
        <v>0.8</v>
      </c>
      <c r="E35" s="25">
        <f>'Larvae and eggs and fecundity a'!H35</f>
        <v>10.5</v>
      </c>
      <c r="F35" s="25">
        <f>'Larvae and eggs and fecundity a'!L35</f>
        <v>2.5</v>
      </c>
      <c r="G35" s="25">
        <f>'Larvae and eggs and fecundity a'!M35</f>
        <v>521738</v>
      </c>
      <c r="H35" s="25">
        <f>'Larvae and eggs and fecundity a'!T35</f>
        <v>0.001</v>
      </c>
      <c r="I35" s="25">
        <f>'Growth'!F35</f>
        <v>0.43</v>
      </c>
      <c r="J35" s="25">
        <f>'Growth'!H35</f>
        <v>19.2</v>
      </c>
      <c r="K35" s="25">
        <f>'Growth'!J35</f>
        <v>46</v>
      </c>
      <c r="L35" s="25">
        <f>'Mortality'!D36</f>
        <v>1.33</v>
      </c>
      <c r="M35" s="25">
        <v>0</v>
      </c>
    </row>
    <row r="36" ht="30" customHeight="1">
      <c r="A36" s="90">
        <v>30</v>
      </c>
      <c r="B36" t="s" s="91">
        <v>127</v>
      </c>
      <c r="C36" t="s" s="26">
        <v>128</v>
      </c>
      <c r="D36" s="25">
        <v>0.8</v>
      </c>
      <c r="E36" s="25">
        <f>'Larvae and eggs and fecundity a'!H36</f>
        <v>12.5</v>
      </c>
      <c r="F36" s="25">
        <f>'Larvae and eggs and fecundity a'!L36</f>
        <v>2.5</v>
      </c>
      <c r="G36" s="25">
        <f>'Larvae and eggs and fecundity a'!M36</f>
        <v>243</v>
      </c>
      <c r="H36" s="25">
        <f>'Larvae and eggs and fecundity a'!T36</f>
        <v>0.68</v>
      </c>
      <c r="I36" s="25">
        <f>'Growth'!F36</f>
        <v>0.446</v>
      </c>
      <c r="J36" s="25">
        <f>'Growth'!H36</f>
        <v>3.7</v>
      </c>
      <c r="K36" s="25">
        <f>'Growth'!J36</f>
        <v>13</v>
      </c>
      <c r="L36" s="25">
        <f>'Mortality'!D37</f>
        <v>0.54</v>
      </c>
      <c r="M36" s="25">
        <v>0</v>
      </c>
    </row>
    <row r="37" ht="30" customHeight="1">
      <c r="A37" s="90">
        <v>31</v>
      </c>
      <c r="B37" t="s" s="91">
        <v>129</v>
      </c>
      <c r="C37" t="s" s="26">
        <v>130</v>
      </c>
      <c r="D37" s="25">
        <v>0.8</v>
      </c>
      <c r="E37" s="25">
        <f>'Larvae and eggs and fecundity a'!H37</f>
        <v>10.25</v>
      </c>
      <c r="F37" s="25">
        <f>'Larvae and eggs and fecundity a'!L37</f>
        <v>0.225</v>
      </c>
      <c r="G37" s="25">
        <f>'Larvae and eggs and fecundity a'!M37</f>
        <v>520228</v>
      </c>
      <c r="H37" s="25">
        <f>'Larvae and eggs and fecundity a'!T37</f>
        <v>0.001</v>
      </c>
      <c r="I37" s="25">
        <f>'Growth'!F37</f>
        <v>0.12</v>
      </c>
      <c r="J37" s="25">
        <f>'Growth'!H37</f>
        <v>42</v>
      </c>
      <c r="K37" s="25">
        <f>'Growth'!J37</f>
        <v>103</v>
      </c>
      <c r="L37" s="25">
        <f>'Mortality'!D38</f>
        <v>0.24</v>
      </c>
      <c r="M37" s="25">
        <v>0</v>
      </c>
    </row>
    <row r="38" ht="30" customHeight="1">
      <c r="A38" s="90">
        <v>32</v>
      </c>
      <c r="B38" t="s" s="91">
        <v>133</v>
      </c>
      <c r="C38" t="s" s="26">
        <v>134</v>
      </c>
      <c r="D38" s="25">
        <v>0.8</v>
      </c>
      <c r="E38" s="25">
        <f>'Larvae and eggs and fecundity a'!H38</f>
        <v>15.2</v>
      </c>
      <c r="F38" s="25">
        <f>'Larvae and eggs and fecundity a'!L38</f>
        <v>0.326666666666667</v>
      </c>
      <c r="G38" s="25">
        <f>'Larvae and eggs and fecundity a'!M38</f>
        <v>225</v>
      </c>
      <c r="H38" s="25">
        <f>'Larvae and eggs and fecundity a'!T38</f>
        <v>0.195</v>
      </c>
      <c r="I38" s="25">
        <f>'Growth'!F38</f>
        <v>1.39181818181818</v>
      </c>
      <c r="J38" s="25">
        <f>'Growth'!H38</f>
        <v>9.069767441860471</v>
      </c>
      <c r="K38" s="25">
        <f>'Growth'!J38</f>
        <v>15.3</v>
      </c>
      <c r="L38" s="25">
        <f>'Mortality'!D39</f>
        <v>0.476636363636364</v>
      </c>
      <c r="M38" s="25">
        <v>0</v>
      </c>
    </row>
    <row r="39" ht="30" customHeight="1">
      <c r="A39" s="90">
        <v>33</v>
      </c>
      <c r="B39" t="s" s="91">
        <v>136</v>
      </c>
      <c r="C39" t="s" s="26">
        <v>137</v>
      </c>
      <c r="D39" s="25">
        <v>0.8</v>
      </c>
      <c r="E39" s="25">
        <f>'Larvae and eggs and fecundity a'!H39</f>
        <v>27</v>
      </c>
      <c r="F39" s="25">
        <f>'Larvae and eggs and fecundity a'!L39</f>
        <v>0.7666666666666671</v>
      </c>
      <c r="G39" s="25">
        <f>'Larvae and eggs and fecundity a'!M39</f>
        <v>13133</v>
      </c>
      <c r="H39" s="25">
        <f>'Larvae and eggs and fecundity a'!T39</f>
        <v>0.005</v>
      </c>
      <c r="I39" s="25">
        <f>'Growth'!F39</f>
        <v>0.49</v>
      </c>
      <c r="J39" s="25">
        <f>'Growth'!H39</f>
        <v>14</v>
      </c>
      <c r="K39" s="25">
        <f>'Growth'!J39</f>
        <v>21</v>
      </c>
      <c r="L39" s="25">
        <f>'Mortality'!D40</f>
        <v>0.6</v>
      </c>
      <c r="M39" s="25">
        <v>0</v>
      </c>
    </row>
    <row r="40" ht="19.3" customHeight="1">
      <c r="A40" s="87">
        <v>34</v>
      </c>
      <c r="B40" t="s" s="88">
        <v>139</v>
      </c>
      <c r="C40" t="s" s="21">
        <v>140</v>
      </c>
      <c r="D40" s="25">
        <v>0.8</v>
      </c>
      <c r="E40" s="25">
        <f>'Larvae and eggs and fecundity a'!H40</f>
        <v>7.5</v>
      </c>
      <c r="F40" s="25">
        <f>'Larvae and eggs and fecundity a'!L40</f>
        <v>0.75</v>
      </c>
      <c r="G40" s="25">
        <f>'Larvae and eggs and fecundity a'!M40</f>
        <v>300000</v>
      </c>
      <c r="H40" s="25">
        <f>'Larvae and eggs and fecundity a'!T40</f>
        <v>0.001</v>
      </c>
      <c r="I40" s="25">
        <f>'Growth'!F40</f>
        <v>0.32</v>
      </c>
      <c r="J40" s="25">
        <f>'Growth'!H40</f>
        <v>24.6</v>
      </c>
      <c r="K40" s="25">
        <f>'Growth'!J40</f>
        <v>70</v>
      </c>
      <c r="L40" s="25">
        <f>'Mortality'!D41</f>
        <v>0.1</v>
      </c>
      <c r="M40" s="25">
        <v>0</v>
      </c>
    </row>
    <row r="41" ht="63.65" customHeight="1">
      <c r="A41" s="95"/>
      <c r="B41" s="96"/>
      <c r="C41" s="98"/>
      <c r="D41" s="41"/>
      <c r="E41" s="41"/>
      <c r="F41" s="41"/>
      <c r="G41" s="41"/>
      <c r="H41" s="41"/>
      <c r="I41" s="41"/>
      <c r="J41" s="41"/>
      <c r="K41" s="41"/>
      <c r="L41" s="41"/>
      <c r="M41" t="s" s="26">
        <v>344</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14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00" customWidth="1"/>
    <col min="2" max="2" width="232.375" style="100" customWidth="1"/>
    <col min="3" max="5" width="16.3516" style="100" customWidth="1"/>
    <col min="6" max="256" width="16.3516" style="100" customWidth="1"/>
  </cols>
  <sheetData>
    <row r="1" ht="27.65" customHeight="1">
      <c r="A1" t="s" s="2">
        <v>345</v>
      </c>
      <c r="B1" s="2"/>
      <c r="C1" s="2"/>
      <c r="D1" s="2"/>
      <c r="E1" s="2"/>
    </row>
    <row r="2" ht="18.25" customHeight="1">
      <c r="A2" s="101"/>
      <c r="B2" t="s" s="102">
        <v>346</v>
      </c>
      <c r="C2" s="103"/>
      <c r="D2" s="103"/>
      <c r="E2" s="103"/>
    </row>
    <row r="3" ht="15.5" customHeight="1">
      <c r="A3" s="104">
        <v>1</v>
      </c>
      <c r="B3" t="s" s="105">
        <v>347</v>
      </c>
      <c r="C3" s="106"/>
      <c r="D3" s="106"/>
      <c r="E3" s="106"/>
    </row>
    <row r="4" ht="18.05" customHeight="1">
      <c r="A4" s="107">
        <v>2</v>
      </c>
      <c r="B4" t="s" s="108">
        <v>348</v>
      </c>
      <c r="C4" s="109"/>
      <c r="D4" s="109"/>
      <c r="E4" s="109"/>
    </row>
    <row r="5" ht="18.05" customHeight="1">
      <c r="A5" s="107">
        <v>3</v>
      </c>
      <c r="B5" t="s" s="108">
        <v>349</v>
      </c>
      <c r="C5" s="109"/>
      <c r="D5" s="109"/>
      <c r="E5" s="109"/>
    </row>
    <row r="6" ht="18.05" customHeight="1">
      <c r="A6" s="107">
        <v>4</v>
      </c>
      <c r="B6" t="s" s="108">
        <v>350</v>
      </c>
      <c r="C6" s="109"/>
      <c r="D6" s="109"/>
      <c r="E6" s="109"/>
    </row>
    <row r="7" ht="18.05" customHeight="1">
      <c r="A7" s="107">
        <v>5</v>
      </c>
      <c r="B7" t="s" s="108">
        <v>351</v>
      </c>
      <c r="C7" s="109"/>
      <c r="D7" s="109"/>
      <c r="E7" s="109"/>
    </row>
    <row r="8" ht="18.05" customHeight="1">
      <c r="A8" s="107">
        <v>6</v>
      </c>
      <c r="B8" t="s" s="108">
        <v>352</v>
      </c>
      <c r="C8" s="109"/>
      <c r="D8" s="109"/>
      <c r="E8" s="109"/>
    </row>
    <row r="9" ht="18.05" customHeight="1">
      <c r="A9" s="107">
        <v>7</v>
      </c>
      <c r="B9" t="s" s="108">
        <v>353</v>
      </c>
      <c r="C9" s="109"/>
      <c r="D9" s="109"/>
      <c r="E9" s="109"/>
    </row>
    <row r="10" ht="18.05" customHeight="1">
      <c r="A10" s="107">
        <v>8</v>
      </c>
      <c r="B10" t="s" s="108">
        <v>354</v>
      </c>
      <c r="C10" s="109"/>
      <c r="D10" s="109"/>
      <c r="E10" s="109"/>
    </row>
    <row r="11" ht="18.05" customHeight="1">
      <c r="A11" s="107">
        <v>9</v>
      </c>
      <c r="B11" t="s" s="108">
        <v>355</v>
      </c>
      <c r="C11" s="109"/>
      <c r="D11" s="109"/>
      <c r="E11" s="109"/>
    </row>
    <row r="12" ht="18.05" customHeight="1">
      <c r="A12" s="107">
        <v>10</v>
      </c>
      <c r="B12" t="s" s="108">
        <v>356</v>
      </c>
      <c r="C12" s="109"/>
      <c r="D12" s="109"/>
      <c r="E12" s="109"/>
    </row>
    <row r="13" ht="18.05" customHeight="1">
      <c r="A13" s="107">
        <v>11</v>
      </c>
      <c r="B13" t="s" s="108">
        <v>357</v>
      </c>
      <c r="C13" s="109"/>
      <c r="D13" s="109"/>
      <c r="E13" s="109"/>
    </row>
    <row r="14" ht="18.05" customHeight="1">
      <c r="A14" s="107">
        <v>12</v>
      </c>
      <c r="B14" t="s" s="108">
        <v>358</v>
      </c>
      <c r="C14" s="109"/>
      <c r="D14" s="109"/>
      <c r="E14" s="109"/>
    </row>
    <row r="15" ht="18.05" customHeight="1">
      <c r="A15" s="107">
        <v>13</v>
      </c>
      <c r="B15" t="s" s="108">
        <v>359</v>
      </c>
      <c r="C15" s="109"/>
      <c r="D15" s="109"/>
      <c r="E15" s="109"/>
    </row>
    <row r="16" ht="18.05" customHeight="1">
      <c r="A16" s="107">
        <v>14</v>
      </c>
      <c r="B16" t="s" s="108">
        <v>360</v>
      </c>
      <c r="C16" s="109"/>
      <c r="D16" s="109"/>
      <c r="E16" s="109"/>
    </row>
    <row r="17" ht="18.05" customHeight="1">
      <c r="A17" s="107">
        <v>15</v>
      </c>
      <c r="B17" t="s" s="108">
        <v>361</v>
      </c>
      <c r="C17" s="109"/>
      <c r="D17" s="109"/>
      <c r="E17" s="109"/>
    </row>
    <row r="18" ht="18.05" customHeight="1">
      <c r="A18" s="107">
        <v>18</v>
      </c>
      <c r="B18" t="s" s="108">
        <v>362</v>
      </c>
      <c r="C18" s="109"/>
      <c r="D18" s="109"/>
      <c r="E18" s="109"/>
    </row>
    <row r="19" ht="18.05" customHeight="1">
      <c r="A19" s="107">
        <v>17</v>
      </c>
      <c r="B19" t="s" s="108">
        <v>363</v>
      </c>
      <c r="C19" s="109"/>
      <c r="D19" s="109"/>
      <c r="E19" s="109"/>
    </row>
    <row r="20" ht="18.05" customHeight="1">
      <c r="A20" s="107">
        <v>19</v>
      </c>
      <c r="B20" t="s" s="108">
        <v>364</v>
      </c>
      <c r="C20" s="109"/>
      <c r="D20" s="109"/>
      <c r="E20" s="109"/>
    </row>
    <row r="21" ht="18.05" customHeight="1">
      <c r="A21" s="107">
        <v>20</v>
      </c>
      <c r="B21" t="s" s="108">
        <v>365</v>
      </c>
      <c r="C21" s="109"/>
      <c r="D21" s="109"/>
      <c r="E21" s="109"/>
    </row>
    <row r="22" ht="18.05" customHeight="1">
      <c r="A22" s="107">
        <v>21</v>
      </c>
      <c r="B22" t="s" s="108">
        <v>366</v>
      </c>
      <c r="C22" s="109"/>
      <c r="D22" s="109"/>
      <c r="E22" s="109"/>
    </row>
    <row r="23" ht="18.05" customHeight="1">
      <c r="A23" s="107">
        <v>22</v>
      </c>
      <c r="B23" t="s" s="108">
        <v>367</v>
      </c>
      <c r="C23" s="109"/>
      <c r="D23" s="109"/>
      <c r="E23" s="109"/>
    </row>
    <row r="24" ht="18.05" customHeight="1">
      <c r="A24" s="107">
        <v>23</v>
      </c>
      <c r="B24" t="s" s="108">
        <v>368</v>
      </c>
      <c r="C24" s="109"/>
      <c r="D24" s="109"/>
      <c r="E24" s="109"/>
    </row>
    <row r="25" ht="18.05" customHeight="1">
      <c r="A25" s="107">
        <v>24</v>
      </c>
      <c r="B25" t="s" s="108">
        <v>369</v>
      </c>
      <c r="C25" s="109"/>
      <c r="D25" s="109"/>
      <c r="E25" s="109"/>
    </row>
    <row r="26" ht="18.05" customHeight="1">
      <c r="A26" s="107">
        <v>25</v>
      </c>
      <c r="B26" t="s" s="108">
        <v>370</v>
      </c>
      <c r="C26" s="109"/>
      <c r="D26" s="109"/>
      <c r="E26" s="109"/>
    </row>
    <row r="27" ht="18.05" customHeight="1">
      <c r="A27" s="107">
        <v>26</v>
      </c>
      <c r="B27" t="s" s="110">
        <v>371</v>
      </c>
      <c r="C27" s="109"/>
      <c r="D27" s="109"/>
      <c r="E27" s="109"/>
    </row>
    <row r="28" ht="18.05" customHeight="1">
      <c r="A28" s="107">
        <v>27</v>
      </c>
      <c r="B28" t="s" s="110">
        <v>372</v>
      </c>
      <c r="C28" s="109"/>
      <c r="D28" s="109"/>
      <c r="E28" s="109"/>
    </row>
    <row r="29" ht="21.5" customHeight="1">
      <c r="A29" s="107">
        <v>28</v>
      </c>
      <c r="B29" t="s" s="111">
        <v>373</v>
      </c>
      <c r="C29" s="112"/>
      <c r="D29" s="109"/>
      <c r="E29" s="109"/>
    </row>
    <row r="30" ht="20.7" customHeight="1">
      <c r="A30" s="107">
        <v>29</v>
      </c>
      <c r="B30" t="s" s="113">
        <v>374</v>
      </c>
      <c r="C30" s="114"/>
      <c r="D30" s="109"/>
      <c r="E30" s="109"/>
    </row>
    <row r="31" ht="20.7" customHeight="1">
      <c r="A31" s="115">
        <v>30</v>
      </c>
      <c r="B31" t="s" s="116">
        <v>375</v>
      </c>
      <c r="C31" s="117"/>
      <c r="D31" s="118"/>
      <c r="E31" s="109"/>
    </row>
    <row r="32" ht="20.7" customHeight="1">
      <c r="A32" s="115">
        <v>31</v>
      </c>
      <c r="B32" t="s" s="119">
        <v>376</v>
      </c>
      <c r="C32" s="120"/>
      <c r="D32" s="118"/>
      <c r="E32" s="109"/>
    </row>
    <row r="33" ht="20.7" customHeight="1">
      <c r="A33" s="115">
        <v>32</v>
      </c>
      <c r="B33" t="s" s="119">
        <v>377</v>
      </c>
      <c r="C33" s="120"/>
      <c r="D33" s="118"/>
      <c r="E33" s="109"/>
    </row>
    <row r="34" ht="20.7" customHeight="1">
      <c r="A34" s="115">
        <v>33</v>
      </c>
      <c r="B34" t="s" s="119">
        <v>378</v>
      </c>
      <c r="C34" s="120"/>
      <c r="D34" s="118"/>
      <c r="E34" s="109"/>
    </row>
    <row r="35" ht="20.7" customHeight="1">
      <c r="A35" s="115">
        <v>34</v>
      </c>
      <c r="B35" t="s" s="119">
        <v>379</v>
      </c>
      <c r="C35" s="120"/>
      <c r="D35" s="118"/>
      <c r="E35" s="109"/>
    </row>
    <row r="36" ht="20.7" customHeight="1">
      <c r="A36" s="115">
        <v>35</v>
      </c>
      <c r="B36" t="s" s="119">
        <v>380</v>
      </c>
      <c r="C36" s="120"/>
      <c r="D36" s="118"/>
      <c r="E36" s="109"/>
    </row>
    <row r="37" ht="20.7" customHeight="1">
      <c r="A37" s="115">
        <v>36</v>
      </c>
      <c r="B37" t="s" s="119">
        <v>381</v>
      </c>
      <c r="C37" s="120"/>
      <c r="D37" s="118"/>
      <c r="E37" s="109"/>
    </row>
    <row r="38" ht="20.7" customHeight="1">
      <c r="A38" s="115">
        <v>37</v>
      </c>
      <c r="B38" t="s" s="119">
        <v>382</v>
      </c>
      <c r="C38" s="120"/>
      <c r="D38" s="118"/>
      <c r="E38" s="109"/>
    </row>
    <row r="39" ht="20.7" customHeight="1">
      <c r="A39" s="115">
        <v>38</v>
      </c>
      <c r="B39" t="s" s="119">
        <v>383</v>
      </c>
      <c r="C39" s="120"/>
      <c r="D39" s="118"/>
      <c r="E39" s="109"/>
    </row>
    <row r="40" ht="20.7" customHeight="1">
      <c r="A40" s="115">
        <v>39</v>
      </c>
      <c r="B40" t="s" s="119">
        <v>384</v>
      </c>
      <c r="C40" s="120"/>
      <c r="D40" s="118"/>
      <c r="E40" s="109"/>
    </row>
    <row r="41" ht="20.7" customHeight="1">
      <c r="A41" s="115">
        <v>40</v>
      </c>
      <c r="B41" t="s" s="116">
        <v>385</v>
      </c>
      <c r="C41" s="117"/>
      <c r="D41" s="118"/>
      <c r="E41" s="109"/>
    </row>
    <row r="42" ht="20.7" customHeight="1">
      <c r="A42" s="115">
        <v>41</v>
      </c>
      <c r="B42" t="s" s="119">
        <v>386</v>
      </c>
      <c r="C42" s="120"/>
      <c r="D42" s="118"/>
      <c r="E42" s="109"/>
    </row>
    <row r="43" ht="20.7" customHeight="1">
      <c r="A43" s="115">
        <v>42</v>
      </c>
      <c r="B43" t="s" s="116">
        <v>387</v>
      </c>
      <c r="C43" s="120"/>
      <c r="D43" s="118"/>
      <c r="E43" s="109"/>
    </row>
    <row r="44" ht="20.7" customHeight="1">
      <c r="A44" s="115">
        <v>43</v>
      </c>
      <c r="B44" t="s" s="116">
        <v>388</v>
      </c>
      <c r="C44" s="117"/>
      <c r="D44" s="118"/>
      <c r="E44" s="109"/>
    </row>
    <row r="45" ht="20.7" customHeight="1">
      <c r="A45" s="115">
        <v>44</v>
      </c>
      <c r="B45" t="s" s="116">
        <v>389</v>
      </c>
      <c r="C45" s="120"/>
      <c r="D45" s="118"/>
      <c r="E45" s="109"/>
    </row>
    <row r="46" ht="20.7" customHeight="1">
      <c r="A46" s="115">
        <v>45</v>
      </c>
      <c r="B46" t="s" s="121">
        <v>390</v>
      </c>
      <c r="C46" s="120"/>
      <c r="D46" s="118"/>
      <c r="E46" s="109"/>
    </row>
    <row r="47" ht="20.7" customHeight="1">
      <c r="A47" s="115">
        <v>46</v>
      </c>
      <c r="B47" t="s" s="121">
        <v>391</v>
      </c>
      <c r="C47" s="120"/>
      <c r="D47" s="118"/>
      <c r="E47" s="109"/>
    </row>
    <row r="48" ht="20.7" customHeight="1">
      <c r="A48" s="115">
        <v>47</v>
      </c>
      <c r="B48" t="s" s="121">
        <v>392</v>
      </c>
      <c r="C48" s="120"/>
      <c r="D48" s="118"/>
      <c r="E48" s="109"/>
    </row>
    <row r="49" ht="20.7" customHeight="1">
      <c r="A49" s="115">
        <v>48</v>
      </c>
      <c r="B49" t="s" s="121">
        <v>393</v>
      </c>
      <c r="C49" s="120"/>
      <c r="D49" s="118"/>
      <c r="E49" s="109"/>
    </row>
    <row r="50" ht="20.7" customHeight="1">
      <c r="A50" s="115">
        <v>49</v>
      </c>
      <c r="B50" t="s" s="121">
        <v>394</v>
      </c>
      <c r="C50" s="120"/>
      <c r="D50" s="118"/>
      <c r="E50" s="109"/>
    </row>
    <row r="51" ht="20.7" customHeight="1">
      <c r="A51" s="115">
        <v>50</v>
      </c>
      <c r="B51" t="s" s="121">
        <v>395</v>
      </c>
      <c r="C51" s="120"/>
      <c r="D51" s="118"/>
      <c r="E51" s="109"/>
    </row>
    <row r="52" ht="20.7" customHeight="1">
      <c r="A52" s="115">
        <v>51</v>
      </c>
      <c r="B52" t="s" s="121">
        <v>396</v>
      </c>
      <c r="C52" s="120"/>
      <c r="D52" s="118"/>
      <c r="E52" s="109"/>
    </row>
    <row r="53" ht="20.7" customHeight="1">
      <c r="A53" s="115">
        <v>52</v>
      </c>
      <c r="B53" t="s" s="121">
        <v>397</v>
      </c>
      <c r="C53" s="120"/>
      <c r="D53" s="118"/>
      <c r="E53" s="109"/>
    </row>
    <row r="54" ht="20.7" customHeight="1">
      <c r="A54" s="115">
        <v>53</v>
      </c>
      <c r="B54" t="s" s="121">
        <v>398</v>
      </c>
      <c r="C54" s="120"/>
      <c r="D54" s="118"/>
      <c r="E54" s="109"/>
    </row>
    <row r="55" ht="20.7" customHeight="1">
      <c r="A55" s="115">
        <v>54</v>
      </c>
      <c r="B55" t="s" s="121">
        <v>399</v>
      </c>
      <c r="C55" s="120"/>
      <c r="D55" s="118"/>
      <c r="E55" s="109"/>
    </row>
    <row r="56" ht="20.7" customHeight="1">
      <c r="A56" s="115">
        <v>55</v>
      </c>
      <c r="B56" t="s" s="121">
        <v>400</v>
      </c>
      <c r="C56" s="120"/>
      <c r="D56" s="118"/>
      <c r="E56" s="109"/>
    </row>
    <row r="57" ht="18.7" customHeight="1">
      <c r="A57" s="115">
        <v>56</v>
      </c>
      <c r="B57" t="s" s="121">
        <v>401</v>
      </c>
      <c r="C57" s="120"/>
      <c r="D57" s="118"/>
      <c r="E57" s="109"/>
    </row>
    <row r="58" ht="20.7" customHeight="1">
      <c r="A58" s="115">
        <v>57</v>
      </c>
      <c r="B58" t="s" s="121">
        <v>402</v>
      </c>
      <c r="C58" s="120"/>
      <c r="D58" s="118"/>
      <c r="E58" s="109"/>
    </row>
    <row r="59" ht="20.7" customHeight="1">
      <c r="A59" s="115">
        <v>58</v>
      </c>
      <c r="B59" t="s" s="121">
        <v>403</v>
      </c>
      <c r="C59" s="120"/>
      <c r="D59" s="118"/>
      <c r="E59" s="109"/>
    </row>
    <row r="60" ht="20.7" customHeight="1">
      <c r="A60" s="115">
        <v>59</v>
      </c>
      <c r="B60" t="s" s="121">
        <v>404</v>
      </c>
      <c r="C60" s="120"/>
      <c r="D60" s="118"/>
      <c r="E60" s="109"/>
    </row>
    <row r="61" ht="20.7" customHeight="1">
      <c r="A61" s="115">
        <v>60</v>
      </c>
      <c r="B61" t="s" s="121">
        <v>405</v>
      </c>
      <c r="C61" s="120"/>
      <c r="D61" s="118"/>
      <c r="E61" s="109"/>
    </row>
    <row r="62" ht="20.7" customHeight="1">
      <c r="A62" s="115">
        <v>61</v>
      </c>
      <c r="B62" t="s" s="121">
        <v>406</v>
      </c>
      <c r="C62" s="120"/>
      <c r="D62" s="118"/>
      <c r="E62" s="109"/>
    </row>
    <row r="63" ht="20.7" customHeight="1">
      <c r="A63" s="115">
        <v>62</v>
      </c>
      <c r="B63" t="s" s="121">
        <v>407</v>
      </c>
      <c r="C63" s="120"/>
      <c r="D63" s="118"/>
      <c r="E63" s="109"/>
    </row>
    <row r="64" ht="20.7" customHeight="1">
      <c r="A64" s="115">
        <v>63</v>
      </c>
      <c r="B64" t="s" s="121">
        <v>408</v>
      </c>
      <c r="C64" s="120"/>
      <c r="D64" s="118"/>
      <c r="E64" s="109"/>
    </row>
    <row r="65" ht="20.7" customHeight="1">
      <c r="A65" s="115">
        <v>64</v>
      </c>
      <c r="B65" t="s" s="121">
        <v>409</v>
      </c>
      <c r="C65" s="117"/>
      <c r="D65" s="118"/>
      <c r="E65" s="109"/>
    </row>
    <row r="66" ht="20.7" customHeight="1">
      <c r="A66" s="115">
        <v>65</v>
      </c>
      <c r="B66" t="s" s="119">
        <v>410</v>
      </c>
      <c r="C66" s="120"/>
      <c r="D66" s="118"/>
      <c r="E66" s="109"/>
    </row>
    <row r="67" ht="20.7" customHeight="1">
      <c r="A67" s="115">
        <v>66</v>
      </c>
      <c r="B67" t="s" s="119">
        <v>411</v>
      </c>
      <c r="C67" s="120"/>
      <c r="D67" s="118"/>
      <c r="E67" s="109"/>
    </row>
    <row r="68" ht="20.7" customHeight="1">
      <c r="A68" s="115">
        <v>67</v>
      </c>
      <c r="B68" t="s" s="116">
        <v>412</v>
      </c>
      <c r="C68" s="117"/>
      <c r="D68" s="118"/>
      <c r="E68" s="109"/>
    </row>
    <row r="69" ht="20.7" customHeight="1">
      <c r="A69" s="115">
        <v>68</v>
      </c>
      <c r="B69" t="s" s="121">
        <v>413</v>
      </c>
      <c r="C69" s="120"/>
      <c r="D69" s="118"/>
      <c r="E69" s="109"/>
    </row>
    <row r="70" ht="20.7" customHeight="1">
      <c r="A70" s="115">
        <v>69</v>
      </c>
      <c r="B70" t="s" s="121">
        <v>414</v>
      </c>
      <c r="C70" s="120"/>
      <c r="D70" s="118"/>
      <c r="E70" s="109"/>
    </row>
    <row r="71" ht="20.7" customHeight="1">
      <c r="A71" s="115">
        <v>70</v>
      </c>
      <c r="B71" t="s" s="121">
        <v>415</v>
      </c>
      <c r="C71" s="120"/>
      <c r="D71" s="118"/>
      <c r="E71" s="109"/>
    </row>
    <row r="72" ht="20.7" customHeight="1">
      <c r="A72" s="115">
        <v>71</v>
      </c>
      <c r="B72" t="s" s="119">
        <v>416</v>
      </c>
      <c r="C72" s="120"/>
      <c r="D72" s="118"/>
      <c r="E72" s="109"/>
    </row>
    <row r="73" ht="20.7" customHeight="1">
      <c r="A73" s="115">
        <v>72</v>
      </c>
      <c r="B73" t="s" s="121">
        <v>417</v>
      </c>
      <c r="C73" s="120"/>
      <c r="D73" s="118"/>
      <c r="E73" s="109"/>
    </row>
    <row r="74" ht="20.7" customHeight="1">
      <c r="A74" s="115">
        <v>73</v>
      </c>
      <c r="B74" t="s" s="121">
        <v>418</v>
      </c>
      <c r="C74" s="120"/>
      <c r="D74" s="118"/>
      <c r="E74" s="109"/>
    </row>
    <row r="75" ht="20.7" customHeight="1">
      <c r="A75" s="115">
        <v>74</v>
      </c>
      <c r="B75" t="s" s="116">
        <v>419</v>
      </c>
      <c r="C75" s="120"/>
      <c r="D75" s="118"/>
      <c r="E75" s="109"/>
    </row>
    <row r="76" ht="20.7" customHeight="1">
      <c r="A76" s="115">
        <v>75</v>
      </c>
      <c r="B76" t="s" s="116">
        <v>420</v>
      </c>
      <c r="C76" s="120"/>
      <c r="D76" s="118"/>
      <c r="E76" s="109"/>
    </row>
    <row r="77" ht="18.7" customHeight="1">
      <c r="A77" s="115">
        <v>76</v>
      </c>
      <c r="B77" t="s" s="116">
        <v>421</v>
      </c>
      <c r="C77" s="122"/>
      <c r="D77" s="118"/>
      <c r="E77" s="109"/>
    </row>
    <row r="78" ht="18.7" customHeight="1">
      <c r="A78" s="115">
        <v>77</v>
      </c>
      <c r="B78" t="s" s="119">
        <v>422</v>
      </c>
      <c r="C78" s="122"/>
      <c r="D78" s="118"/>
      <c r="E78" s="109"/>
    </row>
    <row r="79" ht="18.7" customHeight="1">
      <c r="A79" s="115">
        <v>78</v>
      </c>
      <c r="B79" t="s" s="119">
        <v>423</v>
      </c>
      <c r="C79" s="122"/>
      <c r="D79" s="118"/>
      <c r="E79" s="109"/>
    </row>
    <row r="80" ht="18.7" customHeight="1">
      <c r="A80" s="115">
        <v>79</v>
      </c>
      <c r="B80" t="s" s="119">
        <v>424</v>
      </c>
      <c r="C80" s="122"/>
      <c r="D80" s="118"/>
      <c r="E80" s="109"/>
    </row>
    <row r="81" ht="18.7" customHeight="1">
      <c r="A81" s="115">
        <v>80</v>
      </c>
      <c r="B81" t="s" s="119">
        <v>425</v>
      </c>
      <c r="C81" s="122"/>
      <c r="D81" s="118"/>
      <c r="E81" s="109"/>
    </row>
    <row r="82" ht="18.7" customHeight="1">
      <c r="A82" s="115">
        <v>81</v>
      </c>
      <c r="B82" t="s" s="119">
        <v>426</v>
      </c>
      <c r="C82" s="122"/>
      <c r="D82" s="118"/>
      <c r="E82" s="109"/>
    </row>
    <row r="83" ht="18.7" customHeight="1">
      <c r="A83" s="115">
        <v>82</v>
      </c>
      <c r="B83" t="s" s="119">
        <v>427</v>
      </c>
      <c r="C83" s="122"/>
      <c r="D83" s="118"/>
      <c r="E83" s="109"/>
    </row>
    <row r="84" ht="18.7" customHeight="1">
      <c r="A84" s="115">
        <v>83</v>
      </c>
      <c r="B84" t="s" s="121">
        <v>428</v>
      </c>
      <c r="C84" s="122"/>
      <c r="D84" s="118"/>
      <c r="E84" s="109"/>
    </row>
    <row r="85" ht="18.7" customHeight="1">
      <c r="A85" s="115">
        <v>84</v>
      </c>
      <c r="B85" t="s" s="121">
        <v>429</v>
      </c>
      <c r="C85" s="122"/>
      <c r="D85" s="118"/>
      <c r="E85" s="109"/>
    </row>
    <row r="86" ht="18.7" customHeight="1">
      <c r="A86" s="115">
        <v>85</v>
      </c>
      <c r="B86" t="s" s="123">
        <v>430</v>
      </c>
      <c r="C86" s="122"/>
      <c r="D86" s="118"/>
      <c r="E86" s="109"/>
    </row>
    <row r="87" ht="18.7" customHeight="1">
      <c r="A87" s="115">
        <v>86</v>
      </c>
      <c r="B87" t="s" s="119">
        <v>394</v>
      </c>
      <c r="C87" s="122"/>
      <c r="D87" s="118"/>
      <c r="E87" s="109"/>
    </row>
    <row r="88" ht="18.7" customHeight="1">
      <c r="A88" s="115">
        <v>87</v>
      </c>
      <c r="B88" t="s" s="119">
        <v>431</v>
      </c>
      <c r="C88" s="122"/>
      <c r="D88" s="118"/>
      <c r="E88" s="109"/>
    </row>
    <row r="89" ht="18.7" customHeight="1">
      <c r="A89" s="115">
        <v>88</v>
      </c>
      <c r="B89" t="s" s="119">
        <v>432</v>
      </c>
      <c r="C89" s="122"/>
      <c r="D89" s="118"/>
      <c r="E89" s="109"/>
    </row>
    <row r="90" ht="18.7" customHeight="1">
      <c r="A90" s="115">
        <v>89</v>
      </c>
      <c r="B90" t="s" s="119">
        <v>433</v>
      </c>
      <c r="C90" s="122"/>
      <c r="D90" s="118"/>
      <c r="E90" s="109"/>
    </row>
    <row r="91" ht="18.7" customHeight="1">
      <c r="A91" s="115">
        <v>90</v>
      </c>
      <c r="B91" t="s" s="119">
        <v>434</v>
      </c>
      <c r="C91" s="122"/>
      <c r="D91" s="118"/>
      <c r="E91" s="109"/>
    </row>
    <row r="92" ht="18.7" customHeight="1">
      <c r="A92" s="115">
        <v>91</v>
      </c>
      <c r="B92" t="s" s="119">
        <v>435</v>
      </c>
      <c r="C92" s="122"/>
      <c r="D92" s="118"/>
      <c r="E92" s="109"/>
    </row>
    <row r="93" ht="18.7" customHeight="1">
      <c r="A93" s="115">
        <v>92</v>
      </c>
      <c r="B93" t="s" s="119">
        <v>436</v>
      </c>
      <c r="C93" s="122"/>
      <c r="D93" s="118"/>
      <c r="E93" s="109"/>
    </row>
    <row r="94" ht="18.7" customHeight="1">
      <c r="A94" s="115">
        <v>93</v>
      </c>
      <c r="B94" t="s" s="124">
        <v>437</v>
      </c>
      <c r="C94" s="122"/>
      <c r="D94" s="118"/>
      <c r="E94" s="109"/>
    </row>
    <row r="95" ht="18.7" customHeight="1">
      <c r="A95" s="115">
        <v>94</v>
      </c>
      <c r="B95" t="s" s="119">
        <v>438</v>
      </c>
      <c r="C95" s="122"/>
      <c r="D95" s="118"/>
      <c r="E95" s="109"/>
    </row>
    <row r="96" ht="18.7" customHeight="1">
      <c r="A96" s="115">
        <v>95</v>
      </c>
      <c r="B96" t="s" s="119">
        <v>439</v>
      </c>
      <c r="C96" s="122"/>
      <c r="D96" s="118"/>
      <c r="E96" s="109"/>
    </row>
    <row r="97" ht="18.7" customHeight="1">
      <c r="A97" s="115">
        <v>96</v>
      </c>
      <c r="B97" t="s" s="119">
        <v>440</v>
      </c>
      <c r="C97" s="122"/>
      <c r="D97" s="118"/>
      <c r="E97" s="109"/>
    </row>
    <row r="98" ht="19.9" customHeight="1">
      <c r="A98" s="115">
        <v>97</v>
      </c>
      <c r="B98" t="s" s="125">
        <v>441</v>
      </c>
      <c r="C98" s="122"/>
      <c r="D98" s="118"/>
      <c r="E98" s="109"/>
    </row>
    <row r="99" ht="18.7" customHeight="1">
      <c r="A99" s="115">
        <v>98</v>
      </c>
      <c r="B99" t="s" s="125">
        <v>442</v>
      </c>
      <c r="C99" s="122"/>
      <c r="D99" s="118"/>
      <c r="E99" s="109"/>
    </row>
    <row r="100" ht="18.7" customHeight="1">
      <c r="A100" s="115">
        <v>99</v>
      </c>
      <c r="B100" t="s" s="125">
        <v>443</v>
      </c>
      <c r="C100" s="122"/>
      <c r="D100" s="118"/>
      <c r="E100" s="109"/>
    </row>
    <row r="101" ht="18.7" customHeight="1">
      <c r="A101" s="115">
        <v>100</v>
      </c>
      <c r="B101" t="s" s="125">
        <v>444</v>
      </c>
      <c r="C101" s="122"/>
      <c r="D101" s="118"/>
      <c r="E101" s="109"/>
    </row>
    <row r="102" ht="18.7" customHeight="1">
      <c r="A102" s="115">
        <v>101</v>
      </c>
      <c r="B102" t="s" s="125">
        <v>445</v>
      </c>
      <c r="C102" s="122"/>
      <c r="D102" s="118"/>
      <c r="E102" s="109"/>
    </row>
    <row r="103" ht="18.7" customHeight="1">
      <c r="A103" s="115">
        <v>102</v>
      </c>
      <c r="B103" t="s" s="125">
        <v>446</v>
      </c>
      <c r="C103" s="122"/>
      <c r="D103" s="118"/>
      <c r="E103" s="109"/>
    </row>
    <row r="104" ht="18.7" customHeight="1">
      <c r="A104" s="115">
        <v>103</v>
      </c>
      <c r="B104" t="s" s="125">
        <v>447</v>
      </c>
      <c r="C104" s="122"/>
      <c r="D104" s="118"/>
      <c r="E104" s="109"/>
    </row>
    <row r="105" ht="18.7" customHeight="1">
      <c r="A105" s="115">
        <v>104</v>
      </c>
      <c r="B105" t="s" s="125">
        <v>448</v>
      </c>
      <c r="C105" s="122"/>
      <c r="D105" s="118"/>
      <c r="E105" s="109"/>
    </row>
    <row r="106" ht="18.7" customHeight="1">
      <c r="A106" s="115">
        <v>105</v>
      </c>
      <c r="B106" t="s" s="125">
        <v>449</v>
      </c>
      <c r="C106" s="122"/>
      <c r="D106" s="118"/>
      <c r="E106" s="109"/>
    </row>
    <row r="107" ht="18.7" customHeight="1">
      <c r="A107" s="115">
        <v>106</v>
      </c>
      <c r="B107" t="s" s="125">
        <v>450</v>
      </c>
      <c r="C107" s="122"/>
      <c r="D107" s="118"/>
      <c r="E107" s="109"/>
    </row>
    <row r="108" ht="18.7" customHeight="1">
      <c r="A108" s="115">
        <v>107</v>
      </c>
      <c r="B108" t="s" s="125">
        <v>451</v>
      </c>
      <c r="C108" s="122"/>
      <c r="D108" s="118"/>
      <c r="E108" s="109"/>
    </row>
    <row r="109" ht="18.7" customHeight="1">
      <c r="A109" s="115">
        <v>108</v>
      </c>
      <c r="B109" t="s" s="125">
        <v>452</v>
      </c>
      <c r="C109" s="122"/>
      <c r="D109" s="118"/>
      <c r="E109" s="109"/>
    </row>
    <row r="110" ht="18.7" customHeight="1">
      <c r="A110" s="115">
        <v>109</v>
      </c>
      <c r="B110" t="s" s="125">
        <v>453</v>
      </c>
      <c r="C110" s="122"/>
      <c r="D110" s="118"/>
      <c r="E110" s="109"/>
    </row>
    <row r="111" ht="26.7" customHeight="1">
      <c r="A111" s="115">
        <v>110</v>
      </c>
      <c r="B111" t="s" s="125">
        <v>454</v>
      </c>
      <c r="C111" s="122"/>
      <c r="D111" s="118"/>
      <c r="E111" s="109"/>
    </row>
    <row r="112" ht="18.7" customHeight="1">
      <c r="A112" s="115">
        <v>111</v>
      </c>
      <c r="B112" t="s" s="125">
        <v>455</v>
      </c>
      <c r="C112" s="122"/>
      <c r="D112" s="118"/>
      <c r="E112" s="109"/>
    </row>
    <row r="113" ht="18.7" customHeight="1">
      <c r="A113" s="115">
        <v>112</v>
      </c>
      <c r="B113" t="s" s="119">
        <v>456</v>
      </c>
      <c r="C113" s="122"/>
      <c r="D113" s="118"/>
      <c r="E113" s="109"/>
    </row>
    <row r="114" ht="18.7" customHeight="1">
      <c r="A114" s="115">
        <v>113</v>
      </c>
      <c r="B114" t="s" s="119">
        <v>457</v>
      </c>
      <c r="C114" s="122"/>
      <c r="D114" s="118"/>
      <c r="E114" s="109"/>
    </row>
    <row r="115" ht="18.7" customHeight="1">
      <c r="A115" s="115">
        <v>114</v>
      </c>
      <c r="B115" t="s" s="119">
        <v>458</v>
      </c>
      <c r="C115" s="122"/>
      <c r="D115" s="118"/>
      <c r="E115" s="109"/>
    </row>
    <row r="116" ht="18.7" customHeight="1">
      <c r="A116" s="115">
        <v>115</v>
      </c>
      <c r="B116" t="s" s="119">
        <v>459</v>
      </c>
      <c r="C116" s="122"/>
      <c r="D116" s="118"/>
      <c r="E116" s="109"/>
    </row>
    <row r="117" ht="18.7" customHeight="1">
      <c r="A117" s="115">
        <v>116</v>
      </c>
      <c r="B117" t="s" s="119">
        <v>460</v>
      </c>
      <c r="C117" s="122"/>
      <c r="D117" s="118"/>
      <c r="E117" s="109"/>
    </row>
    <row r="118" ht="18.7" customHeight="1">
      <c r="A118" s="115">
        <v>117</v>
      </c>
      <c r="B118" t="s" s="119">
        <v>461</v>
      </c>
      <c r="C118" s="122"/>
      <c r="D118" s="118"/>
      <c r="E118" s="109"/>
    </row>
    <row r="119" ht="18.7" customHeight="1">
      <c r="A119" s="115">
        <v>118</v>
      </c>
      <c r="B119" t="s" s="119">
        <v>462</v>
      </c>
      <c r="C119" s="122"/>
      <c r="D119" s="118"/>
      <c r="E119" s="109"/>
    </row>
    <row r="120" ht="18.7" customHeight="1">
      <c r="A120" s="115">
        <v>119</v>
      </c>
      <c r="B120" t="s" s="116">
        <v>463</v>
      </c>
      <c r="C120" s="122"/>
      <c r="D120" s="118"/>
      <c r="E120" s="109"/>
    </row>
    <row r="121" ht="18.7" customHeight="1">
      <c r="A121" s="107">
        <v>120</v>
      </c>
      <c r="B121" t="s" s="126">
        <v>464</v>
      </c>
      <c r="C121" s="122"/>
      <c r="D121" s="118"/>
      <c r="E121" s="109"/>
    </row>
    <row r="122" ht="18.7" customHeight="1">
      <c r="A122" s="107">
        <v>121</v>
      </c>
      <c r="B122" t="s" s="127">
        <v>465</v>
      </c>
      <c r="C122" s="122"/>
      <c r="D122" s="118"/>
      <c r="E122" s="109"/>
    </row>
    <row r="123" ht="18.7" customHeight="1">
      <c r="A123" s="107">
        <v>122</v>
      </c>
      <c r="B123" t="s" s="128">
        <v>466</v>
      </c>
      <c r="C123" s="122"/>
      <c r="D123" s="118"/>
      <c r="E123" s="109"/>
    </row>
    <row r="124" ht="18.7" customHeight="1">
      <c r="A124" s="107">
        <v>123</v>
      </c>
      <c r="B124" t="s" s="128">
        <v>467</v>
      </c>
      <c r="C124" s="122"/>
      <c r="D124" s="118"/>
      <c r="E124" s="109"/>
    </row>
    <row r="125" ht="18.7" customHeight="1">
      <c r="A125" s="107">
        <v>124</v>
      </c>
      <c r="B125" t="s" s="129">
        <v>468</v>
      </c>
      <c r="C125" s="122"/>
      <c r="D125" s="118"/>
      <c r="E125" s="109"/>
    </row>
    <row r="126" ht="18.7" customHeight="1">
      <c r="A126" s="107">
        <v>125</v>
      </c>
      <c r="B126" t="s" s="129">
        <v>469</v>
      </c>
      <c r="C126" s="122"/>
      <c r="D126" s="118"/>
      <c r="E126" s="109"/>
    </row>
    <row r="127" ht="18.7" customHeight="1">
      <c r="A127" s="107">
        <v>126</v>
      </c>
      <c r="B127" t="s" s="129">
        <v>470</v>
      </c>
      <c r="C127" s="122"/>
      <c r="D127" s="118"/>
      <c r="E127" s="109"/>
    </row>
    <row r="128" ht="18.7" customHeight="1">
      <c r="A128" s="107">
        <v>127</v>
      </c>
      <c r="B128" t="s" s="129">
        <v>471</v>
      </c>
      <c r="C128" s="122"/>
      <c r="D128" s="118"/>
      <c r="E128" s="109"/>
    </row>
    <row r="129" ht="18.7" customHeight="1">
      <c r="A129" s="107">
        <v>128</v>
      </c>
      <c r="B129" t="s" s="129">
        <v>472</v>
      </c>
      <c r="C129" s="122"/>
      <c r="D129" s="118"/>
      <c r="E129" s="109"/>
    </row>
    <row r="130" ht="18.7" customHeight="1">
      <c r="A130" s="107">
        <v>129</v>
      </c>
      <c r="B130" t="s" s="130">
        <v>473</v>
      </c>
      <c r="C130" s="122"/>
      <c r="D130" s="118"/>
      <c r="E130" s="109"/>
    </row>
    <row r="131" ht="18.7" customHeight="1">
      <c r="A131" s="107">
        <v>130</v>
      </c>
      <c r="B131" t="s" s="129">
        <v>474</v>
      </c>
      <c r="C131" s="122"/>
      <c r="D131" s="118"/>
      <c r="E131" s="109"/>
    </row>
    <row r="132" ht="18.7" customHeight="1">
      <c r="A132" s="107">
        <v>131</v>
      </c>
      <c r="B132" t="s" s="130">
        <v>475</v>
      </c>
      <c r="C132" s="122"/>
      <c r="D132" s="118"/>
      <c r="E132" s="109"/>
    </row>
    <row r="133" ht="18.7" customHeight="1">
      <c r="A133" s="107">
        <v>132</v>
      </c>
      <c r="B133" t="s" s="130">
        <v>476</v>
      </c>
      <c r="C133" s="122"/>
      <c r="D133" s="118"/>
      <c r="E133" s="109"/>
    </row>
    <row r="134" ht="18.7" customHeight="1">
      <c r="A134" s="107">
        <v>133</v>
      </c>
      <c r="B134" t="s" s="130">
        <v>477</v>
      </c>
      <c r="C134" s="122"/>
      <c r="D134" s="118"/>
      <c r="E134" s="109"/>
    </row>
    <row r="135" ht="18.7" customHeight="1">
      <c r="A135" s="107">
        <v>134</v>
      </c>
      <c r="B135" t="s" s="130">
        <v>478</v>
      </c>
      <c r="C135" s="122"/>
      <c r="D135" s="118"/>
      <c r="E135" s="109"/>
    </row>
    <row r="136" ht="18.7" customHeight="1">
      <c r="A136" s="107">
        <v>135</v>
      </c>
      <c r="B136" t="s" s="130">
        <v>479</v>
      </c>
      <c r="C136" s="122"/>
      <c r="D136" s="118"/>
      <c r="E136" s="109"/>
    </row>
    <row r="137" ht="18.7" customHeight="1">
      <c r="A137" s="107">
        <v>136</v>
      </c>
      <c r="B137" t="s" s="129">
        <v>480</v>
      </c>
      <c r="C137" s="122"/>
      <c r="D137" s="118"/>
      <c r="E137" s="109"/>
    </row>
    <row r="138" ht="18.7" customHeight="1">
      <c r="A138" s="107">
        <v>137</v>
      </c>
      <c r="B138" t="s" s="129">
        <v>481</v>
      </c>
      <c r="C138" s="122"/>
      <c r="D138" s="118"/>
      <c r="E138" s="109"/>
    </row>
    <row r="139" ht="18.7" customHeight="1">
      <c r="A139" s="107">
        <v>138</v>
      </c>
      <c r="B139" t="s" s="130">
        <v>482</v>
      </c>
      <c r="C139" s="122"/>
      <c r="D139" s="118"/>
      <c r="E139" s="109"/>
    </row>
    <row r="140" ht="18.7" customHeight="1">
      <c r="A140" s="107">
        <v>139</v>
      </c>
      <c r="B140" t="s" s="129">
        <v>483</v>
      </c>
      <c r="C140" s="122"/>
      <c r="D140" s="118"/>
      <c r="E140" s="109"/>
    </row>
    <row r="141" ht="18.7" customHeight="1">
      <c r="A141" s="107">
        <v>140</v>
      </c>
      <c r="B141" t="s" s="129">
        <v>484</v>
      </c>
      <c r="C141" s="122"/>
      <c r="D141" s="118"/>
      <c r="E141" s="109"/>
    </row>
    <row r="142" ht="18.7" customHeight="1">
      <c r="A142" s="107">
        <v>141</v>
      </c>
      <c r="B142" t="s" s="130">
        <v>485</v>
      </c>
      <c r="C142" s="122"/>
      <c r="D142" s="118"/>
      <c r="E142" s="109"/>
    </row>
    <row r="143" ht="18.7" customHeight="1">
      <c r="A143" s="107">
        <v>142</v>
      </c>
      <c r="B143" t="s" s="130">
        <v>486</v>
      </c>
      <c r="C143" s="122"/>
      <c r="D143" s="118"/>
      <c r="E143" s="109"/>
    </row>
    <row r="144" ht="18.7" customHeight="1">
      <c r="A144" s="107">
        <v>143</v>
      </c>
      <c r="B144" t="s" s="130">
        <v>487</v>
      </c>
      <c r="C144" s="122"/>
      <c r="D144" s="118"/>
      <c r="E144" s="109"/>
    </row>
    <row r="145" ht="18.7" customHeight="1">
      <c r="A145" s="107">
        <v>144</v>
      </c>
      <c r="B145" t="s" s="130">
        <v>488</v>
      </c>
      <c r="C145" s="122"/>
      <c r="D145" s="118"/>
      <c r="E145" s="109"/>
    </row>
    <row r="146" ht="18.7" customHeight="1">
      <c r="A146" s="107">
        <v>145</v>
      </c>
      <c r="B146" t="s" s="129">
        <v>489</v>
      </c>
      <c r="C146" s="122"/>
      <c r="D146" s="118"/>
      <c r="E146" s="109"/>
    </row>
    <row r="147" ht="18.7" customHeight="1">
      <c r="A147" s="107">
        <v>146</v>
      </c>
      <c r="B147" t="s" s="130">
        <v>490</v>
      </c>
      <c r="C147" s="122"/>
      <c r="D147" s="118"/>
      <c r="E147" s="109"/>
    </row>
    <row r="148" ht="18.7" customHeight="1">
      <c r="A148" s="107">
        <v>147</v>
      </c>
      <c r="B148" t="s" s="129">
        <v>491</v>
      </c>
      <c r="C148" s="122"/>
      <c r="D148" s="118"/>
      <c r="E148" s="109"/>
    </row>
    <row r="149" ht="18.7" customHeight="1">
      <c r="A149" s="107">
        <v>148</v>
      </c>
      <c r="B149" t="s" s="129">
        <v>492</v>
      </c>
      <c r="C149" s="122"/>
      <c r="D149" s="118"/>
      <c r="E149" s="109"/>
    </row>
  </sheetData>
  <mergeCells count="49">
    <mergeCell ref="A1:E1"/>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s>
  <hyperlinks>
    <hyperlink ref="B121" r:id="rId1" location="" tooltip="" display="http://bit.ly/vims_mor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