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824"/>
  </bookViews>
  <sheets>
    <sheet name="Laporan Tiket Bulan Agustus" sheetId="11" r:id="rId1"/>
    <sheet name="Laporan Tiket Minggu ke 1" sheetId="12" r:id="rId2"/>
    <sheet name="Laporan Tiket Minggu ke 2" sheetId="13" r:id="rId3"/>
    <sheet name="Laporan Tiket Minggu ke 3" sheetId="14" r:id="rId4"/>
    <sheet name="Laporan Tiket Minggu ke 4" sheetId="16" r:id="rId5"/>
  </sheets>
  <definedNames>
    <definedName name="_xlnm._FilterDatabase" localSheetId="0" hidden="1">'Laporan Tiket Bulan Agustus'!$B$9:$Q$108</definedName>
    <definedName name="_xlnm._FilterDatabase" localSheetId="1" hidden="1">'Laporan Tiket Minggu ke 1'!$B$9:$Q$18</definedName>
    <definedName name="_xlnm._FilterDatabase" localSheetId="2" hidden="1">'Laporan Tiket Minggu ke 2'!$B$9:$Q$26</definedName>
    <definedName name="_xlnm._FilterDatabase" localSheetId="3" hidden="1">'Laporan Tiket Minggu ke 3'!$B$9:$Q$64</definedName>
    <definedName name="_xlnm._FilterDatabase" localSheetId="4" hidden="1">'Laporan Tiket Minggu ke 4'!$B$9:$Q$27</definedName>
    <definedName name="_xlnm.Print_Area" localSheetId="0">'Laporan Tiket Bulan Agustus'!$A$1:$T$18</definedName>
    <definedName name="_xlnm.Print_Area" localSheetId="1">'Laporan Tiket Minggu ke 1'!$A$1:$T$18</definedName>
    <definedName name="_xlnm.Print_Area" localSheetId="2">'Laporan Tiket Minggu ke 2'!$A$1:$T$18</definedName>
    <definedName name="_xlnm.Print_Area" localSheetId="3">'Laporan Tiket Minggu ke 3'!$A$1:$T$18</definedName>
    <definedName name="_xlnm.Print_Area" localSheetId="4">'Laporan Tiket Minggu ke 4'!$A$1:$T$18</definedName>
  </definedNames>
  <calcPr calcId="144525" concurrentCalc="0"/>
</workbook>
</file>

<file path=xl/sharedStrings.xml><?xml version="1.0" encoding="utf-8"?>
<sst xmlns="http://schemas.openxmlformats.org/spreadsheetml/2006/main" count="586">
  <si>
    <t>PT POS INDONESIA (PERSERO)</t>
  </si>
  <si>
    <t xml:space="preserve">Divisi Information Technology Infrastructure and Operations </t>
  </si>
  <si>
    <t>Bagian Data Center, Network and Security Information System</t>
  </si>
  <si>
    <t>Kantor Pos Pusat Bandung 40004</t>
  </si>
  <si>
    <t>Data Penanganan Gangguan Jaringan Via Tiket Bulan Agustus Tahun 2022</t>
  </si>
  <si>
    <t>NAMA  : ANDY KUSUMAH</t>
  </si>
  <si>
    <t>No. TLP : 083829151046</t>
  </si>
  <si>
    <t>No</t>
  </si>
  <si>
    <t>Kantor</t>
  </si>
  <si>
    <t>NOPEN</t>
  </si>
  <si>
    <t>KPRK</t>
  </si>
  <si>
    <t>Regional</t>
  </si>
  <si>
    <t>IP</t>
  </si>
  <si>
    <t>Durasi Down</t>
  </si>
  <si>
    <t>Tanggal Lapor</t>
  </si>
  <si>
    <t>Tiket internal</t>
  </si>
  <si>
    <t>Tiket Mitra</t>
  </si>
  <si>
    <t>Tanggal Open Tiket Mitra</t>
  </si>
  <si>
    <t>Tanggal Selesai Tiket Mitra</t>
  </si>
  <si>
    <t>Durasi Tiket Selesai</t>
  </si>
  <si>
    <t>Jenis Gangguan</t>
  </si>
  <si>
    <t>Keterangan</t>
  </si>
  <si>
    <t>PIC</t>
  </si>
  <si>
    <t>STATUS TIKET</t>
  </si>
  <si>
    <t>59400-JEPARA-LINTASARTA</t>
  </si>
  <si>
    <t>59400</t>
  </si>
  <si>
    <t>50004</t>
  </si>
  <si>
    <t>(for 0d 0h 54m 22s)</t>
  </si>
  <si>
    <t> 2020231888</t>
  </si>
  <si>
    <t>LINTASARTA</t>
  </si>
  <si>
    <t xml:space="preserve">Jaringan Down </t>
  </si>
  <si>
    <t>pic : 082328228408</t>
  </si>
  <si>
    <t>CLOSED</t>
  </si>
  <si>
    <t>11440B-Jakartabarattomang-VPNTUNNEL-M2MROUTER</t>
  </si>
  <si>
    <t>11440B</t>
  </si>
  <si>
    <t>11000</t>
  </si>
  <si>
    <t>10004</t>
  </si>
  <si>
    <t>10.90.12.147</t>
  </si>
  <si>
    <t>(for 0d 20h 4m 51s)</t>
  </si>
  <si>
    <t>Router Mikrotik</t>
  </si>
  <si>
    <t>Router dilokasi bootloop.</t>
  </si>
  <si>
    <t>PIC: 0816833932 - Fitri</t>
  </si>
  <si>
    <t>77457-Mensalong-VPNTUNNEL-M2MROUTER</t>
  </si>
  <si>
    <t>77100</t>
  </si>
  <si>
    <t>90004</t>
  </si>
  <si>
    <t>10.90.16.127</t>
  </si>
  <si>
    <t>(for 0d 2h 53m 57s)</t>
  </si>
  <si>
    <t>Sinyal M2M</t>
  </si>
  <si>
    <t>indikasi gangguan di sinyal</t>
  </si>
  <si>
    <t>petugas : naslandi pic : 081253206208</t>
  </si>
  <si>
    <t>74114D1-LE Pangkalanbunkampungraja-VPNTUNNEL-M2MROUTER</t>
  </si>
  <si>
    <t>74114D1</t>
  </si>
  <si>
    <t>74100</t>
  </si>
  <si>
    <t>10.90.16.75</t>
  </si>
  <si>
    <t xml:space="preserve"> (for 0d 0h 4m 46s)</t>
  </si>
  <si>
    <t>info dari rekan team router, dilokasi terkendala sinyal.</t>
  </si>
  <si>
    <t>Nama : bapak junaidiNO HP :081253354488</t>
  </si>
  <si>
    <t>33100-PANGKALPINANG-LINTASARTA</t>
  </si>
  <si>
    <t>33100</t>
  </si>
  <si>
    <t>123.231.201.30</t>
  </si>
  <si>
    <t>(for 0d 0h 7m 8s)</t>
  </si>
  <si>
    <t>Jaringan Sudah Kembali UP</t>
  </si>
  <si>
    <t>Nama : Bambang Asari No Hp : 0853 8372 2222</t>
  </si>
  <si>
    <t>33100-PANGKALPINANG-ASTINET</t>
  </si>
  <si>
    <t>36.94.244.195</t>
  </si>
  <si>
    <t>(for 0d 0h 8m 44s)</t>
  </si>
  <si>
    <t>ASTINET</t>
  </si>
  <si>
    <t>73762-Mengkatip-VPNTUNNEL-M2MROUTER</t>
  </si>
  <si>
    <t>73700</t>
  </si>
  <si>
    <t>10.90.16.65</t>
  </si>
  <si>
    <t>(for 1d 0h 52m 50s)</t>
  </si>
  <si>
    <t>Saat ini dalam pengecekan kembali tim kami</t>
  </si>
  <si>
    <t>Pic Kantor Mengkatip : 082256268521 Al Amin</t>
  </si>
  <si>
    <t>20771-Namuukur-VPNTUNNEL-M2M</t>
  </si>
  <si>
    <t>20700</t>
  </si>
  <si>
    <t>20004</t>
  </si>
  <si>
    <t>10.90.3.250</t>
  </si>
  <si>
    <t xml:space="preserve"> (for 194d 15h 57m 53s)</t>
  </si>
  <si>
    <t>SimCard M2M</t>
  </si>
  <si>
    <t>Kartu m2m Rusak</t>
  </si>
  <si>
    <t>yusuf sastra 085359298523</t>
  </si>
  <si>
    <t>11100-Jakartabarattamanfatahilah-ASTINET</t>
  </si>
  <si>
    <t>36.95.20.231</t>
  </si>
  <si>
    <t>(for 0d 0h 31m 7s)</t>
  </si>
  <si>
    <t>IN143272206</t>
  </si>
  <si>
    <t>Hasil pengecekan tim DSO, indikasi GPON Los Saat ini masih dalam tim teknisi di sisi ODC.Reroute kabel distribusi Hasil cek GPON sudah working</t>
  </si>
  <si>
    <t>Cp : 085813097622 A/N Dwi</t>
  </si>
  <si>
    <t>(for 0d 0h 8m 30s)</t>
  </si>
  <si>
    <t>indikasi gangguan di sinyal.</t>
  </si>
  <si>
    <t>60184A1-Surabayatambaklangon-VPNTUNNEL-M2M</t>
  </si>
  <si>
    <t>60184A1</t>
  </si>
  <si>
    <t>60000</t>
  </si>
  <si>
    <t>60004</t>
  </si>
  <si>
    <t>10.90.2.42</t>
  </si>
  <si>
    <t>(for 46d 18h 37m 30s)</t>
  </si>
  <si>
    <t>Lain - Lain</t>
  </si>
  <si>
    <t>Firewall pc dilokasi menyala sehingga terpantau down cukup lama untuk kartu m2m normal</t>
  </si>
  <si>
    <t>PIC 087852736134 Agus</t>
  </si>
  <si>
    <t>15400-TANGERANGSELATAN-ASTINET</t>
  </si>
  <si>
    <t>15400</t>
  </si>
  <si>
    <t>40004</t>
  </si>
  <si>
    <t>36.94.242.205</t>
  </si>
  <si>
    <t>(for 0d 0h 0m 45s)</t>
  </si>
  <si>
    <t>IN143438283</t>
  </si>
  <si>
    <t>perbaikan : Reconfig ONT</t>
  </si>
  <si>
    <t>pic shandy 085921680035 </t>
  </si>
  <si>
    <t>(for 0d 0h 53m 4s)</t>
  </si>
  <si>
    <t>terkendala sinyal Telkomsel, karena info dari PIC akses GSM di HP PIC pun mengalami kendala Untuk kelancaran, mungkin simcard M2M dapat digantikan dengan provider lain yang sekiranya mendukung sinyal stabil untuk area KPC.</t>
  </si>
  <si>
    <t>50151A-Semarangtugu-ASTINET</t>
  </si>
  <si>
    <t>50151A</t>
  </si>
  <si>
    <t>50000</t>
  </si>
  <si>
    <t>36.95.11.227</t>
  </si>
  <si>
    <t>(for 0d 0h 34m 21s)</t>
  </si>
  <si>
    <t>IN143483203</t>
  </si>
  <si>
    <t>perbaikan sambung ulang dropcore.</t>
  </si>
  <si>
    <t xml:space="preserve">PIC Agus No Hp 08156636949 Agus/081326441894  Edi Sarwanto 081542333347 </t>
  </si>
  <si>
    <t>33782D1-LEAirgegas-VPNTUNNEL-M2M</t>
  </si>
  <si>
    <t>33782D1</t>
  </si>
  <si>
    <t>10.90.1.49</t>
  </si>
  <si>
    <t>(for 199d 12h 23m 14s)</t>
  </si>
  <si>
    <t>Simcard M2M Rusak</t>
  </si>
  <si>
    <t>Nama PIC : Masitah No Hp : 089628142085</t>
  </si>
  <si>
    <t>22388-Pintupohanmeranti-VPNTUNNEL-M2M</t>
  </si>
  <si>
    <t>22300</t>
  </si>
  <si>
    <t>10.90.4.5</t>
  </si>
  <si>
    <t xml:space="preserve"> (for 199d 12h 59m 25s)</t>
  </si>
  <si>
    <t>Nama : Baringin Sihombing Nomor HP Pic dilokasi : 085246226657</t>
  </si>
  <si>
    <t>40291A-Bandungantapani-VPNTUNNEL-M2MROUTER</t>
  </si>
  <si>
    <t>40291A</t>
  </si>
  <si>
    <t>40000</t>
  </si>
  <si>
    <t>10.90.13.30</t>
  </si>
  <si>
    <t>(for 0d 21h 30m 7s)</t>
  </si>
  <si>
    <t>router mikrotik dilokasi bootloop.</t>
  </si>
  <si>
    <t>pic:angga megaswara (082240691657</t>
  </si>
  <si>
    <t>OPEN</t>
  </si>
  <si>
    <t>28800-DUMAI-ASTINET</t>
  </si>
  <si>
    <t>28800</t>
  </si>
  <si>
    <t>36.94.244.127</t>
  </si>
  <si>
    <t>(for 3d 3h 27m 45s)</t>
  </si>
  <si>
    <t>IN143574237</t>
  </si>
  <si>
    <t xml:space="preserve"> penyambungan kabel DC</t>
  </si>
  <si>
    <t>pic : Muhammad Shaleh no Hp : 08117503123</t>
  </si>
  <si>
    <t>74172-Sukamara-VPNTUNNEL-M2MROUTER</t>
  </si>
  <si>
    <t>10.90.16.70</t>
  </si>
  <si>
    <t>(for 0d 0h 1m 51s)</t>
  </si>
  <si>
    <t>Nama : Komarudin Amir NO HP :085249223330</t>
  </si>
  <si>
    <t>40154B-Bandungsetiabudi-VPNTUNNEL-M2MROUTER</t>
  </si>
  <si>
    <t>40154B</t>
  </si>
  <si>
    <t>10.90.13.19</t>
  </si>
  <si>
    <t>(for 0d 1h 31m 2s)</t>
  </si>
  <si>
    <t>rusak sering bunyi</t>
  </si>
  <si>
    <t>pic ading 082130491215</t>
  </si>
  <si>
    <t>42394-Cikotok-VPNTUNNEL-M2MROUTER</t>
  </si>
  <si>
    <t>42300</t>
  </si>
  <si>
    <t>10.90.13.94</t>
  </si>
  <si>
    <t>(for 0d 18h 31m 3s)</t>
  </si>
  <si>
    <t>indikasi router bootloop.</t>
  </si>
  <si>
    <t>PIC : 081218142701 (Juandi)</t>
  </si>
  <si>
    <t>90400-SPPMAKASSAR-ASTINET</t>
  </si>
  <si>
    <t>90400</t>
  </si>
  <si>
    <t>36.94.236.171</t>
  </si>
  <si>
    <t>(for 0d 0h 7m 16s)</t>
  </si>
  <si>
    <t>Kabel astinet dari arah modem ke mikrotik sengaja di cabut oleh pic</t>
  </si>
  <si>
    <t>PIC Luthfi 081242646152 </t>
  </si>
  <si>
    <t>60300-SURABAYASELATAN-LINTASARTA</t>
  </si>
  <si>
    <t>60300</t>
  </si>
  <si>
    <t>123.231.153.18</t>
  </si>
  <si>
    <t>(for 7d 21h 16m 4s)</t>
  </si>
  <si>
    <t>2022-000347538</t>
  </si>
  <si>
    <t>pic vindy vilyantoro = 085655032099 </t>
  </si>
  <si>
    <t>(for 0d 0h 1m 32s)</t>
  </si>
  <si>
    <t>Saat ini VPN Pos sudah mulai stabil kembali</t>
  </si>
  <si>
    <t>NO HP :085249223330 Nama :KOMARUDIN AMIR</t>
  </si>
  <si>
    <t>57600-WONOGIRI-ASTINET</t>
  </si>
  <si>
    <t>57600</t>
  </si>
  <si>
    <t>36.94.237.149</t>
  </si>
  <si>
    <t>(for 0d 5h 19m 17s)</t>
  </si>
  <si>
    <t>Hasil pengecekan link normal, ping ke router reply.tidak ada penggantian router, hanya lepas kabel dari Indihome ke arah hub/switch, dan dilakukan clear cache di PC, saat ini sudah bisa membuka aplikasi berbasis web dengan domain pci.</t>
  </si>
  <si>
    <t>pic : Sapto 08122648607</t>
  </si>
  <si>
    <t>57600-WONOGIRI-LINTASARTA</t>
  </si>
  <si>
    <t>(for 0d 0h 14m 6s)</t>
  </si>
  <si>
    <t>link termonitoring normal</t>
  </si>
  <si>
    <t>93700-BAUBAU-ASTINET</t>
  </si>
  <si>
    <t>93700</t>
  </si>
  <si>
    <t>36.94.253.171</t>
  </si>
  <si>
    <t>(for 0d 2h 26m 12s)</t>
  </si>
  <si>
    <t>IN143858970</t>
  </si>
  <si>
    <t>perbaikan penggantian dropcore 50m</t>
  </si>
  <si>
    <t>Nama : Zamsuddin no hp : 081273574702</t>
  </si>
  <si>
    <t>21151A-Pematangsiantarnomensen-VPNTUNNEL-M2MROUTER</t>
  </si>
  <si>
    <t>21151A</t>
  </si>
  <si>
    <t>21100</t>
  </si>
  <si>
    <t>10.90.10.202</t>
  </si>
  <si>
    <t xml:space="preserve"> (for 202d 13h 22m 23s)</t>
  </si>
  <si>
    <t>info dari rekan team router, hasil koordinasi dengan PIC infonya link dilokasi normal</t>
  </si>
  <si>
    <t>nama kkpc : satria bagus yudhistira no hp : 081261396854 no hp IT : 082163314829</t>
  </si>
  <si>
    <t xml:space="preserve"> (for 0d 0h 1m 0s)</t>
  </si>
  <si>
    <t>NO HP :082157695290 Nama : WISNU LESA</t>
  </si>
  <si>
    <t>43282-Ciranjang-VPNTUNNEL-M2MROUTER</t>
  </si>
  <si>
    <t>43200</t>
  </si>
  <si>
    <t>10.90.13.120</t>
  </si>
  <si>
    <t>(for 0d 0h 9m 23s)</t>
  </si>
  <si>
    <t xml:space="preserve">pic / NINA MARLIANA tlp 085793823088  </t>
  </si>
  <si>
    <t>28000-PEKANBARU-ASTINET</t>
  </si>
  <si>
    <t>28000</t>
  </si>
  <si>
    <t>36.94.251.235</t>
  </si>
  <si>
    <t xml:space="preserve"> (for 29d 2h 48m 9s)</t>
  </si>
  <si>
    <t>0812 7577 440</t>
  </si>
  <si>
    <t>11610D1-LEPuriindah-VPNTUNNEL-M2M</t>
  </si>
  <si>
    <t>11610D1</t>
  </si>
  <si>
    <t>10.90.4.198</t>
  </si>
  <si>
    <t xml:space="preserve"> (for 0d 0h 18m 31s)</t>
  </si>
  <si>
    <t>Ganguan Masal M2M</t>
  </si>
  <si>
    <t>Cp : 0838-7799-6900</t>
  </si>
  <si>
    <t>22454-Onanganjang-VPNTUNNEL-M2M</t>
  </si>
  <si>
    <t>22400</t>
  </si>
  <si>
    <t>10.90.4.8</t>
  </si>
  <si>
    <t xml:space="preserve"> (for 0d 0h 39m 4s)</t>
  </si>
  <si>
    <t>Ganguan Masal M2M,sudah dilakukan refresh pada nomor m2m</t>
  </si>
  <si>
    <t>pic : Alimanto Manalu Hp : 0813 6503 7448</t>
  </si>
  <si>
    <t>51156-Bojongpekalongan-VPNTUNNEL-M2M</t>
  </si>
  <si>
    <t>51100</t>
  </si>
  <si>
    <t>10.90.17.42</t>
  </si>
  <si>
    <t>(for 0d 0h 25m 30s)</t>
  </si>
  <si>
    <t>BP. MUKAFIDZIN 0823 31281892</t>
  </si>
  <si>
    <t>54383-Puring-VPNTUNNEL-M2M</t>
  </si>
  <si>
    <t>54300</t>
  </si>
  <si>
    <t>10.90.5.233</t>
  </si>
  <si>
    <t>(for 0d 0h 49m 8s)</t>
  </si>
  <si>
    <t>PIC =Ibnu NOmor=081391737656</t>
  </si>
  <si>
    <t>45586-Subangkuningan-VPNTUNNEL-M2M</t>
  </si>
  <si>
    <t>45500</t>
  </si>
  <si>
    <t>10.90.5.91</t>
  </si>
  <si>
    <t xml:space="preserve"> (for 79d 20h 19m 5s)</t>
  </si>
  <si>
    <t>Ganguan Masal M2M,sudah dilakukan refresh pada nomor m2m.</t>
  </si>
  <si>
    <t>PIC : Trisna (082233446470)</t>
  </si>
  <si>
    <t>45583-Ciwaru-VPNTUNNEL-M2M</t>
  </si>
  <si>
    <t>10.90.5.90</t>
  </si>
  <si>
    <t xml:space="preserve"> (for 0d 0h 13m 55s)</t>
  </si>
  <si>
    <t>PIC : Heri Budi Permana (082128884453)</t>
  </si>
  <si>
    <t>45566-Selajambe-VPNTUNNEL-M2M</t>
  </si>
  <si>
    <t>10.90.5.87</t>
  </si>
  <si>
    <t xml:space="preserve"> (for 205d 12h 24m 44s)</t>
  </si>
  <si>
    <t>PIC : Allan Mardjan (081320362875)</t>
  </si>
  <si>
    <t>52473-Jatinegarategal-VPNTUNNEL-M2M</t>
  </si>
  <si>
    <t>52100</t>
  </si>
  <si>
    <t>10.90.5.142</t>
  </si>
  <si>
    <t xml:space="preserve"> (for 0d 17h 5m 42s)</t>
  </si>
  <si>
    <t>nama : yanuar wirawan no hp/wa : +62 878-3029-4999</t>
  </si>
  <si>
    <t>30772-Makartijaya-VPNTUNNEL-M2M</t>
  </si>
  <si>
    <t>30000</t>
  </si>
  <si>
    <t>10.90.4.143</t>
  </si>
  <si>
    <t xml:space="preserve"> (for 0d 1h 7m 50s)</t>
  </si>
  <si>
    <t>PIC : Pak Yogi Hp : 081368079623</t>
  </si>
  <si>
    <t>75113A-Samarindailir-VPNTUNNEL-M2M</t>
  </si>
  <si>
    <t>75113A</t>
  </si>
  <si>
    <t>10.90.8.29</t>
  </si>
  <si>
    <t>(for 0d 3h 50m 33s)</t>
  </si>
  <si>
    <t xml:space="preserve"> juliatin 085229658026</t>
  </si>
  <si>
    <t>67375-Tempursari-VPNTUNNEL-M2M</t>
  </si>
  <si>
    <t>67300</t>
  </si>
  <si>
    <t>10.90.7.102</t>
  </si>
  <si>
    <t>(for 0d 0h 45m 3s)</t>
  </si>
  <si>
    <t>anton winarno 085234014076</t>
  </si>
  <si>
    <t>73572-Bahaur-VPNTUNNEL-M2MROUTER</t>
  </si>
  <si>
    <t>73000</t>
  </si>
  <si>
    <t>10.90.16.56</t>
  </si>
  <si>
    <t>(for 2d 0h 34m 46s)</t>
  </si>
  <si>
    <t>sudah dilakukan refresh pada nomor m2m.</t>
  </si>
  <si>
    <t>PIC : Jemmi Harusan/+62 812 21038971</t>
  </si>
  <si>
    <t>69272-Jrengik-VPNTUNNEL-M2M</t>
  </si>
  <si>
    <t>69100</t>
  </si>
  <si>
    <t>10.90.7.150</t>
  </si>
  <si>
    <t xml:space="preserve"> (for 0d 0h 51m 49s)</t>
  </si>
  <si>
    <t>pic 087750412379 ats nama retno</t>
  </si>
  <si>
    <t>79454-Jawai-VPNTUNNEL-M2MROUTER</t>
  </si>
  <si>
    <t>79100</t>
  </si>
  <si>
    <t>10.90.16.167</t>
  </si>
  <si>
    <t xml:space="preserve"> (for 0d 1h 11m 19s)</t>
  </si>
  <si>
    <t>Nama Pic: Hanafi No.hp/wa: +62 812-5685-2984</t>
  </si>
  <si>
    <t>40225A-Bandungmargahayu-VPNTUNNEL-M2MROUTER</t>
  </si>
  <si>
    <t>40225A</t>
  </si>
  <si>
    <t>10.90.13.24</t>
  </si>
  <si>
    <t xml:space="preserve"> (for 0d 0h 26m 9s)</t>
  </si>
  <si>
    <t>Ganguan Masal M2M,Indikasi pada simcard M2M, mohon dapat dibantu titik kordinat untuk lokasi KPC Bandungmargahayu untuk kami teruskan ke tim Telkomsel.</t>
  </si>
  <si>
    <t>57700-KARANGANYAR-LINTASARTA</t>
  </si>
  <si>
    <t>57700</t>
  </si>
  <si>
    <t xml:space="preserve"> (for 6d 19h 29m 34s)</t>
  </si>
  <si>
    <t>:2022-000349979</t>
  </si>
  <si>
    <t xml:space="preserve">Ahmad Sholahuddin 085712204685 </t>
  </si>
  <si>
    <t>53263-Kedungreja-VPNTUNNEL-M2M</t>
  </si>
  <si>
    <t>53200</t>
  </si>
  <si>
    <t>10.90.5.183</t>
  </si>
  <si>
    <t>(for 0d 20h 39m 55s)</t>
  </si>
  <si>
    <t>PIC : Kurniawan HP : 085291135152</t>
  </si>
  <si>
    <t>53221A-Cilacaptengah-VPNTUNNEL-M2M</t>
  </si>
  <si>
    <t>53221A</t>
  </si>
  <si>
    <t>10.90.5.176</t>
  </si>
  <si>
    <t xml:space="preserve"> (for 0d 0h 49m 42s)</t>
  </si>
  <si>
    <t>PIC : wiwit Priyanti Hp : 081578758239</t>
  </si>
  <si>
    <t>91100-PAREPARE-ASTINET</t>
  </si>
  <si>
    <t>91100</t>
  </si>
  <si>
    <t>36.94.253.149</t>
  </si>
  <si>
    <t>(for 0d 1h 10m 8s)</t>
  </si>
  <si>
    <t>IN144158371</t>
  </si>
  <si>
    <t>perbaikan ganti kabel Dropcore</t>
  </si>
  <si>
    <t>SUDARMANTO  085163541223</t>
  </si>
  <si>
    <t>44194B1-Kersamanah-VPNTUNNEL-M2M</t>
  </si>
  <si>
    <t>44194B1</t>
  </si>
  <si>
    <t>44100</t>
  </si>
  <si>
    <t>10.90.1.246</t>
  </si>
  <si>
    <t xml:space="preserve"> (for 90d 18h 52m 52s)</t>
  </si>
  <si>
    <t>Ari Garut +62 856-9777-8574</t>
  </si>
  <si>
    <t>60188A1-Surabayasukomanunggal-VPNTUNNEL-M2M</t>
  </si>
  <si>
    <t>60188A1</t>
  </si>
  <si>
    <t>10.90.2.43</t>
  </si>
  <si>
    <t xml:space="preserve"> (for 0d 0h 10m 2s)</t>
  </si>
  <si>
    <t>PIC : 0812 3571 5554 a/n Dwi </t>
  </si>
  <si>
    <t>34595B1-Rawajitu-VPNTUNNEL-M2M</t>
  </si>
  <si>
    <t>34595B1</t>
  </si>
  <si>
    <t>34500</t>
  </si>
  <si>
    <t>10.90.1.160</t>
  </si>
  <si>
    <t xml:space="preserve"> (for 0d 2h 48m 39s)</t>
  </si>
  <si>
    <t>pic : Khairudin 082310398889</t>
  </si>
  <si>
    <t>70000-BANJARMASIN-ASTINET</t>
  </si>
  <si>
    <t>70000</t>
  </si>
  <si>
    <t>36.94.228.241</t>
  </si>
  <si>
    <t xml:space="preserve"> (for 0d 0h 17m 43s)</t>
  </si>
  <si>
    <t>Hasil cek : Sudah dipindahkan kabel LAN di Modem ke Lan 2</t>
  </si>
  <si>
    <t>faturahman 081251196814</t>
  </si>
  <si>
    <t>70000-BANJARMASIN-LINTASARTA</t>
  </si>
  <si>
    <t>(for 4d 18h 18m 41s)</t>
  </si>
  <si>
    <t>2022-000349225</t>
  </si>
  <si>
    <t>57462-Bayat-VPNTUNNEL-M2M</t>
  </si>
  <si>
    <t>57400</t>
  </si>
  <si>
    <t>10.90.6.88</t>
  </si>
  <si>
    <t>(for 0d 0h 5m 15s)</t>
  </si>
  <si>
    <t>PIC: 081227501150 SUTARNO</t>
  </si>
  <si>
    <t>57461-Wedi-VPNTUNNEL-M2M</t>
  </si>
  <si>
    <t>10.90.6.87</t>
  </si>
  <si>
    <t>(for 0d 0h 6m 57s)</t>
  </si>
  <si>
    <t>PIC : 085643312110</t>
  </si>
  <si>
    <t>54391-Buluspesantren-VPNTUNNEL-M2M</t>
  </si>
  <si>
    <t>10.90.5.234</t>
  </si>
  <si>
    <t xml:space="preserve"> (for 0d 0h 14m 47s)</t>
  </si>
  <si>
    <t xml:space="preserve">PIC= Mi.isnadi HP= 082325491782 </t>
  </si>
  <si>
    <t>28911-Bagansiapiapi-VPNTUNNEL-M2MROUTER</t>
  </si>
  <si>
    <t>10.90.3.50</t>
  </si>
  <si>
    <t xml:space="preserve"> (for 0d 6h 40m 36s)</t>
  </si>
  <si>
    <t>Ganguan Masal M2M,penggantian kartu baru, akan Kami follow UP terkait penggantian kartunya.</t>
  </si>
  <si>
    <t>pic : SANDRA DHARMA no hp PIC : 081268388886</t>
  </si>
  <si>
    <t>16760-Tapos-VPNTUNNEL-M2M</t>
  </si>
  <si>
    <t>16000</t>
  </si>
  <si>
    <t>10.90.4.248</t>
  </si>
  <si>
    <t>(for 205d 17h 0m 31s)</t>
  </si>
  <si>
    <t>PIC : Reinaldi hp : 085780112666</t>
  </si>
  <si>
    <t>77511B1-Malinau-ASTINET</t>
  </si>
  <si>
    <t>77511B1</t>
  </si>
  <si>
    <t>77000</t>
  </si>
  <si>
    <t>36.95.22.59</t>
  </si>
  <si>
    <t>(for 0d 0h 51m 36s)</t>
  </si>
  <si>
    <t>IN144185619</t>
  </si>
  <si>
    <t>Sudah dilakukan perbaikan ODC</t>
  </si>
  <si>
    <t xml:space="preserve">Muhammad Setya Perdana 082351513336,PIC dilokasi Rifat : 081221881130 </t>
  </si>
  <si>
    <t>22700-PADANGSIDEMPUAN-ASTINET</t>
  </si>
  <si>
    <t>22700</t>
  </si>
  <si>
    <t>36.94.244.187</t>
  </si>
  <si>
    <t>(for 0d 1h 32m 28s)</t>
  </si>
  <si>
    <t>IN144186053</t>
  </si>
  <si>
    <t>Info teknisi saat ini sudah dilakukan perbaikan pindah port modem</t>
  </si>
  <si>
    <t xml:space="preserve">JALALUDDIN No HP : 08126314343 </t>
  </si>
  <si>
    <t>22700-PADANGSIDEMPUAN-LINTASARTA</t>
  </si>
  <si>
    <t>(for 0d 1h 22m 3s)</t>
  </si>
  <si>
    <t>2022-000349329</t>
  </si>
  <si>
    <t>32173-Pulauberingin-VPNTUNNEL-VSATM2M</t>
  </si>
  <si>
    <t>10.90.10.54</t>
  </si>
  <si>
    <t>(for 0d 0h 36m 35s)</t>
  </si>
  <si>
    <t>Manggoesky</t>
  </si>
  <si>
    <t>test bypass modem &amp; lihat kembali setingan Router</t>
  </si>
  <si>
    <t>PIC : ISMED KOTAK : 081368319957</t>
  </si>
  <si>
    <t>27371-Alahanpanjang-VPNTUNNEL-VSATM2M</t>
  </si>
  <si>
    <t>27300</t>
  </si>
  <si>
    <t>10.90.10.49</t>
  </si>
  <si>
    <t xml:space="preserve"> (for 0d 0h 3m 41s)</t>
  </si>
  <si>
    <t>Link up kembali after Lock - Unlock Modem</t>
  </si>
  <si>
    <t>CP : Kkcp, Akhirman HP : 085263615755</t>
  </si>
  <si>
    <t>69356-Pasean-VPNTUNNEL-M2M</t>
  </si>
  <si>
    <t>69300</t>
  </si>
  <si>
    <t>10.90.7.154</t>
  </si>
  <si>
    <t>(for 12d 21h 40m 10s)</t>
  </si>
  <si>
    <t>Pic Bpk Mahmud 0853331122399</t>
  </si>
  <si>
    <t>26382B1-Tigonagari-VPNTUNNEL-M2M</t>
  </si>
  <si>
    <t>26382B1</t>
  </si>
  <si>
    <t>26300</t>
  </si>
  <si>
    <t>10.90.1.114</t>
  </si>
  <si>
    <t xml:space="preserve"> (for 4d 20h 26m 0s)</t>
  </si>
  <si>
    <t>Nama PIC Doni Satria - No Hp 085265423637</t>
  </si>
  <si>
    <t>20151A-Medanpolonia-VPNTUNNEL-M2MROUTER</t>
  </si>
  <si>
    <t>20151A</t>
  </si>
  <si>
    <t>20000</t>
  </si>
  <si>
    <t>10.90.10.169</t>
  </si>
  <si>
    <t>(for 3d 0h 36m 1s)</t>
  </si>
  <si>
    <t>sudah di lakukan refresh,</t>
  </si>
  <si>
    <t>Nama Pic : Wahyu Ilham Nasution Hp PIC : 081262022223</t>
  </si>
  <si>
    <t>55655-Panjatan-VPNTUNNEL-M2M</t>
  </si>
  <si>
    <t>55600</t>
  </si>
  <si>
    <t>10.90.5.252</t>
  </si>
  <si>
    <t xml:space="preserve"> (for 0d 2h 50m 42s)</t>
  </si>
  <si>
    <t>Pic : Tri Mulyanto 081215750282</t>
  </si>
  <si>
    <t>43273B1-Agrabinta-VPNTUNNEL-M2M</t>
  </si>
  <si>
    <t>43273B1</t>
  </si>
  <si>
    <t xml:space="preserve"> 10.90.1.235</t>
  </si>
  <si>
    <t>(for 0d 0h 9m 14s)</t>
  </si>
  <si>
    <t>Hendrik Kusdinar 085321111907</t>
  </si>
  <si>
    <t>51182-Karanganyarpekalongan-VPNTUNNEL-M2M</t>
  </si>
  <si>
    <t>10.90.5.121</t>
  </si>
  <si>
    <t>(for 208d 12h 14m 2s)</t>
  </si>
  <si>
    <t>Pic Kpc : Teguh Yulianto 0811-2605-745</t>
  </si>
  <si>
    <t>94552-Dondo-VPNTUNNEL-M2M</t>
  </si>
  <si>
    <t>94000</t>
  </si>
  <si>
    <t>10.90.8.142</t>
  </si>
  <si>
    <t>(for 0d 0h 39m 35s)</t>
  </si>
  <si>
    <t>Nama : AGUSTAN No hp : +62 852-1497-2286</t>
  </si>
  <si>
    <t>92552-Tanete-VPNTUNNEL-M2MROUTER</t>
  </si>
  <si>
    <t>92500</t>
  </si>
  <si>
    <t>10.90.16.197</t>
  </si>
  <si>
    <t xml:space="preserve"> (for 0d 2h 19m 22s)</t>
  </si>
  <si>
    <t>an Abdul Rasyid 085213474673 </t>
  </si>
  <si>
    <t>78852-Sukadanakalimantan-VPNTUNNEL-M2MROUTER</t>
  </si>
  <si>
    <t>78800</t>
  </si>
  <si>
    <t>10.90.16.153</t>
  </si>
  <si>
    <t xml:space="preserve"> (for 0d 0h 15m 48s)</t>
  </si>
  <si>
    <t>Pic hp 0812 2968 6691</t>
  </si>
  <si>
    <t>59361-Kaliwungukudus-VPNTUNNEL-M2M</t>
  </si>
  <si>
    <t>59300</t>
  </si>
  <si>
    <t>10.90.6.168</t>
  </si>
  <si>
    <t xml:space="preserve"> (for 0d 2h 39m 39s)</t>
  </si>
  <si>
    <t>galih setya</t>
  </si>
  <si>
    <t xml:space="preserve"> (for 0d 0h 37m 2s)</t>
  </si>
  <si>
    <t>93400-Unaaha-VPNTUNNEL-M2MROUTER</t>
  </si>
  <si>
    <t>93000</t>
  </si>
  <si>
    <t>10.90.16.207</t>
  </si>
  <si>
    <t>(for 0d 0h 16m 11s)</t>
  </si>
  <si>
    <t>PIC Aan no hp 085256282711</t>
  </si>
  <si>
    <t>93385-Tinanggea-VPNTUNNEL-M2MROUTER</t>
  </si>
  <si>
    <t>10.90.16.206</t>
  </si>
  <si>
    <t>(for 0d 0h 11m 11s)</t>
  </si>
  <si>
    <t>refresh pada nomor m2m.</t>
  </si>
  <si>
    <t>68200-BONDOWOSO-LINTASARTA</t>
  </si>
  <si>
    <t>68200</t>
  </si>
  <si>
    <t xml:space="preserve"> (for 5d 7h 50m 17s)</t>
  </si>
  <si>
    <t>lintas arta down</t>
  </si>
  <si>
    <t>082331021821 fadil </t>
  </si>
  <si>
    <t>73571-Pangkoh-VPNTUNNEL-M2M</t>
  </si>
  <si>
    <t>10.90.8.20</t>
  </si>
  <si>
    <t xml:space="preserve"> (for 4d 5h 33m 48s)</t>
  </si>
  <si>
    <t>PIC : 081254795419 Eko</t>
  </si>
  <si>
    <t>22400-TARUTUNG-ASTINET</t>
  </si>
  <si>
    <t>36.94.244.183</t>
  </si>
  <si>
    <t xml:space="preserve"> (for 0d 0h 9m 59s)</t>
  </si>
  <si>
    <t>perbaikan : Revisi DropCore</t>
  </si>
  <si>
    <t>Nomor PIC Lokasi : 085376072898</t>
  </si>
  <si>
    <t>45163-Panguragan-VPNTUNNEL-M2MROUTER</t>
  </si>
  <si>
    <t>45100</t>
  </si>
  <si>
    <t>10.90.13.138</t>
  </si>
  <si>
    <t>(for 0d 23h 8m 20s)</t>
  </si>
  <si>
    <t>router indikasi bootloop</t>
  </si>
  <si>
    <t>robbi raharjo 082318288981,PIC Agus Salman HP 082318092768</t>
  </si>
  <si>
    <t>93562-Pomalaa-VPNTUNNEL-M2MROUTER</t>
  </si>
  <si>
    <t>10.90.16.212</t>
  </si>
  <si>
    <t>(for 0d 0h 1m 1s)</t>
  </si>
  <si>
    <t>M2M sedang tidak bisa digunakan / tidak stabil</t>
  </si>
  <si>
    <t>PIC : Masri / 085256579580</t>
  </si>
  <si>
    <t>84300-SUMBAWABESAR-ASTINET</t>
  </si>
  <si>
    <t>84300</t>
  </si>
  <si>
    <t>36.94.240.71</t>
  </si>
  <si>
    <t xml:space="preserve"> (for 0d 1h 8m 17s)</t>
  </si>
  <si>
    <t>IN144641708</t>
  </si>
  <si>
    <t>perbaikan : Reconfig/ Logic ke SN ALCLB19F3517</t>
  </si>
  <si>
    <t>pic sofyan 085234711722</t>
  </si>
  <si>
    <t>27265-Kubukerambil-VPNTUNNEL-M2M</t>
  </si>
  <si>
    <t>27100</t>
  </si>
  <si>
    <t>10.90.4.97</t>
  </si>
  <si>
    <t>(for 212d 12h 46m 18s)</t>
  </si>
  <si>
    <t>PIC Dafit : 085274848494 </t>
  </si>
  <si>
    <t>16161A-Bogortanahsareal-ASTINET</t>
  </si>
  <si>
    <t>16161A</t>
  </si>
  <si>
    <t>36.95.20.239</t>
  </si>
  <si>
    <t>(for 0d 0h 28m 18s)</t>
  </si>
  <si>
    <t>IN144931672</t>
  </si>
  <si>
    <t>perbaikan pindah port GPON dan sambung kabel dropcore.</t>
  </si>
  <si>
    <t xml:space="preserve"> Tiryanto 081292285071</t>
  </si>
  <si>
    <t>(86100-MAUMERE-VPNTUNNEL</t>
  </si>
  <si>
    <t>86100</t>
  </si>
  <si>
    <t>10.90.1.4</t>
  </si>
  <si>
    <t xml:space="preserve"> (for 1d 18h 42m 7s)</t>
  </si>
  <si>
    <t>Info tim router dari mikrotik ping ke mangoes sudah normal.</t>
  </si>
  <si>
    <t>PIC an Achmad Husnanda / 081367333481</t>
  </si>
  <si>
    <t>57127A-Solomojosongo-VPNTUNNEL-M2M</t>
  </si>
  <si>
    <t>57127A</t>
  </si>
  <si>
    <t>57100</t>
  </si>
  <si>
    <t>10.90.6.41</t>
  </si>
  <si>
    <t xml:space="preserve"> (for 0d 2h 6m 37s)</t>
  </si>
  <si>
    <t>ardian setiawan 08132856855</t>
  </si>
  <si>
    <t>21400-RANTAUPRAPAT-LINTASARTA</t>
  </si>
  <si>
    <t>21400</t>
  </si>
  <si>
    <t>123.231.190.90</t>
  </si>
  <si>
    <t>(for 5d 8h 41m 35s)</t>
  </si>
  <si>
    <t>2022-000353018</t>
  </si>
  <si>
    <t>Pic : Yusuf Muda Hp : 081262627568</t>
  </si>
  <si>
    <t>12190A-Jakartaselatansummitmastower-VPNTUNNEL-M2M</t>
  </si>
  <si>
    <t>12190A</t>
  </si>
  <si>
    <t>12000</t>
  </si>
  <si>
    <t>10.90.1.65</t>
  </si>
  <si>
    <t xml:space="preserve"> (for 213d 17h 0m 43s)</t>
  </si>
  <si>
    <t>PIC : 081381895509 Nama : Ika</t>
  </si>
  <si>
    <t>99900-TIMIKA-ASTINET</t>
  </si>
  <si>
    <t>99900</t>
  </si>
  <si>
    <t>36.94.253.191</t>
  </si>
  <si>
    <t>(for 0d 2h 23m 11s)</t>
  </si>
  <si>
    <t>Jaringan sudah kembali up</t>
  </si>
  <si>
    <t>PIC: 081248884113 (ibu Debby)</t>
  </si>
  <si>
    <t>20353-Pancurbatu-VPNTUNNEL-M2MROUTER</t>
  </si>
  <si>
    <t>10.90.10.181</t>
  </si>
  <si>
    <t xml:space="preserve"> (for 0d 6h 18m 14s)</t>
  </si>
  <si>
    <t>Modem Rusak</t>
  </si>
  <si>
    <t>balaji 081377222927</t>
  </si>
  <si>
    <t>99600-MERAUKE-ASTINET</t>
  </si>
  <si>
    <t>99600</t>
  </si>
  <si>
    <t>36.94.253.203</t>
  </si>
  <si>
    <t>(for 0d 2h 53m 35s)</t>
  </si>
  <si>
    <t xml:space="preserve">link sudah kembali normal, sudah di lakukan pindah port modem </t>
  </si>
  <si>
    <t>PIC: 085240668231 (pak Bryan)</t>
  </si>
  <si>
    <t>45362-Tanjungsari-VPNTUNNEL-M2MROUTER</t>
  </si>
  <si>
    <t>45300</t>
  </si>
  <si>
    <t>10.90.13.169</t>
  </si>
  <si>
    <t>(for 2d 18h 7m 8s)</t>
  </si>
  <si>
    <t>Router Bootloop (Rusak)</t>
  </si>
  <si>
    <t xml:space="preserve">Nama : Ratna Pratiwi No HP : 085222674476 </t>
  </si>
  <si>
    <t>27500-Muarosijunjung-VPNTUNNEL-M2MROUTER</t>
  </si>
  <si>
    <t>27400</t>
  </si>
  <si>
    <t>10.90.11.135</t>
  </si>
  <si>
    <t>(for 0d 0h 28m 0s)</t>
  </si>
  <si>
    <t>link sudah kembali normal, info tim pins di lokasi terkendala dari sisi vpn </t>
  </si>
  <si>
    <t>081247731468 (ikbal)</t>
  </si>
  <si>
    <t>23661-Simpangpeut-VPNTUNNEL-M2M</t>
  </si>
  <si>
    <t>23600</t>
  </si>
  <si>
    <t>10.90.4.41</t>
  </si>
  <si>
    <t>(for 11d 18h 18m 27s)</t>
  </si>
  <si>
    <t xml:space="preserve">IT :082199266419 kkcp :085270231230 </t>
  </si>
  <si>
    <t>43215A-Cianjurmuka-VPNTUNNEL-M2M</t>
  </si>
  <si>
    <t>43215A</t>
  </si>
  <si>
    <t>10.90.5.58</t>
  </si>
  <si>
    <t xml:space="preserve"> (for 0d 0h 1m 26s)</t>
  </si>
  <si>
    <t>Jaringan M2M Tidak Stabil</t>
  </si>
  <si>
    <t>22852-Tuhemberua-VPNTUNNEL-M2MROUTER</t>
  </si>
  <si>
    <t>22800</t>
  </si>
  <si>
    <t>10.90.11.34</t>
  </si>
  <si>
    <t>(for 0d 16h 3m 12s)</t>
  </si>
  <si>
    <t>Hasil pengecekan tim pins sudah di lakukan bypass, saat ini link sudah kembali normal, </t>
  </si>
  <si>
    <t>PIC : Otafianus Hulu/ Kkcp Tuhembarua No HP : 082249408890</t>
  </si>
  <si>
    <t xml:space="preserve"> (for 0d 6h 15m 43s)</t>
  </si>
  <si>
    <t>nama petugas : Naslandi pic petugas : 08125320208</t>
  </si>
  <si>
    <t>LAPORAN REKAP TIKET BULAN AGUSTUS TAHUN 2022</t>
  </si>
  <si>
    <t>Rekap Tiket Ganguan Bulan Agustus Tahun 2022</t>
  </si>
  <si>
    <t>Gangguan</t>
  </si>
  <si>
    <t>Jumlah Gangguan</t>
  </si>
  <si>
    <t>Nama Kantor</t>
  </si>
  <si>
    <t>DOWN</t>
  </si>
  <si>
    <t>UP</t>
  </si>
  <si>
    <t>Gangguan Backup Lintas</t>
  </si>
  <si>
    <t xml:space="preserve">Regional 1 </t>
  </si>
  <si>
    <t>Gangguan ASTINET</t>
  </si>
  <si>
    <t xml:space="preserve">Regional 2 </t>
  </si>
  <si>
    <t>Gangguan SimCard M2M</t>
  </si>
  <si>
    <t xml:space="preserve">Regional 3 </t>
  </si>
  <si>
    <t>Gangguan Router Mikrotik</t>
  </si>
  <si>
    <t xml:space="preserve">Regional 4 </t>
  </si>
  <si>
    <t>Gangguan Manggoesky</t>
  </si>
  <si>
    <t xml:space="preserve">Regional 5 </t>
  </si>
  <si>
    <t>Lain-Lain</t>
  </si>
  <si>
    <t xml:space="preserve">Regional 6 </t>
  </si>
  <si>
    <t>Gangguan M2M</t>
  </si>
  <si>
    <t>TOTAL</t>
  </si>
  <si>
    <t>VPN</t>
  </si>
  <si>
    <t>(for 0d 1h 40m 41s)</t>
  </si>
</sst>
</file>

<file path=xl/styles.xml><?xml version="1.0" encoding="utf-8"?>
<styleSheet xmlns="http://schemas.openxmlformats.org/spreadsheetml/2006/main">
  <numFmts count="8">
    <numFmt numFmtId="41" formatCode="_(* #,##0_);_(* \(#,##0\);_(* &quot;-&quot;_);_(@_)"/>
    <numFmt numFmtId="176" formatCode="dd/mm/yyyy\ h:mm"/>
    <numFmt numFmtId="177" formatCode="_ * #,##0.00_ ;_ * \-#,##0.00_ ;_ * &quot;-&quot;??_ ;_ @_ "/>
    <numFmt numFmtId="178" formatCode="h:mm\ AM/PM"/>
    <numFmt numFmtId="44" formatCode="_(&quot;$&quot;* #,##0.00_);_(&quot;$&quot;* \(#,##0.00\);_(&quot;$&quot;* &quot;-&quot;??_);_(@_)"/>
    <numFmt numFmtId="179" formatCode="_ * #,##0_ ;_ * \-#,##0_ ;_ * &quot;-&quot;_ ;_ @_ "/>
    <numFmt numFmtId="42" formatCode="_(&quot;$&quot;* #,##0_);_(&quot;$&quot;* \(#,##0\);_(&quot;$&quot;* &quot;-&quot;_);_(@_)"/>
    <numFmt numFmtId="180" formatCode="[h]:mm:ss;@"/>
  </numFmts>
  <fonts count="35">
    <font>
      <sz val="11"/>
      <color theme="1"/>
      <name val="Calibri"/>
      <charset val="0"/>
      <scheme val="minor"/>
    </font>
    <font>
      <b/>
      <sz val="18"/>
      <color theme="1"/>
      <name val="Calibri"/>
      <charset val="0"/>
      <scheme val="minor"/>
    </font>
    <font>
      <b/>
      <sz val="14"/>
      <color theme="1"/>
      <name val="Calibri"/>
      <charset val="0"/>
      <scheme val="minor"/>
    </font>
    <font>
      <b/>
      <sz val="14"/>
      <color theme="1"/>
      <name val="Ebrima"/>
      <charset val="0"/>
    </font>
    <font>
      <b/>
      <sz val="11"/>
      <color rgb="FF000000"/>
      <name val="Calibri"/>
      <charset val="0"/>
      <scheme val="minor"/>
    </font>
    <font>
      <sz val="10"/>
      <name val="Arial"/>
      <charset val="134"/>
    </font>
    <font>
      <sz val="11"/>
      <name val="Calibri"/>
      <charset val="134"/>
      <scheme val="minor"/>
    </font>
    <font>
      <b/>
      <sz val="11"/>
      <color indexed="8"/>
      <name val="Calibri"/>
      <charset val="134"/>
    </font>
    <font>
      <sz val="11"/>
      <color theme="1"/>
      <name val="Calibri"/>
      <charset val="134"/>
      <scheme val="minor"/>
    </font>
    <font>
      <sz val="11"/>
      <color indexed="8"/>
      <name val="Calibri"/>
      <charset val="134"/>
    </font>
    <font>
      <b/>
      <sz val="11"/>
      <color theme="1"/>
      <name val="Calibri"/>
      <charset val="134"/>
      <scheme val="minor"/>
    </font>
    <font>
      <b/>
      <sz val="11"/>
      <name val="Calibri"/>
      <charset val="134"/>
    </font>
    <font>
      <sz val="14"/>
      <color theme="1"/>
      <name val="Calibri"/>
      <charset val="0"/>
      <scheme val="minor"/>
    </font>
    <font>
      <sz val="11"/>
      <name val="Calibri"/>
      <charset val="0"/>
    </font>
    <font>
      <sz val="11"/>
      <color rgb="FFFA7D00"/>
      <name val="Calibri"/>
      <charset val="0"/>
      <scheme val="minor"/>
    </font>
    <font>
      <sz val="11"/>
      <color rgb="FFFF0000"/>
      <name val="Calibri"/>
      <charset val="0"/>
      <scheme val="minor"/>
    </font>
    <font>
      <b/>
      <sz val="13"/>
      <color theme="3"/>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b/>
      <sz val="11"/>
      <color theme="3"/>
      <name val="Calibri"/>
      <charset val="0"/>
      <scheme val="minor"/>
    </font>
    <font>
      <b/>
      <sz val="18"/>
      <color theme="3"/>
      <name val="Calibri"/>
      <charset val="0"/>
      <scheme val="minor"/>
    </font>
    <font>
      <u/>
      <sz val="11"/>
      <color rgb="FF0000FF"/>
      <name val="Calibri"/>
      <charset val="0"/>
      <scheme val="minor"/>
    </font>
    <font>
      <sz val="10"/>
      <name val="Arial"/>
      <charset val="1"/>
    </font>
    <font>
      <sz val="11"/>
      <color theme="0"/>
      <name val="Calibri"/>
      <charset val="0"/>
      <scheme val="minor"/>
    </font>
    <font>
      <b/>
      <sz val="11"/>
      <color rgb="FFFA7D00"/>
      <name val="Calibri"/>
      <charset val="0"/>
      <scheme val="minor"/>
    </font>
    <font>
      <sz val="11"/>
      <color rgb="FF000000"/>
      <name val="Calibri"/>
      <charset val="1"/>
    </font>
    <font>
      <sz val="11"/>
      <color rgb="FF3F3F76"/>
      <name val="Calibri"/>
      <charset val="0"/>
      <scheme val="minor"/>
    </font>
    <font>
      <b/>
      <sz val="15"/>
      <color theme="3"/>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i/>
      <sz val="11"/>
      <color rgb="FF7F7F7F"/>
      <name val="Calibri"/>
      <charset val="0"/>
      <scheme val="minor"/>
    </font>
    <font>
      <u/>
      <sz val="11"/>
      <color rgb="FF800080"/>
      <name val="Calibri"/>
      <charset val="0"/>
      <scheme val="minor"/>
    </font>
    <font>
      <sz val="11"/>
      <color indexed="8"/>
      <name val="Calibri"/>
      <charset val="0"/>
    </font>
  </fonts>
  <fills count="38">
    <fill>
      <patternFill patternType="none"/>
    </fill>
    <fill>
      <patternFill patternType="gray125"/>
    </fill>
    <fill>
      <patternFill patternType="solid">
        <fgColor theme="0" tint="-0.15"/>
        <bgColor indexed="64"/>
      </patternFill>
    </fill>
    <fill>
      <patternFill patternType="solid">
        <fgColor rgb="FFFD0101"/>
        <bgColor indexed="64"/>
      </patternFill>
    </fill>
    <fill>
      <patternFill patternType="solid">
        <fgColor theme="0"/>
        <bgColor indexed="64"/>
      </patternFill>
    </fill>
    <fill>
      <patternFill patternType="solid">
        <fgColor rgb="FF13FF4A"/>
        <bgColor indexed="64"/>
      </patternFill>
    </fill>
    <fill>
      <patternFill patternType="solid">
        <fgColor rgb="FFFF0000"/>
        <bgColor indexed="64"/>
      </patternFill>
    </fill>
    <fill>
      <patternFill patternType="solid">
        <fgColor theme="6" tint="0.799951170384838"/>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799951170384838"/>
        <bgColor indexed="64"/>
      </patternFill>
    </fill>
    <fill>
      <patternFill patternType="solid">
        <fgColor rgb="FFFFEB9C"/>
        <bgColor indexed="64"/>
      </patternFill>
    </fill>
    <fill>
      <patternFill patternType="solid">
        <fgColor theme="5" tint="0.599993896298105"/>
        <bgColor indexed="64"/>
      </patternFill>
    </fill>
    <fill>
      <patternFill patternType="solid">
        <fgColor theme="5"/>
        <bgColor indexed="64"/>
      </patternFill>
    </fill>
    <fill>
      <patternFill patternType="solid">
        <fgColor theme="8" tint="0.799951170384838"/>
        <bgColor indexed="64"/>
      </patternFill>
    </fill>
    <fill>
      <patternFill patternType="solid">
        <fgColor theme="4"/>
        <bgColor indexed="64"/>
      </patternFill>
    </fill>
    <fill>
      <patternFill patternType="solid">
        <fgColor rgb="FFF2F2F2"/>
        <bgColor indexed="64"/>
      </patternFill>
    </fill>
    <fill>
      <patternFill patternType="solid">
        <fgColor theme="7" tint="0.399945066682943"/>
        <bgColor indexed="64"/>
      </patternFill>
    </fill>
    <fill>
      <patternFill patternType="solid">
        <fgColor theme="7" tint="0.799951170384838"/>
        <bgColor indexed="64"/>
      </patternFill>
    </fill>
    <fill>
      <patternFill patternType="solid">
        <fgColor theme="6" tint="0.399945066682943"/>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45066682943"/>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45066682943"/>
        <bgColor indexed="64"/>
      </patternFill>
    </fill>
    <fill>
      <patternFill patternType="solid">
        <fgColor rgb="FFC6EFCE"/>
        <bgColor indexed="64"/>
      </patternFill>
    </fill>
    <fill>
      <patternFill patternType="solid">
        <fgColor theme="8" tint="0.39994506668294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51170384838"/>
        <bgColor indexed="64"/>
      </patternFill>
    </fill>
    <fill>
      <patternFill patternType="solid">
        <fgColor theme="9" tint="0.399945066682943"/>
        <bgColor indexed="64"/>
      </patternFill>
    </fill>
    <fill>
      <patternFill patternType="solid">
        <fgColor theme="9"/>
        <bgColor indexed="64"/>
      </patternFill>
    </fill>
    <fill>
      <patternFill patternType="solid">
        <fgColor theme="5" tint="0.799951170384838"/>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7">
    <xf numFmtId="0" fontId="0" fillId="0" borderId="0">
      <alignment vertical="center"/>
    </xf>
    <xf numFmtId="0" fontId="0" fillId="20"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3" fillId="0" borderId="0"/>
    <xf numFmtId="0" fontId="17" fillId="9" borderId="14" applyNumberFormat="0" applyAlignment="0" applyProtection="0">
      <alignment vertical="center"/>
    </xf>
    <xf numFmtId="0" fontId="16" fillId="0" borderId="13" applyNumberFormat="0" applyFill="0" applyAlignment="0" applyProtection="0">
      <alignment vertical="center"/>
    </xf>
    <xf numFmtId="0" fontId="0" fillId="25" borderId="18" applyNumberFormat="0" applyFont="0" applyAlignment="0" applyProtection="0">
      <alignment vertical="center"/>
    </xf>
    <xf numFmtId="0" fontId="22" fillId="0" borderId="0" applyNumberFormat="0" applyFill="0" applyBorder="0" applyAlignment="0" applyProtection="0">
      <alignment vertical="center"/>
    </xf>
    <xf numFmtId="0" fontId="24" fillId="17" borderId="0" applyNumberFormat="0" applyBorder="0" applyAlignment="0" applyProtection="0">
      <alignment vertical="center"/>
    </xf>
    <xf numFmtId="0" fontId="33" fillId="0" borderId="0" applyNumberFormat="0" applyFill="0" applyBorder="0" applyAlignment="0" applyProtection="0">
      <alignment vertical="center"/>
    </xf>
    <xf numFmtId="0" fontId="0" fillId="8" borderId="0" applyNumberFormat="0" applyBorder="0" applyAlignment="0" applyProtection="0">
      <alignment vertical="center"/>
    </xf>
    <xf numFmtId="0" fontId="15" fillId="0" borderId="0" applyNumberFormat="0" applyFill="0" applyBorder="0" applyAlignment="0" applyProtection="0">
      <alignment vertical="center"/>
    </xf>
    <xf numFmtId="0" fontId="0" fillId="12" borderId="0" applyNumberFormat="0" applyBorder="0" applyAlignment="0" applyProtection="0">
      <alignment vertical="center"/>
    </xf>
    <xf numFmtId="0" fontId="2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8" fillId="0" borderId="13" applyNumberFormat="0" applyFill="0" applyAlignment="0" applyProtection="0">
      <alignment vertical="center"/>
    </xf>
    <xf numFmtId="0" fontId="20" fillId="0" borderId="16" applyNumberFormat="0" applyFill="0" applyAlignment="0" applyProtection="0">
      <alignment vertical="center"/>
    </xf>
    <xf numFmtId="0" fontId="20" fillId="0" borderId="0" applyNumberFormat="0" applyFill="0" applyBorder="0" applyAlignment="0" applyProtection="0">
      <alignment vertical="center"/>
    </xf>
    <xf numFmtId="0" fontId="27" fillId="24" borderId="17" applyNumberFormat="0" applyAlignment="0" applyProtection="0">
      <alignment vertical="center"/>
    </xf>
    <xf numFmtId="0" fontId="24" fillId="19" borderId="0" applyNumberFormat="0" applyBorder="0" applyAlignment="0" applyProtection="0">
      <alignment vertical="center"/>
    </xf>
    <xf numFmtId="0" fontId="29" fillId="29" borderId="0" applyNumberFormat="0" applyBorder="0" applyAlignment="0" applyProtection="0">
      <alignment vertical="center"/>
    </xf>
    <xf numFmtId="0" fontId="31" fillId="16" borderId="19" applyNumberFormat="0" applyAlignment="0" applyProtection="0">
      <alignment vertical="center"/>
    </xf>
    <xf numFmtId="0" fontId="0" fillId="34" borderId="0" applyNumberFormat="0" applyBorder="0" applyAlignment="0" applyProtection="0">
      <alignment vertical="center"/>
    </xf>
    <xf numFmtId="0" fontId="25" fillId="16" borderId="17" applyNumberFormat="0" applyAlignment="0" applyProtection="0">
      <alignment vertical="center"/>
    </xf>
    <xf numFmtId="0" fontId="14" fillId="0" borderId="12" applyNumberFormat="0" applyFill="0" applyAlignment="0" applyProtection="0">
      <alignment vertical="center"/>
    </xf>
    <xf numFmtId="0" fontId="19" fillId="0" borderId="15" applyNumberFormat="0" applyFill="0" applyAlignment="0" applyProtection="0">
      <alignment vertical="center"/>
    </xf>
    <xf numFmtId="0" fontId="30" fillId="33" borderId="0" applyNumberFormat="0" applyBorder="0" applyAlignment="0" applyProtection="0">
      <alignment vertical="center"/>
    </xf>
    <xf numFmtId="0" fontId="18" fillId="11" borderId="0" applyNumberFormat="0" applyBorder="0" applyAlignment="0" applyProtection="0">
      <alignment vertical="center"/>
    </xf>
    <xf numFmtId="0" fontId="24" fillId="15" borderId="0" applyNumberFormat="0" applyBorder="0" applyAlignment="0" applyProtection="0">
      <alignment vertical="center"/>
    </xf>
    <xf numFmtId="0" fontId="0" fillId="14" borderId="0" applyNumberFormat="0" applyBorder="0" applyAlignment="0" applyProtection="0">
      <alignment vertical="center"/>
    </xf>
    <xf numFmtId="0" fontId="24" fillId="23" borderId="0" applyNumberFormat="0" applyBorder="0" applyAlignment="0" applyProtection="0">
      <alignment vertical="center"/>
    </xf>
    <xf numFmtId="0" fontId="24" fillId="13" borderId="0" applyNumberFormat="0" applyBorder="0" applyAlignment="0" applyProtection="0">
      <alignment vertical="center"/>
    </xf>
    <xf numFmtId="0" fontId="0" fillId="37" borderId="0" applyNumberFormat="0" applyBorder="0" applyAlignment="0" applyProtection="0">
      <alignment vertical="center"/>
    </xf>
    <xf numFmtId="0" fontId="0" fillId="10" borderId="0" applyNumberFormat="0" applyBorder="0" applyAlignment="0" applyProtection="0">
      <alignment vertical="center"/>
    </xf>
    <xf numFmtId="0" fontId="24" fillId="28" borderId="0" applyNumberFormat="0" applyBorder="0" applyAlignment="0" applyProtection="0">
      <alignment vertical="center"/>
    </xf>
    <xf numFmtId="0" fontId="24" fillId="27" borderId="0" applyNumberFormat="0" applyBorder="0" applyAlignment="0" applyProtection="0">
      <alignment vertical="center"/>
    </xf>
    <xf numFmtId="0" fontId="0" fillId="7" borderId="0" applyNumberFormat="0" applyBorder="0" applyAlignment="0" applyProtection="0">
      <alignment vertical="center"/>
    </xf>
    <xf numFmtId="0" fontId="24" fillId="22" borderId="0" applyNumberFormat="0" applyBorder="0" applyAlignment="0" applyProtection="0">
      <alignment vertical="center"/>
    </xf>
    <xf numFmtId="0" fontId="0" fillId="18" borderId="0" applyNumberFormat="0" applyBorder="0" applyAlignment="0" applyProtection="0">
      <alignment vertical="center"/>
    </xf>
    <xf numFmtId="0" fontId="0" fillId="32" borderId="0" applyNumberFormat="0" applyBorder="0" applyAlignment="0" applyProtection="0">
      <alignment vertical="center"/>
    </xf>
    <xf numFmtId="0" fontId="8" fillId="0" borderId="0"/>
    <xf numFmtId="0" fontId="26" fillId="0" borderId="0"/>
    <xf numFmtId="0" fontId="24" fillId="21" borderId="0" applyNumberFormat="0" applyBorder="0" applyAlignment="0" applyProtection="0">
      <alignment vertical="center"/>
    </xf>
    <xf numFmtId="0" fontId="0" fillId="31" borderId="0" applyNumberFormat="0" applyBorder="0" applyAlignment="0" applyProtection="0">
      <alignment vertical="center"/>
    </xf>
    <xf numFmtId="0" fontId="5" fillId="0" borderId="0"/>
    <xf numFmtId="0" fontId="24" fillId="30" borderId="0" applyNumberFormat="0" applyBorder="0" applyAlignment="0" applyProtection="0">
      <alignment vertical="center"/>
    </xf>
    <xf numFmtId="0" fontId="24" fillId="36" borderId="0" applyNumberFormat="0" applyBorder="0" applyAlignment="0" applyProtection="0">
      <alignment vertical="center"/>
    </xf>
    <xf numFmtId="0" fontId="0" fillId="26" borderId="0" applyNumberFormat="0" applyBorder="0" applyAlignment="0" applyProtection="0">
      <alignment vertical="center"/>
    </xf>
    <xf numFmtId="0" fontId="8" fillId="0" borderId="0">
      <alignment vertical="center"/>
    </xf>
    <xf numFmtId="0" fontId="24" fillId="35" borderId="0" applyNumberFormat="0" applyBorder="0" applyAlignment="0" applyProtection="0">
      <alignment vertical="center"/>
    </xf>
    <xf numFmtId="0" fontId="34" fillId="0" borderId="0"/>
    <xf numFmtId="0" fontId="23" fillId="0" borderId="0"/>
    <xf numFmtId="41" fontId="23" fillId="0" borderId="0" applyFont="0" applyFill="0" applyBorder="0" applyAlignment="0" applyProtection="0"/>
  </cellStyleXfs>
  <cellXfs count="106">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Font="1" applyAlignment="1">
      <alignment horizontal="center" vertical="center"/>
    </xf>
    <xf numFmtId="177" fontId="0" fillId="0" borderId="0" xfId="2" applyAlignment="1">
      <alignment horizontal="center" vertical="center"/>
    </xf>
    <xf numFmtId="0" fontId="0" fillId="0" borderId="0" xfId="0" applyAlignment="1">
      <alignment horizontal="left" vertical="center"/>
    </xf>
    <xf numFmtId="0" fontId="1"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176" fontId="2" fillId="0" borderId="0" xfId="0" applyNumberFormat="1"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49" fontId="5" fillId="0" borderId="1" xfId="55" applyNumberFormat="1" applyFont="1" applyFill="1" applyBorder="1" applyAlignment="1">
      <alignment horizontal="center" vertical="center"/>
    </xf>
    <xf numFmtId="49" fontId="5" fillId="0" borderId="1" xfId="56" applyNumberFormat="1" applyFont="1" applyFill="1" applyBorder="1" applyAlignment="1">
      <alignment horizontal="center" vertical="center"/>
    </xf>
    <xf numFmtId="176" fontId="0" fillId="0" borderId="1" xfId="0" applyNumberFormat="1" applyFont="1" applyFill="1" applyBorder="1" applyAlignment="1">
      <alignment horizontal="center" vertical="center"/>
    </xf>
    <xf numFmtId="0" fontId="5" fillId="0" borderId="1" xfId="0" applyFont="1" applyFill="1" applyBorder="1" applyAlignment="1">
      <alignment horizontal="center"/>
    </xf>
    <xf numFmtId="49" fontId="5" fillId="0" borderId="1" xfId="7" applyNumberFormat="1" applyFont="1" applyFill="1" applyBorder="1" applyAlignment="1">
      <alignment horizontal="center" vertical="center"/>
    </xf>
    <xf numFmtId="49" fontId="5" fillId="0" borderId="1" xfId="55" applyNumberFormat="1" applyFont="1" applyFill="1" applyBorder="1" applyAlignment="1">
      <alignment horizontal="center"/>
    </xf>
    <xf numFmtId="49" fontId="5" fillId="0" borderId="2" xfId="56" applyNumberFormat="1" applyFont="1" applyFill="1" applyBorder="1" applyAlignment="1">
      <alignment horizontal="center" vertical="center"/>
    </xf>
    <xf numFmtId="49" fontId="5" fillId="0" borderId="2" xfId="55" applyNumberFormat="1" applyFont="1" applyFill="1" applyBorder="1" applyAlignment="1">
      <alignment horizontal="center" vertical="center"/>
    </xf>
    <xf numFmtId="49" fontId="6" fillId="0" borderId="1" xfId="55" applyNumberFormat="1" applyFont="1" applyFill="1" applyBorder="1" applyAlignment="1">
      <alignment horizontal="center"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8" fillId="0" borderId="0" xfId="0" applyFont="1" applyFill="1" applyAlignment="1">
      <alignment vertical="center"/>
    </xf>
    <xf numFmtId="0" fontId="9" fillId="0" borderId="0" xfId="0" applyFont="1" applyFill="1" applyBorder="1" applyAlignment="1"/>
    <xf numFmtId="0" fontId="9" fillId="0" borderId="0" xfId="0" applyFont="1" applyFill="1" applyBorder="1" applyAlignment="1">
      <alignment horizontal="left"/>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9" fillId="0" borderId="3" xfId="0" applyFont="1" applyFill="1" applyBorder="1" applyAlignment="1">
      <alignment horizontal="center"/>
    </xf>
    <xf numFmtId="49" fontId="7" fillId="0" borderId="3" xfId="0" applyNumberFormat="1" applyFont="1" applyFill="1" applyBorder="1" applyAlignment="1">
      <alignment horizontal="left" vertical="center"/>
    </xf>
    <xf numFmtId="0" fontId="7" fillId="0" borderId="3" xfId="0" applyNumberFormat="1" applyFont="1" applyFill="1" applyBorder="1" applyAlignment="1">
      <alignment horizontal="center" vertical="center"/>
    </xf>
    <xf numFmtId="0" fontId="9" fillId="0" borderId="1" xfId="0" applyFont="1" applyFill="1" applyBorder="1" applyAlignment="1">
      <alignment horizontal="center"/>
    </xf>
    <xf numFmtId="49" fontId="11"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7" fillId="0" borderId="3" xfId="0" applyFont="1" applyFill="1" applyBorder="1" applyAlignment="1">
      <alignment horizontal="left"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5" xfId="0" applyNumberFormat="1" applyFont="1" applyFill="1" applyBorder="1" applyAlignment="1">
      <alignment horizontal="center" vertical="center"/>
    </xf>
    <xf numFmtId="0" fontId="7" fillId="2" borderId="7" xfId="0" applyNumberFormat="1"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3" xfId="0" applyFont="1" applyFill="1" applyBorder="1" applyAlignment="1">
      <alignment horizontal="center"/>
    </xf>
    <xf numFmtId="0" fontId="7" fillId="2" borderId="3" xfId="0" applyFont="1" applyFill="1" applyBorder="1" applyAlignment="1">
      <alignment horizontal="left"/>
    </xf>
    <xf numFmtId="0" fontId="7" fillId="0" borderId="0" xfId="0" applyFont="1" applyFill="1" applyBorder="1" applyAlignment="1">
      <alignment vertical="center"/>
    </xf>
    <xf numFmtId="0" fontId="7" fillId="0" borderId="0" xfId="0" applyNumberFormat="1" applyFont="1" applyFill="1" applyBorder="1" applyAlignment="1">
      <alignment vertical="center"/>
    </xf>
    <xf numFmtId="0" fontId="12" fillId="0" borderId="0" xfId="0" applyFont="1" applyAlignment="1">
      <alignment horizontal="center" vertical="center"/>
    </xf>
    <xf numFmtId="176" fontId="2" fillId="0" borderId="0" xfId="0" applyNumberFormat="1" applyFont="1" applyAlignment="1">
      <alignment vertical="center"/>
    </xf>
    <xf numFmtId="176" fontId="4" fillId="2"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xf>
    <xf numFmtId="0" fontId="0" fillId="0" borderId="1" xfId="0" applyFont="1" applyFill="1" applyBorder="1" applyAlignment="1">
      <alignment vertical="center"/>
    </xf>
    <xf numFmtId="180" fontId="13" fillId="4" borderId="1" xfId="54" applyNumberFormat="1" applyFont="1" applyFill="1" applyBorder="1" applyAlignment="1">
      <alignment horizontal="center" vertical="center"/>
    </xf>
    <xf numFmtId="177" fontId="0" fillId="0" borderId="1" xfId="2" applyFont="1" applyBorder="1" applyAlignment="1">
      <alignment horizontal="center" vertical="center"/>
    </xf>
    <xf numFmtId="0" fontId="8" fillId="0" borderId="1" xfId="0" applyFont="1" applyFill="1" applyBorder="1" applyAlignment="1">
      <alignment vertical="center"/>
    </xf>
    <xf numFmtId="177" fontId="0" fillId="4" borderId="1" xfId="2" applyFont="1" applyFill="1" applyBorder="1" applyAlignment="1">
      <alignment horizontal="center" vertical="center"/>
    </xf>
    <xf numFmtId="0" fontId="8" fillId="0" borderId="0" xfId="0" applyFont="1" applyFill="1" applyAlignment="1">
      <alignment horizontal="center" vertical="center"/>
    </xf>
    <xf numFmtId="0" fontId="7" fillId="2" borderId="11" xfId="0" applyFont="1" applyFill="1" applyBorder="1" applyAlignment="1">
      <alignment horizontal="center" vertical="center"/>
    </xf>
    <xf numFmtId="0" fontId="10" fillId="5" borderId="1" xfId="0" applyFont="1" applyFill="1" applyBorder="1" applyAlignment="1">
      <alignment horizontal="center" vertical="center"/>
    </xf>
    <xf numFmtId="0" fontId="7" fillId="2" borderId="6" xfId="0" applyNumberFormat="1" applyFont="1" applyFill="1" applyBorder="1" applyAlignment="1">
      <alignment horizontal="center" vertical="center"/>
    </xf>
    <xf numFmtId="0" fontId="7" fillId="2" borderId="9" xfId="0" applyNumberFormat="1" applyFont="1" applyFill="1"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xf>
    <xf numFmtId="49" fontId="5" fillId="0" borderId="1" xfId="52" applyNumberFormat="1" applyFont="1" applyFill="1" applyBorder="1" applyAlignment="1">
      <alignment horizontal="center" vertical="center"/>
    </xf>
    <xf numFmtId="176" fontId="0" fillId="4" borderId="1" xfId="0" applyNumberFormat="1" applyFont="1" applyFill="1" applyBorder="1" applyAlignment="1">
      <alignment horizontal="center" vertical="center"/>
    </xf>
    <xf numFmtId="176" fontId="13" fillId="0" borderId="1" xfId="54" applyNumberFormat="1" applyFont="1" applyFill="1" applyBorder="1" applyAlignment="1">
      <alignment horizontal="center" vertical="center"/>
    </xf>
    <xf numFmtId="0" fontId="8" fillId="0" borderId="1" xfId="0" applyFont="1" applyFill="1" applyBorder="1" applyAlignment="1">
      <alignment horizontal="center" vertical="center"/>
    </xf>
    <xf numFmtId="49" fontId="5" fillId="0" borderId="1" xfId="48"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3" fontId="0" fillId="0" borderId="1" xfId="0" applyNumberFormat="1" applyFont="1" applyFill="1" applyBorder="1" applyAlignment="1">
      <alignment horizontal="center" vertical="center"/>
    </xf>
    <xf numFmtId="176" fontId="13" fillId="4" borderId="1" xfId="54" applyNumberFormat="1" applyFont="1" applyFill="1" applyBorder="1" applyAlignment="1">
      <alignment horizontal="center" vertical="center"/>
    </xf>
    <xf numFmtId="58" fontId="0" fillId="4" borderId="1" xfId="0" applyNumberFormat="1" applyFont="1" applyFill="1" applyBorder="1" applyAlignment="1">
      <alignment horizontal="center" vertical="center"/>
    </xf>
    <xf numFmtId="178" fontId="0" fillId="4" borderId="1" xfId="0" applyNumberFormat="1" applyFont="1" applyFill="1" applyBorder="1" applyAlignment="1">
      <alignment horizontal="left" vertical="center"/>
    </xf>
    <xf numFmtId="0" fontId="0" fillId="4"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ont="1" applyFill="1" applyBorder="1" applyAlignment="1">
      <alignment horizontal="left" vertical="center"/>
    </xf>
    <xf numFmtId="0" fontId="0" fillId="0" borderId="0" xfId="0" applyFont="1" applyFill="1" applyBorder="1" applyAlignment="1">
      <alignment horizontal="center" vertical="center"/>
    </xf>
    <xf numFmtId="49" fontId="5" fillId="0" borderId="0" xfId="55" applyNumberFormat="1" applyFont="1" applyFill="1" applyBorder="1" applyAlignment="1">
      <alignment horizontal="center" vertical="center"/>
    </xf>
    <xf numFmtId="49" fontId="6" fillId="0" borderId="0" xfId="55" applyNumberFormat="1" applyFont="1" applyFill="1" applyBorder="1" applyAlignment="1">
      <alignment horizontal="center" vertical="center"/>
    </xf>
    <xf numFmtId="176" fontId="0" fillId="0" borderId="0" xfId="0" applyNumberFormat="1" applyFont="1" applyFill="1" applyBorder="1" applyAlignment="1">
      <alignment horizontal="center" vertical="center"/>
    </xf>
    <xf numFmtId="176" fontId="0" fillId="0" borderId="0" xfId="0" applyNumberFormat="1" applyFont="1" applyFill="1" applyAlignment="1">
      <alignment horizontal="center" vertical="center"/>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0" fillId="0" borderId="0" xfId="0" applyFont="1" applyFill="1" applyAlignment="1">
      <alignment horizontal="left" vertical="center"/>
    </xf>
    <xf numFmtId="180" fontId="13" fillId="4" borderId="0" xfId="54" applyNumberFormat="1" applyFont="1" applyFill="1" applyAlignment="1">
      <alignment horizontal="center" vertical="center"/>
    </xf>
    <xf numFmtId="177" fontId="0" fillId="0" borderId="0" xfId="2" applyFont="1" applyAlignment="1">
      <alignment horizontal="center" vertical="center"/>
    </xf>
    <xf numFmtId="0" fontId="0" fillId="0" borderId="0" xfId="0" applyFont="1" applyFill="1" applyAlignment="1">
      <alignment vertical="center"/>
    </xf>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rmal 9" xfId="7"/>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Normal 10 3 2" xfId="44"/>
    <cellStyle name="Percent 2" xfId="45"/>
    <cellStyle name="Accent5" xfId="46" builtinId="45"/>
    <cellStyle name="40% - Accent5" xfId="47" builtinId="47"/>
    <cellStyle name="Normal 6" xfId="48"/>
    <cellStyle name="60% - Accent5" xfId="49" builtinId="48"/>
    <cellStyle name="Accent6" xfId="50" builtinId="49"/>
    <cellStyle name="40% - Accent6" xfId="51" builtinId="51"/>
    <cellStyle name="Normal 5 2" xfId="52"/>
    <cellStyle name="60% - Accent6" xfId="53" builtinId="52"/>
    <cellStyle name="Excel Built-in Normal" xfId="54"/>
    <cellStyle name="Normal 2 2" xfId="55"/>
    <cellStyle name="Comma [0] 4" xfId="56"/>
  </cellStyles>
  <tableStyles count="0" defaultTableStyle="TableStyleMedium2" defaultPivotStyle="PivotStyleLight16"/>
  <colors>
    <mruColors>
      <color rgb="00000000"/>
      <color rgb="00F2F2F2"/>
      <color rgb="0013FF4A"/>
      <color rgb="00A11DC7"/>
      <color rgb="000DD9D6"/>
      <color rgb="0043FA04"/>
      <color rgb="00FD0101"/>
      <color rgb="0067FDFB"/>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600"/>
              <a:t>Persentase Jenis Gangguan Bulan Agustus 2022</a:t>
            </a:r>
            <a:endParaRPr sz="1600"/>
          </a:p>
        </c:rich>
      </c:tx>
      <c:layout>
        <c:manualLayout>
          <c:xMode val="edge"/>
          <c:yMode val="edge"/>
          <c:x val="0.036374922408442"/>
          <c:y val="0.0372492836676218"/>
        </c:manualLayout>
      </c:layout>
      <c:overlay val="0"/>
      <c:spPr>
        <a:noFill/>
        <a:ln>
          <a:noFill/>
        </a:ln>
        <a:effectLst/>
      </c:spPr>
    </c:title>
    <c:autoTitleDeleted val="0"/>
    <c:plotArea>
      <c:layout/>
      <c:pieChart>
        <c:varyColors val="1"/>
        <c:ser>
          <c:idx val="0"/>
          <c:order val="0"/>
          <c:tx>
            <c:strRef>
              <c:f>'Laporan Tiket Bulan Agustus'!$C$113</c:f>
              <c:strCache>
                <c:ptCount val="1"/>
                <c:pt idx="0">
                  <c:v>Jumlah Gangguan</c:v>
                </c:pt>
              </c:strCache>
            </c:strRef>
          </c:tx>
          <c:spPr/>
          <c:explosion val="0"/>
          <c:dPt>
            <c:idx val="0"/>
            <c:bubble3D val="0"/>
            <c:spPr>
              <a:gradFill flip="none">
                <a:gsLst>
                  <a:gs pos="0">
                    <a:srgbClr val="007BD3"/>
                  </a:gs>
                  <a:gs pos="100000">
                    <a:srgbClr val="034373"/>
                  </a:gs>
                </a:gsLst>
                <a:path path="circle"/>
              </a:gra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FFC000"/>
              </a:solidFill>
              <a:ln>
                <a:noFill/>
              </a:ln>
              <a:effectLst>
                <a:outerShdw blurRad="254000" sx="102000" sy="102000" algn="ctr" rotWithShape="0">
                  <a:prstClr val="black">
                    <a:alpha val="20000"/>
                  </a:prstClr>
                </a:outerShdw>
              </a:effectLst>
            </c:spPr>
          </c:dPt>
          <c:dPt>
            <c:idx val="3"/>
            <c:bubble3D val="0"/>
            <c:spPr>
              <a:solidFill>
                <a:srgbClr val="FD0101"/>
              </a:solidFill>
              <a:ln>
                <a:noFill/>
              </a:ln>
              <a:effectLst>
                <a:outerShdw blurRad="254000" sx="102000" sy="102000" algn="ctr" rotWithShape="0">
                  <a:prstClr val="black">
                    <a:alpha val="20000"/>
                  </a:prstClr>
                </a:outerShdw>
              </a:effectLst>
            </c:spPr>
          </c:dPt>
          <c:dPt>
            <c:idx val="4"/>
            <c:bubble3D val="0"/>
            <c:spPr>
              <a:solidFill>
                <a:srgbClr val="FFFF00"/>
              </a:solidFill>
              <a:ln>
                <a:noFill/>
              </a:ln>
              <a:effectLst>
                <a:outerShdw blurRad="254000" sx="102000" sy="102000" algn="ctr" rotWithShape="0">
                  <a:prstClr val="black">
                    <a:alpha val="20000"/>
                  </a:prstClr>
                </a:outerShdw>
              </a:effectLst>
            </c:spPr>
          </c:dPt>
          <c:dPt>
            <c:idx val="5"/>
            <c:bubble3D val="0"/>
            <c:spPr>
              <a:solidFill>
                <a:srgbClr val="0DD9D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rgbClr val="43FA04"/>
              </a:solidFill>
              <a:ln>
                <a:noFill/>
              </a:ln>
              <a:effectLst>
                <a:outerShdw blurRad="254000" sx="102000" sy="102000" algn="ctr" rotWithShape="0">
                  <a:prstClr val="black">
                    <a:alpha val="20000"/>
                  </a:prstClr>
                </a:outerShdw>
              </a:effectLst>
            </c:spPr>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'Laporan Tiket Bulan Agustus'!$B$114:$B$122</c:f>
              <c:strCache>
                <c:ptCount val="9"/>
                <c:pt idx="0" c:formatCode="@">
                  <c:v>Gangguan Backup Lintas</c:v>
                </c:pt>
                <c:pt idx="1" c:formatCode="@">
                  <c:v>Gangguan ASTINET</c:v>
                </c:pt>
                <c:pt idx="2" c:formatCode="@">
                  <c:v>Gangguan SimCard M2M</c:v>
                </c:pt>
                <c:pt idx="3" c:formatCode="@">
                  <c:v>Gangguan Router Mikrotik</c:v>
                </c:pt>
                <c:pt idx="4" c:formatCode="@">
                  <c:v>Gangguan Manggoesky</c:v>
                </c:pt>
                <c:pt idx="5">
                  <c:v>Lain-Lain</c:v>
                </c:pt>
                <c:pt idx="6" c:formatCode="@">
                  <c:v>Gangguan M2M</c:v>
                </c:pt>
                <c:pt idx="7">
                  <c:v>Sinyal M2M</c:v>
                </c:pt>
                <c:pt idx="8">
                  <c:v>VPN</c:v>
                </c:pt>
              </c:strCache>
            </c:strRef>
          </c:cat>
          <c:val>
            <c:numRef>
              <c:f>'Laporan Tiket Bulan Agustus'!$C$114:$C$122</c:f>
              <c:numCache>
                <c:formatCode>General</c:formatCode>
                <c:ptCount val="9"/>
                <c:pt idx="0">
                  <c:v>10</c:v>
                </c:pt>
                <c:pt idx="1">
                  <c:v>17</c:v>
                </c:pt>
                <c:pt idx="2">
                  <c:v>46</c:v>
                </c:pt>
                <c:pt idx="3">
                  <c:v>15</c:v>
                </c:pt>
                <c:pt idx="4">
                  <c:v>3</c:v>
                </c:pt>
                <c:pt idx="5">
                  <c:v>2</c:v>
                </c:pt>
                <c:pt idx="6">
                  <c:v>0</c:v>
                </c:pt>
                <c:pt idx="7">
                  <c:v>6</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Jumlah Ganguan Bulan Agustus 2022</a:t>
            </a:r>
          </a:p>
        </c:rich>
      </c:tx>
      <c:layout>
        <c:manualLayout>
          <c:xMode val="edge"/>
          <c:yMode val="edge"/>
          <c:x val="0.191050752083108"/>
          <c:y val="0.0414605418138987"/>
        </c:manualLayout>
      </c:layout>
      <c:overlay val="0"/>
      <c:spPr>
        <a:noFill/>
        <a:ln>
          <a:noFill/>
        </a:ln>
        <a:effectLst/>
      </c:spPr>
    </c:title>
    <c:autoTitleDeleted val="0"/>
    <c:plotArea>
      <c:layout/>
      <c:barChart>
        <c:barDir val="col"/>
        <c:grouping val="clustered"/>
        <c:varyColors val="0"/>
        <c:ser>
          <c:idx val="0"/>
          <c:order val="0"/>
          <c:tx>
            <c:strRef>
              <c:f>'Laporan Tiket Minggu ke 4'!$G$32</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Minggu ke 4'!$F$33:$F$38</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4'!$G$33:$G$38</c:f>
              <c:numCache>
                <c:formatCode>General</c:formatCode>
                <c:ptCount val="6"/>
                <c:pt idx="0">
                  <c:v>6</c:v>
                </c:pt>
                <c:pt idx="1">
                  <c:v>1</c:v>
                </c:pt>
                <c:pt idx="2">
                  <c:v>4</c:v>
                </c:pt>
                <c:pt idx="3">
                  <c:v>1</c:v>
                </c:pt>
                <c:pt idx="4">
                  <c:v>2</c:v>
                </c:pt>
                <c:pt idx="5">
                  <c:v>4</c:v>
                </c:pt>
              </c:numCache>
            </c:numRef>
          </c:val>
        </c:ser>
        <c:ser>
          <c:idx val="1"/>
          <c:order val="1"/>
          <c:tx>
            <c:strRef>
              <c:f>'Laporan Tiket Minggu ke 4'!$H$32</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Minggu ke 4'!$F$33:$F$38</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4'!$H$33:$H$38</c:f>
              <c:numCache>
                <c:formatCode>General</c:formatCode>
                <c:ptCount val="6"/>
                <c:pt idx="0">
                  <c:v>3</c:v>
                </c:pt>
                <c:pt idx="1">
                  <c:v>1</c:v>
                </c:pt>
                <c:pt idx="2">
                  <c:v>3</c:v>
                </c:pt>
                <c:pt idx="3">
                  <c:v>1</c:v>
                </c:pt>
                <c:pt idx="4">
                  <c:v>0</c:v>
                </c:pt>
                <c:pt idx="5">
                  <c:v>2</c:v>
                </c:pt>
              </c:numCache>
            </c:numRef>
          </c:val>
        </c:ser>
        <c:ser>
          <c:idx val="2"/>
          <c:order val="2"/>
          <c:tx>
            <c:strRef>
              <c:f>'Laporan Tiket Minggu ke 4'!$I$32</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Minggu ke 4'!$F$33:$F$38</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4'!$I$33:$I$38</c:f>
              <c:numCache>
                <c:formatCode>General</c:formatCode>
                <c:ptCount val="6"/>
                <c:pt idx="0">
                  <c:v>3</c:v>
                </c:pt>
                <c:pt idx="1">
                  <c:v>0</c:v>
                </c:pt>
                <c:pt idx="2">
                  <c:v>1</c:v>
                </c:pt>
                <c:pt idx="3">
                  <c:v>0</c:v>
                </c:pt>
                <c:pt idx="4">
                  <c:v>2</c:v>
                </c:pt>
                <c:pt idx="5">
                  <c:v>2</c:v>
                </c:pt>
              </c:numCache>
            </c:numRef>
          </c:val>
        </c:ser>
        <c:dLbls>
          <c:showLegendKey val="0"/>
          <c:showVal val="1"/>
          <c:showCatName val="0"/>
          <c:showSerName val="0"/>
          <c:showPercent val="0"/>
          <c:showBubbleSize val="0"/>
        </c:dLbls>
        <c:gapWidth val="150"/>
        <c:overlap val="0"/>
        <c:axId val="277981018"/>
        <c:axId val="30959130"/>
      </c:barChart>
      <c:catAx>
        <c:axId val="27798101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Jumlah Ganguan Bulan Agustus 2022</a:t>
            </a:r>
          </a:p>
        </c:rich>
      </c:tx>
      <c:layout>
        <c:manualLayout>
          <c:xMode val="edge"/>
          <c:yMode val="edge"/>
          <c:x val="0.191050752083108"/>
          <c:y val="0.0414605418138987"/>
        </c:manualLayout>
      </c:layout>
      <c:overlay val="0"/>
      <c:spPr>
        <a:noFill/>
        <a:ln>
          <a:noFill/>
        </a:ln>
        <a:effectLst/>
      </c:spPr>
    </c:title>
    <c:autoTitleDeleted val="0"/>
    <c:plotArea>
      <c:layout/>
      <c:barChart>
        <c:barDir val="col"/>
        <c:grouping val="clustered"/>
        <c:varyColors val="0"/>
        <c:ser>
          <c:idx val="0"/>
          <c:order val="0"/>
          <c:tx>
            <c:strRef>
              <c:f>'Laporan Tiket Bulan Agustus'!$G$113</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Bulan Agustus'!$F$114:$F$119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Bulan Agustus'!$G$114:$G$119</c:f>
              <c:numCache>
                <c:formatCode>General</c:formatCode>
                <c:ptCount val="6"/>
                <c:pt idx="0">
                  <c:v>25</c:v>
                </c:pt>
                <c:pt idx="1">
                  <c:v>4</c:v>
                </c:pt>
                <c:pt idx="2">
                  <c:v>16</c:v>
                </c:pt>
                <c:pt idx="3">
                  <c:v>17</c:v>
                </c:pt>
                <c:pt idx="4">
                  <c:v>9</c:v>
                </c:pt>
                <c:pt idx="5">
                  <c:v>28</c:v>
                </c:pt>
              </c:numCache>
            </c:numRef>
          </c:val>
        </c:ser>
        <c:ser>
          <c:idx val="1"/>
          <c:order val="1"/>
          <c:tx>
            <c:strRef>
              <c:f>'Laporan Tiket Bulan Agustus'!$H$113</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Bulan Agustus'!$F$114:$F$119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Bulan Agustus'!$H$114:$H$119</c:f>
              <c:numCache>
                <c:formatCode>General</c:formatCode>
                <c:ptCount val="6"/>
                <c:pt idx="0">
                  <c:v>5</c:v>
                </c:pt>
                <c:pt idx="1">
                  <c:v>2</c:v>
                </c:pt>
                <c:pt idx="2">
                  <c:v>9</c:v>
                </c:pt>
                <c:pt idx="3">
                  <c:v>6</c:v>
                </c:pt>
                <c:pt idx="4">
                  <c:v>5</c:v>
                </c:pt>
                <c:pt idx="5">
                  <c:v>3</c:v>
                </c:pt>
              </c:numCache>
            </c:numRef>
          </c:val>
        </c:ser>
        <c:ser>
          <c:idx val="2"/>
          <c:order val="2"/>
          <c:tx>
            <c:strRef>
              <c:f>'Laporan Tiket Bulan Agustus'!$I$113</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Bulan Agustus'!$F$114:$F$119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Bulan Agustus'!$I$114:$I$119</c:f>
              <c:numCache>
                <c:formatCode>General</c:formatCode>
                <c:ptCount val="6"/>
                <c:pt idx="0">
                  <c:v>20</c:v>
                </c:pt>
                <c:pt idx="1">
                  <c:v>2</c:v>
                </c:pt>
                <c:pt idx="2">
                  <c:v>7</c:v>
                </c:pt>
                <c:pt idx="3">
                  <c:v>11</c:v>
                </c:pt>
                <c:pt idx="4">
                  <c:v>4</c:v>
                </c:pt>
                <c:pt idx="5">
                  <c:v>25</c:v>
                </c:pt>
              </c:numCache>
            </c:numRef>
          </c:val>
        </c:ser>
        <c:dLbls>
          <c:showLegendKey val="0"/>
          <c:showVal val="1"/>
          <c:showCatName val="0"/>
          <c:showSerName val="0"/>
          <c:showPercent val="0"/>
          <c:showBubbleSize val="0"/>
        </c:dLbls>
        <c:gapWidth val="150"/>
        <c:overlap val="0"/>
        <c:axId val="277981018"/>
        <c:axId val="30959130"/>
      </c:barChart>
      <c:catAx>
        <c:axId val="27798101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600"/>
              <a:t>Persentase Jenis Gangguan Bulan Agustus 2022</a:t>
            </a:r>
            <a:endParaRPr sz="1600"/>
          </a:p>
        </c:rich>
      </c:tx>
      <c:layout>
        <c:manualLayout>
          <c:xMode val="edge"/>
          <c:yMode val="edge"/>
          <c:x val="0.036374922408442"/>
          <c:y val="0.0372492836676218"/>
        </c:manualLayout>
      </c:layout>
      <c:overlay val="0"/>
      <c:spPr>
        <a:noFill/>
        <a:ln>
          <a:noFill/>
        </a:ln>
        <a:effectLst/>
      </c:spPr>
    </c:title>
    <c:autoTitleDeleted val="0"/>
    <c:plotArea>
      <c:layout/>
      <c:pieChart>
        <c:varyColors val="1"/>
        <c:ser>
          <c:idx val="0"/>
          <c:order val="0"/>
          <c:tx>
            <c:strRef>
              <c:f>'Laporan Tiket Minggu ke 1'!$C$23</c:f>
              <c:strCache>
                <c:ptCount val="1"/>
                <c:pt idx="0">
                  <c:v>Jumlah Gangguan</c:v>
                </c:pt>
              </c:strCache>
            </c:strRef>
          </c:tx>
          <c:spPr/>
          <c:explosion val="0"/>
          <c:dPt>
            <c:idx val="0"/>
            <c:bubble3D val="0"/>
            <c:spPr>
              <a:gradFill flip="none">
                <a:gsLst>
                  <a:gs pos="0">
                    <a:srgbClr val="007BD3"/>
                  </a:gs>
                  <a:gs pos="100000">
                    <a:srgbClr val="034373"/>
                  </a:gs>
                </a:gsLst>
                <a:path path="circle"/>
              </a:gra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rgbClr val="FD0101"/>
              </a:solidFill>
              <a:ln>
                <a:noFill/>
              </a:ln>
              <a:effectLst>
                <a:outerShdw blurRad="254000" sx="102000" sy="102000" algn="ctr" rotWithShape="0">
                  <a:prstClr val="black">
                    <a:alpha val="20000"/>
                  </a:prstClr>
                </a:outerShdw>
              </a:effectLst>
            </c:spPr>
          </c:dPt>
          <c:dPt>
            <c:idx val="4"/>
            <c:bubble3D val="0"/>
            <c:spPr>
              <a:solidFill>
                <a:srgbClr val="FFFF00"/>
              </a:solidFill>
              <a:ln>
                <a:noFill/>
              </a:ln>
              <a:effectLst>
                <a:outerShdw blurRad="254000" sx="102000" sy="102000" algn="ctr" rotWithShape="0">
                  <a:prstClr val="black">
                    <a:alpha val="20000"/>
                  </a:prstClr>
                </a:outerShdw>
              </a:effectLst>
            </c:spPr>
          </c:dPt>
          <c:dPt>
            <c:idx val="5"/>
            <c:bubble3D val="0"/>
            <c:spPr>
              <a:solidFill>
                <a:srgbClr val="0DD9D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rgbClr val="43FA04"/>
              </a:solidFill>
              <a:ln>
                <a:noFill/>
              </a:ln>
              <a:effectLst>
                <a:outerShdw blurRad="254000" sx="102000" sy="102000" algn="ctr" rotWithShape="0">
                  <a:prstClr val="black">
                    <a:alpha val="20000"/>
                  </a:prstClr>
                </a:outerShdw>
              </a:effectLst>
            </c:spPr>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'Laporan Tiket Minggu ke 1'!$B$24:$B$32</c:f>
              <c:strCache>
                <c:ptCount val="9"/>
                <c:pt idx="0" c:formatCode="@">
                  <c:v>Gangguan Backup Lintas</c:v>
                </c:pt>
                <c:pt idx="1" c:formatCode="@">
                  <c:v>Gangguan ASTINET</c:v>
                </c:pt>
                <c:pt idx="2" c:formatCode="@">
                  <c:v>Gangguan SimCard M2M</c:v>
                </c:pt>
                <c:pt idx="3" c:formatCode="@">
                  <c:v>Gangguan Router Mikrotik</c:v>
                </c:pt>
                <c:pt idx="4" c:formatCode="@">
                  <c:v>Gangguan Manggoesky</c:v>
                </c:pt>
                <c:pt idx="5">
                  <c:v>Lain-Lain</c:v>
                </c:pt>
                <c:pt idx="6" c:formatCode="@">
                  <c:v>Gangguan M2M</c:v>
                </c:pt>
                <c:pt idx="7">
                  <c:v>Sinyal M2M</c:v>
                </c:pt>
                <c:pt idx="8">
                  <c:v>VPN</c:v>
                </c:pt>
              </c:strCache>
            </c:strRef>
          </c:cat>
          <c:val>
            <c:numRef>
              <c:f>'Laporan Tiket Minggu ke 1'!$C$24:$C$32</c:f>
              <c:numCache>
                <c:formatCode>General</c:formatCode>
                <c:ptCount val="9"/>
                <c:pt idx="0">
                  <c:v>2</c:v>
                </c:pt>
                <c:pt idx="1">
                  <c:v>2</c:v>
                </c:pt>
                <c:pt idx="2">
                  <c:v>1</c:v>
                </c:pt>
                <c:pt idx="3">
                  <c:v>2</c:v>
                </c:pt>
                <c:pt idx="4">
                  <c:v>0</c:v>
                </c:pt>
                <c:pt idx="5">
                  <c:v>0</c:v>
                </c:pt>
                <c:pt idx="6">
                  <c:v>0</c:v>
                </c:pt>
                <c:pt idx="7">
                  <c:v>2</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Jumlah Ganguan Bulan Agustus 2022</a:t>
            </a:r>
          </a:p>
        </c:rich>
      </c:tx>
      <c:layout>
        <c:manualLayout>
          <c:xMode val="edge"/>
          <c:yMode val="edge"/>
          <c:x val="0.191050752083108"/>
          <c:y val="0.0414605418138987"/>
        </c:manualLayout>
      </c:layout>
      <c:overlay val="0"/>
      <c:spPr>
        <a:noFill/>
        <a:ln>
          <a:noFill/>
        </a:ln>
        <a:effectLst/>
      </c:spPr>
    </c:title>
    <c:autoTitleDeleted val="0"/>
    <c:plotArea>
      <c:layout/>
      <c:barChart>
        <c:barDir val="col"/>
        <c:grouping val="clustered"/>
        <c:varyColors val="0"/>
        <c:ser>
          <c:idx val="0"/>
          <c:order val="0"/>
          <c:tx>
            <c:strRef>
              <c:f>'Laporan Tiket Minggu ke 1'!$G$23</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Minggu ke 1'!$F$24:$F$29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1'!$G$24:$G$29</c:f>
              <c:numCache>
                <c:formatCode>General</c:formatCode>
                <c:ptCount val="6"/>
                <c:pt idx="0">
                  <c:v>3</c:v>
                </c:pt>
                <c:pt idx="1">
                  <c:v>2</c:v>
                </c:pt>
                <c:pt idx="2">
                  <c:v>0</c:v>
                </c:pt>
                <c:pt idx="3">
                  <c:v>1</c:v>
                </c:pt>
                <c:pt idx="4">
                  <c:v>0</c:v>
                </c:pt>
                <c:pt idx="5">
                  <c:v>3</c:v>
                </c:pt>
              </c:numCache>
            </c:numRef>
          </c:val>
        </c:ser>
        <c:ser>
          <c:idx val="1"/>
          <c:order val="1"/>
          <c:tx>
            <c:strRef>
              <c:f>'Laporan Tiket Minggu ke 1'!$H$23</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Minggu ke 1'!$F$24:$F$29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1'!$H$24:$H$29</c:f>
              <c:numCache>
                <c:formatCode>General</c:formatCode>
                <c:ptCount val="6"/>
                <c:pt idx="0">
                  <c:v>0</c:v>
                </c:pt>
                <c:pt idx="1">
                  <c:v>0</c:v>
                </c:pt>
                <c:pt idx="2">
                  <c:v>0</c:v>
                </c:pt>
                <c:pt idx="3">
                  <c:v>0</c:v>
                </c:pt>
                <c:pt idx="4">
                  <c:v>0</c:v>
                </c:pt>
                <c:pt idx="5">
                  <c:v>0</c:v>
                </c:pt>
              </c:numCache>
            </c:numRef>
          </c:val>
        </c:ser>
        <c:ser>
          <c:idx val="2"/>
          <c:order val="2"/>
          <c:tx>
            <c:strRef>
              <c:f>'Laporan Tiket Minggu ke 1'!$I$23</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Minggu ke 1'!$F$24:$F$29</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1'!$I$24:$I$29</c:f>
              <c:numCache>
                <c:formatCode>General</c:formatCode>
                <c:ptCount val="6"/>
                <c:pt idx="0">
                  <c:v>3</c:v>
                </c:pt>
                <c:pt idx="1">
                  <c:v>2</c:v>
                </c:pt>
                <c:pt idx="2">
                  <c:v>0</c:v>
                </c:pt>
                <c:pt idx="3">
                  <c:v>1</c:v>
                </c:pt>
                <c:pt idx="4">
                  <c:v>0</c:v>
                </c:pt>
                <c:pt idx="5">
                  <c:v>3</c:v>
                </c:pt>
              </c:numCache>
            </c:numRef>
          </c:val>
        </c:ser>
        <c:dLbls>
          <c:showLegendKey val="0"/>
          <c:showVal val="1"/>
          <c:showCatName val="0"/>
          <c:showSerName val="0"/>
          <c:showPercent val="0"/>
          <c:showBubbleSize val="0"/>
        </c:dLbls>
        <c:gapWidth val="150"/>
        <c:overlap val="0"/>
        <c:axId val="277981018"/>
        <c:axId val="30959130"/>
      </c:barChart>
      <c:catAx>
        <c:axId val="27798101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600"/>
              <a:t>Persentase Jenis Gangguan Bulan Agustus 2022</a:t>
            </a:r>
            <a:endParaRPr sz="1600"/>
          </a:p>
        </c:rich>
      </c:tx>
      <c:layout>
        <c:manualLayout>
          <c:xMode val="edge"/>
          <c:yMode val="edge"/>
          <c:x val="0.036374922408442"/>
          <c:y val="0.0372492836676218"/>
        </c:manualLayout>
      </c:layout>
      <c:overlay val="0"/>
      <c:spPr>
        <a:noFill/>
        <a:ln>
          <a:noFill/>
        </a:ln>
        <a:effectLst/>
      </c:spPr>
    </c:title>
    <c:autoTitleDeleted val="0"/>
    <c:plotArea>
      <c:layout/>
      <c:pieChart>
        <c:varyColors val="1"/>
        <c:ser>
          <c:idx val="0"/>
          <c:order val="0"/>
          <c:tx>
            <c:strRef>
              <c:f>'Laporan Tiket Minggu ke 2'!$C$31</c:f>
              <c:strCache>
                <c:ptCount val="1"/>
                <c:pt idx="0">
                  <c:v>Jumlah Gangguan</c:v>
                </c:pt>
              </c:strCache>
            </c:strRef>
          </c:tx>
          <c:spPr/>
          <c:explosion val="0"/>
          <c:dPt>
            <c:idx val="0"/>
            <c:bubble3D val="0"/>
            <c:spPr>
              <a:gradFill flip="none">
                <a:gsLst>
                  <a:gs pos="0">
                    <a:srgbClr val="007BD3"/>
                  </a:gs>
                  <a:gs pos="100000">
                    <a:srgbClr val="034373"/>
                  </a:gs>
                </a:gsLst>
                <a:path path="circle"/>
              </a:gra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rgbClr val="FD0101"/>
              </a:solidFill>
              <a:ln>
                <a:noFill/>
              </a:ln>
              <a:effectLst>
                <a:outerShdw blurRad="254000" sx="102000" sy="102000" algn="ctr" rotWithShape="0">
                  <a:prstClr val="black">
                    <a:alpha val="20000"/>
                  </a:prstClr>
                </a:outerShdw>
              </a:effectLst>
            </c:spPr>
          </c:dPt>
          <c:dPt>
            <c:idx val="4"/>
            <c:bubble3D val="0"/>
            <c:spPr>
              <a:solidFill>
                <a:srgbClr val="FFFF00"/>
              </a:solidFill>
              <a:ln>
                <a:noFill/>
              </a:ln>
              <a:effectLst>
                <a:outerShdw blurRad="254000" sx="102000" sy="102000" algn="ctr" rotWithShape="0">
                  <a:prstClr val="black">
                    <a:alpha val="20000"/>
                  </a:prstClr>
                </a:outerShdw>
              </a:effectLst>
            </c:spPr>
          </c:dPt>
          <c:dPt>
            <c:idx val="5"/>
            <c:bubble3D val="0"/>
            <c:spPr>
              <a:solidFill>
                <a:srgbClr val="0DD9D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rgbClr val="43FA04"/>
              </a:solidFill>
              <a:ln>
                <a:noFill/>
              </a:ln>
              <a:effectLst>
                <a:outerShdw blurRad="254000" sx="102000" sy="102000" algn="ctr" rotWithShape="0">
                  <a:prstClr val="black">
                    <a:alpha val="20000"/>
                  </a:prstClr>
                </a:outerShdw>
              </a:effectLst>
            </c:spPr>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'Laporan Tiket Minggu ke 2'!$B$32:$B$40</c:f>
              <c:strCache>
                <c:ptCount val="9"/>
                <c:pt idx="0" c:formatCode="@">
                  <c:v>Gangguan Backup Lintas</c:v>
                </c:pt>
                <c:pt idx="1" c:formatCode="@">
                  <c:v>Gangguan ASTINET</c:v>
                </c:pt>
                <c:pt idx="2" c:formatCode="@">
                  <c:v>Gangguan SimCard M2M</c:v>
                </c:pt>
                <c:pt idx="3" c:formatCode="@">
                  <c:v>Gangguan Router Mikrotik</c:v>
                </c:pt>
                <c:pt idx="4" c:formatCode="@">
                  <c:v>Gangguan Manggoesky</c:v>
                </c:pt>
                <c:pt idx="5">
                  <c:v>Lain-Lain</c:v>
                </c:pt>
                <c:pt idx="6" c:formatCode="@">
                  <c:v>Gangguan M2M</c:v>
                </c:pt>
                <c:pt idx="7">
                  <c:v>Sinyal M2M</c:v>
                </c:pt>
                <c:pt idx="8">
                  <c:v>VPN</c:v>
                </c:pt>
              </c:strCache>
            </c:strRef>
          </c:cat>
          <c:val>
            <c:numRef>
              <c:f>'Laporan Tiket Minggu ke 2'!$C$32:$C$40</c:f>
              <c:numCache>
                <c:formatCode>General</c:formatCode>
                <c:ptCount val="9"/>
                <c:pt idx="0">
                  <c:v>2</c:v>
                </c:pt>
                <c:pt idx="1">
                  <c:v>5</c:v>
                </c:pt>
                <c:pt idx="2">
                  <c:v>1</c:v>
                </c:pt>
                <c:pt idx="3">
                  <c:v>6</c:v>
                </c:pt>
                <c:pt idx="4">
                  <c:v>0</c:v>
                </c:pt>
                <c:pt idx="5">
                  <c:v>2</c:v>
                </c:pt>
                <c:pt idx="6">
                  <c:v>0</c:v>
                </c:pt>
                <c:pt idx="7">
                  <c:v>1</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Jumlah Ganguan Bulan Agustus 2022</a:t>
            </a:r>
          </a:p>
        </c:rich>
      </c:tx>
      <c:layout>
        <c:manualLayout>
          <c:xMode val="edge"/>
          <c:yMode val="edge"/>
          <c:x val="0.191050752083108"/>
          <c:y val="0.0414605418138987"/>
        </c:manualLayout>
      </c:layout>
      <c:overlay val="0"/>
      <c:spPr>
        <a:noFill/>
        <a:ln>
          <a:noFill/>
        </a:ln>
        <a:effectLst/>
      </c:spPr>
    </c:title>
    <c:autoTitleDeleted val="0"/>
    <c:plotArea>
      <c:layout/>
      <c:barChart>
        <c:barDir val="col"/>
        <c:grouping val="clustered"/>
        <c:varyColors val="0"/>
        <c:ser>
          <c:idx val="0"/>
          <c:order val="0"/>
          <c:tx>
            <c:strRef>
              <c:f>'Laporan Tiket Minggu ke 2'!$G$31</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Minggu ke 2'!$F$32:$F$37</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2'!$G$32:$G$37</c:f>
              <c:numCache>
                <c:formatCode>General</c:formatCode>
                <c:ptCount val="6"/>
                <c:pt idx="0">
                  <c:v>3</c:v>
                </c:pt>
                <c:pt idx="1">
                  <c:v>0</c:v>
                </c:pt>
                <c:pt idx="2">
                  <c:v>4</c:v>
                </c:pt>
                <c:pt idx="3">
                  <c:v>3</c:v>
                </c:pt>
                <c:pt idx="4">
                  <c:v>2</c:v>
                </c:pt>
                <c:pt idx="5">
                  <c:v>5</c:v>
                </c:pt>
              </c:numCache>
            </c:numRef>
          </c:val>
        </c:ser>
        <c:ser>
          <c:idx val="1"/>
          <c:order val="1"/>
          <c:tx>
            <c:strRef>
              <c:f>'Laporan Tiket Minggu ke 2'!$H$31</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Minggu ke 2'!$F$32:$F$37</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2'!$H$32:$H$37</c:f>
              <c:numCache>
                <c:formatCode>General</c:formatCode>
                <c:ptCount val="6"/>
                <c:pt idx="0">
                  <c:v>0</c:v>
                </c:pt>
                <c:pt idx="1">
                  <c:v>0</c:v>
                </c:pt>
                <c:pt idx="2">
                  <c:v>3</c:v>
                </c:pt>
                <c:pt idx="3">
                  <c:v>0</c:v>
                </c:pt>
                <c:pt idx="4">
                  <c:v>0</c:v>
                </c:pt>
                <c:pt idx="5">
                  <c:v>0</c:v>
                </c:pt>
              </c:numCache>
            </c:numRef>
          </c:val>
        </c:ser>
        <c:ser>
          <c:idx val="2"/>
          <c:order val="2"/>
          <c:tx>
            <c:strRef>
              <c:f>'Laporan Tiket Minggu ke 2'!$I$31</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Minggu ke 2'!$F$32:$F$37</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2'!$I$32:$I$37</c:f>
              <c:numCache>
                <c:formatCode>General</c:formatCode>
                <c:ptCount val="6"/>
                <c:pt idx="0">
                  <c:v>3</c:v>
                </c:pt>
                <c:pt idx="1">
                  <c:v>0</c:v>
                </c:pt>
                <c:pt idx="2">
                  <c:v>1</c:v>
                </c:pt>
                <c:pt idx="3">
                  <c:v>3</c:v>
                </c:pt>
                <c:pt idx="4">
                  <c:v>2</c:v>
                </c:pt>
                <c:pt idx="5">
                  <c:v>5</c:v>
                </c:pt>
              </c:numCache>
            </c:numRef>
          </c:val>
        </c:ser>
        <c:dLbls>
          <c:showLegendKey val="0"/>
          <c:showVal val="1"/>
          <c:showCatName val="0"/>
          <c:showSerName val="0"/>
          <c:showPercent val="0"/>
          <c:showBubbleSize val="0"/>
        </c:dLbls>
        <c:gapWidth val="150"/>
        <c:overlap val="0"/>
        <c:axId val="277981018"/>
        <c:axId val="30959130"/>
      </c:barChart>
      <c:catAx>
        <c:axId val="27798101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600"/>
              <a:t>Persentase Jenis Gangguan Bulan Agustus 2022</a:t>
            </a:r>
            <a:endParaRPr sz="1600"/>
          </a:p>
        </c:rich>
      </c:tx>
      <c:layout>
        <c:manualLayout>
          <c:xMode val="edge"/>
          <c:yMode val="edge"/>
          <c:x val="0.036374922408442"/>
          <c:y val="0.0372492836676218"/>
        </c:manualLayout>
      </c:layout>
      <c:overlay val="0"/>
      <c:spPr>
        <a:noFill/>
        <a:ln>
          <a:noFill/>
        </a:ln>
        <a:effectLst/>
      </c:spPr>
    </c:title>
    <c:autoTitleDeleted val="0"/>
    <c:plotArea>
      <c:layout/>
      <c:pieChart>
        <c:varyColors val="1"/>
        <c:ser>
          <c:idx val="0"/>
          <c:order val="0"/>
          <c:tx>
            <c:strRef>
              <c:f>'Laporan Tiket Minggu ke 3'!$C$69</c:f>
              <c:strCache>
                <c:ptCount val="1"/>
                <c:pt idx="0">
                  <c:v>Jumlah Gangguan</c:v>
                </c:pt>
              </c:strCache>
            </c:strRef>
          </c:tx>
          <c:spPr/>
          <c:explosion val="0"/>
          <c:dPt>
            <c:idx val="0"/>
            <c:bubble3D val="0"/>
            <c:spPr>
              <a:solidFill>
                <a:srgbClr val="000000"/>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00B0F0"/>
              </a:solidFill>
              <a:ln>
                <a:noFill/>
              </a:ln>
              <a:effectLst>
                <a:outerShdw blurRad="254000" sx="102000" sy="102000" algn="ctr" rotWithShape="0">
                  <a:prstClr val="black">
                    <a:alpha val="20000"/>
                  </a:prstClr>
                </a:outerShdw>
              </a:effectLst>
            </c:spPr>
          </c:dPt>
          <c:dPt>
            <c:idx val="3"/>
            <c:bubble3D val="0"/>
            <c:spPr>
              <a:solidFill>
                <a:srgbClr val="FD0101"/>
              </a:solidFill>
              <a:ln>
                <a:noFill/>
              </a:ln>
              <a:effectLst>
                <a:outerShdw blurRad="254000" sx="102000" sy="102000" algn="ctr" rotWithShape="0">
                  <a:prstClr val="black">
                    <a:alpha val="20000"/>
                  </a:prstClr>
                </a:outerShdw>
              </a:effectLst>
            </c:spPr>
          </c:dPt>
          <c:dPt>
            <c:idx val="4"/>
            <c:bubble3D val="0"/>
            <c:spPr>
              <a:solidFill>
                <a:srgbClr val="FFFF00"/>
              </a:solidFill>
              <a:ln>
                <a:noFill/>
              </a:ln>
              <a:effectLst>
                <a:outerShdw blurRad="254000" sx="102000" sy="102000" algn="ctr" rotWithShape="0">
                  <a:prstClr val="black">
                    <a:alpha val="20000"/>
                  </a:prstClr>
                </a:outerShdw>
              </a:effectLst>
            </c:spPr>
          </c:dPt>
          <c:dPt>
            <c:idx val="5"/>
            <c:bubble3D val="0"/>
            <c:spPr>
              <a:solidFill>
                <a:srgbClr val="0DD9D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rgbClr val="43FA04"/>
              </a:solidFill>
              <a:ln>
                <a:noFill/>
              </a:ln>
              <a:effectLst>
                <a:outerShdw blurRad="254000" sx="102000" sy="102000" algn="ctr" rotWithShape="0">
                  <a:prstClr val="black">
                    <a:alpha val="20000"/>
                  </a:prstClr>
                </a:outerShdw>
              </a:effectLst>
            </c:spPr>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'Laporan Tiket Minggu ke 3'!$B$70:$B$78</c:f>
              <c:strCache>
                <c:ptCount val="9"/>
                <c:pt idx="0" c:formatCode="@">
                  <c:v>Gangguan Backup Lintas</c:v>
                </c:pt>
                <c:pt idx="1" c:formatCode="@">
                  <c:v>Gangguan ASTINET</c:v>
                </c:pt>
                <c:pt idx="2" c:formatCode="@">
                  <c:v>Gangguan SimCard M2M</c:v>
                </c:pt>
                <c:pt idx="3" c:formatCode="@">
                  <c:v>Gangguan Router Mikrotik</c:v>
                </c:pt>
                <c:pt idx="4" c:formatCode="@">
                  <c:v>Gangguan Manggoesky</c:v>
                </c:pt>
                <c:pt idx="5">
                  <c:v>Lain-Lain</c:v>
                </c:pt>
                <c:pt idx="6" c:formatCode="@">
                  <c:v>Gangguan M2M</c:v>
                </c:pt>
                <c:pt idx="7">
                  <c:v>Sinyal M2M</c:v>
                </c:pt>
                <c:pt idx="8">
                  <c:v>VPN</c:v>
                </c:pt>
              </c:strCache>
            </c:strRef>
          </c:cat>
          <c:val>
            <c:numRef>
              <c:f>'Laporan Tiket Minggu ke 3'!$C$70:$C$78</c:f>
              <c:numCache>
                <c:formatCode>General</c:formatCode>
                <c:ptCount val="9"/>
                <c:pt idx="0">
                  <c:v>4</c:v>
                </c:pt>
                <c:pt idx="1">
                  <c:v>7</c:v>
                </c:pt>
                <c:pt idx="2">
                  <c:v>39</c:v>
                </c:pt>
                <c:pt idx="3">
                  <c:v>1</c:v>
                </c:pt>
                <c:pt idx="4">
                  <c:v>2</c:v>
                </c:pt>
                <c:pt idx="5">
                  <c:v>0</c:v>
                </c:pt>
                <c:pt idx="6">
                  <c:v>0</c:v>
                </c:pt>
                <c:pt idx="7">
                  <c:v>2</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Jumlah Ganguan Bulan Agustus 2022</a:t>
            </a:r>
          </a:p>
        </c:rich>
      </c:tx>
      <c:layout>
        <c:manualLayout>
          <c:xMode val="edge"/>
          <c:yMode val="edge"/>
          <c:x val="0.191050752083108"/>
          <c:y val="0.0414605418138987"/>
        </c:manualLayout>
      </c:layout>
      <c:overlay val="0"/>
      <c:spPr>
        <a:noFill/>
        <a:ln>
          <a:noFill/>
        </a:ln>
        <a:effectLst/>
      </c:spPr>
    </c:title>
    <c:autoTitleDeleted val="0"/>
    <c:plotArea>
      <c:layout/>
      <c:barChart>
        <c:barDir val="col"/>
        <c:grouping val="clustered"/>
        <c:varyColors val="0"/>
        <c:ser>
          <c:idx val="0"/>
          <c:order val="0"/>
          <c:tx>
            <c:strRef>
              <c:f>'Laporan Tiket Minggu ke 3'!$G$69</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Minggu ke 3'!$F$70:$F$75</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3'!$G$70:$G$75</c:f>
              <c:numCache>
                <c:formatCode>General</c:formatCode>
                <c:ptCount val="6"/>
                <c:pt idx="0">
                  <c:v>14</c:v>
                </c:pt>
                <c:pt idx="1">
                  <c:v>1</c:v>
                </c:pt>
                <c:pt idx="2">
                  <c:v>8</c:v>
                </c:pt>
                <c:pt idx="3">
                  <c:v>12</c:v>
                </c:pt>
                <c:pt idx="4">
                  <c:v>5</c:v>
                </c:pt>
                <c:pt idx="5">
                  <c:v>15</c:v>
                </c:pt>
              </c:numCache>
            </c:numRef>
          </c:val>
        </c:ser>
        <c:ser>
          <c:idx val="1"/>
          <c:order val="1"/>
          <c:tx>
            <c:strRef>
              <c:f>'Laporan Tiket Minggu ke 3'!$H$69</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Minggu ke 3'!$F$70:$F$75</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3'!$H$70:$H$75</c:f>
              <c:numCache>
                <c:formatCode>General</c:formatCode>
                <c:ptCount val="6"/>
                <c:pt idx="0">
                  <c:v>2</c:v>
                </c:pt>
                <c:pt idx="1">
                  <c:v>1</c:v>
                </c:pt>
                <c:pt idx="2">
                  <c:v>3</c:v>
                </c:pt>
                <c:pt idx="3">
                  <c:v>5</c:v>
                </c:pt>
                <c:pt idx="4">
                  <c:v>5</c:v>
                </c:pt>
                <c:pt idx="5">
                  <c:v>1</c:v>
                </c:pt>
              </c:numCache>
            </c:numRef>
          </c:val>
        </c:ser>
        <c:ser>
          <c:idx val="2"/>
          <c:order val="2"/>
          <c:tx>
            <c:strRef>
              <c:f>'Laporan Tiket Minggu ke 3'!$I$69</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Minggu ke 3'!$F$70:$F$75</c:f>
              <c:strCache>
                <c:ptCount val="6"/>
                <c:pt idx="0" c:formatCode="@">
                  <c:v>Regional 1 </c:v>
                </c:pt>
                <c:pt idx="1" c:formatCode="@">
                  <c:v>Regional 2 </c:v>
                </c:pt>
                <c:pt idx="2" c:formatCode="@">
                  <c:v>Regional 3 </c:v>
                </c:pt>
                <c:pt idx="3" c:formatCode="@">
                  <c:v>Regional 4 </c:v>
                </c:pt>
                <c:pt idx="4" c:formatCode="@">
                  <c:v>Regional 5 </c:v>
                </c:pt>
                <c:pt idx="5">
                  <c:v>Regional 6 </c:v>
                </c:pt>
              </c:strCache>
            </c:strRef>
          </c:cat>
          <c:val>
            <c:numRef>
              <c:f>'Laporan Tiket Minggu ke 3'!$I$70:$I$75</c:f>
              <c:numCache>
                <c:formatCode>General</c:formatCode>
                <c:ptCount val="6"/>
                <c:pt idx="0">
                  <c:v>12</c:v>
                </c:pt>
                <c:pt idx="1">
                  <c:v>0</c:v>
                </c:pt>
                <c:pt idx="2">
                  <c:v>5</c:v>
                </c:pt>
                <c:pt idx="3">
                  <c:v>7</c:v>
                </c:pt>
                <c:pt idx="4">
                  <c:v>0</c:v>
                </c:pt>
                <c:pt idx="5">
                  <c:v>14</c:v>
                </c:pt>
              </c:numCache>
            </c:numRef>
          </c:val>
        </c:ser>
        <c:dLbls>
          <c:showLegendKey val="0"/>
          <c:showVal val="1"/>
          <c:showCatName val="0"/>
          <c:showSerName val="0"/>
          <c:showPercent val="0"/>
          <c:showBubbleSize val="0"/>
        </c:dLbls>
        <c:gapWidth val="150"/>
        <c:overlap val="0"/>
        <c:axId val="277981018"/>
        <c:axId val="30959130"/>
      </c:barChart>
      <c:catAx>
        <c:axId val="27798101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600"/>
              <a:t>Persentase Jenis Gangguan Bulan Agustus 2022</a:t>
            </a:r>
            <a:endParaRPr sz="1600"/>
          </a:p>
        </c:rich>
      </c:tx>
      <c:layout>
        <c:manualLayout>
          <c:xMode val="edge"/>
          <c:yMode val="edge"/>
          <c:x val="0.036374922408442"/>
          <c:y val="0.0372492836676218"/>
        </c:manualLayout>
      </c:layout>
      <c:overlay val="0"/>
      <c:spPr>
        <a:noFill/>
        <a:ln>
          <a:noFill/>
        </a:ln>
        <a:effectLst/>
      </c:spPr>
    </c:title>
    <c:autoTitleDeleted val="0"/>
    <c:plotArea>
      <c:layout/>
      <c:pieChart>
        <c:varyColors val="1"/>
        <c:ser>
          <c:idx val="0"/>
          <c:order val="0"/>
          <c:tx>
            <c:strRef>
              <c:f>'Laporan Tiket Minggu ke 4'!$C$32</c:f>
              <c:strCache>
                <c:ptCount val="1"/>
                <c:pt idx="0">
                  <c:v>Jumlah Gangguan</c:v>
                </c:pt>
              </c:strCache>
            </c:strRef>
          </c:tx>
          <c:spPr/>
          <c:explosion val="0"/>
          <c:dPt>
            <c:idx val="0"/>
            <c:bubble3D val="0"/>
            <c:spPr>
              <a:solidFill>
                <a:srgbClr val="000000"/>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00B0F0"/>
              </a:solidFill>
              <a:ln>
                <a:noFill/>
              </a:ln>
              <a:effectLst>
                <a:outerShdw blurRad="254000" sx="102000" sy="102000" algn="ctr" rotWithShape="0">
                  <a:prstClr val="black">
                    <a:alpha val="20000"/>
                  </a:prstClr>
                </a:outerShdw>
              </a:effectLst>
            </c:spPr>
          </c:dPt>
          <c:dPt>
            <c:idx val="3"/>
            <c:bubble3D val="0"/>
            <c:spPr>
              <a:solidFill>
                <a:srgbClr val="FD0101"/>
              </a:solidFill>
              <a:ln>
                <a:noFill/>
              </a:ln>
              <a:effectLst>
                <a:outerShdw blurRad="254000" sx="102000" sy="102000" algn="ctr" rotWithShape="0">
                  <a:prstClr val="black">
                    <a:alpha val="20000"/>
                  </a:prstClr>
                </a:outerShdw>
              </a:effectLst>
            </c:spPr>
          </c:dPt>
          <c:dPt>
            <c:idx val="4"/>
            <c:bubble3D val="0"/>
            <c:spPr>
              <a:solidFill>
                <a:srgbClr val="FFFF00"/>
              </a:solidFill>
              <a:ln>
                <a:noFill/>
              </a:ln>
              <a:effectLst>
                <a:outerShdw blurRad="254000" sx="102000" sy="102000" algn="ctr" rotWithShape="0">
                  <a:prstClr val="black">
                    <a:alpha val="20000"/>
                  </a:prstClr>
                </a:outerShdw>
              </a:effectLst>
            </c:spPr>
          </c:dPt>
          <c:dPt>
            <c:idx val="5"/>
            <c:bubble3D val="0"/>
            <c:spPr>
              <a:solidFill>
                <a:srgbClr val="0DD9D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rgbClr val="43FA04"/>
              </a:solidFill>
              <a:ln>
                <a:noFill/>
              </a:ln>
              <a:effectLst>
                <a:outerShdw blurRad="254000" sx="102000" sy="102000" algn="ctr" rotWithShape="0">
                  <a:prstClr val="black">
                    <a:alpha val="20000"/>
                  </a:prstClr>
                </a:outerShdw>
              </a:effectLst>
            </c:spPr>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'Laporan Tiket Minggu ke 4'!$B$33:$B$41</c:f>
              <c:strCache>
                <c:ptCount val="9"/>
                <c:pt idx="0" c:formatCode="@">
                  <c:v>Gangguan Backup Lintas</c:v>
                </c:pt>
                <c:pt idx="1" c:formatCode="@">
                  <c:v>Gangguan ASTINET</c:v>
                </c:pt>
                <c:pt idx="2" c:formatCode="@">
                  <c:v>Gangguan SimCard M2M</c:v>
                </c:pt>
                <c:pt idx="3" c:formatCode="@">
                  <c:v>Gangguan Router Mikrotik</c:v>
                </c:pt>
                <c:pt idx="4" c:formatCode="@">
                  <c:v>Gangguan Manggoesky</c:v>
                </c:pt>
                <c:pt idx="5">
                  <c:v>Lain-Lain</c:v>
                </c:pt>
                <c:pt idx="6" c:formatCode="@">
                  <c:v>Gangguan M2M</c:v>
                </c:pt>
                <c:pt idx="7">
                  <c:v>Sinyal M2M</c:v>
                </c:pt>
                <c:pt idx="8">
                  <c:v>VPN</c:v>
                </c:pt>
              </c:strCache>
            </c:strRef>
          </c:cat>
          <c:val>
            <c:numRef>
              <c:f>'Laporan Tiket Minggu ke 4'!$C$33:$C$41</c:f>
              <c:numCache>
                <c:formatCode>General</c:formatCode>
                <c:ptCount val="9"/>
                <c:pt idx="0">
                  <c:v>2</c:v>
                </c:pt>
                <c:pt idx="1">
                  <c:v>3</c:v>
                </c:pt>
                <c:pt idx="2">
                  <c:v>5</c:v>
                </c:pt>
                <c:pt idx="3">
                  <c:v>6</c:v>
                </c:pt>
                <c:pt idx="4">
                  <c:v>1</c:v>
                </c:pt>
                <c:pt idx="5">
                  <c:v>0</c:v>
                </c:pt>
                <c:pt idx="6">
                  <c:v>0</c:v>
                </c:pt>
                <c:pt idx="7">
                  <c:v>1</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43815</xdr:colOff>
      <xdr:row>125</xdr:row>
      <xdr:rowOff>21590</xdr:rowOff>
    </xdr:from>
    <xdr:to>
      <xdr:col>3</xdr:col>
      <xdr:colOff>193675</xdr:colOff>
      <xdr:row>139</xdr:row>
      <xdr:rowOff>13970</xdr:rowOff>
    </xdr:to>
    <xdr:graphicFrame>
      <xdr:nvGraphicFramePr>
        <xdr:cNvPr id="2" name="Chart 1"/>
        <xdr:cNvGraphicFramePr/>
      </xdr:nvGraphicFramePr>
      <xdr:xfrm>
        <a:off x="43815" y="24577040"/>
        <a:ext cx="5111115" cy="2659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124</xdr:row>
      <xdr:rowOff>164465</xdr:rowOff>
    </xdr:from>
    <xdr:to>
      <xdr:col>9</xdr:col>
      <xdr:colOff>28575</xdr:colOff>
      <xdr:row>139</xdr:row>
      <xdr:rowOff>2540</xdr:rowOff>
    </xdr:to>
    <xdr:graphicFrame>
      <xdr:nvGraphicFramePr>
        <xdr:cNvPr id="3" name="Chart 2"/>
        <xdr:cNvGraphicFramePr/>
      </xdr:nvGraphicFramePr>
      <xdr:xfrm>
        <a:off x="5741670" y="24529415"/>
        <a:ext cx="6224905" cy="2695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43815</xdr:colOff>
      <xdr:row>35</xdr:row>
      <xdr:rowOff>21590</xdr:rowOff>
    </xdr:from>
    <xdr:to>
      <xdr:col>3</xdr:col>
      <xdr:colOff>193675</xdr:colOff>
      <xdr:row>49</xdr:row>
      <xdr:rowOff>13970</xdr:rowOff>
    </xdr:to>
    <xdr:graphicFrame>
      <xdr:nvGraphicFramePr>
        <xdr:cNvPr id="2" name="Chart 1"/>
        <xdr:cNvGraphicFramePr/>
      </xdr:nvGraphicFramePr>
      <xdr:xfrm>
        <a:off x="43815" y="7432040"/>
        <a:ext cx="5111115" cy="2659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34</xdr:row>
      <xdr:rowOff>164465</xdr:rowOff>
    </xdr:from>
    <xdr:to>
      <xdr:col>9</xdr:col>
      <xdr:colOff>28575</xdr:colOff>
      <xdr:row>49</xdr:row>
      <xdr:rowOff>2540</xdr:rowOff>
    </xdr:to>
    <xdr:graphicFrame>
      <xdr:nvGraphicFramePr>
        <xdr:cNvPr id="3" name="Chart 2"/>
        <xdr:cNvGraphicFramePr/>
      </xdr:nvGraphicFramePr>
      <xdr:xfrm>
        <a:off x="5741670" y="7384415"/>
        <a:ext cx="6224905" cy="2695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43815</xdr:colOff>
      <xdr:row>43</xdr:row>
      <xdr:rowOff>21590</xdr:rowOff>
    </xdr:from>
    <xdr:to>
      <xdr:col>3</xdr:col>
      <xdr:colOff>193675</xdr:colOff>
      <xdr:row>57</xdr:row>
      <xdr:rowOff>13970</xdr:rowOff>
    </xdr:to>
    <xdr:graphicFrame>
      <xdr:nvGraphicFramePr>
        <xdr:cNvPr id="2" name="Chart 1"/>
        <xdr:cNvGraphicFramePr/>
      </xdr:nvGraphicFramePr>
      <xdr:xfrm>
        <a:off x="43815" y="8956040"/>
        <a:ext cx="5111115" cy="2659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42</xdr:row>
      <xdr:rowOff>164465</xdr:rowOff>
    </xdr:from>
    <xdr:to>
      <xdr:col>9</xdr:col>
      <xdr:colOff>28575</xdr:colOff>
      <xdr:row>57</xdr:row>
      <xdr:rowOff>2540</xdr:rowOff>
    </xdr:to>
    <xdr:graphicFrame>
      <xdr:nvGraphicFramePr>
        <xdr:cNvPr id="3" name="Chart 2"/>
        <xdr:cNvGraphicFramePr/>
      </xdr:nvGraphicFramePr>
      <xdr:xfrm>
        <a:off x="5741670" y="8908415"/>
        <a:ext cx="6224905" cy="2695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43815</xdr:colOff>
      <xdr:row>81</xdr:row>
      <xdr:rowOff>21590</xdr:rowOff>
    </xdr:from>
    <xdr:to>
      <xdr:col>3</xdr:col>
      <xdr:colOff>193675</xdr:colOff>
      <xdr:row>95</xdr:row>
      <xdr:rowOff>13970</xdr:rowOff>
    </xdr:to>
    <xdr:graphicFrame>
      <xdr:nvGraphicFramePr>
        <xdr:cNvPr id="2" name="Chart 1"/>
        <xdr:cNvGraphicFramePr/>
      </xdr:nvGraphicFramePr>
      <xdr:xfrm>
        <a:off x="43815" y="16195040"/>
        <a:ext cx="5111115" cy="2659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80</xdr:row>
      <xdr:rowOff>164465</xdr:rowOff>
    </xdr:from>
    <xdr:to>
      <xdr:col>9</xdr:col>
      <xdr:colOff>28575</xdr:colOff>
      <xdr:row>95</xdr:row>
      <xdr:rowOff>2540</xdr:rowOff>
    </xdr:to>
    <xdr:graphicFrame>
      <xdr:nvGraphicFramePr>
        <xdr:cNvPr id="3" name="Chart 2"/>
        <xdr:cNvGraphicFramePr/>
      </xdr:nvGraphicFramePr>
      <xdr:xfrm>
        <a:off x="5741670" y="16147415"/>
        <a:ext cx="6224905" cy="2695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43815</xdr:colOff>
      <xdr:row>44</xdr:row>
      <xdr:rowOff>21590</xdr:rowOff>
    </xdr:from>
    <xdr:to>
      <xdr:col>3</xdr:col>
      <xdr:colOff>193675</xdr:colOff>
      <xdr:row>58</xdr:row>
      <xdr:rowOff>13970</xdr:rowOff>
    </xdr:to>
    <xdr:graphicFrame>
      <xdr:nvGraphicFramePr>
        <xdr:cNvPr id="2" name="Chart 1"/>
        <xdr:cNvGraphicFramePr/>
      </xdr:nvGraphicFramePr>
      <xdr:xfrm>
        <a:off x="43815" y="9146540"/>
        <a:ext cx="5111115" cy="2659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43</xdr:row>
      <xdr:rowOff>164465</xdr:rowOff>
    </xdr:from>
    <xdr:to>
      <xdr:col>9</xdr:col>
      <xdr:colOff>28575</xdr:colOff>
      <xdr:row>58</xdr:row>
      <xdr:rowOff>2540</xdr:rowOff>
    </xdr:to>
    <xdr:graphicFrame>
      <xdr:nvGraphicFramePr>
        <xdr:cNvPr id="3" name="Chart 2"/>
        <xdr:cNvGraphicFramePr/>
      </xdr:nvGraphicFramePr>
      <xdr:xfrm>
        <a:off x="5741670" y="9098915"/>
        <a:ext cx="6224905" cy="2695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mail.posindonesia.co.id/callto:2022-000347538" TargetMode="External"/><Relationship Id="rId2" Type="http://schemas.openxmlformats.org/officeDocument/2006/relationships/hyperlink" Target="https://mail.posindonesia.co.id/callto:2020231888"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mail.posindonesia.co.id/callto:2020231888"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mail.posindonesia.co.id/callto:2022-000347538"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3"/>
  <sheetViews>
    <sheetView tabSelected="1" zoomScale="80" zoomScaleNormal="80" topLeftCell="M1" workbookViewId="0">
      <pane ySplit="9" topLeftCell="A98" activePane="bottomLeft" state="frozen"/>
      <selection/>
      <selection pane="bottomLeft" activeCell="W108" sqref="W108"/>
    </sheetView>
  </sheetViews>
  <sheetFormatPr defaultColWidth="9.14285714285714" defaultRowHeight="15"/>
  <cols>
    <col min="1" max="1" width="6.74285714285714" style="1" customWidth="1"/>
    <col min="2" max="2" width="50.5333333333333" style="3" customWidth="1"/>
    <col min="3" max="3" width="17.1333333333333" style="4" customWidth="1"/>
    <col min="4" max="4" width="12.1047619047619" style="4" customWidth="1"/>
    <col min="5" max="5" width="11.7619047619048" style="4" customWidth="1"/>
    <col min="6" max="6" width="21.6" style="5" customWidth="1"/>
    <col min="7" max="7" width="23.4571428571429" style="6" customWidth="1"/>
    <col min="8" max="8" width="18.3904761904762" style="6" customWidth="1"/>
    <col min="9" max="9" width="17.3238095238095" style="7" customWidth="1"/>
    <col min="10" max="10" width="16.247619047619" style="5" customWidth="1"/>
    <col min="11" max="11" width="21.0666666666667" style="6" customWidth="1"/>
    <col min="12" max="12" width="19.5904761904762" style="6" customWidth="1"/>
    <col min="13" max="13" width="12.1904761904762" style="5" customWidth="1"/>
    <col min="14" max="14" width="17.5238095238095" style="8" customWidth="1"/>
    <col min="15" max="15" width="42.647619047619" style="3" customWidth="1"/>
    <col min="16" max="16" width="38.1619047619048" style="9" customWidth="1"/>
    <col min="17" max="17" width="17.9619047619048" style="5" customWidth="1"/>
    <col min="18" max="257" width="9.14285714285714" style="1"/>
  </cols>
  <sheetData>
    <row r="1" s="1" customFormat="1" ht="23.25" spans="1:17">
      <c r="A1" s="10" t="s">
        <v>0</v>
      </c>
      <c r="B1" s="11"/>
      <c r="C1" s="12"/>
      <c r="D1" s="12"/>
      <c r="E1" s="12"/>
      <c r="F1" s="13"/>
      <c r="G1" s="14"/>
      <c r="H1" s="14"/>
      <c r="I1" s="64"/>
      <c r="J1" s="13"/>
      <c r="K1" s="65"/>
      <c r="L1" s="65"/>
      <c r="M1" s="17"/>
      <c r="N1" s="13"/>
      <c r="O1" s="11"/>
      <c r="P1" s="16"/>
      <c r="Q1" s="17"/>
    </row>
    <row r="2" s="1" customFormat="1" ht="20.25" spans="1:17">
      <c r="A2" s="15" t="s">
        <v>1</v>
      </c>
      <c r="B2" s="11"/>
      <c r="C2" s="12"/>
      <c r="D2" s="12"/>
      <c r="E2" s="12"/>
      <c r="F2" s="13"/>
      <c r="G2" s="14"/>
      <c r="H2" s="14"/>
      <c r="I2" s="64"/>
      <c r="J2" s="13"/>
      <c r="K2" s="65"/>
      <c r="L2" s="65"/>
      <c r="M2" s="17"/>
      <c r="N2" s="13"/>
      <c r="O2" s="11"/>
      <c r="P2" s="16"/>
      <c r="Q2" s="17"/>
    </row>
    <row r="3" s="1" customFormat="1" ht="20.25" spans="1:17">
      <c r="A3" s="15" t="s">
        <v>2</v>
      </c>
      <c r="B3" s="11"/>
      <c r="C3" s="12"/>
      <c r="D3" s="12"/>
      <c r="E3" s="12"/>
      <c r="F3" s="13"/>
      <c r="G3" s="14"/>
      <c r="H3" s="14"/>
      <c r="I3" s="64"/>
      <c r="J3" s="13"/>
      <c r="K3" s="65"/>
      <c r="L3" s="65"/>
      <c r="M3" s="17"/>
      <c r="N3" s="13"/>
      <c r="O3" s="11"/>
      <c r="P3" s="16"/>
      <c r="Q3" s="17"/>
    </row>
    <row r="4" s="1" customFormat="1" ht="20.25" spans="1:16">
      <c r="A4" s="15" t="s">
        <v>3</v>
      </c>
      <c r="B4" s="11"/>
      <c r="C4" s="12"/>
      <c r="D4" s="12"/>
      <c r="E4" s="12"/>
      <c r="F4" s="13"/>
      <c r="G4" s="14"/>
      <c r="H4" s="14"/>
      <c r="I4" s="64"/>
      <c r="J4" s="13"/>
      <c r="K4" s="65"/>
      <c r="L4" s="65"/>
      <c r="M4" s="17"/>
      <c r="N4" s="12"/>
      <c r="O4" s="11"/>
      <c r="P4" s="16"/>
    </row>
    <row r="5" s="1" customFormat="1" ht="20.25" spans="1:16">
      <c r="A5" s="15" t="s">
        <v>4</v>
      </c>
      <c r="B5" s="16"/>
      <c r="C5" s="13"/>
      <c r="D5" s="12"/>
      <c r="E5" s="12"/>
      <c r="F5" s="13"/>
      <c r="G5" s="14"/>
      <c r="H5" s="14"/>
      <c r="I5" s="64"/>
      <c r="J5" s="13"/>
      <c r="K5" s="65"/>
      <c r="L5" s="65"/>
      <c r="M5" s="17"/>
      <c r="N5" s="12"/>
      <c r="O5" s="11"/>
      <c r="P5" s="16"/>
    </row>
    <row r="6" s="1" customFormat="1" ht="20.25" spans="1:17">
      <c r="A6" s="15" t="s">
        <v>5</v>
      </c>
      <c r="B6" s="16"/>
      <c r="C6" s="13"/>
      <c r="D6" s="13"/>
      <c r="E6" s="13"/>
      <c r="F6" s="13"/>
      <c r="G6" s="13"/>
      <c r="H6" s="13"/>
      <c r="I6" s="13"/>
      <c r="J6" s="13"/>
      <c r="K6" s="17"/>
      <c r="L6" s="17"/>
      <c r="M6" s="17"/>
      <c r="N6" s="17"/>
      <c r="O6" s="16"/>
      <c r="P6" s="16"/>
      <c r="Q6" s="17"/>
    </row>
    <row r="7" s="1" customFormat="1" ht="20.25" spans="1:17">
      <c r="A7" s="15" t="s">
        <v>6</v>
      </c>
      <c r="B7" s="16"/>
      <c r="C7" s="13"/>
      <c r="D7" s="13"/>
      <c r="E7" s="13"/>
      <c r="F7" s="13"/>
      <c r="G7" s="13"/>
      <c r="H7" s="13"/>
      <c r="I7" s="13"/>
      <c r="J7" s="13"/>
      <c r="K7" s="17"/>
      <c r="L7" s="17"/>
      <c r="M7" s="17"/>
      <c r="N7" s="17"/>
      <c r="O7" s="16"/>
      <c r="P7" s="16"/>
      <c r="Q7" s="17"/>
    </row>
    <row r="8" s="1" customFormat="1" ht="18.75" spans="1:16">
      <c r="A8" s="17"/>
      <c r="B8" s="11"/>
      <c r="C8" s="12"/>
      <c r="D8" s="12"/>
      <c r="E8" s="12"/>
      <c r="F8" s="13"/>
      <c r="G8" s="14"/>
      <c r="H8" s="14"/>
      <c r="I8" s="64"/>
      <c r="J8" s="13"/>
      <c r="K8" s="65"/>
      <c r="L8" s="65"/>
      <c r="M8" s="17"/>
      <c r="N8" s="13"/>
      <c r="O8" s="11"/>
      <c r="P8" s="16"/>
    </row>
    <row r="9" s="1" customFormat="1" ht="30" spans="1:17">
      <c r="A9" s="18" t="s">
        <v>7</v>
      </c>
      <c r="B9" s="19" t="s">
        <v>8</v>
      </c>
      <c r="C9" s="19" t="s">
        <v>9</v>
      </c>
      <c r="D9" s="19" t="s">
        <v>10</v>
      </c>
      <c r="E9" s="19" t="s">
        <v>11</v>
      </c>
      <c r="F9" s="18" t="s">
        <v>12</v>
      </c>
      <c r="G9" s="20" t="s">
        <v>13</v>
      </c>
      <c r="H9" s="20" t="s">
        <v>14</v>
      </c>
      <c r="I9" s="18" t="s">
        <v>15</v>
      </c>
      <c r="J9" s="18" t="s">
        <v>16</v>
      </c>
      <c r="K9" s="66" t="s">
        <v>17</v>
      </c>
      <c r="L9" s="66" t="s">
        <v>18</v>
      </c>
      <c r="M9" s="19" t="s">
        <v>19</v>
      </c>
      <c r="N9" s="19" t="s">
        <v>20</v>
      </c>
      <c r="O9" s="19" t="s">
        <v>21</v>
      </c>
      <c r="P9" s="18" t="s">
        <v>22</v>
      </c>
      <c r="Q9" s="19" t="s">
        <v>23</v>
      </c>
    </row>
    <row r="10" s="1" customFormat="1" spans="1:17">
      <c r="A10" s="21">
        <v>1</v>
      </c>
      <c r="B10" s="80" t="s">
        <v>24</v>
      </c>
      <c r="C10" s="81">
        <v>59400</v>
      </c>
      <c r="D10" s="24" t="s">
        <v>25</v>
      </c>
      <c r="E10" s="24" t="s">
        <v>26</v>
      </c>
      <c r="F10" s="87">
        <v>123231183138</v>
      </c>
      <c r="G10" s="26" t="s">
        <v>27</v>
      </c>
      <c r="H10" s="84">
        <v>44775.4895833333</v>
      </c>
      <c r="I10" s="67">
        <v>867785</v>
      </c>
      <c r="J10" s="71" t="s">
        <v>28</v>
      </c>
      <c r="K10" s="84">
        <v>44775.4895833333</v>
      </c>
      <c r="L10" s="84">
        <v>44775.5159722222</v>
      </c>
      <c r="M10" s="69">
        <f t="shared" ref="M10:M25" si="0">L10-K10</f>
        <v>0.0263888889021473</v>
      </c>
      <c r="N10" s="72" t="s">
        <v>29</v>
      </c>
      <c r="O10" s="68" t="s">
        <v>30</v>
      </c>
      <c r="P10" s="71" t="s">
        <v>31</v>
      </c>
      <c r="Q10" s="79" t="s">
        <v>32</v>
      </c>
    </row>
    <row r="11" s="1" customFormat="1" spans="1:17">
      <c r="A11" s="21">
        <v>2</v>
      </c>
      <c r="B11" s="80" t="s">
        <v>33</v>
      </c>
      <c r="C11" s="81" t="s">
        <v>34</v>
      </c>
      <c r="D11" s="24" t="s">
        <v>35</v>
      </c>
      <c r="E11" s="24" t="s">
        <v>36</v>
      </c>
      <c r="F11" s="81" t="s">
        <v>37</v>
      </c>
      <c r="G11" s="83" t="s">
        <v>38</v>
      </c>
      <c r="H11" s="89">
        <v>44775.6236111111</v>
      </c>
      <c r="I11" s="67">
        <v>731879</v>
      </c>
      <c r="J11" s="22"/>
      <c r="K11" s="89">
        <v>44775.6236111111</v>
      </c>
      <c r="L11" s="89">
        <v>44781.6270833333</v>
      </c>
      <c r="M11" s="69">
        <f t="shared" si="0"/>
        <v>6.00347222219716</v>
      </c>
      <c r="N11" s="72" t="s">
        <v>39</v>
      </c>
      <c r="O11" s="71" t="s">
        <v>40</v>
      </c>
      <c r="P11" s="71" t="s">
        <v>41</v>
      </c>
      <c r="Q11" s="79" t="s">
        <v>32</v>
      </c>
    </row>
    <row r="12" s="1" customFormat="1" spans="1:17">
      <c r="A12" s="21">
        <v>3</v>
      </c>
      <c r="B12" s="80" t="s">
        <v>42</v>
      </c>
      <c r="C12" s="81">
        <v>77457</v>
      </c>
      <c r="D12" s="24" t="s">
        <v>43</v>
      </c>
      <c r="E12" s="24" t="s">
        <v>44</v>
      </c>
      <c r="F12" s="81" t="s">
        <v>45</v>
      </c>
      <c r="G12" s="83" t="s">
        <v>46</v>
      </c>
      <c r="H12" s="89">
        <v>44775.6236111111</v>
      </c>
      <c r="I12" s="67">
        <v>511952</v>
      </c>
      <c r="J12" s="22"/>
      <c r="K12" s="89">
        <v>44775.6236111111</v>
      </c>
      <c r="L12" s="89">
        <v>44776.4222222222</v>
      </c>
      <c r="M12" s="69">
        <f t="shared" si="0"/>
        <v>0.798611111102218</v>
      </c>
      <c r="N12" s="72" t="s">
        <v>47</v>
      </c>
      <c r="O12" s="68" t="s">
        <v>48</v>
      </c>
      <c r="P12" s="68" t="s">
        <v>49</v>
      </c>
      <c r="Q12" s="79" t="s">
        <v>32</v>
      </c>
    </row>
    <row r="13" s="1" customFormat="1" spans="1:17">
      <c r="A13" s="21">
        <v>4</v>
      </c>
      <c r="B13" s="80" t="s">
        <v>50</v>
      </c>
      <c r="C13" s="81" t="s">
        <v>51</v>
      </c>
      <c r="D13" s="24" t="s">
        <v>52</v>
      </c>
      <c r="E13" s="24" t="s">
        <v>44</v>
      </c>
      <c r="F13" s="81" t="s">
        <v>53</v>
      </c>
      <c r="G13" s="83" t="s">
        <v>54</v>
      </c>
      <c r="H13" s="89">
        <v>44776.4083333333</v>
      </c>
      <c r="I13" s="67">
        <v>117074</v>
      </c>
      <c r="J13" s="22"/>
      <c r="K13" s="89">
        <v>44776.4083333333</v>
      </c>
      <c r="L13" s="89">
        <v>44776.7569444444</v>
      </c>
      <c r="M13" s="69">
        <f t="shared" si="0"/>
        <v>0.348611111105129</v>
      </c>
      <c r="N13" s="72" t="s">
        <v>47</v>
      </c>
      <c r="O13" s="71" t="s">
        <v>55</v>
      </c>
      <c r="P13" s="68" t="s">
        <v>56</v>
      </c>
      <c r="Q13" s="79" t="s">
        <v>32</v>
      </c>
    </row>
    <row r="14" s="2" customFormat="1" spans="1:17">
      <c r="A14" s="21">
        <v>5</v>
      </c>
      <c r="B14" s="68" t="s">
        <v>57</v>
      </c>
      <c r="C14" s="23">
        <v>33100</v>
      </c>
      <c r="D14" s="24" t="s">
        <v>58</v>
      </c>
      <c r="E14" s="81">
        <v>20004</v>
      </c>
      <c r="F14" s="81" t="s">
        <v>59</v>
      </c>
      <c r="G14" s="83" t="s">
        <v>60</v>
      </c>
      <c r="H14" s="89">
        <v>44776.6409722222</v>
      </c>
      <c r="I14" s="67">
        <v>893437</v>
      </c>
      <c r="J14" s="22"/>
      <c r="K14" s="89">
        <v>44776.6409722222</v>
      </c>
      <c r="L14" s="89">
        <v>44776.7555555556</v>
      </c>
      <c r="M14" s="69">
        <f t="shared" si="0"/>
        <v>0.114583333401242</v>
      </c>
      <c r="N14" s="72" t="s">
        <v>29</v>
      </c>
      <c r="O14" s="68" t="s">
        <v>61</v>
      </c>
      <c r="P14" s="68" t="s">
        <v>62</v>
      </c>
      <c r="Q14" s="79" t="s">
        <v>32</v>
      </c>
    </row>
    <row r="15" s="1" customFormat="1" spans="1:17">
      <c r="A15" s="21">
        <v>6</v>
      </c>
      <c r="B15" s="80" t="s">
        <v>63</v>
      </c>
      <c r="C15" s="23">
        <v>33100</v>
      </c>
      <c r="D15" s="24" t="s">
        <v>58</v>
      </c>
      <c r="E15" s="81">
        <v>20004</v>
      </c>
      <c r="F15" s="83" t="s">
        <v>64</v>
      </c>
      <c r="G15" s="89" t="s">
        <v>65</v>
      </c>
      <c r="H15" s="89">
        <v>44776.6409722222</v>
      </c>
      <c r="I15" s="67">
        <v>899288</v>
      </c>
      <c r="J15" s="22"/>
      <c r="K15" s="89">
        <v>44776.6409722222</v>
      </c>
      <c r="L15" s="89">
        <v>44776.7555555556</v>
      </c>
      <c r="M15" s="69">
        <f t="shared" si="0"/>
        <v>0.114583333401242</v>
      </c>
      <c r="N15" s="72" t="s">
        <v>66</v>
      </c>
      <c r="O15" s="68" t="s">
        <v>61</v>
      </c>
      <c r="P15" s="68" t="s">
        <v>62</v>
      </c>
      <c r="Q15" s="79" t="s">
        <v>32</v>
      </c>
    </row>
    <row r="16" s="1" customFormat="1" spans="1:17">
      <c r="A16" s="21">
        <v>7</v>
      </c>
      <c r="B16" s="22" t="s">
        <v>67</v>
      </c>
      <c r="C16" s="23">
        <v>73762</v>
      </c>
      <c r="D16" s="24" t="s">
        <v>68</v>
      </c>
      <c r="E16" s="24" t="s">
        <v>44</v>
      </c>
      <c r="F16" s="23" t="s">
        <v>69</v>
      </c>
      <c r="G16" s="23" t="s">
        <v>70</v>
      </c>
      <c r="H16" s="89">
        <v>44777.5868055556</v>
      </c>
      <c r="I16" s="67">
        <v>854224</v>
      </c>
      <c r="J16" s="68"/>
      <c r="K16" s="89">
        <v>44777.5868055556</v>
      </c>
      <c r="L16" s="89">
        <v>44779.5034722222</v>
      </c>
      <c r="M16" s="69">
        <f t="shared" si="0"/>
        <v>1.91666666659876</v>
      </c>
      <c r="N16" s="72" t="s">
        <v>39</v>
      </c>
      <c r="O16" s="71" t="s">
        <v>71</v>
      </c>
      <c r="P16" s="71" t="s">
        <v>72</v>
      </c>
      <c r="Q16" s="79" t="s">
        <v>32</v>
      </c>
    </row>
    <row r="17" s="1" customFormat="1" spans="1:17">
      <c r="A17" s="21">
        <v>8</v>
      </c>
      <c r="B17" s="22" t="s">
        <v>73</v>
      </c>
      <c r="C17" s="23">
        <v>20771</v>
      </c>
      <c r="D17" s="24" t="s">
        <v>74</v>
      </c>
      <c r="E17" s="25" t="s">
        <v>75</v>
      </c>
      <c r="F17" s="23" t="s">
        <v>76</v>
      </c>
      <c r="G17" s="83" t="s">
        <v>77</v>
      </c>
      <c r="H17" s="89">
        <v>44778.5472222222</v>
      </c>
      <c r="I17" s="67">
        <v>368655</v>
      </c>
      <c r="J17" s="22"/>
      <c r="K17" s="89">
        <v>44778.5472222222</v>
      </c>
      <c r="L17" s="89">
        <v>44778.7138888889</v>
      </c>
      <c r="M17" s="69">
        <f t="shared" si="0"/>
        <v>0.166666666700621</v>
      </c>
      <c r="N17" s="72" t="s">
        <v>78</v>
      </c>
      <c r="O17" s="68" t="s">
        <v>79</v>
      </c>
      <c r="P17" s="68" t="s">
        <v>80</v>
      </c>
      <c r="Q17" s="79" t="s">
        <v>32</v>
      </c>
    </row>
    <row r="18" s="1" customFormat="1" spans="1:17">
      <c r="A18" s="21">
        <v>9</v>
      </c>
      <c r="B18" s="91" t="s">
        <v>81</v>
      </c>
      <c r="C18" s="23">
        <v>11100</v>
      </c>
      <c r="D18" s="24" t="s">
        <v>35</v>
      </c>
      <c r="E18" s="24" t="s">
        <v>36</v>
      </c>
      <c r="F18" s="81" t="s">
        <v>82</v>
      </c>
      <c r="G18" s="83" t="s">
        <v>83</v>
      </c>
      <c r="H18" s="89">
        <v>44778.6208333333</v>
      </c>
      <c r="I18" s="67">
        <v>848918</v>
      </c>
      <c r="J18" s="71" t="s">
        <v>84</v>
      </c>
      <c r="K18" s="89">
        <v>44778.6208333333</v>
      </c>
      <c r="L18" s="89">
        <v>44779.3965277778</v>
      </c>
      <c r="M18" s="69">
        <f t="shared" si="0"/>
        <v>0.775694444499095</v>
      </c>
      <c r="N18" s="72" t="s">
        <v>66</v>
      </c>
      <c r="O18" s="68" t="s">
        <v>85</v>
      </c>
      <c r="P18" s="71" t="s">
        <v>86</v>
      </c>
      <c r="Q18" s="79" t="s">
        <v>32</v>
      </c>
    </row>
    <row r="19" s="1" customFormat="1" spans="1:17">
      <c r="A19" s="21">
        <v>10</v>
      </c>
      <c r="B19" s="80" t="s">
        <v>42</v>
      </c>
      <c r="C19" s="81">
        <v>77457</v>
      </c>
      <c r="D19" s="24" t="s">
        <v>43</v>
      </c>
      <c r="E19" s="24" t="s">
        <v>44</v>
      </c>
      <c r="F19" s="81" t="s">
        <v>45</v>
      </c>
      <c r="G19" s="83" t="s">
        <v>87</v>
      </c>
      <c r="H19" s="89">
        <v>44779.4381944444</v>
      </c>
      <c r="I19" s="67">
        <v>903785</v>
      </c>
      <c r="J19" s="22"/>
      <c r="K19" s="89">
        <v>44779.4381944444</v>
      </c>
      <c r="L19" s="89">
        <v>44779.5208333333</v>
      </c>
      <c r="M19" s="69">
        <f t="shared" si="0"/>
        <v>0.0826388888963265</v>
      </c>
      <c r="N19" s="72" t="s">
        <v>39</v>
      </c>
      <c r="O19" s="71" t="s">
        <v>88</v>
      </c>
      <c r="P19" s="68" t="s">
        <v>49</v>
      </c>
      <c r="Q19" s="79" t="s">
        <v>32</v>
      </c>
    </row>
    <row r="20" s="1" customFormat="1" spans="1:17">
      <c r="A20" s="21">
        <v>11</v>
      </c>
      <c r="B20" s="80" t="s">
        <v>89</v>
      </c>
      <c r="C20" s="81" t="s">
        <v>90</v>
      </c>
      <c r="D20" s="24" t="s">
        <v>91</v>
      </c>
      <c r="E20" s="25" t="s">
        <v>92</v>
      </c>
      <c r="F20" s="81" t="s">
        <v>93</v>
      </c>
      <c r="G20" s="83" t="s">
        <v>94</v>
      </c>
      <c r="H20" s="89">
        <v>44782.3826388889</v>
      </c>
      <c r="I20" s="67">
        <v>838090</v>
      </c>
      <c r="J20" s="22"/>
      <c r="K20" s="89">
        <v>44782.3826388889</v>
      </c>
      <c r="L20" s="89">
        <v>44782.4659722222</v>
      </c>
      <c r="M20" s="69">
        <f t="shared" si="0"/>
        <v>0.0833333332993789</v>
      </c>
      <c r="N20" s="72" t="s">
        <v>95</v>
      </c>
      <c r="O20" s="68" t="s">
        <v>96</v>
      </c>
      <c r="P20" s="71" t="s">
        <v>97</v>
      </c>
      <c r="Q20" s="79" t="s">
        <v>32</v>
      </c>
    </row>
    <row r="21" s="1" customFormat="1" spans="1:17">
      <c r="A21" s="21">
        <v>12</v>
      </c>
      <c r="B21" s="22" t="s">
        <v>98</v>
      </c>
      <c r="C21" s="23">
        <v>15400</v>
      </c>
      <c r="D21" s="29" t="s">
        <v>99</v>
      </c>
      <c r="E21" s="29" t="s">
        <v>100</v>
      </c>
      <c r="F21" s="23" t="s">
        <v>101</v>
      </c>
      <c r="G21" s="26" t="s">
        <v>102</v>
      </c>
      <c r="H21" s="89">
        <v>44782.3951388889</v>
      </c>
      <c r="I21" s="67">
        <v>562458</v>
      </c>
      <c r="J21" s="71" t="s">
        <v>103</v>
      </c>
      <c r="K21" s="89">
        <v>44782.3951388889</v>
      </c>
      <c r="L21" s="89">
        <v>44782.475</v>
      </c>
      <c r="M21" s="69">
        <f t="shared" si="0"/>
        <v>0.0798611110949423</v>
      </c>
      <c r="N21" s="72" t="s">
        <v>66</v>
      </c>
      <c r="O21" s="71" t="s">
        <v>104</v>
      </c>
      <c r="P21" s="71" t="s">
        <v>105</v>
      </c>
      <c r="Q21" s="79" t="s">
        <v>32</v>
      </c>
    </row>
    <row r="22" s="1" customFormat="1" spans="1:17">
      <c r="A22" s="21">
        <v>13</v>
      </c>
      <c r="B22" s="22" t="s">
        <v>42</v>
      </c>
      <c r="C22" s="23">
        <v>77457</v>
      </c>
      <c r="D22" s="24" t="s">
        <v>43</v>
      </c>
      <c r="E22" s="81">
        <v>90004</v>
      </c>
      <c r="F22" s="23" t="s">
        <v>45</v>
      </c>
      <c r="G22" s="83" t="s">
        <v>106</v>
      </c>
      <c r="H22" s="89">
        <v>44782.4118055556</v>
      </c>
      <c r="I22" s="67">
        <v>143956</v>
      </c>
      <c r="J22" s="68"/>
      <c r="K22" s="89">
        <v>44782.4118055556</v>
      </c>
      <c r="L22" s="89">
        <v>44782.4465277778</v>
      </c>
      <c r="M22" s="69">
        <f t="shared" si="0"/>
        <v>0.0347222221971606</v>
      </c>
      <c r="N22" s="90" t="s">
        <v>47</v>
      </c>
      <c r="O22" s="68" t="s">
        <v>107</v>
      </c>
      <c r="P22" s="68" t="s">
        <v>49</v>
      </c>
      <c r="Q22" s="79" t="s">
        <v>32</v>
      </c>
    </row>
    <row r="23" s="1" customFormat="1" spans="1:17">
      <c r="A23" s="21">
        <v>14</v>
      </c>
      <c r="B23" s="80" t="s">
        <v>108</v>
      </c>
      <c r="C23" s="81" t="s">
        <v>109</v>
      </c>
      <c r="D23" s="28" t="s">
        <v>110</v>
      </c>
      <c r="E23" s="28" t="s">
        <v>26</v>
      </c>
      <c r="F23" s="81" t="s">
        <v>111</v>
      </c>
      <c r="G23" s="83" t="s">
        <v>112</v>
      </c>
      <c r="H23" s="89">
        <v>44782.6916666667</v>
      </c>
      <c r="I23" s="67">
        <v>300919</v>
      </c>
      <c r="J23" s="71" t="s">
        <v>113</v>
      </c>
      <c r="K23" s="89">
        <v>44782.6916666667</v>
      </c>
      <c r="L23" s="89">
        <v>44783.4111111111</v>
      </c>
      <c r="M23" s="69">
        <f t="shared" si="0"/>
        <v>0.719444444395776</v>
      </c>
      <c r="N23" s="69" t="s">
        <v>66</v>
      </c>
      <c r="O23" s="71" t="s">
        <v>114</v>
      </c>
      <c r="P23" s="68" t="s">
        <v>115</v>
      </c>
      <c r="Q23" s="79" t="s">
        <v>32</v>
      </c>
    </row>
    <row r="24" s="1" customFormat="1" spans="1:17">
      <c r="A24" s="21">
        <v>15</v>
      </c>
      <c r="B24" s="80" t="s">
        <v>116</v>
      </c>
      <c r="C24" s="81" t="s">
        <v>117</v>
      </c>
      <c r="D24" s="24" t="s">
        <v>58</v>
      </c>
      <c r="E24" s="81">
        <v>20004</v>
      </c>
      <c r="F24" s="81" t="s">
        <v>118</v>
      </c>
      <c r="G24" s="83" t="s">
        <v>119</v>
      </c>
      <c r="H24" s="89">
        <v>44783.4027777778</v>
      </c>
      <c r="I24" s="67">
        <v>461403</v>
      </c>
      <c r="J24" s="22"/>
      <c r="K24" s="89">
        <v>44783.4027777778</v>
      </c>
      <c r="L24" s="89">
        <v>44783.5694444444</v>
      </c>
      <c r="M24" s="69">
        <f t="shared" si="0"/>
        <v>0.166666666598758</v>
      </c>
      <c r="N24" s="90" t="s">
        <v>78</v>
      </c>
      <c r="O24" s="68" t="s">
        <v>120</v>
      </c>
      <c r="P24" s="68" t="s">
        <v>121</v>
      </c>
      <c r="Q24" s="79" t="s">
        <v>32</v>
      </c>
    </row>
    <row r="25" s="1" customFormat="1" spans="1:17">
      <c r="A25" s="21">
        <v>16</v>
      </c>
      <c r="B25" s="80" t="s">
        <v>122</v>
      </c>
      <c r="C25" s="81">
        <v>22388</v>
      </c>
      <c r="D25" s="24" t="s">
        <v>123</v>
      </c>
      <c r="E25" s="25" t="s">
        <v>75</v>
      </c>
      <c r="F25" s="81" t="s">
        <v>124</v>
      </c>
      <c r="G25" s="83" t="s">
        <v>125</v>
      </c>
      <c r="H25" s="89">
        <v>44783.4229166667</v>
      </c>
      <c r="I25" s="67">
        <v>459212</v>
      </c>
      <c r="J25" s="22"/>
      <c r="K25" s="89">
        <v>44783.4229166667</v>
      </c>
      <c r="L25" s="89">
        <v>44783.45625</v>
      </c>
      <c r="M25" s="69">
        <f t="shared" si="0"/>
        <v>0.0333333333037444</v>
      </c>
      <c r="N25" s="72" t="s">
        <v>95</v>
      </c>
      <c r="O25" s="68" t="s">
        <v>96</v>
      </c>
      <c r="P25" s="68" t="s">
        <v>126</v>
      </c>
      <c r="Q25" s="79" t="s">
        <v>32</v>
      </c>
    </row>
    <row r="26" s="1" customFormat="1" spans="1:17">
      <c r="A26" s="21">
        <v>17</v>
      </c>
      <c r="B26" s="80" t="s">
        <v>127</v>
      </c>
      <c r="C26" s="81" t="s">
        <v>128</v>
      </c>
      <c r="D26" s="24" t="s">
        <v>129</v>
      </c>
      <c r="E26" s="25" t="s">
        <v>100</v>
      </c>
      <c r="F26" s="81" t="s">
        <v>130</v>
      </c>
      <c r="G26" s="83" t="s">
        <v>131</v>
      </c>
      <c r="H26" s="84">
        <v>44783.5430555556</v>
      </c>
      <c r="I26" s="67">
        <v>672726</v>
      </c>
      <c r="J26" s="68"/>
      <c r="K26" s="84">
        <v>44783.5430555556</v>
      </c>
      <c r="L26" s="89"/>
      <c r="M26" s="69"/>
      <c r="N26" s="72" t="s">
        <v>39</v>
      </c>
      <c r="O26" s="71" t="s">
        <v>132</v>
      </c>
      <c r="P26" s="71" t="s">
        <v>133</v>
      </c>
      <c r="Q26" s="78" t="s">
        <v>134</v>
      </c>
    </row>
    <row r="27" s="1" customFormat="1" spans="1:17">
      <c r="A27" s="21">
        <v>18</v>
      </c>
      <c r="B27" s="80" t="s">
        <v>135</v>
      </c>
      <c r="C27" s="81">
        <v>28800</v>
      </c>
      <c r="D27" s="24" t="s">
        <v>136</v>
      </c>
      <c r="E27" s="25" t="s">
        <v>75</v>
      </c>
      <c r="F27" s="81" t="s">
        <v>137</v>
      </c>
      <c r="G27" s="83" t="s">
        <v>138</v>
      </c>
      <c r="H27" s="89">
        <v>44783.5541666667</v>
      </c>
      <c r="I27" s="67">
        <v>102509</v>
      </c>
      <c r="J27" s="71" t="s">
        <v>139</v>
      </c>
      <c r="K27" s="89">
        <v>44783.5541666667</v>
      </c>
      <c r="L27" s="89">
        <v>44783.6173611111</v>
      </c>
      <c r="M27" s="69">
        <f t="shared" ref="M27:M40" si="1">L27-K27</f>
        <v>0.0631944444030523</v>
      </c>
      <c r="N27" s="72" t="s">
        <v>66</v>
      </c>
      <c r="O27" s="68" t="s">
        <v>140</v>
      </c>
      <c r="P27" s="68" t="s">
        <v>141</v>
      </c>
      <c r="Q27" s="79" t="s">
        <v>32</v>
      </c>
    </row>
    <row r="28" s="1" customFormat="1" spans="1:17">
      <c r="A28" s="21">
        <v>19</v>
      </c>
      <c r="B28" s="22" t="s">
        <v>142</v>
      </c>
      <c r="C28" s="23">
        <v>74172</v>
      </c>
      <c r="D28" s="24" t="s">
        <v>52</v>
      </c>
      <c r="E28" s="23">
        <v>90004</v>
      </c>
      <c r="F28" s="23" t="s">
        <v>143</v>
      </c>
      <c r="G28" s="26" t="s">
        <v>144</v>
      </c>
      <c r="H28" s="89">
        <v>44783.5826388889</v>
      </c>
      <c r="I28" s="67">
        <v>351799</v>
      </c>
      <c r="J28" s="68"/>
      <c r="K28" s="89">
        <v>44783.5826388889</v>
      </c>
      <c r="L28" s="84">
        <v>44783.5916666667</v>
      </c>
      <c r="M28" s="69">
        <f t="shared" si="1"/>
        <v>0.00902777779992903</v>
      </c>
      <c r="N28" s="72" t="s">
        <v>39</v>
      </c>
      <c r="O28" s="68" t="s">
        <v>61</v>
      </c>
      <c r="P28" s="71" t="s">
        <v>145</v>
      </c>
      <c r="Q28" s="79" t="s">
        <v>32</v>
      </c>
    </row>
    <row r="29" s="1" customFormat="1" spans="1:17">
      <c r="A29" s="21">
        <v>20</v>
      </c>
      <c r="B29" s="80" t="s">
        <v>146</v>
      </c>
      <c r="C29" s="81" t="s">
        <v>147</v>
      </c>
      <c r="D29" s="24" t="s">
        <v>129</v>
      </c>
      <c r="E29" s="25" t="s">
        <v>100</v>
      </c>
      <c r="F29" s="81" t="s">
        <v>148</v>
      </c>
      <c r="G29" s="83" t="s">
        <v>149</v>
      </c>
      <c r="H29" s="89">
        <v>44783.5854166667</v>
      </c>
      <c r="I29" s="67">
        <v>193835</v>
      </c>
      <c r="J29" s="22"/>
      <c r="K29" s="89">
        <v>44783.5854166667</v>
      </c>
      <c r="L29" s="89"/>
      <c r="M29" s="69"/>
      <c r="N29" s="72" t="s">
        <v>39</v>
      </c>
      <c r="O29" s="71" t="s">
        <v>150</v>
      </c>
      <c r="P29" s="71" t="s">
        <v>151</v>
      </c>
      <c r="Q29" s="78" t="s">
        <v>134</v>
      </c>
    </row>
    <row r="30" s="1" customFormat="1" spans="1:17">
      <c r="A30" s="21">
        <v>21</v>
      </c>
      <c r="B30" s="22" t="s">
        <v>152</v>
      </c>
      <c r="C30" s="23">
        <v>42394</v>
      </c>
      <c r="D30" s="24" t="s">
        <v>153</v>
      </c>
      <c r="E30" s="25" t="s">
        <v>100</v>
      </c>
      <c r="F30" s="23" t="s">
        <v>154</v>
      </c>
      <c r="G30" s="83" t="s">
        <v>155</v>
      </c>
      <c r="H30" s="84">
        <v>44784.4006944444</v>
      </c>
      <c r="I30" s="67">
        <v>645931</v>
      </c>
      <c r="J30" s="22"/>
      <c r="K30" s="84">
        <v>44784.4006944444</v>
      </c>
      <c r="L30" s="84"/>
      <c r="M30" s="69"/>
      <c r="N30" s="23" t="s">
        <v>39</v>
      </c>
      <c r="O30" s="71" t="s">
        <v>156</v>
      </c>
      <c r="P30" s="71" t="s">
        <v>157</v>
      </c>
      <c r="Q30" s="78" t="s">
        <v>134</v>
      </c>
    </row>
    <row r="31" s="1" customFormat="1" spans="1:17">
      <c r="A31" s="21">
        <v>22</v>
      </c>
      <c r="B31" s="22" t="s">
        <v>158</v>
      </c>
      <c r="C31" s="23">
        <v>90400</v>
      </c>
      <c r="D31" s="29" t="s">
        <v>159</v>
      </c>
      <c r="E31" s="29" t="s">
        <v>44</v>
      </c>
      <c r="F31" s="81" t="s">
        <v>160</v>
      </c>
      <c r="G31" s="83" t="s">
        <v>161</v>
      </c>
      <c r="H31" s="84">
        <v>44784.4194444444</v>
      </c>
      <c r="I31" s="67">
        <v>257117</v>
      </c>
      <c r="J31" s="68"/>
      <c r="K31" s="84">
        <v>44784.4194444444</v>
      </c>
      <c r="L31" s="84">
        <v>44784.4375</v>
      </c>
      <c r="M31" s="69">
        <f t="shared" si="1"/>
        <v>0.0180555555998581</v>
      </c>
      <c r="N31" s="23" t="s">
        <v>66</v>
      </c>
      <c r="O31" s="68" t="s">
        <v>162</v>
      </c>
      <c r="P31" s="71" t="s">
        <v>163</v>
      </c>
      <c r="Q31" s="79" t="s">
        <v>32</v>
      </c>
    </row>
    <row r="32" s="1" customFormat="1" spans="1:17">
      <c r="A32" s="21">
        <v>23</v>
      </c>
      <c r="B32" s="22" t="s">
        <v>164</v>
      </c>
      <c r="C32" s="23">
        <v>60300</v>
      </c>
      <c r="D32" s="29" t="s">
        <v>165</v>
      </c>
      <c r="E32" s="29" t="s">
        <v>92</v>
      </c>
      <c r="F32" s="81" t="s">
        <v>166</v>
      </c>
      <c r="G32" s="23" t="s">
        <v>167</v>
      </c>
      <c r="H32" s="84">
        <v>44784.6069444444</v>
      </c>
      <c r="I32" s="67">
        <v>266983</v>
      </c>
      <c r="J32" s="71" t="s">
        <v>168</v>
      </c>
      <c r="K32" s="84">
        <v>44784.6069444444</v>
      </c>
      <c r="L32" s="84">
        <v>44792.3875</v>
      </c>
      <c r="M32" s="69">
        <f t="shared" si="1"/>
        <v>7.78055555559695</v>
      </c>
      <c r="N32" s="72" t="s">
        <v>29</v>
      </c>
      <c r="O32" s="68" t="s">
        <v>61</v>
      </c>
      <c r="P32" s="71" t="s">
        <v>169</v>
      </c>
      <c r="Q32" s="79" t="s">
        <v>32</v>
      </c>
    </row>
    <row r="33" s="1" customFormat="1" spans="1:17">
      <c r="A33" s="21">
        <v>24</v>
      </c>
      <c r="B33" s="80" t="s">
        <v>142</v>
      </c>
      <c r="C33" s="81">
        <v>74172</v>
      </c>
      <c r="D33" s="24" t="s">
        <v>52</v>
      </c>
      <c r="E33" s="81">
        <v>90004</v>
      </c>
      <c r="F33" s="81" t="s">
        <v>143</v>
      </c>
      <c r="G33" s="26" t="s">
        <v>170</v>
      </c>
      <c r="H33" s="84">
        <v>44785.3909722222</v>
      </c>
      <c r="I33" s="67">
        <v>880520</v>
      </c>
      <c r="J33" s="22"/>
      <c r="K33" s="84">
        <v>44785.3909722222</v>
      </c>
      <c r="L33" s="84">
        <v>44785.4013888889</v>
      </c>
      <c r="M33" s="69">
        <f t="shared" si="1"/>
        <v>0.0104166667006211</v>
      </c>
      <c r="N33" s="72" t="s">
        <v>39</v>
      </c>
      <c r="O33" s="71" t="s">
        <v>171</v>
      </c>
      <c r="P33" s="68" t="s">
        <v>172</v>
      </c>
      <c r="Q33" s="79" t="s">
        <v>32</v>
      </c>
    </row>
    <row r="34" s="1" customFormat="1" spans="1:17">
      <c r="A34" s="21">
        <v>25</v>
      </c>
      <c r="B34" s="80" t="s">
        <v>173</v>
      </c>
      <c r="C34" s="81">
        <v>57600</v>
      </c>
      <c r="D34" s="29" t="s">
        <v>174</v>
      </c>
      <c r="E34" s="29" t="s">
        <v>26</v>
      </c>
      <c r="F34" s="81" t="s">
        <v>175</v>
      </c>
      <c r="G34" s="26" t="s">
        <v>176</v>
      </c>
      <c r="H34" s="84">
        <v>44785.6006944444</v>
      </c>
      <c r="I34" s="67">
        <v>787317</v>
      </c>
      <c r="J34" s="22"/>
      <c r="K34" s="84">
        <v>44785.6006944444</v>
      </c>
      <c r="L34" s="84">
        <v>44785.7472222222</v>
      </c>
      <c r="M34" s="69">
        <f t="shared" si="1"/>
        <v>0.146527777797019</v>
      </c>
      <c r="N34" s="72" t="s">
        <v>66</v>
      </c>
      <c r="O34" s="71" t="s">
        <v>177</v>
      </c>
      <c r="P34" s="71" t="s">
        <v>178</v>
      </c>
      <c r="Q34" s="79" t="s">
        <v>32</v>
      </c>
    </row>
    <row r="35" s="1" customFormat="1" spans="1:17">
      <c r="A35" s="21">
        <v>26</v>
      </c>
      <c r="B35" s="80" t="s">
        <v>179</v>
      </c>
      <c r="C35" s="81">
        <v>57600</v>
      </c>
      <c r="D35" s="29" t="s">
        <v>174</v>
      </c>
      <c r="E35" s="29" t="s">
        <v>26</v>
      </c>
      <c r="F35" s="87">
        <v>123231183114</v>
      </c>
      <c r="G35" s="26" t="s">
        <v>180</v>
      </c>
      <c r="H35" s="84">
        <v>44785.6416666667</v>
      </c>
      <c r="I35" s="67">
        <v>787317</v>
      </c>
      <c r="J35" s="22"/>
      <c r="K35" s="84">
        <v>44785.6416666667</v>
      </c>
      <c r="L35" s="84">
        <v>44785.7465277778</v>
      </c>
      <c r="M35" s="69">
        <f t="shared" si="1"/>
        <v>0.104861111103673</v>
      </c>
      <c r="N35" s="72" t="s">
        <v>29</v>
      </c>
      <c r="O35" s="71" t="s">
        <v>181</v>
      </c>
      <c r="P35" s="71" t="s">
        <v>178</v>
      </c>
      <c r="Q35" s="79" t="s">
        <v>32</v>
      </c>
    </row>
    <row r="36" s="1" customFormat="1" spans="1:17">
      <c r="A36" s="92">
        <v>27</v>
      </c>
      <c r="B36" s="80" t="s">
        <v>182</v>
      </c>
      <c r="C36" s="81">
        <v>93700</v>
      </c>
      <c r="D36" s="82" t="s">
        <v>183</v>
      </c>
      <c r="E36" s="24" t="s">
        <v>44</v>
      </c>
      <c r="F36" s="81" t="s">
        <v>184</v>
      </c>
      <c r="G36" s="83" t="s">
        <v>185</v>
      </c>
      <c r="H36" s="84">
        <v>44786.3930555556</v>
      </c>
      <c r="I36" s="67">
        <v>252508</v>
      </c>
      <c r="J36" s="68" t="s">
        <v>186</v>
      </c>
      <c r="K36" s="84">
        <v>44786.3930555556</v>
      </c>
      <c r="L36" s="89">
        <v>44786.4909722222</v>
      </c>
      <c r="M36" s="69">
        <f t="shared" si="1"/>
        <v>0.0979166666002129</v>
      </c>
      <c r="N36" s="72" t="s">
        <v>66</v>
      </c>
      <c r="O36" s="71" t="s">
        <v>187</v>
      </c>
      <c r="P36" s="22" t="s">
        <v>188</v>
      </c>
      <c r="Q36" s="79" t="s">
        <v>32</v>
      </c>
    </row>
    <row r="37" s="1" customFormat="1" spans="1:17">
      <c r="A37" s="21">
        <v>28</v>
      </c>
      <c r="B37" s="22" t="s">
        <v>189</v>
      </c>
      <c r="C37" s="23" t="s">
        <v>190</v>
      </c>
      <c r="D37" s="24" t="s">
        <v>191</v>
      </c>
      <c r="E37" s="24" t="s">
        <v>75</v>
      </c>
      <c r="F37" s="81" t="s">
        <v>192</v>
      </c>
      <c r="G37" s="23" t="s">
        <v>193</v>
      </c>
      <c r="H37" s="84">
        <v>44786.4409722222</v>
      </c>
      <c r="I37" s="67">
        <v>340253</v>
      </c>
      <c r="J37" s="22"/>
      <c r="K37" s="84">
        <v>44786.4409722222</v>
      </c>
      <c r="L37" s="84">
        <v>44786.4652777778</v>
      </c>
      <c r="M37" s="69">
        <f t="shared" si="1"/>
        <v>0.0243055556056788</v>
      </c>
      <c r="N37" s="72" t="s">
        <v>39</v>
      </c>
      <c r="O37" s="71" t="s">
        <v>194</v>
      </c>
      <c r="P37" s="68" t="s">
        <v>195</v>
      </c>
      <c r="Q37" s="79" t="s">
        <v>32</v>
      </c>
    </row>
    <row r="38" s="1" customFormat="1" spans="1:17">
      <c r="A38" s="21">
        <v>29</v>
      </c>
      <c r="B38" s="80" t="s">
        <v>142</v>
      </c>
      <c r="C38" s="81">
        <v>74172</v>
      </c>
      <c r="D38" s="24" t="s">
        <v>52</v>
      </c>
      <c r="E38" s="81">
        <v>90004</v>
      </c>
      <c r="F38" s="81" t="s">
        <v>143</v>
      </c>
      <c r="G38" s="26" t="s">
        <v>196</v>
      </c>
      <c r="H38" s="84">
        <v>44786.5479166667</v>
      </c>
      <c r="I38" s="67">
        <v>363815</v>
      </c>
      <c r="J38" s="68"/>
      <c r="K38" s="84">
        <v>44786.5479166667</v>
      </c>
      <c r="L38" s="84">
        <v>44796.4034722222</v>
      </c>
      <c r="M38" s="69">
        <f t="shared" si="1"/>
        <v>9.85555555549945</v>
      </c>
      <c r="N38" s="72" t="s">
        <v>47</v>
      </c>
      <c r="O38" s="68" t="s">
        <v>61</v>
      </c>
      <c r="P38" s="68" t="s">
        <v>197</v>
      </c>
      <c r="Q38" s="79" t="s">
        <v>32</v>
      </c>
    </row>
    <row r="39" s="1" customFormat="1" spans="1:17">
      <c r="A39" s="21">
        <v>30</v>
      </c>
      <c r="B39" s="80" t="s">
        <v>198</v>
      </c>
      <c r="C39" s="81">
        <v>43282</v>
      </c>
      <c r="D39" s="24" t="s">
        <v>199</v>
      </c>
      <c r="E39" s="25" t="s">
        <v>100</v>
      </c>
      <c r="F39" s="81" t="s">
        <v>200</v>
      </c>
      <c r="G39" s="26" t="s">
        <v>201</v>
      </c>
      <c r="H39" s="84">
        <v>44786.5527777778</v>
      </c>
      <c r="I39" s="67">
        <v>566222</v>
      </c>
      <c r="J39" s="68"/>
      <c r="K39" s="84">
        <v>44786.5527777778</v>
      </c>
      <c r="L39" s="89">
        <v>44796.4041666667</v>
      </c>
      <c r="M39" s="69">
        <f t="shared" si="1"/>
        <v>9.85138888890651</v>
      </c>
      <c r="N39" s="72" t="s">
        <v>47</v>
      </c>
      <c r="O39" s="68" t="s">
        <v>61</v>
      </c>
      <c r="P39" s="68" t="s">
        <v>202</v>
      </c>
      <c r="Q39" s="79" t="s">
        <v>32</v>
      </c>
    </row>
    <row r="40" s="1" customFormat="1" spans="1:17">
      <c r="A40" s="21">
        <v>31</v>
      </c>
      <c r="B40" s="80" t="s">
        <v>203</v>
      </c>
      <c r="C40" s="81">
        <v>28000</v>
      </c>
      <c r="D40" s="24" t="s">
        <v>204</v>
      </c>
      <c r="E40" s="81">
        <v>20004</v>
      </c>
      <c r="F40" s="81" t="s">
        <v>205</v>
      </c>
      <c r="G40" s="26" t="s">
        <v>206</v>
      </c>
      <c r="H40" s="84">
        <v>44786.60625</v>
      </c>
      <c r="I40" s="67">
        <v>261439</v>
      </c>
      <c r="J40" s="22"/>
      <c r="K40" s="84">
        <v>44786.60625</v>
      </c>
      <c r="L40" s="84">
        <v>44786.6875</v>
      </c>
      <c r="M40" s="69">
        <f t="shared" si="1"/>
        <v>0.0812500000029104</v>
      </c>
      <c r="N40" s="72" t="s">
        <v>66</v>
      </c>
      <c r="O40" s="68" t="s">
        <v>61</v>
      </c>
      <c r="P40" s="71" t="s">
        <v>207</v>
      </c>
      <c r="Q40" s="79" t="s">
        <v>32</v>
      </c>
    </row>
    <row r="41" s="1" customFormat="1" spans="1:17">
      <c r="A41" s="21">
        <v>32</v>
      </c>
      <c r="B41" s="80" t="s">
        <v>208</v>
      </c>
      <c r="C41" s="81" t="s">
        <v>209</v>
      </c>
      <c r="D41" s="24" t="s">
        <v>35</v>
      </c>
      <c r="E41" s="25" t="s">
        <v>36</v>
      </c>
      <c r="F41" s="81" t="s">
        <v>210</v>
      </c>
      <c r="G41" s="26" t="s">
        <v>211</v>
      </c>
      <c r="H41" s="84">
        <v>44789.3930555556</v>
      </c>
      <c r="I41" s="67">
        <v>301567</v>
      </c>
      <c r="J41" s="22"/>
      <c r="K41" s="84">
        <v>44789.3930555556</v>
      </c>
      <c r="L41" s="84"/>
      <c r="M41" s="69"/>
      <c r="N41" s="72" t="s">
        <v>78</v>
      </c>
      <c r="O41" s="68" t="s">
        <v>212</v>
      </c>
      <c r="P41" s="71" t="s">
        <v>213</v>
      </c>
      <c r="Q41" s="78" t="s">
        <v>134</v>
      </c>
    </row>
    <row r="42" s="1" customFormat="1" spans="1:17">
      <c r="A42" s="21">
        <v>33</v>
      </c>
      <c r="B42" s="80" t="s">
        <v>214</v>
      </c>
      <c r="C42" s="81">
        <v>22454</v>
      </c>
      <c r="D42" s="24" t="s">
        <v>215</v>
      </c>
      <c r="E42" s="25" t="s">
        <v>75</v>
      </c>
      <c r="F42" s="81" t="s">
        <v>216</v>
      </c>
      <c r="G42" s="83" t="s">
        <v>217</v>
      </c>
      <c r="H42" s="84">
        <v>44789.3930555556</v>
      </c>
      <c r="I42" s="67">
        <v>642247</v>
      </c>
      <c r="J42" s="68"/>
      <c r="K42" s="84">
        <v>44789.3930555556</v>
      </c>
      <c r="L42" s="84">
        <v>44796.7</v>
      </c>
      <c r="M42" s="69">
        <f t="shared" ref="M42:M49" si="2">L42-K42</f>
        <v>7.30694444439723</v>
      </c>
      <c r="N42" s="72" t="s">
        <v>78</v>
      </c>
      <c r="O42" s="68" t="s">
        <v>218</v>
      </c>
      <c r="P42" s="71" t="s">
        <v>219</v>
      </c>
      <c r="Q42" s="79" t="s">
        <v>32</v>
      </c>
    </row>
    <row r="43" s="1" customFormat="1" spans="1:17">
      <c r="A43" s="21">
        <v>34</v>
      </c>
      <c r="B43" s="71" t="s">
        <v>220</v>
      </c>
      <c r="C43" s="85">
        <v>51156</v>
      </c>
      <c r="D43" s="24" t="s">
        <v>221</v>
      </c>
      <c r="E43" s="25" t="s">
        <v>26</v>
      </c>
      <c r="F43" s="85" t="s">
        <v>222</v>
      </c>
      <c r="G43" s="26" t="s">
        <v>223</v>
      </c>
      <c r="H43" s="84">
        <v>44789.3930555556</v>
      </c>
      <c r="I43" s="67">
        <v>906403</v>
      </c>
      <c r="J43" s="68"/>
      <c r="K43" s="84">
        <v>44789.3930555556</v>
      </c>
      <c r="L43" s="89"/>
      <c r="M43" s="69"/>
      <c r="N43" s="72" t="s">
        <v>78</v>
      </c>
      <c r="O43" s="68" t="s">
        <v>212</v>
      </c>
      <c r="P43" s="71" t="s">
        <v>224</v>
      </c>
      <c r="Q43" s="78" t="s">
        <v>134</v>
      </c>
    </row>
    <row r="44" s="1" customFormat="1" spans="1:17">
      <c r="A44" s="21">
        <v>35</v>
      </c>
      <c r="B44" s="71" t="s">
        <v>225</v>
      </c>
      <c r="C44" s="85">
        <v>54383</v>
      </c>
      <c r="D44" s="24" t="s">
        <v>226</v>
      </c>
      <c r="E44" s="25" t="s">
        <v>26</v>
      </c>
      <c r="F44" s="85" t="s">
        <v>227</v>
      </c>
      <c r="G44" s="85" t="s">
        <v>228</v>
      </c>
      <c r="H44" s="84">
        <v>44789.3930555556</v>
      </c>
      <c r="I44" s="67">
        <v>900643</v>
      </c>
      <c r="J44" s="68"/>
      <c r="K44" s="84">
        <v>44789.3930555556</v>
      </c>
      <c r="L44" s="84"/>
      <c r="M44" s="69"/>
      <c r="N44" s="72" t="s">
        <v>78</v>
      </c>
      <c r="O44" s="68" t="s">
        <v>212</v>
      </c>
      <c r="P44" s="68" t="s">
        <v>229</v>
      </c>
      <c r="Q44" s="78" t="s">
        <v>134</v>
      </c>
    </row>
    <row r="45" s="1" customFormat="1" spans="1:17">
      <c r="A45" s="21">
        <v>36</v>
      </c>
      <c r="B45" s="80" t="s">
        <v>230</v>
      </c>
      <c r="C45" s="81">
        <v>45586</v>
      </c>
      <c r="D45" s="24" t="s">
        <v>231</v>
      </c>
      <c r="E45" s="25" t="s">
        <v>100</v>
      </c>
      <c r="F45" s="81" t="s">
        <v>232</v>
      </c>
      <c r="G45" s="26" t="s">
        <v>233</v>
      </c>
      <c r="H45" s="84">
        <v>44789.3972222222</v>
      </c>
      <c r="I45" s="67">
        <v>825040</v>
      </c>
      <c r="J45" s="22"/>
      <c r="K45" s="84">
        <v>44789.3972222222</v>
      </c>
      <c r="L45" s="84">
        <v>44796.6965277778</v>
      </c>
      <c r="M45" s="69">
        <f t="shared" si="2"/>
        <v>7.29930555559986</v>
      </c>
      <c r="N45" s="72" t="s">
        <v>78</v>
      </c>
      <c r="O45" s="68" t="s">
        <v>234</v>
      </c>
      <c r="P45" s="71" t="s">
        <v>235</v>
      </c>
      <c r="Q45" s="79" t="s">
        <v>32</v>
      </c>
    </row>
    <row r="46" s="1" customFormat="1" spans="1:17">
      <c r="A46" s="21">
        <v>37</v>
      </c>
      <c r="B46" s="80" t="s">
        <v>236</v>
      </c>
      <c r="C46" s="81">
        <v>45583</v>
      </c>
      <c r="D46" s="24" t="s">
        <v>231</v>
      </c>
      <c r="E46" s="25" t="s">
        <v>100</v>
      </c>
      <c r="F46" s="81" t="s">
        <v>237</v>
      </c>
      <c r="G46" s="26" t="s">
        <v>238</v>
      </c>
      <c r="H46" s="84">
        <v>44789.3979166667</v>
      </c>
      <c r="I46" s="67">
        <v>872534</v>
      </c>
      <c r="J46" s="68"/>
      <c r="K46" s="84">
        <v>44789.3979166667</v>
      </c>
      <c r="L46" s="84">
        <v>44796.7013888889</v>
      </c>
      <c r="M46" s="69">
        <f t="shared" si="2"/>
        <v>7.30347222220007</v>
      </c>
      <c r="N46" s="72" t="s">
        <v>78</v>
      </c>
      <c r="O46" s="68" t="s">
        <v>234</v>
      </c>
      <c r="P46" s="71" t="s">
        <v>239</v>
      </c>
      <c r="Q46" s="79" t="s">
        <v>32</v>
      </c>
    </row>
    <row r="47" s="1" customFormat="1" spans="1:17">
      <c r="A47" s="21">
        <v>38</v>
      </c>
      <c r="B47" s="80" t="s">
        <v>240</v>
      </c>
      <c r="C47" s="81">
        <v>45566</v>
      </c>
      <c r="D47" s="24" t="s">
        <v>231</v>
      </c>
      <c r="E47" s="25" t="s">
        <v>100</v>
      </c>
      <c r="F47" s="81" t="s">
        <v>241</v>
      </c>
      <c r="G47" s="26" t="s">
        <v>242</v>
      </c>
      <c r="H47" s="84">
        <v>44789.3979166667</v>
      </c>
      <c r="I47" s="67">
        <v>610661</v>
      </c>
      <c r="J47" s="22"/>
      <c r="K47" s="84">
        <v>44789.3979166667</v>
      </c>
      <c r="L47" s="84">
        <v>44796.7013888889</v>
      </c>
      <c r="M47" s="69">
        <f t="shared" si="2"/>
        <v>7.30347222220007</v>
      </c>
      <c r="N47" s="72" t="s">
        <v>78</v>
      </c>
      <c r="O47" s="68" t="s">
        <v>234</v>
      </c>
      <c r="P47" s="71" t="s">
        <v>243</v>
      </c>
      <c r="Q47" s="79" t="s">
        <v>32</v>
      </c>
    </row>
    <row r="48" s="1" customFormat="1" spans="1:17">
      <c r="A48" s="21">
        <v>39</v>
      </c>
      <c r="B48" s="80" t="s">
        <v>244</v>
      </c>
      <c r="C48" s="81">
        <v>52473</v>
      </c>
      <c r="D48" s="24" t="s">
        <v>245</v>
      </c>
      <c r="E48" s="25" t="s">
        <v>26</v>
      </c>
      <c r="F48" s="85" t="s">
        <v>246</v>
      </c>
      <c r="G48" s="26" t="s">
        <v>247</v>
      </c>
      <c r="H48" s="84">
        <v>44789.3979166667</v>
      </c>
      <c r="I48" s="67">
        <v>938721</v>
      </c>
      <c r="J48" s="68"/>
      <c r="K48" s="84">
        <v>44789.3979166667</v>
      </c>
      <c r="L48" s="84">
        <v>44799.4555555556</v>
      </c>
      <c r="M48" s="69">
        <f t="shared" si="2"/>
        <v>10.0576388889021</v>
      </c>
      <c r="N48" s="72" t="s">
        <v>78</v>
      </c>
      <c r="O48" s="68" t="s">
        <v>212</v>
      </c>
      <c r="P48" s="68" t="s">
        <v>248</v>
      </c>
      <c r="Q48" s="79" t="s">
        <v>32</v>
      </c>
    </row>
    <row r="49" s="1" customFormat="1" spans="1:17">
      <c r="A49" s="21">
        <v>40</v>
      </c>
      <c r="B49" s="80" t="s">
        <v>249</v>
      </c>
      <c r="C49" s="81">
        <v>30772</v>
      </c>
      <c r="D49" s="24" t="s">
        <v>250</v>
      </c>
      <c r="E49" s="25" t="s">
        <v>75</v>
      </c>
      <c r="F49" s="81" t="s">
        <v>251</v>
      </c>
      <c r="G49" s="26" t="s">
        <v>252</v>
      </c>
      <c r="H49" s="84">
        <v>44789.3979166667</v>
      </c>
      <c r="I49" s="67">
        <v>561526</v>
      </c>
      <c r="J49" s="22"/>
      <c r="K49" s="84">
        <v>44789.3979166667</v>
      </c>
      <c r="L49" s="84">
        <v>44799.4569444444</v>
      </c>
      <c r="M49" s="69">
        <f t="shared" si="2"/>
        <v>10.059027777701</v>
      </c>
      <c r="N49" s="72" t="s">
        <v>78</v>
      </c>
      <c r="O49" s="68" t="s">
        <v>212</v>
      </c>
      <c r="P49" s="68" t="s">
        <v>253</v>
      </c>
      <c r="Q49" s="79" t="s">
        <v>32</v>
      </c>
    </row>
    <row r="50" s="1" customFormat="1" spans="1:17">
      <c r="A50" s="21">
        <v>41</v>
      </c>
      <c r="B50" s="80" t="s">
        <v>254</v>
      </c>
      <c r="C50" s="81" t="s">
        <v>255</v>
      </c>
      <c r="D50" s="81" t="s">
        <v>255</v>
      </c>
      <c r="E50" s="24" t="s">
        <v>44</v>
      </c>
      <c r="F50" s="81" t="s">
        <v>256</v>
      </c>
      <c r="G50" s="85" t="s">
        <v>257</v>
      </c>
      <c r="H50" s="84">
        <v>44789.4048611111</v>
      </c>
      <c r="I50" s="67">
        <v>150126</v>
      </c>
      <c r="J50" s="22"/>
      <c r="K50" s="84">
        <v>44789.4048611111</v>
      </c>
      <c r="L50" s="84"/>
      <c r="M50" s="69"/>
      <c r="N50" s="72" t="s">
        <v>78</v>
      </c>
      <c r="O50" s="68" t="s">
        <v>212</v>
      </c>
      <c r="P50" s="68" t="s">
        <v>258</v>
      </c>
      <c r="Q50" s="79" t="s">
        <v>32</v>
      </c>
    </row>
    <row r="51" s="1" customFormat="1" spans="1:17">
      <c r="A51" s="21">
        <v>42</v>
      </c>
      <c r="B51" s="71" t="s">
        <v>259</v>
      </c>
      <c r="C51" s="85">
        <v>67375</v>
      </c>
      <c r="D51" s="24" t="s">
        <v>260</v>
      </c>
      <c r="E51" s="25" t="s">
        <v>92</v>
      </c>
      <c r="F51" s="85" t="s">
        <v>261</v>
      </c>
      <c r="G51" s="85" t="s">
        <v>262</v>
      </c>
      <c r="H51" s="84">
        <v>44789.4048611111</v>
      </c>
      <c r="I51" s="67">
        <v>678994</v>
      </c>
      <c r="J51" s="22"/>
      <c r="K51" s="84">
        <v>44789.4048611111</v>
      </c>
      <c r="L51" s="84"/>
      <c r="M51" s="69"/>
      <c r="N51" s="72" t="s">
        <v>78</v>
      </c>
      <c r="O51" s="68" t="s">
        <v>212</v>
      </c>
      <c r="P51" s="68" t="s">
        <v>263</v>
      </c>
      <c r="Q51" s="78" t="s">
        <v>134</v>
      </c>
    </row>
    <row r="52" s="1" customFormat="1" spans="1:17">
      <c r="A52" s="21">
        <v>43</v>
      </c>
      <c r="B52" s="80" t="s">
        <v>264</v>
      </c>
      <c r="C52" s="81">
        <v>73572</v>
      </c>
      <c r="D52" s="86" t="s">
        <v>265</v>
      </c>
      <c r="E52" s="24" t="s">
        <v>44</v>
      </c>
      <c r="F52" s="81" t="s">
        <v>266</v>
      </c>
      <c r="G52" s="26" t="s">
        <v>267</v>
      </c>
      <c r="H52" s="84">
        <v>44789.4048611111</v>
      </c>
      <c r="I52" s="67">
        <v>707234</v>
      </c>
      <c r="J52" s="22"/>
      <c r="K52" s="84">
        <v>44789.4048611111</v>
      </c>
      <c r="L52" s="84">
        <v>44792.7541666667</v>
      </c>
      <c r="M52" s="69">
        <f t="shared" ref="M52:M56" si="3">L52-K52</f>
        <v>3.34930555560277</v>
      </c>
      <c r="N52" s="72" t="s">
        <v>78</v>
      </c>
      <c r="O52" s="68" t="s">
        <v>268</v>
      </c>
      <c r="P52" s="71" t="s">
        <v>269</v>
      </c>
      <c r="Q52" s="79" t="s">
        <v>32</v>
      </c>
    </row>
    <row r="53" s="1" customFormat="1" spans="1:17">
      <c r="A53" s="21">
        <v>44</v>
      </c>
      <c r="B53" s="80" t="s">
        <v>270</v>
      </c>
      <c r="C53" s="81">
        <v>69272</v>
      </c>
      <c r="D53" s="24" t="s">
        <v>271</v>
      </c>
      <c r="E53" s="25" t="s">
        <v>92</v>
      </c>
      <c r="F53" s="81" t="s">
        <v>272</v>
      </c>
      <c r="G53" s="26" t="s">
        <v>273</v>
      </c>
      <c r="H53" s="84">
        <v>44789.4048611111</v>
      </c>
      <c r="I53" s="67">
        <v>629489</v>
      </c>
      <c r="J53" s="22"/>
      <c r="K53" s="84">
        <v>44789.4048611111</v>
      </c>
      <c r="L53" s="84"/>
      <c r="M53" s="69"/>
      <c r="N53" s="72" t="s">
        <v>78</v>
      </c>
      <c r="O53" s="68" t="s">
        <v>212</v>
      </c>
      <c r="P53" s="71" t="s">
        <v>274</v>
      </c>
      <c r="Q53" s="78" t="s">
        <v>134</v>
      </c>
    </row>
    <row r="54" s="1" customFormat="1" spans="1:17">
      <c r="A54" s="21">
        <v>45</v>
      </c>
      <c r="B54" s="80" t="s">
        <v>275</v>
      </c>
      <c r="C54" s="81">
        <v>79454</v>
      </c>
      <c r="D54" s="24" t="s">
        <v>276</v>
      </c>
      <c r="E54" s="81">
        <v>90004</v>
      </c>
      <c r="F54" s="81" t="s">
        <v>277</v>
      </c>
      <c r="G54" s="26" t="s">
        <v>278</v>
      </c>
      <c r="H54" s="84">
        <v>44789.4048611111</v>
      </c>
      <c r="I54" s="67">
        <v>504667</v>
      </c>
      <c r="J54" s="22"/>
      <c r="K54" s="84">
        <v>44789.4048611111</v>
      </c>
      <c r="L54" s="89">
        <v>44792.7534722222</v>
      </c>
      <c r="M54" s="69">
        <f t="shared" si="3"/>
        <v>3.34861111109785</v>
      </c>
      <c r="N54" s="72" t="s">
        <v>78</v>
      </c>
      <c r="O54" s="68" t="s">
        <v>268</v>
      </c>
      <c r="P54" s="68" t="s">
        <v>279</v>
      </c>
      <c r="Q54" s="79" t="s">
        <v>32</v>
      </c>
    </row>
    <row r="55" s="1" customFormat="1" spans="1:17">
      <c r="A55" s="21">
        <v>46</v>
      </c>
      <c r="B55" s="80" t="s">
        <v>280</v>
      </c>
      <c r="C55" s="81" t="s">
        <v>281</v>
      </c>
      <c r="D55" s="24" t="s">
        <v>129</v>
      </c>
      <c r="E55" s="25" t="s">
        <v>100</v>
      </c>
      <c r="F55" s="81" t="s">
        <v>282</v>
      </c>
      <c r="G55" s="26" t="s">
        <v>283</v>
      </c>
      <c r="H55" s="84">
        <v>44789.4048611111</v>
      </c>
      <c r="I55" s="67">
        <v>977654</v>
      </c>
      <c r="J55" s="68"/>
      <c r="K55" s="84">
        <v>44789.4048611111</v>
      </c>
      <c r="L55" s="89"/>
      <c r="M55" s="69"/>
      <c r="N55" s="72" t="s">
        <v>78</v>
      </c>
      <c r="O55" s="68" t="s">
        <v>284</v>
      </c>
      <c r="P55" s="71" t="s">
        <v>151</v>
      </c>
      <c r="Q55" s="78" t="s">
        <v>134</v>
      </c>
    </row>
    <row r="56" s="1" customFormat="1" spans="1:17">
      <c r="A56" s="21">
        <v>47</v>
      </c>
      <c r="B56" s="80" t="s">
        <v>285</v>
      </c>
      <c r="C56" s="81">
        <v>57700</v>
      </c>
      <c r="D56" s="24" t="s">
        <v>286</v>
      </c>
      <c r="E56" s="25" t="s">
        <v>26</v>
      </c>
      <c r="F56" s="87">
        <v>123231183118</v>
      </c>
      <c r="G56" s="26" t="s">
        <v>287</v>
      </c>
      <c r="H56" s="84">
        <v>44789.4048611111</v>
      </c>
      <c r="I56" s="67">
        <v>771689</v>
      </c>
      <c r="J56" s="71" t="s">
        <v>288</v>
      </c>
      <c r="K56" s="84">
        <v>44789.4048611111</v>
      </c>
      <c r="L56" s="84">
        <v>44791.7243055556</v>
      </c>
      <c r="M56" s="69">
        <f t="shared" si="3"/>
        <v>2.31944444450346</v>
      </c>
      <c r="N56" s="72" t="s">
        <v>29</v>
      </c>
      <c r="O56" s="68" t="s">
        <v>61</v>
      </c>
      <c r="P56" s="68" t="s">
        <v>289</v>
      </c>
      <c r="Q56" s="79" t="s">
        <v>32</v>
      </c>
    </row>
    <row r="57" s="1" customFormat="1" spans="1:17">
      <c r="A57" s="21">
        <v>48</v>
      </c>
      <c r="B57" s="80" t="s">
        <v>290</v>
      </c>
      <c r="C57" s="81">
        <v>53263</v>
      </c>
      <c r="D57" s="24" t="s">
        <v>291</v>
      </c>
      <c r="E57" s="25" t="s">
        <v>26</v>
      </c>
      <c r="F57" s="81" t="s">
        <v>292</v>
      </c>
      <c r="G57" s="26" t="s">
        <v>293</v>
      </c>
      <c r="H57" s="84">
        <v>44789.4159722222</v>
      </c>
      <c r="I57" s="67">
        <v>609139</v>
      </c>
      <c r="J57" s="22"/>
      <c r="K57" s="84">
        <v>44789.4159722222</v>
      </c>
      <c r="L57" s="84"/>
      <c r="M57" s="69"/>
      <c r="N57" s="72" t="s">
        <v>78</v>
      </c>
      <c r="O57" s="68" t="s">
        <v>212</v>
      </c>
      <c r="P57" s="68" t="s">
        <v>294</v>
      </c>
      <c r="Q57" s="78" t="s">
        <v>134</v>
      </c>
    </row>
    <row r="58" s="1" customFormat="1" spans="1:17">
      <c r="A58" s="21">
        <v>49</v>
      </c>
      <c r="B58" s="80" t="s">
        <v>295</v>
      </c>
      <c r="C58" s="81" t="s">
        <v>296</v>
      </c>
      <c r="D58" s="24" t="s">
        <v>291</v>
      </c>
      <c r="E58" s="25" t="s">
        <v>26</v>
      </c>
      <c r="F58" s="81" t="s">
        <v>297</v>
      </c>
      <c r="G58" s="26" t="s">
        <v>298</v>
      </c>
      <c r="H58" s="84">
        <v>44789.4166666667</v>
      </c>
      <c r="I58" s="67">
        <v>102287</v>
      </c>
      <c r="J58" s="68"/>
      <c r="K58" s="84">
        <v>44789.4166666667</v>
      </c>
      <c r="L58" s="84"/>
      <c r="M58" s="69"/>
      <c r="N58" s="72" t="s">
        <v>78</v>
      </c>
      <c r="O58" s="68" t="s">
        <v>212</v>
      </c>
      <c r="P58" s="68" t="s">
        <v>299</v>
      </c>
      <c r="Q58" s="78" t="s">
        <v>134</v>
      </c>
    </row>
    <row r="59" s="1" customFormat="1" spans="1:17">
      <c r="A59" s="21">
        <v>50</v>
      </c>
      <c r="B59" s="80" t="s">
        <v>300</v>
      </c>
      <c r="C59" s="81">
        <v>91100</v>
      </c>
      <c r="D59" s="24" t="s">
        <v>301</v>
      </c>
      <c r="E59" s="25" t="s">
        <v>44</v>
      </c>
      <c r="F59" s="81" t="s">
        <v>302</v>
      </c>
      <c r="G59" s="26" t="s">
        <v>303</v>
      </c>
      <c r="H59" s="84">
        <v>44789.4270833333</v>
      </c>
      <c r="I59" s="67">
        <v>319184</v>
      </c>
      <c r="J59" s="71" t="s">
        <v>304</v>
      </c>
      <c r="K59" s="84">
        <v>44789.4270833333</v>
      </c>
      <c r="L59" s="84">
        <v>44789.4986111111</v>
      </c>
      <c r="M59" s="69">
        <f t="shared" ref="M59:M68" si="4">L59-K59</f>
        <v>0.071527777799929</v>
      </c>
      <c r="N59" s="72" t="s">
        <v>66</v>
      </c>
      <c r="O59" s="71" t="s">
        <v>305</v>
      </c>
      <c r="P59" s="71" t="s">
        <v>306</v>
      </c>
      <c r="Q59" s="79" t="s">
        <v>32</v>
      </c>
    </row>
    <row r="60" s="1" customFormat="1" spans="1:17">
      <c r="A60" s="21">
        <v>51</v>
      </c>
      <c r="B60" s="80" t="s">
        <v>307</v>
      </c>
      <c r="C60" s="81" t="s">
        <v>308</v>
      </c>
      <c r="D60" s="24" t="s">
        <v>309</v>
      </c>
      <c r="E60" s="25" t="s">
        <v>100</v>
      </c>
      <c r="F60" s="81" t="s">
        <v>310</v>
      </c>
      <c r="G60" s="26" t="s">
        <v>311</v>
      </c>
      <c r="H60" s="84">
        <v>44789.4291666667</v>
      </c>
      <c r="I60" s="67">
        <v>505666</v>
      </c>
      <c r="J60" s="68"/>
      <c r="K60" s="84">
        <v>44789.4291666667</v>
      </c>
      <c r="L60" s="84"/>
      <c r="M60" s="69"/>
      <c r="N60" s="72" t="s">
        <v>78</v>
      </c>
      <c r="O60" s="68" t="s">
        <v>212</v>
      </c>
      <c r="P60" s="68" t="s">
        <v>312</v>
      </c>
      <c r="Q60" s="78" t="s">
        <v>134</v>
      </c>
    </row>
    <row r="61" s="1" customFormat="1" spans="1:17">
      <c r="A61" s="21">
        <v>52</v>
      </c>
      <c r="B61" s="80" t="s">
        <v>313</v>
      </c>
      <c r="C61" s="81" t="s">
        <v>314</v>
      </c>
      <c r="D61" s="24" t="s">
        <v>91</v>
      </c>
      <c r="E61" s="25" t="s">
        <v>92</v>
      </c>
      <c r="F61" s="81" t="s">
        <v>315</v>
      </c>
      <c r="G61" s="23" t="s">
        <v>316</v>
      </c>
      <c r="H61" s="84">
        <v>44789.4298611111</v>
      </c>
      <c r="I61" s="67">
        <v>709386</v>
      </c>
      <c r="J61" s="22"/>
      <c r="K61" s="84">
        <v>44789.4298611111</v>
      </c>
      <c r="L61" s="84"/>
      <c r="M61" s="69"/>
      <c r="N61" s="72" t="s">
        <v>78</v>
      </c>
      <c r="O61" s="68" t="s">
        <v>212</v>
      </c>
      <c r="P61" s="71" t="s">
        <v>317</v>
      </c>
      <c r="Q61" s="78" t="s">
        <v>134</v>
      </c>
    </row>
    <row r="62" s="1" customFormat="1" spans="1:17">
      <c r="A62" s="21">
        <v>53</v>
      </c>
      <c r="B62" s="80" t="s">
        <v>318</v>
      </c>
      <c r="C62" s="81" t="s">
        <v>319</v>
      </c>
      <c r="D62" s="24" t="s">
        <v>320</v>
      </c>
      <c r="E62" s="25" t="s">
        <v>75</v>
      </c>
      <c r="F62" s="81" t="s">
        <v>321</v>
      </c>
      <c r="G62" s="26" t="s">
        <v>322</v>
      </c>
      <c r="H62" s="84">
        <v>44789.4659722222</v>
      </c>
      <c r="I62" s="67">
        <v>759442</v>
      </c>
      <c r="J62" s="22"/>
      <c r="K62" s="84">
        <v>44789.4659722222</v>
      </c>
      <c r="L62" s="84"/>
      <c r="M62" s="69"/>
      <c r="N62" s="72" t="s">
        <v>78</v>
      </c>
      <c r="O62" s="68" t="s">
        <v>212</v>
      </c>
      <c r="P62" s="71" t="s">
        <v>323</v>
      </c>
      <c r="Q62" s="78" t="s">
        <v>134</v>
      </c>
    </row>
    <row r="63" s="1" customFormat="1" spans="1:17">
      <c r="A63" s="21">
        <v>54</v>
      </c>
      <c r="B63" s="22" t="s">
        <v>324</v>
      </c>
      <c r="C63" s="23">
        <v>70000</v>
      </c>
      <c r="D63" s="24" t="s">
        <v>325</v>
      </c>
      <c r="E63" s="32" t="s">
        <v>44</v>
      </c>
      <c r="F63" s="81" t="s">
        <v>326</v>
      </c>
      <c r="G63" s="26" t="s">
        <v>327</v>
      </c>
      <c r="H63" s="84">
        <v>44789.4763888889</v>
      </c>
      <c r="I63" s="67">
        <v>660142</v>
      </c>
      <c r="J63" s="22"/>
      <c r="K63" s="84">
        <v>44789.4763888889</v>
      </c>
      <c r="L63" s="84">
        <v>44789.5006944444</v>
      </c>
      <c r="M63" s="69">
        <f t="shared" si="4"/>
        <v>0.0243055555038154</v>
      </c>
      <c r="N63" s="72" t="s">
        <v>66</v>
      </c>
      <c r="O63" s="71" t="s">
        <v>328</v>
      </c>
      <c r="P63" s="68" t="s">
        <v>329</v>
      </c>
      <c r="Q63" s="79" t="s">
        <v>32</v>
      </c>
    </row>
    <row r="64" s="1" customFormat="1" spans="1:17">
      <c r="A64" s="21">
        <v>55</v>
      </c>
      <c r="B64" s="22" t="s">
        <v>330</v>
      </c>
      <c r="C64" s="23">
        <v>70000</v>
      </c>
      <c r="D64" s="24" t="s">
        <v>325</v>
      </c>
      <c r="E64" s="32" t="s">
        <v>44</v>
      </c>
      <c r="F64" s="88">
        <v>123231177134</v>
      </c>
      <c r="G64" s="26" t="s">
        <v>331</v>
      </c>
      <c r="H64" s="26">
        <v>44789.4791666667</v>
      </c>
      <c r="I64" s="67">
        <v>660142</v>
      </c>
      <c r="J64" s="71" t="s">
        <v>332</v>
      </c>
      <c r="K64" s="26">
        <v>44789.4791666667</v>
      </c>
      <c r="L64" s="84">
        <v>44789.6111111111</v>
      </c>
      <c r="M64" s="69">
        <f t="shared" si="4"/>
        <v>0.131944444401597</v>
      </c>
      <c r="N64" s="72" t="s">
        <v>29</v>
      </c>
      <c r="O64" s="68" t="s">
        <v>61</v>
      </c>
      <c r="P64" s="22" t="s">
        <v>329</v>
      </c>
      <c r="Q64" s="79" t="s">
        <v>32</v>
      </c>
    </row>
    <row r="65" s="1" customFormat="1" spans="1:17">
      <c r="A65" s="21">
        <v>56</v>
      </c>
      <c r="B65" s="22" t="s">
        <v>333</v>
      </c>
      <c r="C65" s="23">
        <v>57462</v>
      </c>
      <c r="D65" s="24" t="s">
        <v>334</v>
      </c>
      <c r="E65" s="25" t="s">
        <v>26</v>
      </c>
      <c r="F65" s="23" t="s">
        <v>335</v>
      </c>
      <c r="G65" s="26" t="s">
        <v>336</v>
      </c>
      <c r="H65" s="26">
        <v>44789.5340277778</v>
      </c>
      <c r="I65" s="67">
        <v>335794</v>
      </c>
      <c r="J65" s="22"/>
      <c r="K65" s="26">
        <v>44789.5340277778</v>
      </c>
      <c r="L65" s="26">
        <v>44799.4486111111</v>
      </c>
      <c r="M65" s="69">
        <f t="shared" si="4"/>
        <v>9.91458333329501</v>
      </c>
      <c r="N65" s="72" t="s">
        <v>78</v>
      </c>
      <c r="O65" s="68" t="s">
        <v>212</v>
      </c>
      <c r="P65" s="68" t="s">
        <v>337</v>
      </c>
      <c r="Q65" s="79" t="s">
        <v>32</v>
      </c>
    </row>
    <row r="66" s="1" customFormat="1" spans="1:17">
      <c r="A66" s="21">
        <v>57</v>
      </c>
      <c r="B66" s="22" t="s">
        <v>338</v>
      </c>
      <c r="C66" s="23">
        <v>57461</v>
      </c>
      <c r="D66" s="24" t="s">
        <v>334</v>
      </c>
      <c r="E66" s="25" t="s">
        <v>26</v>
      </c>
      <c r="F66" s="23" t="s">
        <v>339</v>
      </c>
      <c r="G66" s="26" t="s">
        <v>340</v>
      </c>
      <c r="H66" s="26">
        <v>44789.5340277778</v>
      </c>
      <c r="I66" s="67">
        <v>148084</v>
      </c>
      <c r="J66" s="68"/>
      <c r="K66" s="26">
        <v>44789.5340277778</v>
      </c>
      <c r="L66" s="26">
        <v>44799.4506944444</v>
      </c>
      <c r="M66" s="69">
        <f t="shared" si="4"/>
        <v>9.91666666659876</v>
      </c>
      <c r="N66" s="72" t="s">
        <v>78</v>
      </c>
      <c r="O66" s="68" t="s">
        <v>212</v>
      </c>
      <c r="P66" s="71" t="s">
        <v>341</v>
      </c>
      <c r="Q66" s="79" t="s">
        <v>32</v>
      </c>
    </row>
    <row r="67" s="1" customFormat="1" spans="1:17">
      <c r="A67" s="21">
        <v>58</v>
      </c>
      <c r="B67" s="22" t="s">
        <v>342</v>
      </c>
      <c r="C67" s="23">
        <v>54391</v>
      </c>
      <c r="D67" s="24" t="s">
        <v>226</v>
      </c>
      <c r="E67" s="25" t="s">
        <v>26</v>
      </c>
      <c r="F67" s="23" t="s">
        <v>343</v>
      </c>
      <c r="G67" s="26" t="s">
        <v>344</v>
      </c>
      <c r="H67" s="26">
        <v>44789.5861111111</v>
      </c>
      <c r="I67" s="67">
        <v>101629</v>
      </c>
      <c r="J67" s="68"/>
      <c r="K67" s="26">
        <v>44789.5861111111</v>
      </c>
      <c r="L67" s="26">
        <v>44799.4520833333</v>
      </c>
      <c r="M67" s="69">
        <f t="shared" si="4"/>
        <v>9.86597222220007</v>
      </c>
      <c r="N67" s="72" t="s">
        <v>78</v>
      </c>
      <c r="O67" s="68" t="s">
        <v>212</v>
      </c>
      <c r="P67" s="68" t="s">
        <v>345</v>
      </c>
      <c r="Q67" s="79" t="s">
        <v>32</v>
      </c>
    </row>
    <row r="68" s="1" customFormat="1" spans="1:17">
      <c r="A68" s="21">
        <v>59</v>
      </c>
      <c r="B68" s="22" t="s">
        <v>346</v>
      </c>
      <c r="C68" s="23">
        <v>28911</v>
      </c>
      <c r="D68" s="24" t="s">
        <v>136</v>
      </c>
      <c r="E68" s="24" t="s">
        <v>75</v>
      </c>
      <c r="F68" s="23" t="s">
        <v>347</v>
      </c>
      <c r="G68" s="26" t="s">
        <v>348</v>
      </c>
      <c r="H68" s="26">
        <v>44789.5888888889</v>
      </c>
      <c r="I68" s="67">
        <v>782047</v>
      </c>
      <c r="J68" s="68"/>
      <c r="K68" s="26">
        <v>44789.5888888889</v>
      </c>
      <c r="L68" s="26">
        <v>44799.4534722222</v>
      </c>
      <c r="M68" s="69">
        <f t="shared" si="4"/>
        <v>9.86458333329938</v>
      </c>
      <c r="N68" s="72" t="s">
        <v>78</v>
      </c>
      <c r="O68" s="68" t="s">
        <v>349</v>
      </c>
      <c r="P68" s="68" t="s">
        <v>350</v>
      </c>
      <c r="Q68" s="79" t="s">
        <v>32</v>
      </c>
    </row>
    <row r="69" s="1" customFormat="1" spans="1:17">
      <c r="A69" s="21">
        <v>60</v>
      </c>
      <c r="B69" s="22" t="s">
        <v>351</v>
      </c>
      <c r="C69" s="23">
        <v>16760</v>
      </c>
      <c r="D69" s="24" t="s">
        <v>352</v>
      </c>
      <c r="E69" s="25" t="s">
        <v>100</v>
      </c>
      <c r="F69" s="23" t="s">
        <v>353</v>
      </c>
      <c r="G69" s="26" t="s">
        <v>354</v>
      </c>
      <c r="H69" s="26">
        <v>44789.5902777778</v>
      </c>
      <c r="I69" s="67">
        <v>290839</v>
      </c>
      <c r="J69" s="68"/>
      <c r="K69" s="26">
        <v>44789.5902777778</v>
      </c>
      <c r="L69" s="26"/>
      <c r="M69" s="69"/>
      <c r="N69" s="72" t="s">
        <v>78</v>
      </c>
      <c r="O69" s="68" t="s">
        <v>212</v>
      </c>
      <c r="P69" s="68" t="s">
        <v>355</v>
      </c>
      <c r="Q69" s="78" t="s">
        <v>134</v>
      </c>
    </row>
    <row r="70" s="1" customFormat="1" spans="1:17">
      <c r="A70" s="21">
        <v>61</v>
      </c>
      <c r="B70" s="22" t="s">
        <v>356</v>
      </c>
      <c r="C70" s="23" t="s">
        <v>357</v>
      </c>
      <c r="D70" s="28" t="s">
        <v>358</v>
      </c>
      <c r="E70" s="28" t="s">
        <v>44</v>
      </c>
      <c r="F70" s="23" t="s">
        <v>359</v>
      </c>
      <c r="G70" s="26" t="s">
        <v>360</v>
      </c>
      <c r="H70" s="26">
        <v>44789.5951388889</v>
      </c>
      <c r="I70" s="67">
        <v>922110</v>
      </c>
      <c r="J70" s="71" t="s">
        <v>361</v>
      </c>
      <c r="K70" s="26">
        <v>44789.5951388889</v>
      </c>
      <c r="L70" s="26">
        <v>44789.7291666667</v>
      </c>
      <c r="M70" s="69">
        <f t="shared" ref="M70:M74" si="5">L70-K70</f>
        <v>0.134027777799929</v>
      </c>
      <c r="N70" s="72" t="s">
        <v>66</v>
      </c>
      <c r="O70" s="71" t="s">
        <v>362</v>
      </c>
      <c r="P70" s="71" t="s">
        <v>363</v>
      </c>
      <c r="Q70" s="79" t="s">
        <v>32</v>
      </c>
    </row>
    <row r="71" s="1" customFormat="1" spans="1:17">
      <c r="A71" s="21">
        <v>62</v>
      </c>
      <c r="B71" s="22" t="s">
        <v>364</v>
      </c>
      <c r="C71" s="23">
        <v>22700</v>
      </c>
      <c r="D71" s="24" t="s">
        <v>365</v>
      </c>
      <c r="E71" s="24" t="s">
        <v>75</v>
      </c>
      <c r="F71" s="23" t="s">
        <v>366</v>
      </c>
      <c r="G71" s="26" t="s">
        <v>367</v>
      </c>
      <c r="H71" s="26">
        <v>44789.5986111111</v>
      </c>
      <c r="I71" s="67">
        <v>378592</v>
      </c>
      <c r="J71" s="71" t="s">
        <v>368</v>
      </c>
      <c r="K71" s="26">
        <v>44789.5986111111</v>
      </c>
      <c r="L71" s="26">
        <v>44789.6798611111</v>
      </c>
      <c r="M71" s="69">
        <f t="shared" si="5"/>
        <v>0.0812500000029104</v>
      </c>
      <c r="N71" s="70" t="s">
        <v>66</v>
      </c>
      <c r="O71" s="68" t="s">
        <v>369</v>
      </c>
      <c r="P71" s="68" t="s">
        <v>370</v>
      </c>
      <c r="Q71" s="79" t="s">
        <v>32</v>
      </c>
    </row>
    <row r="72" s="1" customFormat="1" spans="1:17">
      <c r="A72" s="21">
        <v>63</v>
      </c>
      <c r="B72" s="22" t="s">
        <v>371</v>
      </c>
      <c r="C72" s="23">
        <v>22700</v>
      </c>
      <c r="D72" s="24" t="s">
        <v>365</v>
      </c>
      <c r="E72" s="24" t="s">
        <v>75</v>
      </c>
      <c r="F72" s="88">
        <v>123231190102</v>
      </c>
      <c r="G72" s="26" t="s">
        <v>372</v>
      </c>
      <c r="H72" s="26">
        <v>44789.5986111111</v>
      </c>
      <c r="I72" s="67">
        <v>378592</v>
      </c>
      <c r="J72" s="71" t="s">
        <v>373</v>
      </c>
      <c r="K72" s="26">
        <v>44789.5986111111</v>
      </c>
      <c r="L72" s="26">
        <v>44791.4243055556</v>
      </c>
      <c r="M72" s="69">
        <f t="shared" si="5"/>
        <v>1.82569444450201</v>
      </c>
      <c r="N72" s="70" t="s">
        <v>29</v>
      </c>
      <c r="O72" s="68" t="s">
        <v>61</v>
      </c>
      <c r="P72" s="68" t="s">
        <v>370</v>
      </c>
      <c r="Q72" s="79" t="s">
        <v>32</v>
      </c>
    </row>
    <row r="73" s="1" customFormat="1" spans="1:17">
      <c r="A73" s="21">
        <v>64</v>
      </c>
      <c r="B73" s="22" t="s">
        <v>374</v>
      </c>
      <c r="C73" s="23">
        <v>32173</v>
      </c>
      <c r="D73" s="82">
        <v>32100</v>
      </c>
      <c r="E73" s="23">
        <v>20004</v>
      </c>
      <c r="F73" s="23" t="s">
        <v>375</v>
      </c>
      <c r="G73" s="26" t="s">
        <v>376</v>
      </c>
      <c r="H73" s="26">
        <v>44789.6541666667</v>
      </c>
      <c r="I73" s="67">
        <v>686720</v>
      </c>
      <c r="J73" s="68"/>
      <c r="K73" s="26">
        <v>44789.6541666667</v>
      </c>
      <c r="L73" s="26">
        <v>44789.7020833333</v>
      </c>
      <c r="M73" s="69">
        <f t="shared" si="5"/>
        <v>0.0479166665973025</v>
      </c>
      <c r="N73" s="70" t="s">
        <v>377</v>
      </c>
      <c r="O73" s="71" t="s">
        <v>378</v>
      </c>
      <c r="P73" s="68" t="s">
        <v>379</v>
      </c>
      <c r="Q73" s="79" t="s">
        <v>32</v>
      </c>
    </row>
    <row r="74" s="1" customFormat="1" spans="1:17">
      <c r="A74" s="21">
        <v>65</v>
      </c>
      <c r="B74" s="22" t="s">
        <v>380</v>
      </c>
      <c r="C74" s="23">
        <v>27371</v>
      </c>
      <c r="D74" s="24" t="s">
        <v>381</v>
      </c>
      <c r="E74" s="23">
        <v>20004</v>
      </c>
      <c r="F74" s="23" t="s">
        <v>382</v>
      </c>
      <c r="G74" s="26" t="s">
        <v>383</v>
      </c>
      <c r="H74" s="26">
        <v>44789.69375</v>
      </c>
      <c r="I74" s="67">
        <v>729554</v>
      </c>
      <c r="J74" s="22"/>
      <c r="K74" s="26">
        <v>44789.69375</v>
      </c>
      <c r="L74" s="26">
        <v>44789.7041666667</v>
      </c>
      <c r="M74" s="69">
        <f t="shared" si="5"/>
        <v>0.0104166667006211</v>
      </c>
      <c r="N74" s="70" t="s">
        <v>377</v>
      </c>
      <c r="O74" s="71" t="s">
        <v>384</v>
      </c>
      <c r="P74" s="71" t="s">
        <v>385</v>
      </c>
      <c r="Q74" s="79" t="s">
        <v>32</v>
      </c>
    </row>
    <row r="75" s="1" customFormat="1" spans="1:17">
      <c r="A75" s="21">
        <v>66</v>
      </c>
      <c r="B75" s="22" t="s">
        <v>386</v>
      </c>
      <c r="C75" s="23">
        <v>69356</v>
      </c>
      <c r="D75" s="24" t="s">
        <v>387</v>
      </c>
      <c r="E75" s="25" t="s">
        <v>92</v>
      </c>
      <c r="F75" s="23" t="s">
        <v>388</v>
      </c>
      <c r="G75" s="26" t="s">
        <v>389</v>
      </c>
      <c r="H75" s="26">
        <v>44791.3902777778</v>
      </c>
      <c r="I75" s="67">
        <v>686296</v>
      </c>
      <c r="J75" s="22"/>
      <c r="K75" s="26">
        <v>44791.3902777778</v>
      </c>
      <c r="L75" s="26"/>
      <c r="M75" s="69"/>
      <c r="N75" s="72" t="s">
        <v>78</v>
      </c>
      <c r="O75" s="68" t="s">
        <v>212</v>
      </c>
      <c r="P75" s="71" t="s">
        <v>390</v>
      </c>
      <c r="Q75" s="78" t="s">
        <v>134</v>
      </c>
    </row>
    <row r="76" s="1" customFormat="1" spans="1:17">
      <c r="A76" s="21">
        <v>67</v>
      </c>
      <c r="B76" s="22" t="s">
        <v>391</v>
      </c>
      <c r="C76" s="23" t="s">
        <v>392</v>
      </c>
      <c r="D76" s="24" t="s">
        <v>393</v>
      </c>
      <c r="E76" s="25" t="s">
        <v>75</v>
      </c>
      <c r="F76" s="23" t="s">
        <v>394</v>
      </c>
      <c r="G76" s="23" t="s">
        <v>395</v>
      </c>
      <c r="H76" s="26">
        <v>44791.3965277778</v>
      </c>
      <c r="I76" s="67">
        <v>232851</v>
      </c>
      <c r="J76" s="68"/>
      <c r="K76" s="26">
        <v>44791.3965277778</v>
      </c>
      <c r="L76" s="26"/>
      <c r="M76" s="69"/>
      <c r="N76" s="72" t="s">
        <v>78</v>
      </c>
      <c r="O76" s="68" t="s">
        <v>212</v>
      </c>
      <c r="P76" s="68" t="s">
        <v>396</v>
      </c>
      <c r="Q76" s="78" t="s">
        <v>134</v>
      </c>
    </row>
    <row r="77" s="1" customFormat="1" spans="1:17">
      <c r="A77" s="21">
        <v>68</v>
      </c>
      <c r="B77" s="22" t="s">
        <v>397</v>
      </c>
      <c r="C77" s="23" t="s">
        <v>398</v>
      </c>
      <c r="D77" s="24" t="s">
        <v>399</v>
      </c>
      <c r="E77" s="24" t="s">
        <v>75</v>
      </c>
      <c r="F77" s="23" t="s">
        <v>400</v>
      </c>
      <c r="G77" s="26" t="s">
        <v>401</v>
      </c>
      <c r="H77" s="26">
        <v>44791.40625</v>
      </c>
      <c r="I77" s="81">
        <v>491597</v>
      </c>
      <c r="J77" s="22"/>
      <c r="K77" s="26">
        <v>44791.40625</v>
      </c>
      <c r="L77" s="26">
        <v>44792.7479166667</v>
      </c>
      <c r="M77" s="69">
        <f t="shared" ref="M77:M83" si="6">L77-K77</f>
        <v>1.34166666670353</v>
      </c>
      <c r="N77" s="72" t="s">
        <v>78</v>
      </c>
      <c r="O77" s="71" t="s">
        <v>402</v>
      </c>
      <c r="P77" s="68" t="s">
        <v>403</v>
      </c>
      <c r="Q77" s="79" t="s">
        <v>32</v>
      </c>
    </row>
    <row r="78" s="1" customFormat="1" spans="1:17">
      <c r="A78" s="21">
        <v>69</v>
      </c>
      <c r="B78" s="22" t="s">
        <v>404</v>
      </c>
      <c r="C78" s="23">
        <v>55655</v>
      </c>
      <c r="D78" s="24" t="s">
        <v>405</v>
      </c>
      <c r="E78" s="25" t="s">
        <v>26</v>
      </c>
      <c r="F78" s="23" t="s">
        <v>406</v>
      </c>
      <c r="G78" s="26" t="s">
        <v>407</v>
      </c>
      <c r="H78" s="26">
        <v>44791.4270833333</v>
      </c>
      <c r="I78" s="67">
        <v>177112</v>
      </c>
      <c r="J78" s="68"/>
      <c r="K78" s="26">
        <v>44791.4270833333</v>
      </c>
      <c r="L78" s="26">
        <v>44799.4444444444</v>
      </c>
      <c r="M78" s="69">
        <f t="shared" si="6"/>
        <v>8.01736111110222</v>
      </c>
      <c r="N78" s="72" t="s">
        <v>78</v>
      </c>
      <c r="O78" s="68" t="s">
        <v>212</v>
      </c>
      <c r="P78" s="68" t="s">
        <v>408</v>
      </c>
      <c r="Q78" s="79" t="s">
        <v>32</v>
      </c>
    </row>
    <row r="79" s="1" customFormat="1" spans="1:17">
      <c r="A79" s="21">
        <v>70</v>
      </c>
      <c r="B79" s="22" t="s">
        <v>409</v>
      </c>
      <c r="C79" s="23" t="s">
        <v>410</v>
      </c>
      <c r="D79" s="24" t="s">
        <v>199</v>
      </c>
      <c r="E79" s="25" t="s">
        <v>100</v>
      </c>
      <c r="F79" s="23" t="s">
        <v>411</v>
      </c>
      <c r="G79" s="26" t="s">
        <v>412</v>
      </c>
      <c r="H79" s="26">
        <v>44791.4986111111</v>
      </c>
      <c r="I79" s="67">
        <v>490691</v>
      </c>
      <c r="J79" s="68"/>
      <c r="K79" s="26">
        <v>44791.4986111111</v>
      </c>
      <c r="L79" s="26">
        <v>44797.7006944444</v>
      </c>
      <c r="M79" s="69">
        <f t="shared" si="6"/>
        <v>6.20208333330083</v>
      </c>
      <c r="N79" s="72" t="s">
        <v>78</v>
      </c>
      <c r="O79" s="68" t="s">
        <v>212</v>
      </c>
      <c r="P79" s="68" t="s">
        <v>413</v>
      </c>
      <c r="Q79" s="79" t="s">
        <v>32</v>
      </c>
    </row>
    <row r="80" s="1" customFormat="1" spans="1:17">
      <c r="A80" s="21">
        <v>71</v>
      </c>
      <c r="B80" s="22" t="s">
        <v>414</v>
      </c>
      <c r="C80" s="23">
        <v>51182</v>
      </c>
      <c r="D80" s="24" t="s">
        <v>221</v>
      </c>
      <c r="E80" s="25" t="s">
        <v>26</v>
      </c>
      <c r="F80" s="23" t="s">
        <v>415</v>
      </c>
      <c r="G80" s="26" t="s">
        <v>416</v>
      </c>
      <c r="H80" s="26">
        <v>44792.3916666667</v>
      </c>
      <c r="I80" s="67">
        <v>675574</v>
      </c>
      <c r="J80" s="68"/>
      <c r="K80" s="26">
        <v>44792.3916666667</v>
      </c>
      <c r="L80" s="26">
        <v>44792.7472222222</v>
      </c>
      <c r="M80" s="69">
        <f t="shared" si="6"/>
        <v>0.35555555549945</v>
      </c>
      <c r="N80" s="72" t="s">
        <v>78</v>
      </c>
      <c r="O80" s="68" t="s">
        <v>268</v>
      </c>
      <c r="P80" s="71" t="s">
        <v>417</v>
      </c>
      <c r="Q80" s="79" t="s">
        <v>32</v>
      </c>
    </row>
    <row r="81" s="1" customFormat="1" spans="1:17">
      <c r="A81" s="21">
        <v>72</v>
      </c>
      <c r="B81" s="22" t="s">
        <v>418</v>
      </c>
      <c r="C81" s="23">
        <v>94552</v>
      </c>
      <c r="D81" s="24" t="s">
        <v>419</v>
      </c>
      <c r="E81" s="25" t="s">
        <v>44</v>
      </c>
      <c r="F81" s="23" t="s">
        <v>420</v>
      </c>
      <c r="G81" s="26" t="s">
        <v>421</v>
      </c>
      <c r="H81" s="26">
        <v>44792.3986111111</v>
      </c>
      <c r="I81" s="67">
        <v>777244</v>
      </c>
      <c r="J81" s="22"/>
      <c r="K81" s="26">
        <v>44792.3986111111</v>
      </c>
      <c r="L81" s="26">
        <v>44799.4423611111</v>
      </c>
      <c r="M81" s="69">
        <f t="shared" si="6"/>
        <v>7.04374999999709</v>
      </c>
      <c r="N81" s="72" t="s">
        <v>78</v>
      </c>
      <c r="O81" s="68" t="s">
        <v>212</v>
      </c>
      <c r="P81" s="68" t="s">
        <v>422</v>
      </c>
      <c r="Q81" s="79" t="s">
        <v>32</v>
      </c>
    </row>
    <row r="82" s="1" customFormat="1" spans="1:17">
      <c r="A82" s="21">
        <v>73</v>
      </c>
      <c r="B82" s="22" t="s">
        <v>423</v>
      </c>
      <c r="C82" s="23">
        <v>92552</v>
      </c>
      <c r="D82" s="24" t="s">
        <v>424</v>
      </c>
      <c r="E82" s="24" t="s">
        <v>44</v>
      </c>
      <c r="F82" s="23" t="s">
        <v>425</v>
      </c>
      <c r="G82" s="26" t="s">
        <v>426</v>
      </c>
      <c r="H82" s="26">
        <v>44792.43125</v>
      </c>
      <c r="I82" s="67">
        <v>772910</v>
      </c>
      <c r="J82" s="68"/>
      <c r="K82" s="26">
        <v>44792.43125</v>
      </c>
      <c r="L82" s="26">
        <v>44792.7465277778</v>
      </c>
      <c r="M82" s="69">
        <f t="shared" si="6"/>
        <v>0.315277777801384</v>
      </c>
      <c r="N82" s="72" t="s">
        <v>78</v>
      </c>
      <c r="O82" s="71" t="s">
        <v>268</v>
      </c>
      <c r="P82" s="71" t="s">
        <v>427</v>
      </c>
      <c r="Q82" s="79" t="s">
        <v>32</v>
      </c>
    </row>
    <row r="83" s="1" customFormat="1" spans="1:17">
      <c r="A83" s="21">
        <v>74</v>
      </c>
      <c r="B83" s="22" t="s">
        <v>428</v>
      </c>
      <c r="C83" s="23">
        <v>78852</v>
      </c>
      <c r="D83" s="24" t="s">
        <v>429</v>
      </c>
      <c r="E83" s="24" t="s">
        <v>44</v>
      </c>
      <c r="F83" s="23" t="s">
        <v>430</v>
      </c>
      <c r="G83" s="26" t="s">
        <v>431</v>
      </c>
      <c r="H83" s="26">
        <v>44792.4458333333</v>
      </c>
      <c r="I83" s="67">
        <v>514317</v>
      </c>
      <c r="J83" s="22"/>
      <c r="K83" s="26">
        <v>44792.4458333333</v>
      </c>
      <c r="L83" s="26">
        <v>44792.7451388889</v>
      </c>
      <c r="M83" s="69">
        <f t="shared" si="6"/>
        <v>0.299305555599858</v>
      </c>
      <c r="N83" s="72" t="s">
        <v>78</v>
      </c>
      <c r="O83" s="68" t="s">
        <v>61</v>
      </c>
      <c r="P83" s="71" t="s">
        <v>432</v>
      </c>
      <c r="Q83" s="79" t="s">
        <v>32</v>
      </c>
    </row>
    <row r="84" s="1" customFormat="1" spans="1:17">
      <c r="A84" s="21">
        <v>75</v>
      </c>
      <c r="B84" s="22" t="s">
        <v>433</v>
      </c>
      <c r="C84" s="23">
        <v>59361</v>
      </c>
      <c r="D84" s="24" t="s">
        <v>434</v>
      </c>
      <c r="E84" s="25" t="s">
        <v>26</v>
      </c>
      <c r="F84" s="23" t="s">
        <v>435</v>
      </c>
      <c r="G84" s="26" t="s">
        <v>436</v>
      </c>
      <c r="H84" s="26">
        <v>44792.4513888889</v>
      </c>
      <c r="I84" s="67">
        <v>574919</v>
      </c>
      <c r="J84" s="22"/>
      <c r="K84" s="26">
        <v>44792.4513888889</v>
      </c>
      <c r="L84" s="26"/>
      <c r="M84" s="69"/>
      <c r="N84" s="72" t="s">
        <v>78</v>
      </c>
      <c r="O84" s="68" t="s">
        <v>212</v>
      </c>
      <c r="P84" s="71" t="s">
        <v>437</v>
      </c>
      <c r="Q84" s="78" t="s">
        <v>134</v>
      </c>
    </row>
    <row r="85" s="1" customFormat="1" spans="1:17">
      <c r="A85" s="21">
        <v>76</v>
      </c>
      <c r="B85" s="22" t="s">
        <v>428</v>
      </c>
      <c r="C85" s="23">
        <v>78852</v>
      </c>
      <c r="D85" s="24" t="s">
        <v>429</v>
      </c>
      <c r="E85" s="23">
        <v>90004</v>
      </c>
      <c r="F85" s="23" t="s">
        <v>430</v>
      </c>
      <c r="G85" s="26" t="s">
        <v>438</v>
      </c>
      <c r="H85" s="26">
        <v>44792.4618055556</v>
      </c>
      <c r="I85" s="67">
        <v>514317</v>
      </c>
      <c r="J85" s="22"/>
      <c r="K85" s="26">
        <v>44792.4618055556</v>
      </c>
      <c r="L85" s="26">
        <v>44792.7444444444</v>
      </c>
      <c r="M85" s="69">
        <f t="shared" ref="M85:M87" si="7">L85-K85</f>
        <v>0.282638888798829</v>
      </c>
      <c r="N85" s="72" t="s">
        <v>78</v>
      </c>
      <c r="O85" s="68" t="s">
        <v>61</v>
      </c>
      <c r="P85" s="71" t="s">
        <v>432</v>
      </c>
      <c r="Q85" s="79" t="s">
        <v>32</v>
      </c>
    </row>
    <row r="86" s="1" customFormat="1" spans="1:17">
      <c r="A86" s="21">
        <v>77</v>
      </c>
      <c r="B86" s="22" t="s">
        <v>439</v>
      </c>
      <c r="C86" s="23">
        <v>93400</v>
      </c>
      <c r="D86" s="24" t="s">
        <v>440</v>
      </c>
      <c r="E86" s="24" t="s">
        <v>44</v>
      </c>
      <c r="F86" s="23" t="s">
        <v>441</v>
      </c>
      <c r="G86" s="26" t="s">
        <v>442</v>
      </c>
      <c r="H86" s="26">
        <v>44792.4659722222</v>
      </c>
      <c r="I86" s="67">
        <v>179516</v>
      </c>
      <c r="J86" s="22"/>
      <c r="K86" s="26">
        <v>44792.4659722222</v>
      </c>
      <c r="L86" s="26">
        <v>44792.74375</v>
      </c>
      <c r="M86" s="69">
        <f t="shared" si="7"/>
        <v>0.277777777802839</v>
      </c>
      <c r="N86" s="72" t="s">
        <v>78</v>
      </c>
      <c r="O86" s="71" t="s">
        <v>268</v>
      </c>
      <c r="P86" s="71" t="s">
        <v>443</v>
      </c>
      <c r="Q86" s="79" t="s">
        <v>32</v>
      </c>
    </row>
    <row r="87" s="1" customFormat="1" spans="1:17">
      <c r="A87" s="21">
        <v>78</v>
      </c>
      <c r="B87" s="22" t="s">
        <v>444</v>
      </c>
      <c r="C87" s="23">
        <v>93385</v>
      </c>
      <c r="D87" s="24" t="s">
        <v>440</v>
      </c>
      <c r="E87" s="24" t="s">
        <v>44</v>
      </c>
      <c r="F87" s="23" t="s">
        <v>445</v>
      </c>
      <c r="G87" s="26" t="s">
        <v>446</v>
      </c>
      <c r="H87" s="26">
        <v>44792.4659722222</v>
      </c>
      <c r="I87" s="67">
        <v>950800</v>
      </c>
      <c r="J87" s="22"/>
      <c r="K87" s="26">
        <v>44792.4659722222</v>
      </c>
      <c r="L87" s="26">
        <v>44792.7423611111</v>
      </c>
      <c r="M87" s="69">
        <f t="shared" si="7"/>
        <v>0.276388888902147</v>
      </c>
      <c r="N87" s="72" t="s">
        <v>78</v>
      </c>
      <c r="O87" s="71" t="s">
        <v>447</v>
      </c>
      <c r="P87" s="71" t="s">
        <v>444</v>
      </c>
      <c r="Q87" s="79" t="s">
        <v>32</v>
      </c>
    </row>
    <row r="88" s="1" customFormat="1" spans="1:17">
      <c r="A88" s="21">
        <v>79</v>
      </c>
      <c r="B88" s="22" t="s">
        <v>448</v>
      </c>
      <c r="C88" s="23">
        <v>68200</v>
      </c>
      <c r="D88" s="24" t="s">
        <v>449</v>
      </c>
      <c r="E88" s="25" t="s">
        <v>92</v>
      </c>
      <c r="F88" s="88">
        <v>123231175242</v>
      </c>
      <c r="G88" s="26" t="s">
        <v>450</v>
      </c>
      <c r="H88" s="26">
        <v>44792.6027777778</v>
      </c>
      <c r="I88" s="67">
        <v>198986</v>
      </c>
      <c r="J88" s="22"/>
      <c r="K88" s="26">
        <v>44792.6027777778</v>
      </c>
      <c r="L88" s="26"/>
      <c r="M88" s="69"/>
      <c r="N88" s="70" t="s">
        <v>29</v>
      </c>
      <c r="O88" s="71" t="s">
        <v>451</v>
      </c>
      <c r="P88" s="71" t="s">
        <v>452</v>
      </c>
      <c r="Q88" s="78" t="s">
        <v>134</v>
      </c>
    </row>
    <row r="89" s="1" customFormat="1" spans="1:17">
      <c r="A89" s="21">
        <v>80</v>
      </c>
      <c r="B89" s="22" t="s">
        <v>453</v>
      </c>
      <c r="C89" s="23">
        <v>73571</v>
      </c>
      <c r="D89" s="24" t="s">
        <v>265</v>
      </c>
      <c r="E89" s="25" t="s">
        <v>44</v>
      </c>
      <c r="F89" s="23" t="s">
        <v>454</v>
      </c>
      <c r="G89" s="26" t="s">
        <v>455</v>
      </c>
      <c r="H89" s="26">
        <v>44792.6076388889</v>
      </c>
      <c r="I89" s="67">
        <v>308874</v>
      </c>
      <c r="J89" s="68"/>
      <c r="K89" s="26">
        <v>44792.6076388889</v>
      </c>
      <c r="L89" s="26"/>
      <c r="M89" s="69"/>
      <c r="N89" s="72" t="s">
        <v>78</v>
      </c>
      <c r="O89" s="68" t="s">
        <v>212</v>
      </c>
      <c r="P89" s="71" t="s">
        <v>456</v>
      </c>
      <c r="Q89" s="78" t="s">
        <v>134</v>
      </c>
    </row>
    <row r="90" s="1" customFormat="1" spans="1:17">
      <c r="A90" s="21">
        <v>81</v>
      </c>
      <c r="B90" s="22" t="s">
        <v>457</v>
      </c>
      <c r="C90" s="23">
        <v>22400</v>
      </c>
      <c r="D90" s="29" t="s">
        <v>215</v>
      </c>
      <c r="E90" s="29" t="s">
        <v>75</v>
      </c>
      <c r="F90" s="23" t="s">
        <v>458</v>
      </c>
      <c r="G90" s="26" t="s">
        <v>459</v>
      </c>
      <c r="H90" s="26">
        <v>44792.6534722222</v>
      </c>
      <c r="I90" s="67">
        <v>602743</v>
      </c>
      <c r="J90" s="68"/>
      <c r="K90" s="26">
        <v>44792.6534722222</v>
      </c>
      <c r="L90" s="26">
        <v>44792.7416666667</v>
      </c>
      <c r="M90" s="69">
        <f t="shared" ref="M90:M96" si="8">L90-K90</f>
        <v>0.088194444499095</v>
      </c>
      <c r="N90" s="70" t="s">
        <v>66</v>
      </c>
      <c r="O90" s="71" t="s">
        <v>460</v>
      </c>
      <c r="P90" s="71" t="s">
        <v>461</v>
      </c>
      <c r="Q90" s="79" t="s">
        <v>32</v>
      </c>
    </row>
    <row r="91" s="1" customFormat="1" spans="1:17">
      <c r="A91" s="21">
        <v>82</v>
      </c>
      <c r="B91" s="22" t="s">
        <v>462</v>
      </c>
      <c r="C91" s="23">
        <v>45163</v>
      </c>
      <c r="D91" s="24" t="s">
        <v>463</v>
      </c>
      <c r="E91" s="25" t="s">
        <v>100</v>
      </c>
      <c r="F91" s="23" t="s">
        <v>464</v>
      </c>
      <c r="G91" s="26" t="s">
        <v>465</v>
      </c>
      <c r="H91" s="26">
        <v>44793.38125</v>
      </c>
      <c r="I91" s="67">
        <v>564836</v>
      </c>
      <c r="J91" s="68"/>
      <c r="K91" s="26">
        <v>44793.38125</v>
      </c>
      <c r="L91" s="26"/>
      <c r="M91" s="69"/>
      <c r="N91" s="70" t="s">
        <v>39</v>
      </c>
      <c r="O91" s="100" t="s">
        <v>466</v>
      </c>
      <c r="P91" s="71" t="s">
        <v>467</v>
      </c>
      <c r="Q91" s="78" t="s">
        <v>134</v>
      </c>
    </row>
    <row r="92" s="1" customFormat="1" spans="1:17">
      <c r="A92" s="21">
        <v>83</v>
      </c>
      <c r="B92" s="22" t="s">
        <v>468</v>
      </c>
      <c r="C92" s="23">
        <v>93562</v>
      </c>
      <c r="D92" s="24" t="s">
        <v>440</v>
      </c>
      <c r="E92" s="24" t="s">
        <v>44</v>
      </c>
      <c r="F92" s="23" t="s">
        <v>469</v>
      </c>
      <c r="G92" s="26" t="s">
        <v>470</v>
      </c>
      <c r="H92" s="26">
        <v>44793.4208333333</v>
      </c>
      <c r="I92" s="67">
        <v>168044</v>
      </c>
      <c r="J92" s="22"/>
      <c r="K92" s="26">
        <v>44793.4208333333</v>
      </c>
      <c r="L92" s="26"/>
      <c r="M92" s="23"/>
      <c r="N92" s="70" t="s">
        <v>78</v>
      </c>
      <c r="O92" s="100" t="s">
        <v>471</v>
      </c>
      <c r="P92" s="71" t="s">
        <v>472</v>
      </c>
      <c r="Q92" s="78" t="s">
        <v>134</v>
      </c>
    </row>
    <row r="93" s="1" customFormat="1" spans="1:17">
      <c r="A93" s="21">
        <v>84</v>
      </c>
      <c r="B93" s="22" t="s">
        <v>473</v>
      </c>
      <c r="C93" s="23">
        <v>84300</v>
      </c>
      <c r="D93" s="24" t="s">
        <v>474</v>
      </c>
      <c r="E93" s="27">
        <v>60004</v>
      </c>
      <c r="F93" s="23" t="s">
        <v>475</v>
      </c>
      <c r="G93" s="26" t="s">
        <v>476</v>
      </c>
      <c r="H93" s="26">
        <v>44793.5375</v>
      </c>
      <c r="I93" s="67">
        <v>793323</v>
      </c>
      <c r="J93" s="71" t="s">
        <v>477</v>
      </c>
      <c r="K93" s="26">
        <v>44793.5375</v>
      </c>
      <c r="L93" s="26">
        <v>44793.6701388889</v>
      </c>
      <c r="M93" s="69">
        <f t="shared" si="8"/>
        <v>0.132638888899237</v>
      </c>
      <c r="N93" s="70" t="s">
        <v>66</v>
      </c>
      <c r="O93" s="22" t="s">
        <v>478</v>
      </c>
      <c r="P93" s="71" t="s">
        <v>479</v>
      </c>
      <c r="Q93" s="79" t="s">
        <v>32</v>
      </c>
    </row>
    <row r="94" s="1" customFormat="1" spans="1:17">
      <c r="A94" s="21">
        <v>85</v>
      </c>
      <c r="B94" s="22" t="s">
        <v>480</v>
      </c>
      <c r="C94" s="23">
        <v>27265</v>
      </c>
      <c r="D94" s="24" t="s">
        <v>481</v>
      </c>
      <c r="E94" s="23">
        <v>20004</v>
      </c>
      <c r="F94" s="23" t="s">
        <v>482</v>
      </c>
      <c r="G94" s="26" t="s">
        <v>483</v>
      </c>
      <c r="H94" s="26">
        <v>44796.4104166667</v>
      </c>
      <c r="I94" s="67">
        <v>357377</v>
      </c>
      <c r="J94" s="22"/>
      <c r="K94" s="26">
        <v>44796.4104166667</v>
      </c>
      <c r="L94" s="26"/>
      <c r="M94" s="69"/>
      <c r="N94" s="72" t="s">
        <v>78</v>
      </c>
      <c r="O94" s="68" t="s">
        <v>212</v>
      </c>
      <c r="P94" s="71" t="s">
        <v>484</v>
      </c>
      <c r="Q94" s="78" t="s">
        <v>134</v>
      </c>
    </row>
    <row r="95" s="1" customFormat="1" spans="1:17">
      <c r="A95" s="21">
        <v>86</v>
      </c>
      <c r="B95" s="22" t="s">
        <v>485</v>
      </c>
      <c r="C95" s="23" t="s">
        <v>486</v>
      </c>
      <c r="D95" s="28" t="s">
        <v>352</v>
      </c>
      <c r="E95" s="28" t="s">
        <v>100</v>
      </c>
      <c r="F95" s="23" t="s">
        <v>487</v>
      </c>
      <c r="G95" s="26" t="s">
        <v>488</v>
      </c>
      <c r="H95" s="26">
        <v>44796.4236111111</v>
      </c>
      <c r="I95" s="67">
        <v>828883</v>
      </c>
      <c r="J95" s="71" t="s">
        <v>489</v>
      </c>
      <c r="K95" s="26">
        <v>44796.4236111111</v>
      </c>
      <c r="L95" s="26">
        <v>44796.5347222222</v>
      </c>
      <c r="M95" s="69">
        <f t="shared" si="8"/>
        <v>0.111111111094942</v>
      </c>
      <c r="N95" s="70" t="s">
        <v>66</v>
      </c>
      <c r="O95" s="71" t="s">
        <v>490</v>
      </c>
      <c r="P95" s="68" t="s">
        <v>491</v>
      </c>
      <c r="Q95" s="79" t="s">
        <v>32</v>
      </c>
    </row>
    <row r="96" s="1" customFormat="1" spans="1:17">
      <c r="A96" s="21">
        <v>87</v>
      </c>
      <c r="B96" s="22" t="s">
        <v>492</v>
      </c>
      <c r="C96" s="23">
        <v>86100</v>
      </c>
      <c r="D96" s="28" t="s">
        <v>493</v>
      </c>
      <c r="E96" s="23">
        <v>60004</v>
      </c>
      <c r="F96" s="23" t="s">
        <v>494</v>
      </c>
      <c r="G96" s="26" t="s">
        <v>495</v>
      </c>
      <c r="H96" s="26">
        <v>44796.4347222222</v>
      </c>
      <c r="I96" s="67">
        <v>112966</v>
      </c>
      <c r="J96" s="22"/>
      <c r="K96" s="26">
        <v>44796.4347222222</v>
      </c>
      <c r="L96" s="26">
        <v>44796.5791666667</v>
      </c>
      <c r="M96" s="69">
        <f t="shared" si="8"/>
        <v>0.14444444450055</v>
      </c>
      <c r="N96" s="70" t="s">
        <v>377</v>
      </c>
      <c r="O96" s="71" t="s">
        <v>496</v>
      </c>
      <c r="P96" s="22" t="s">
        <v>497</v>
      </c>
      <c r="Q96" s="79" t="s">
        <v>32</v>
      </c>
    </row>
    <row r="97" s="1" customFormat="1" spans="1:17">
      <c r="A97" s="21">
        <v>88</v>
      </c>
      <c r="B97" s="22" t="s">
        <v>498</v>
      </c>
      <c r="C97" s="23" t="s">
        <v>499</v>
      </c>
      <c r="D97" s="24" t="s">
        <v>500</v>
      </c>
      <c r="E97" s="25" t="s">
        <v>26</v>
      </c>
      <c r="F97" s="23" t="s">
        <v>501</v>
      </c>
      <c r="G97" s="26" t="s">
        <v>502</v>
      </c>
      <c r="H97" s="26">
        <v>44797.4215277778</v>
      </c>
      <c r="I97" s="67">
        <v>127431</v>
      </c>
      <c r="J97" s="22"/>
      <c r="K97" s="26">
        <v>44797.4215277778</v>
      </c>
      <c r="L97" s="26"/>
      <c r="M97" s="69"/>
      <c r="N97" s="72" t="s">
        <v>78</v>
      </c>
      <c r="O97" s="68" t="s">
        <v>212</v>
      </c>
      <c r="P97" s="68" t="s">
        <v>503</v>
      </c>
      <c r="Q97" s="78" t="s">
        <v>134</v>
      </c>
    </row>
    <row r="98" s="1" customFormat="1" spans="1:17">
      <c r="A98" s="21">
        <v>89</v>
      </c>
      <c r="B98" s="22" t="s">
        <v>504</v>
      </c>
      <c r="C98" s="23">
        <v>21400</v>
      </c>
      <c r="D98" s="29" t="s">
        <v>505</v>
      </c>
      <c r="E98" s="29" t="s">
        <v>75</v>
      </c>
      <c r="F98" s="23" t="s">
        <v>506</v>
      </c>
      <c r="G98" s="26" t="s">
        <v>507</v>
      </c>
      <c r="H98" s="26">
        <v>44797.4916666667</v>
      </c>
      <c r="I98" s="67">
        <v>170436</v>
      </c>
      <c r="J98" s="71" t="s">
        <v>508</v>
      </c>
      <c r="K98" s="26">
        <v>44797.4916666667</v>
      </c>
      <c r="L98" s="26">
        <v>44797.7027777778</v>
      </c>
      <c r="M98" s="69">
        <f t="shared" ref="M98:M102" si="9">L98-K98</f>
        <v>0.211111111100763</v>
      </c>
      <c r="N98" s="70" t="s">
        <v>29</v>
      </c>
      <c r="O98" s="22" t="s">
        <v>61</v>
      </c>
      <c r="P98" s="68" t="s">
        <v>509</v>
      </c>
      <c r="Q98" s="79" t="s">
        <v>32</v>
      </c>
    </row>
    <row r="99" s="1" customFormat="1" spans="1:17">
      <c r="A99" s="21">
        <v>90</v>
      </c>
      <c r="B99" s="22" t="s">
        <v>510</v>
      </c>
      <c r="C99" s="23" t="s">
        <v>511</v>
      </c>
      <c r="D99" s="24" t="s">
        <v>512</v>
      </c>
      <c r="E99" s="25" t="s">
        <v>36</v>
      </c>
      <c r="F99" s="23" t="s">
        <v>513</v>
      </c>
      <c r="G99" s="26" t="s">
        <v>514</v>
      </c>
      <c r="H99" s="26">
        <v>44797.5965277778</v>
      </c>
      <c r="I99" s="67">
        <v>175398</v>
      </c>
      <c r="J99" s="22"/>
      <c r="K99" s="26">
        <v>44797.5965277778</v>
      </c>
      <c r="L99" s="26"/>
      <c r="M99" s="69"/>
      <c r="N99" s="72" t="s">
        <v>78</v>
      </c>
      <c r="O99" s="68" t="s">
        <v>212</v>
      </c>
      <c r="P99" s="68" t="s">
        <v>515</v>
      </c>
      <c r="Q99" s="78" t="s">
        <v>134</v>
      </c>
    </row>
    <row r="100" s="1" customFormat="1" spans="1:17">
      <c r="A100" s="21">
        <v>91</v>
      </c>
      <c r="B100" s="22" t="s">
        <v>516</v>
      </c>
      <c r="C100" s="23">
        <v>99900</v>
      </c>
      <c r="D100" s="24" t="s">
        <v>517</v>
      </c>
      <c r="E100" s="25" t="s">
        <v>44</v>
      </c>
      <c r="F100" s="23" t="s">
        <v>518</v>
      </c>
      <c r="G100" s="26" t="s">
        <v>519</v>
      </c>
      <c r="H100" s="26">
        <v>44797.6548611111</v>
      </c>
      <c r="I100" s="67">
        <v>208537</v>
      </c>
      <c r="J100" s="22"/>
      <c r="K100" s="26">
        <v>44797.6548611111</v>
      </c>
      <c r="L100" s="26">
        <v>44799.60625</v>
      </c>
      <c r="M100" s="69">
        <f t="shared" si="9"/>
        <v>1.95138888889778</v>
      </c>
      <c r="N100" s="70" t="s">
        <v>29</v>
      </c>
      <c r="O100" s="22" t="s">
        <v>520</v>
      </c>
      <c r="P100" s="68" t="s">
        <v>521</v>
      </c>
      <c r="Q100" s="79" t="s">
        <v>32</v>
      </c>
    </row>
    <row r="101" s="1" customFormat="1" spans="1:17">
      <c r="A101" s="21">
        <v>92</v>
      </c>
      <c r="B101" s="22" t="s">
        <v>522</v>
      </c>
      <c r="C101" s="23">
        <v>20353</v>
      </c>
      <c r="D101" s="24" t="s">
        <v>399</v>
      </c>
      <c r="E101" s="24" t="s">
        <v>75</v>
      </c>
      <c r="F101" s="23" t="s">
        <v>523</v>
      </c>
      <c r="G101" s="26" t="s">
        <v>524</v>
      </c>
      <c r="H101" s="26">
        <v>44797.6576388889</v>
      </c>
      <c r="I101" s="67">
        <v>385030</v>
      </c>
      <c r="J101" s="22"/>
      <c r="K101" s="26">
        <v>44797.6576388889</v>
      </c>
      <c r="L101" s="26"/>
      <c r="M101" s="69"/>
      <c r="N101" s="70" t="s">
        <v>39</v>
      </c>
      <c r="O101" s="22" t="s">
        <v>525</v>
      </c>
      <c r="P101" s="71" t="s">
        <v>526</v>
      </c>
      <c r="Q101" s="78" t="s">
        <v>134</v>
      </c>
    </row>
    <row r="102" s="1" customFormat="1" spans="1:17">
      <c r="A102" s="21">
        <v>93</v>
      </c>
      <c r="B102" s="22" t="s">
        <v>527</v>
      </c>
      <c r="C102" s="23">
        <v>99600</v>
      </c>
      <c r="D102" s="24" t="s">
        <v>528</v>
      </c>
      <c r="E102" s="23">
        <v>90004</v>
      </c>
      <c r="F102" s="23" t="s">
        <v>529</v>
      </c>
      <c r="G102" s="26" t="s">
        <v>530</v>
      </c>
      <c r="H102" s="26">
        <v>44797.6729166667</v>
      </c>
      <c r="I102" s="67">
        <v>450666</v>
      </c>
      <c r="J102" s="22"/>
      <c r="K102" s="26">
        <v>44797.6729166667</v>
      </c>
      <c r="L102" s="26">
        <v>44797.7041666667</v>
      </c>
      <c r="M102" s="69">
        <f t="shared" si="9"/>
        <v>0.03125</v>
      </c>
      <c r="N102" s="70" t="s">
        <v>66</v>
      </c>
      <c r="O102" s="22" t="s">
        <v>531</v>
      </c>
      <c r="P102" s="71" t="s">
        <v>532</v>
      </c>
      <c r="Q102" s="79" t="s">
        <v>32</v>
      </c>
    </row>
    <row r="103" s="1" customFormat="1" spans="1:17">
      <c r="A103" s="21">
        <v>94</v>
      </c>
      <c r="B103" s="22" t="s">
        <v>533</v>
      </c>
      <c r="C103" s="23">
        <v>45362</v>
      </c>
      <c r="D103" s="24" t="s">
        <v>534</v>
      </c>
      <c r="E103" s="25" t="s">
        <v>100</v>
      </c>
      <c r="F103" s="23" t="s">
        <v>535</v>
      </c>
      <c r="G103" s="26" t="s">
        <v>536</v>
      </c>
      <c r="H103" s="26">
        <v>44797.7583333333</v>
      </c>
      <c r="I103" s="67">
        <v>664485</v>
      </c>
      <c r="J103" s="68"/>
      <c r="K103" s="26">
        <v>44797.7583333333</v>
      </c>
      <c r="L103" s="26"/>
      <c r="M103" s="69"/>
      <c r="N103" s="70" t="s">
        <v>39</v>
      </c>
      <c r="O103" s="100" t="s">
        <v>537</v>
      </c>
      <c r="P103" s="68" t="s">
        <v>538</v>
      </c>
      <c r="Q103" s="78" t="s">
        <v>134</v>
      </c>
    </row>
    <row r="104" s="1" customFormat="1" spans="1:17">
      <c r="A104" s="21">
        <v>95</v>
      </c>
      <c r="B104" s="22" t="s">
        <v>539</v>
      </c>
      <c r="C104" s="23">
        <v>27500</v>
      </c>
      <c r="D104" s="24" t="s">
        <v>540</v>
      </c>
      <c r="E104" s="24" t="s">
        <v>75</v>
      </c>
      <c r="F104" s="23" t="s">
        <v>541</v>
      </c>
      <c r="G104" s="26" t="s">
        <v>542</v>
      </c>
      <c r="H104" s="26">
        <v>44798.3979166667</v>
      </c>
      <c r="I104" s="67">
        <v>118080</v>
      </c>
      <c r="J104" s="22"/>
      <c r="K104" s="26">
        <v>44798.3979166667</v>
      </c>
      <c r="L104" s="26">
        <v>44799.4041666667</v>
      </c>
      <c r="M104" s="69">
        <f>L104-K104</f>
        <v>1.00625000000582</v>
      </c>
      <c r="N104" s="70" t="s">
        <v>39</v>
      </c>
      <c r="O104" s="71" t="s">
        <v>543</v>
      </c>
      <c r="P104" s="71" t="s">
        <v>544</v>
      </c>
      <c r="Q104" s="79" t="s">
        <v>32</v>
      </c>
    </row>
    <row r="105" s="1" customFormat="1" spans="1:17">
      <c r="A105" s="21">
        <v>96</v>
      </c>
      <c r="B105" s="22" t="s">
        <v>545</v>
      </c>
      <c r="C105" s="23">
        <v>23661</v>
      </c>
      <c r="D105" s="24" t="s">
        <v>546</v>
      </c>
      <c r="E105" s="25" t="s">
        <v>75</v>
      </c>
      <c r="F105" s="23" t="s">
        <v>547</v>
      </c>
      <c r="G105" s="26" t="s">
        <v>548</v>
      </c>
      <c r="H105" s="26">
        <v>44798.4006944444</v>
      </c>
      <c r="I105" s="67">
        <v>555132</v>
      </c>
      <c r="J105" s="22"/>
      <c r="K105" s="26">
        <v>44798.4006944444</v>
      </c>
      <c r="L105" s="26"/>
      <c r="M105" s="69"/>
      <c r="N105" s="72" t="s">
        <v>78</v>
      </c>
      <c r="O105" s="68" t="s">
        <v>212</v>
      </c>
      <c r="P105" s="68" t="s">
        <v>549</v>
      </c>
      <c r="Q105" s="78" t="s">
        <v>134</v>
      </c>
    </row>
    <row r="106" s="1" customFormat="1" spans="1:17">
      <c r="A106" s="21">
        <v>97</v>
      </c>
      <c r="B106" s="22" t="s">
        <v>550</v>
      </c>
      <c r="C106" s="23" t="s">
        <v>551</v>
      </c>
      <c r="D106" s="24" t="s">
        <v>199</v>
      </c>
      <c r="E106" s="25" t="s">
        <v>100</v>
      </c>
      <c r="F106" s="23" t="s">
        <v>552</v>
      </c>
      <c r="G106" s="26" t="s">
        <v>553</v>
      </c>
      <c r="H106" s="26">
        <v>44799.3909722222</v>
      </c>
      <c r="I106" s="101">
        <v>415414</v>
      </c>
      <c r="J106" s="22"/>
      <c r="K106" s="26">
        <v>44799.3909722222</v>
      </c>
      <c r="L106" s="26"/>
      <c r="M106" s="69"/>
      <c r="N106" s="70" t="s">
        <v>47</v>
      </c>
      <c r="O106" s="68" t="s">
        <v>554</v>
      </c>
      <c r="P106" s="22" t="s">
        <v>413</v>
      </c>
      <c r="Q106" s="78" t="s">
        <v>134</v>
      </c>
    </row>
    <row r="107" s="1" customFormat="1" spans="1:17">
      <c r="A107" s="21">
        <v>98</v>
      </c>
      <c r="B107" s="22" t="s">
        <v>555</v>
      </c>
      <c r="C107" s="23">
        <v>22852</v>
      </c>
      <c r="D107" s="24" t="s">
        <v>556</v>
      </c>
      <c r="E107" s="24" t="s">
        <v>75</v>
      </c>
      <c r="F107" s="23" t="s">
        <v>557</v>
      </c>
      <c r="G107" s="26" t="s">
        <v>558</v>
      </c>
      <c r="H107" s="26">
        <v>44799.4347222222</v>
      </c>
      <c r="I107" s="101">
        <v>175915</v>
      </c>
      <c r="J107" s="68"/>
      <c r="K107" s="26">
        <v>44799.4347222222</v>
      </c>
      <c r="L107" s="26">
        <v>44799.4597222222</v>
      </c>
      <c r="M107" s="69">
        <f>L107-K107</f>
        <v>0.0250000000014552</v>
      </c>
      <c r="N107" s="70" t="s">
        <v>39</v>
      </c>
      <c r="O107" s="100" t="s">
        <v>559</v>
      </c>
      <c r="P107" s="68" t="s">
        <v>560</v>
      </c>
      <c r="Q107" s="79" t="s">
        <v>32</v>
      </c>
    </row>
    <row r="108" s="1" customFormat="1" spans="1:17">
      <c r="A108" s="21">
        <v>99</v>
      </c>
      <c r="B108" s="22" t="s">
        <v>42</v>
      </c>
      <c r="C108" s="23">
        <v>77457</v>
      </c>
      <c r="D108" s="24" t="s">
        <v>43</v>
      </c>
      <c r="E108" s="24" t="s">
        <v>44</v>
      </c>
      <c r="F108" s="23" t="s">
        <v>45</v>
      </c>
      <c r="G108" s="26" t="s">
        <v>561</v>
      </c>
      <c r="H108" s="26">
        <v>44799.6555555556</v>
      </c>
      <c r="I108" s="101">
        <v>928778</v>
      </c>
      <c r="J108" s="22"/>
      <c r="K108" s="26">
        <v>44799.6555555556</v>
      </c>
      <c r="L108" s="26"/>
      <c r="M108" s="69"/>
      <c r="N108" s="70" t="s">
        <v>39</v>
      </c>
      <c r="O108" s="100" t="s">
        <v>537</v>
      </c>
      <c r="P108" s="68" t="s">
        <v>562</v>
      </c>
      <c r="Q108" s="78" t="s">
        <v>134</v>
      </c>
    </row>
    <row r="109" s="1" customFormat="1" spans="1:17">
      <c r="A109" s="93"/>
      <c r="B109" s="94"/>
      <c r="C109" s="95"/>
      <c r="D109" s="96"/>
      <c r="E109" s="97"/>
      <c r="F109" s="95"/>
      <c r="G109" s="98"/>
      <c r="H109" s="99"/>
      <c r="I109" s="73"/>
      <c r="J109" s="102"/>
      <c r="K109" s="99"/>
      <c r="L109" s="99"/>
      <c r="M109" s="103"/>
      <c r="N109" s="104"/>
      <c r="O109" s="102"/>
      <c r="P109" s="105"/>
      <c r="Q109" s="105"/>
    </row>
    <row r="110" spans="1:17">
      <c r="A110" s="33" t="s">
        <v>563</v>
      </c>
      <c r="B110" s="34"/>
      <c r="C110" s="33"/>
      <c r="D110" s="33"/>
      <c r="E110" s="33"/>
      <c r="F110" s="33"/>
      <c r="G110" s="33"/>
      <c r="H110" s="35"/>
      <c r="I110" s="35"/>
      <c r="J110" s="35"/>
      <c r="Q110" s="9"/>
    </row>
    <row r="111" spans="1:17">
      <c r="A111" s="36"/>
      <c r="B111" s="37"/>
      <c r="C111" s="36"/>
      <c r="D111" s="36"/>
      <c r="E111" s="36"/>
      <c r="F111" s="36"/>
      <c r="G111" s="36"/>
      <c r="H111" s="35"/>
      <c r="I111" s="35"/>
      <c r="J111" s="35"/>
      <c r="Q111" s="9"/>
    </row>
    <row r="112" spans="1:10">
      <c r="A112" s="38" t="s">
        <v>564</v>
      </c>
      <c r="B112" s="39"/>
      <c r="C112" s="38"/>
      <c r="D112" s="36"/>
      <c r="E112" s="40" t="s">
        <v>564</v>
      </c>
      <c r="F112" s="41"/>
      <c r="G112" s="41"/>
      <c r="H112" s="41"/>
      <c r="I112" s="74"/>
      <c r="J112" s="35"/>
    </row>
    <row r="113" spans="1:10">
      <c r="A113" s="38" t="s">
        <v>7</v>
      </c>
      <c r="B113" s="39" t="s">
        <v>565</v>
      </c>
      <c r="C113" s="38" t="s">
        <v>566</v>
      </c>
      <c r="D113" s="36"/>
      <c r="E113" s="42" t="s">
        <v>7</v>
      </c>
      <c r="F113" s="42" t="s">
        <v>567</v>
      </c>
      <c r="G113" s="42" t="s">
        <v>566</v>
      </c>
      <c r="H113" s="43" t="s">
        <v>568</v>
      </c>
      <c r="I113" s="75" t="s">
        <v>569</v>
      </c>
      <c r="J113" s="35"/>
    </row>
    <row r="114" spans="1:10">
      <c r="A114" s="44">
        <v>1</v>
      </c>
      <c r="B114" s="45" t="s">
        <v>570</v>
      </c>
      <c r="C114" s="46">
        <f>COUNTIF(N10:N108,"LINTASARTA")</f>
        <v>10</v>
      </c>
      <c r="D114" s="36"/>
      <c r="E114" s="47">
        <v>1</v>
      </c>
      <c r="F114" s="48" t="s">
        <v>571</v>
      </c>
      <c r="G114" s="49">
        <f>COUNTIF(E10:E108,"20004")</f>
        <v>25</v>
      </c>
      <c r="H114" s="43">
        <f>COUNTIFS(E10:E108,"20004",Q10:Q108,"OPEN")</f>
        <v>5</v>
      </c>
      <c r="I114" s="75">
        <f>COUNTIFS(E10:E108,"20004",Q10:Q108,"CLOSED")</f>
        <v>20</v>
      </c>
      <c r="J114" s="35"/>
    </row>
    <row r="115" spans="1:10">
      <c r="A115" s="44">
        <v>2</v>
      </c>
      <c r="B115" s="45" t="s">
        <v>572</v>
      </c>
      <c r="C115" s="46">
        <f>COUNTIF(N10:N108,"ASTINET")</f>
        <v>17</v>
      </c>
      <c r="D115" s="36"/>
      <c r="E115" s="47">
        <v>2</v>
      </c>
      <c r="F115" s="50" t="s">
        <v>573</v>
      </c>
      <c r="G115" s="49">
        <f>COUNTIF(E10:E108,"10004")</f>
        <v>4</v>
      </c>
      <c r="H115" s="43">
        <f>COUNTIFS(E10:E108,"10004",Q10:Q108,"OPEN")</f>
        <v>2</v>
      </c>
      <c r="I115" s="75">
        <f>COUNTIFS(E10:E108,"10004",Q10:Q108,"CLOSED")</f>
        <v>2</v>
      </c>
      <c r="J115" s="35"/>
    </row>
    <row r="116" spans="1:10">
      <c r="A116" s="44">
        <v>3</v>
      </c>
      <c r="B116" s="45" t="s">
        <v>574</v>
      </c>
      <c r="C116" s="46">
        <f>COUNTIF(N10:N108,"SimCard M2M")</f>
        <v>46</v>
      </c>
      <c r="D116" s="36"/>
      <c r="E116" s="47">
        <v>3</v>
      </c>
      <c r="F116" s="50" t="s">
        <v>575</v>
      </c>
      <c r="G116" s="49">
        <f>COUNTIF(E10:E108,"40004")</f>
        <v>16</v>
      </c>
      <c r="H116" s="43">
        <f>COUNTIFS(E10:E108,"40004",Q10:Q108,"OPEN")</f>
        <v>9</v>
      </c>
      <c r="I116" s="75">
        <f>COUNTIFS(E10:E108,"40004",Q10:Q108,"CLOSED")</f>
        <v>7</v>
      </c>
      <c r="J116" s="35"/>
    </row>
    <row r="117" spans="1:10">
      <c r="A117" s="44">
        <v>4</v>
      </c>
      <c r="B117" s="45" t="s">
        <v>576</v>
      </c>
      <c r="C117" s="46">
        <f>COUNTIF(N10:N108,"Router Mikrotik")</f>
        <v>15</v>
      </c>
      <c r="D117" s="36"/>
      <c r="E117" s="47">
        <v>4</v>
      </c>
      <c r="F117" s="50" t="s">
        <v>577</v>
      </c>
      <c r="G117" s="49">
        <f>COUNTIF(E10:E108,"50004")</f>
        <v>17</v>
      </c>
      <c r="H117" s="43">
        <f>COUNTIFS(E10:E108,"50004",Q10:Q108,"OPEN")</f>
        <v>6</v>
      </c>
      <c r="I117" s="75">
        <f>COUNTIFS(E10:E108,"50004",Q10:Q108,"CLOSED")</f>
        <v>11</v>
      </c>
      <c r="J117" s="35"/>
    </row>
    <row r="118" spans="1:10">
      <c r="A118" s="44">
        <v>5</v>
      </c>
      <c r="B118" s="45" t="s">
        <v>578</v>
      </c>
      <c r="C118" s="46">
        <f>COUNTIF(N10:N108,"Manggoesky")</f>
        <v>3</v>
      </c>
      <c r="D118" s="36"/>
      <c r="E118" s="47">
        <v>5</v>
      </c>
      <c r="F118" s="50" t="s">
        <v>579</v>
      </c>
      <c r="G118" s="49">
        <f>COUNTIF(E10:E108,"60004")</f>
        <v>9</v>
      </c>
      <c r="H118" s="43">
        <f>COUNTIFS(E10:E108,"60004",Q10:Q108,"OPEN")</f>
        <v>5</v>
      </c>
      <c r="I118" s="75">
        <f>COUNTIFS(E10:E108,"60004",Q10:Q108,"CLOSED")</f>
        <v>4</v>
      </c>
      <c r="J118" s="35"/>
    </row>
    <row r="119" spans="1:10">
      <c r="A119" s="44">
        <v>6</v>
      </c>
      <c r="B119" s="51" t="s">
        <v>580</v>
      </c>
      <c r="C119" s="46">
        <f>COUNTIF(N10:N108,"Lain - Lain")</f>
        <v>2</v>
      </c>
      <c r="D119" s="36"/>
      <c r="E119" s="47">
        <v>6</v>
      </c>
      <c r="F119" s="49" t="s">
        <v>581</v>
      </c>
      <c r="G119" s="49">
        <f>COUNTIF(E10:E108,"90004")</f>
        <v>28</v>
      </c>
      <c r="H119" s="43">
        <f>COUNTIFS(E10:E108,"90004",Q10:Q108,"OPEN")</f>
        <v>3</v>
      </c>
      <c r="I119" s="75">
        <f>COUNTIFS(E10:E108,"90004",Q10:Q108,"CLOSED")</f>
        <v>25</v>
      </c>
      <c r="J119" s="35"/>
    </row>
    <row r="120" spans="1:10">
      <c r="A120" s="44">
        <v>7</v>
      </c>
      <c r="B120" s="45" t="s">
        <v>582</v>
      </c>
      <c r="C120" s="46">
        <f>COUNTIF(N10:N108,"M2M")</f>
        <v>0</v>
      </c>
      <c r="D120" s="36"/>
      <c r="E120" s="52" t="s">
        <v>583</v>
      </c>
      <c r="F120" s="53"/>
      <c r="G120" s="54">
        <f>SUM(G114:G119)</f>
        <v>99</v>
      </c>
      <c r="H120" s="55"/>
      <c r="I120" s="76"/>
      <c r="J120" s="35"/>
    </row>
    <row r="121" spans="1:10">
      <c r="A121" s="44">
        <v>8</v>
      </c>
      <c r="B121" s="51" t="s">
        <v>47</v>
      </c>
      <c r="C121" s="46">
        <f>COUNTIF(N10:N108,"Sinyal M2M")</f>
        <v>6</v>
      </c>
      <c r="D121" s="36"/>
      <c r="E121" s="56"/>
      <c r="F121" s="57"/>
      <c r="G121" s="58"/>
      <c r="H121" s="59"/>
      <c r="I121" s="77"/>
      <c r="J121" s="35"/>
    </row>
    <row r="122" spans="1:10">
      <c r="A122" s="44">
        <v>9</v>
      </c>
      <c r="B122" s="51" t="s">
        <v>584</v>
      </c>
      <c r="C122" s="46">
        <f>COUNTIF(N10:N108,"VPN")</f>
        <v>0</v>
      </c>
      <c r="D122" s="36"/>
      <c r="E122" s="35"/>
      <c r="F122" s="35"/>
      <c r="G122" s="35"/>
      <c r="H122" s="35"/>
      <c r="I122" s="35"/>
      <c r="J122" s="35"/>
    </row>
    <row r="123" spans="1:10">
      <c r="A123" s="60" t="s">
        <v>583</v>
      </c>
      <c r="B123" s="61"/>
      <c r="C123" s="60">
        <f>SUM(C114:C122)</f>
        <v>99</v>
      </c>
      <c r="D123" s="36"/>
      <c r="E123" s="36"/>
      <c r="F123" s="62"/>
      <c r="G123" s="63"/>
      <c r="H123" s="35"/>
      <c r="I123" s="35"/>
      <c r="J123" s="35"/>
    </row>
  </sheetData>
  <autoFilter ref="B9:Q108">
    <extLst/>
  </autoFilter>
  <mergeCells count="6">
    <mergeCell ref="A110:G110"/>
    <mergeCell ref="A112:C112"/>
    <mergeCell ref="E112:I112"/>
    <mergeCell ref="A123:B123"/>
    <mergeCell ref="E120:F121"/>
    <mergeCell ref="G120:I121"/>
  </mergeCells>
  <hyperlinks>
    <hyperlink ref="J10" r:id="rId2" display=" 2020231888" tooltip="https://mail.posindonesia.co.id/callto:2020231888"/>
    <hyperlink ref="J32" r:id="rId3" display="2022-000347538" tooltip="https://mail.posindonesia.co.id/callto:2022-000347538"/>
  </hyperlinks>
  <pageMargins left="0.159027777777778" right="0.11875" top="0.309027777777778" bottom="0.309027777777778" header="0.11875" footer="0.11875"/>
  <pageSetup paperSize="9" scale="40"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3"/>
  <sheetViews>
    <sheetView zoomScale="80" zoomScaleNormal="80" workbookViewId="0">
      <pane ySplit="9" topLeftCell="A10" activePane="bottomLeft" state="frozen"/>
      <selection/>
      <selection pane="bottomLeft" activeCell="A10" sqref="A10"/>
    </sheetView>
  </sheetViews>
  <sheetFormatPr defaultColWidth="9.14285714285714" defaultRowHeight="15"/>
  <cols>
    <col min="1" max="1" width="6.74285714285714" style="1" customWidth="1"/>
    <col min="2" max="2" width="50.5333333333333" style="3" customWidth="1"/>
    <col min="3" max="3" width="17.1333333333333" style="4" customWidth="1"/>
    <col min="4" max="4" width="12.1047619047619" style="4" customWidth="1"/>
    <col min="5" max="5" width="11.7619047619048" style="4" customWidth="1"/>
    <col min="6" max="6" width="21.6" style="5" customWidth="1"/>
    <col min="7" max="7" width="23.4571428571429" style="6" customWidth="1"/>
    <col min="8" max="8" width="18.3904761904762" style="6" customWidth="1"/>
    <col min="9" max="9" width="17.3238095238095" style="7" customWidth="1"/>
    <col min="10" max="10" width="16.247619047619" style="5" customWidth="1"/>
    <col min="11" max="11" width="21.0666666666667" style="6" customWidth="1"/>
    <col min="12" max="12" width="19.5904761904762" style="6" customWidth="1"/>
    <col min="13" max="13" width="12.1904761904762" style="5" customWidth="1"/>
    <col min="14" max="14" width="17.5238095238095" style="8" customWidth="1"/>
    <col min="15" max="15" width="42.647619047619" style="3" customWidth="1"/>
    <col min="16" max="16" width="38.1619047619048" style="9" customWidth="1"/>
    <col min="17" max="17" width="17.9619047619048" style="5" customWidth="1"/>
    <col min="18" max="257" width="9.14285714285714" style="1"/>
  </cols>
  <sheetData>
    <row r="1" s="1" customFormat="1" ht="23.25" spans="1:17">
      <c r="A1" s="10" t="s">
        <v>0</v>
      </c>
      <c r="B1" s="11"/>
      <c r="C1" s="12"/>
      <c r="D1" s="12"/>
      <c r="E1" s="12"/>
      <c r="F1" s="13"/>
      <c r="G1" s="14"/>
      <c r="H1" s="14"/>
      <c r="I1" s="64"/>
      <c r="J1" s="13"/>
      <c r="K1" s="65"/>
      <c r="L1" s="65"/>
      <c r="M1" s="17"/>
      <c r="N1" s="13"/>
      <c r="O1" s="11"/>
      <c r="P1" s="16"/>
      <c r="Q1" s="17"/>
    </row>
    <row r="2" s="1" customFormat="1" ht="20.25" spans="1:17">
      <c r="A2" s="15" t="s">
        <v>1</v>
      </c>
      <c r="B2" s="11"/>
      <c r="C2" s="12"/>
      <c r="D2" s="12"/>
      <c r="E2" s="12"/>
      <c r="F2" s="13"/>
      <c r="G2" s="14"/>
      <c r="H2" s="14"/>
      <c r="I2" s="64"/>
      <c r="J2" s="13"/>
      <c r="K2" s="65"/>
      <c r="L2" s="65"/>
      <c r="M2" s="17"/>
      <c r="N2" s="13"/>
      <c r="O2" s="11"/>
      <c r="P2" s="16"/>
      <c r="Q2" s="17"/>
    </row>
    <row r="3" s="1" customFormat="1" ht="20.25" spans="1:17">
      <c r="A3" s="15" t="s">
        <v>2</v>
      </c>
      <c r="B3" s="11"/>
      <c r="C3" s="12"/>
      <c r="D3" s="12"/>
      <c r="E3" s="12"/>
      <c r="F3" s="13"/>
      <c r="G3" s="14"/>
      <c r="H3" s="14"/>
      <c r="I3" s="64"/>
      <c r="J3" s="13"/>
      <c r="K3" s="65"/>
      <c r="L3" s="65"/>
      <c r="M3" s="17"/>
      <c r="N3" s="13"/>
      <c r="O3" s="11"/>
      <c r="P3" s="16"/>
      <c r="Q3" s="17"/>
    </row>
    <row r="4" s="1" customFormat="1" ht="20.25" spans="1:16">
      <c r="A4" s="15" t="s">
        <v>3</v>
      </c>
      <c r="B4" s="11"/>
      <c r="C4" s="12"/>
      <c r="D4" s="12"/>
      <c r="E4" s="12"/>
      <c r="F4" s="13"/>
      <c r="G4" s="14"/>
      <c r="H4" s="14"/>
      <c r="I4" s="64"/>
      <c r="J4" s="13"/>
      <c r="K4" s="65"/>
      <c r="L4" s="65"/>
      <c r="M4" s="17"/>
      <c r="N4" s="12"/>
      <c r="O4" s="11"/>
      <c r="P4" s="16"/>
    </row>
    <row r="5" s="1" customFormat="1" ht="20.25" spans="1:16">
      <c r="A5" s="15" t="s">
        <v>4</v>
      </c>
      <c r="B5" s="16"/>
      <c r="C5" s="13"/>
      <c r="D5" s="12"/>
      <c r="E5" s="12"/>
      <c r="F5" s="13"/>
      <c r="G5" s="14"/>
      <c r="H5" s="14"/>
      <c r="I5" s="64"/>
      <c r="J5" s="13"/>
      <c r="K5" s="65"/>
      <c r="L5" s="65"/>
      <c r="M5" s="17"/>
      <c r="N5" s="12"/>
      <c r="O5" s="11"/>
      <c r="P5" s="16"/>
    </row>
    <row r="6" s="1" customFormat="1" ht="20.25" spans="1:17">
      <c r="A6" s="15" t="s">
        <v>5</v>
      </c>
      <c r="B6" s="16"/>
      <c r="C6" s="13"/>
      <c r="D6" s="13"/>
      <c r="E6" s="13"/>
      <c r="F6" s="13"/>
      <c r="G6" s="13"/>
      <c r="H6" s="13"/>
      <c r="I6" s="13"/>
      <c r="J6" s="13"/>
      <c r="K6" s="17"/>
      <c r="L6" s="17"/>
      <c r="M6" s="17"/>
      <c r="N6" s="17"/>
      <c r="O6" s="16"/>
      <c r="P6" s="16"/>
      <c r="Q6" s="17"/>
    </row>
    <row r="7" s="1" customFormat="1" ht="20.25" spans="1:17">
      <c r="A7" s="15" t="s">
        <v>6</v>
      </c>
      <c r="B7" s="16"/>
      <c r="C7" s="13"/>
      <c r="D7" s="13"/>
      <c r="E7" s="13"/>
      <c r="F7" s="13"/>
      <c r="G7" s="13"/>
      <c r="H7" s="13"/>
      <c r="I7" s="13"/>
      <c r="J7" s="13"/>
      <c r="K7" s="17"/>
      <c r="L7" s="17"/>
      <c r="M7" s="17"/>
      <c r="N7" s="17"/>
      <c r="O7" s="16"/>
      <c r="P7" s="16"/>
      <c r="Q7" s="17"/>
    </row>
    <row r="8" s="1" customFormat="1" ht="18.75" spans="1:16">
      <c r="A8" s="17"/>
      <c r="B8" s="11"/>
      <c r="C8" s="12"/>
      <c r="D8" s="12"/>
      <c r="E8" s="12"/>
      <c r="F8" s="13"/>
      <c r="G8" s="14"/>
      <c r="H8" s="14"/>
      <c r="I8" s="64"/>
      <c r="J8" s="13"/>
      <c r="K8" s="65"/>
      <c r="L8" s="65"/>
      <c r="M8" s="17"/>
      <c r="N8" s="13"/>
      <c r="O8" s="11"/>
      <c r="P8" s="16"/>
    </row>
    <row r="9" s="1" customFormat="1" ht="30" spans="1:17">
      <c r="A9" s="18" t="s">
        <v>7</v>
      </c>
      <c r="B9" s="19" t="s">
        <v>8</v>
      </c>
      <c r="C9" s="19" t="s">
        <v>9</v>
      </c>
      <c r="D9" s="19" t="s">
        <v>10</v>
      </c>
      <c r="E9" s="19" t="s">
        <v>11</v>
      </c>
      <c r="F9" s="18" t="s">
        <v>12</v>
      </c>
      <c r="G9" s="20" t="s">
        <v>13</v>
      </c>
      <c r="H9" s="20" t="s">
        <v>14</v>
      </c>
      <c r="I9" s="18" t="s">
        <v>15</v>
      </c>
      <c r="J9" s="18" t="s">
        <v>16</v>
      </c>
      <c r="K9" s="66" t="s">
        <v>17</v>
      </c>
      <c r="L9" s="66" t="s">
        <v>18</v>
      </c>
      <c r="M9" s="19" t="s">
        <v>19</v>
      </c>
      <c r="N9" s="19" t="s">
        <v>20</v>
      </c>
      <c r="O9" s="19" t="s">
        <v>21</v>
      </c>
      <c r="P9" s="18" t="s">
        <v>22</v>
      </c>
      <c r="Q9" s="19" t="s">
        <v>23</v>
      </c>
    </row>
    <row r="10" s="1" customFormat="1" spans="1:17">
      <c r="A10" s="21">
        <v>1</v>
      </c>
      <c r="B10" s="80" t="s">
        <v>24</v>
      </c>
      <c r="C10" s="81">
        <v>59400</v>
      </c>
      <c r="D10" s="24" t="s">
        <v>25</v>
      </c>
      <c r="E10" s="24" t="s">
        <v>26</v>
      </c>
      <c r="F10" s="87">
        <v>123231183138</v>
      </c>
      <c r="G10" s="26" t="s">
        <v>27</v>
      </c>
      <c r="H10" s="84">
        <v>44775.4895833333</v>
      </c>
      <c r="I10" s="85">
        <v>867785</v>
      </c>
      <c r="J10" s="71" t="s">
        <v>28</v>
      </c>
      <c r="K10" s="84">
        <v>44775.4895833333</v>
      </c>
      <c r="L10" s="84">
        <v>44775.5159722222</v>
      </c>
      <c r="M10" s="69">
        <f t="shared" ref="M10:M18" si="0">L10-K10</f>
        <v>0.0263888889021473</v>
      </c>
      <c r="N10" s="72" t="s">
        <v>29</v>
      </c>
      <c r="O10" s="68" t="s">
        <v>30</v>
      </c>
      <c r="P10" s="71" t="s">
        <v>31</v>
      </c>
      <c r="Q10" s="79" t="s">
        <v>32</v>
      </c>
    </row>
    <row r="11" s="1" customFormat="1" spans="1:17">
      <c r="A11" s="21">
        <v>2</v>
      </c>
      <c r="B11" s="80" t="s">
        <v>33</v>
      </c>
      <c r="C11" s="81" t="s">
        <v>34</v>
      </c>
      <c r="D11" s="24" t="s">
        <v>35</v>
      </c>
      <c r="E11" s="24" t="s">
        <v>36</v>
      </c>
      <c r="F11" s="81" t="s">
        <v>37</v>
      </c>
      <c r="G11" s="83" t="s">
        <v>38</v>
      </c>
      <c r="H11" s="89">
        <v>44775.6236111111</v>
      </c>
      <c r="I11" s="85">
        <v>731879</v>
      </c>
      <c r="J11" s="22"/>
      <c r="K11" s="89">
        <v>44775.6236111111</v>
      </c>
      <c r="L11" s="89">
        <v>44781.6270833333</v>
      </c>
      <c r="M11" s="69">
        <f t="shared" si="0"/>
        <v>6.00347222219716</v>
      </c>
      <c r="N11" s="72" t="s">
        <v>39</v>
      </c>
      <c r="O11" s="71" t="s">
        <v>40</v>
      </c>
      <c r="P11" s="71" t="s">
        <v>41</v>
      </c>
      <c r="Q11" s="79" t="s">
        <v>32</v>
      </c>
    </row>
    <row r="12" s="1" customFormat="1" spans="1:17">
      <c r="A12" s="21">
        <v>3</v>
      </c>
      <c r="B12" s="80" t="s">
        <v>42</v>
      </c>
      <c r="C12" s="81">
        <v>77457</v>
      </c>
      <c r="D12" s="24" t="s">
        <v>43</v>
      </c>
      <c r="E12" s="24" t="s">
        <v>44</v>
      </c>
      <c r="F12" s="81" t="s">
        <v>45</v>
      </c>
      <c r="G12" s="83" t="s">
        <v>46</v>
      </c>
      <c r="H12" s="89">
        <v>44775.6236111111</v>
      </c>
      <c r="I12" s="85">
        <v>511952</v>
      </c>
      <c r="J12" s="22"/>
      <c r="K12" s="89">
        <v>44775.6236111111</v>
      </c>
      <c r="L12" s="89">
        <v>44776.4222222222</v>
      </c>
      <c r="M12" s="69">
        <f t="shared" si="0"/>
        <v>0.798611111102218</v>
      </c>
      <c r="N12" s="72" t="s">
        <v>47</v>
      </c>
      <c r="O12" s="68" t="s">
        <v>48</v>
      </c>
      <c r="P12" s="68" t="s">
        <v>49</v>
      </c>
      <c r="Q12" s="79" t="s">
        <v>32</v>
      </c>
    </row>
    <row r="13" s="1" customFormat="1" spans="1:17">
      <c r="A13" s="21">
        <v>4</v>
      </c>
      <c r="B13" s="80" t="s">
        <v>50</v>
      </c>
      <c r="C13" s="81" t="s">
        <v>51</v>
      </c>
      <c r="D13" s="24" t="s">
        <v>52</v>
      </c>
      <c r="E13" s="24" t="s">
        <v>44</v>
      </c>
      <c r="F13" s="81" t="s">
        <v>53</v>
      </c>
      <c r="G13" s="83" t="s">
        <v>54</v>
      </c>
      <c r="H13" s="89">
        <v>44776.4083333333</v>
      </c>
      <c r="I13" s="85">
        <v>117074</v>
      </c>
      <c r="J13" s="22"/>
      <c r="K13" s="89">
        <v>44776.4083333333</v>
      </c>
      <c r="L13" s="89">
        <v>44776.7569444444</v>
      </c>
      <c r="M13" s="69">
        <f t="shared" si="0"/>
        <v>0.348611111105129</v>
      </c>
      <c r="N13" s="72" t="s">
        <v>47</v>
      </c>
      <c r="O13" s="71" t="s">
        <v>55</v>
      </c>
      <c r="P13" s="68" t="s">
        <v>56</v>
      </c>
      <c r="Q13" s="79" t="s">
        <v>32</v>
      </c>
    </row>
    <row r="14" s="2" customFormat="1" spans="1:17">
      <c r="A14" s="21">
        <v>5</v>
      </c>
      <c r="B14" s="68" t="s">
        <v>57</v>
      </c>
      <c r="C14" s="23">
        <v>33100</v>
      </c>
      <c r="D14" s="24" t="s">
        <v>58</v>
      </c>
      <c r="E14" s="81">
        <v>20004</v>
      </c>
      <c r="F14" s="81" t="s">
        <v>59</v>
      </c>
      <c r="G14" s="83" t="s">
        <v>60</v>
      </c>
      <c r="H14" s="89">
        <v>44776.6409722222</v>
      </c>
      <c r="I14" s="85">
        <v>893437</v>
      </c>
      <c r="J14" s="22"/>
      <c r="K14" s="89">
        <v>44776.6409722222</v>
      </c>
      <c r="L14" s="89">
        <v>44776.7555555556</v>
      </c>
      <c r="M14" s="69">
        <f t="shared" si="0"/>
        <v>0.114583333401242</v>
      </c>
      <c r="N14" s="72" t="s">
        <v>29</v>
      </c>
      <c r="O14" s="68" t="s">
        <v>61</v>
      </c>
      <c r="P14" s="68" t="s">
        <v>62</v>
      </c>
      <c r="Q14" s="79" t="s">
        <v>32</v>
      </c>
    </row>
    <row r="15" s="1" customFormat="1" spans="1:17">
      <c r="A15" s="21">
        <v>6</v>
      </c>
      <c r="B15" s="80" t="s">
        <v>63</v>
      </c>
      <c r="C15" s="23">
        <v>33100</v>
      </c>
      <c r="D15" s="24" t="s">
        <v>58</v>
      </c>
      <c r="E15" s="81">
        <v>20004</v>
      </c>
      <c r="F15" s="83" t="s">
        <v>64</v>
      </c>
      <c r="G15" s="89" t="s">
        <v>65</v>
      </c>
      <c r="H15" s="89">
        <v>44776.6409722222</v>
      </c>
      <c r="I15" s="85">
        <v>899288</v>
      </c>
      <c r="J15" s="22"/>
      <c r="K15" s="89">
        <v>44776.6409722222</v>
      </c>
      <c r="L15" s="89">
        <v>44776.7555555556</v>
      </c>
      <c r="M15" s="69">
        <f t="shared" si="0"/>
        <v>0.114583333401242</v>
      </c>
      <c r="N15" s="72" t="s">
        <v>66</v>
      </c>
      <c r="O15" s="68" t="s">
        <v>61</v>
      </c>
      <c r="P15" s="68" t="s">
        <v>62</v>
      </c>
      <c r="Q15" s="79" t="s">
        <v>32</v>
      </c>
    </row>
    <row r="16" s="1" customFormat="1" spans="1:17">
      <c r="A16" s="21">
        <v>7</v>
      </c>
      <c r="B16" s="22" t="s">
        <v>67</v>
      </c>
      <c r="C16" s="23">
        <v>73762</v>
      </c>
      <c r="D16" s="24" t="s">
        <v>68</v>
      </c>
      <c r="E16" s="24" t="s">
        <v>44</v>
      </c>
      <c r="F16" s="23" t="s">
        <v>69</v>
      </c>
      <c r="G16" s="23" t="s">
        <v>70</v>
      </c>
      <c r="H16" s="89">
        <v>44777.5868055556</v>
      </c>
      <c r="I16" s="85">
        <v>854224</v>
      </c>
      <c r="J16" s="68"/>
      <c r="K16" s="89">
        <v>44777.5868055556</v>
      </c>
      <c r="L16" s="89">
        <v>44779.5034722222</v>
      </c>
      <c r="M16" s="69">
        <f t="shared" si="0"/>
        <v>1.91666666659876</v>
      </c>
      <c r="N16" s="72" t="s">
        <v>39</v>
      </c>
      <c r="O16" s="71" t="s">
        <v>71</v>
      </c>
      <c r="P16" s="71" t="s">
        <v>72</v>
      </c>
      <c r="Q16" s="79" t="s">
        <v>32</v>
      </c>
    </row>
    <row r="17" s="1" customFormat="1" spans="1:17">
      <c r="A17" s="21">
        <v>8</v>
      </c>
      <c r="B17" s="22" t="s">
        <v>73</v>
      </c>
      <c r="C17" s="23">
        <v>20771</v>
      </c>
      <c r="D17" s="24" t="s">
        <v>74</v>
      </c>
      <c r="E17" s="25" t="s">
        <v>75</v>
      </c>
      <c r="F17" s="23" t="s">
        <v>76</v>
      </c>
      <c r="G17" s="83" t="s">
        <v>77</v>
      </c>
      <c r="H17" s="89">
        <v>44778.5472222222</v>
      </c>
      <c r="I17" s="85">
        <v>368655</v>
      </c>
      <c r="J17" s="22"/>
      <c r="K17" s="89">
        <v>44778.5472222222</v>
      </c>
      <c r="L17" s="89">
        <v>44778.7138888889</v>
      </c>
      <c r="M17" s="69">
        <f t="shared" si="0"/>
        <v>0.166666666700621</v>
      </c>
      <c r="N17" s="72" t="s">
        <v>78</v>
      </c>
      <c r="O17" s="68" t="s">
        <v>79</v>
      </c>
      <c r="P17" s="68" t="s">
        <v>80</v>
      </c>
      <c r="Q17" s="79" t="s">
        <v>32</v>
      </c>
    </row>
    <row r="18" s="1" customFormat="1" spans="1:17">
      <c r="A18" s="21">
        <v>9</v>
      </c>
      <c r="B18" s="91" t="s">
        <v>81</v>
      </c>
      <c r="C18" s="23">
        <v>11100</v>
      </c>
      <c r="D18" s="24" t="s">
        <v>35</v>
      </c>
      <c r="E18" s="24" t="s">
        <v>36</v>
      </c>
      <c r="F18" s="81" t="s">
        <v>82</v>
      </c>
      <c r="G18" s="83" t="s">
        <v>83</v>
      </c>
      <c r="H18" s="89">
        <v>44778.6208333333</v>
      </c>
      <c r="I18" s="85">
        <v>848918</v>
      </c>
      <c r="J18" s="71" t="s">
        <v>84</v>
      </c>
      <c r="K18" s="89">
        <v>44778.6208333333</v>
      </c>
      <c r="L18" s="89">
        <v>44779.3965277778</v>
      </c>
      <c r="M18" s="69">
        <f t="shared" si="0"/>
        <v>0.775694444499095</v>
      </c>
      <c r="N18" s="72" t="s">
        <v>66</v>
      </c>
      <c r="O18" s="68" t="s">
        <v>85</v>
      </c>
      <c r="P18" s="71" t="s">
        <v>86</v>
      </c>
      <c r="Q18" s="79" t="s">
        <v>32</v>
      </c>
    </row>
    <row r="19" spans="17:17">
      <c r="Q19" s="9"/>
    </row>
    <row r="20" spans="1:17">
      <c r="A20" s="33" t="s">
        <v>563</v>
      </c>
      <c r="B20" s="34"/>
      <c r="C20" s="33"/>
      <c r="D20" s="33"/>
      <c r="E20" s="33"/>
      <c r="F20" s="33"/>
      <c r="G20" s="33"/>
      <c r="H20" s="35"/>
      <c r="I20" s="35"/>
      <c r="J20" s="35"/>
      <c r="Q20" s="9"/>
    </row>
    <row r="21" spans="1:17">
      <c r="A21" s="36"/>
      <c r="B21" s="37"/>
      <c r="C21" s="36"/>
      <c r="D21" s="36"/>
      <c r="E21" s="36"/>
      <c r="F21" s="36"/>
      <c r="G21" s="36"/>
      <c r="H21" s="35"/>
      <c r="I21" s="35"/>
      <c r="J21" s="35"/>
      <c r="Q21" s="9"/>
    </row>
    <row r="22" spans="1:10">
      <c r="A22" s="38" t="s">
        <v>564</v>
      </c>
      <c r="B22" s="39"/>
      <c r="C22" s="38"/>
      <c r="D22" s="36"/>
      <c r="E22" s="40" t="s">
        <v>564</v>
      </c>
      <c r="F22" s="41"/>
      <c r="G22" s="41"/>
      <c r="H22" s="41"/>
      <c r="I22" s="74"/>
      <c r="J22" s="35"/>
    </row>
    <row r="23" spans="1:10">
      <c r="A23" s="38" t="s">
        <v>7</v>
      </c>
      <c r="B23" s="39" t="s">
        <v>565</v>
      </c>
      <c r="C23" s="38" t="s">
        <v>566</v>
      </c>
      <c r="D23" s="36"/>
      <c r="E23" s="42" t="s">
        <v>7</v>
      </c>
      <c r="F23" s="42" t="s">
        <v>567</v>
      </c>
      <c r="G23" s="42" t="s">
        <v>566</v>
      </c>
      <c r="H23" s="43" t="s">
        <v>568</v>
      </c>
      <c r="I23" s="75" t="s">
        <v>569</v>
      </c>
      <c r="J23" s="35"/>
    </row>
    <row r="24" spans="1:10">
      <c r="A24" s="44">
        <v>1</v>
      </c>
      <c r="B24" s="45" t="s">
        <v>570</v>
      </c>
      <c r="C24" s="46">
        <f>COUNTIF(N10:N18,"LINTASARTA")</f>
        <v>2</v>
      </c>
      <c r="D24" s="36"/>
      <c r="E24" s="47">
        <v>1</v>
      </c>
      <c r="F24" s="48" t="s">
        <v>571</v>
      </c>
      <c r="G24" s="49">
        <f>COUNTIF(E10:E18,"20004")</f>
        <v>3</v>
      </c>
      <c r="H24" s="43">
        <f>COUNTIFS(E10:E18,"20004",Q10:Q18,"OPEN")</f>
        <v>0</v>
      </c>
      <c r="I24" s="75">
        <f>COUNTIFS(E10:E18,"20004",Q10:Q18,"CLOSED")</f>
        <v>3</v>
      </c>
      <c r="J24" s="35"/>
    </row>
    <row r="25" spans="1:10">
      <c r="A25" s="44">
        <v>2</v>
      </c>
      <c r="B25" s="45" t="s">
        <v>572</v>
      </c>
      <c r="C25" s="46">
        <f>COUNTIF(N10:N18,"ASTINET")</f>
        <v>2</v>
      </c>
      <c r="D25" s="36"/>
      <c r="E25" s="47">
        <v>2</v>
      </c>
      <c r="F25" s="50" t="s">
        <v>573</v>
      </c>
      <c r="G25" s="49">
        <f>COUNTIF(E10:E18,"10004")</f>
        <v>2</v>
      </c>
      <c r="H25" s="43">
        <f>COUNTIFS(E10:E18,"10004",Q10:Q18,"OPEN")</f>
        <v>0</v>
      </c>
      <c r="I25" s="75">
        <f>COUNTIFS(E10:E18,"10004",Q10:Q18,"CLOSED")</f>
        <v>2</v>
      </c>
      <c r="J25" s="35"/>
    </row>
    <row r="26" spans="1:10">
      <c r="A26" s="44">
        <v>3</v>
      </c>
      <c r="B26" s="45" t="s">
        <v>574</v>
      </c>
      <c r="C26" s="46">
        <f>COUNTIF(N10:N18,"SimCard M2M")</f>
        <v>1</v>
      </c>
      <c r="D26" s="36"/>
      <c r="E26" s="47">
        <v>3</v>
      </c>
      <c r="F26" s="50" t="s">
        <v>575</v>
      </c>
      <c r="G26" s="49">
        <f>COUNTIF(E10:E18,"40004")</f>
        <v>0</v>
      </c>
      <c r="H26" s="43">
        <f>COUNTIFS(E10:E18,"40004",Q10:Q18,"OPEN")</f>
        <v>0</v>
      </c>
      <c r="I26" s="75">
        <f>COUNTIFS(E10:E18,"40004",Q10:Q18,"CLOSED")</f>
        <v>0</v>
      </c>
      <c r="J26" s="35"/>
    </row>
    <row r="27" spans="1:10">
      <c r="A27" s="44">
        <v>4</v>
      </c>
      <c r="B27" s="45" t="s">
        <v>576</v>
      </c>
      <c r="C27" s="46">
        <f>COUNTIF(N10:N18,"Router Mikrotik")</f>
        <v>2</v>
      </c>
      <c r="D27" s="36"/>
      <c r="E27" s="47">
        <v>4</v>
      </c>
      <c r="F27" s="50" t="s">
        <v>577</v>
      </c>
      <c r="G27" s="49">
        <f>COUNTIF(E10:E18,"50004")</f>
        <v>1</v>
      </c>
      <c r="H27" s="43">
        <f>COUNTIFS(E10:E18,"50004",Q10:Q18,"OPEN")</f>
        <v>0</v>
      </c>
      <c r="I27" s="75">
        <f>COUNTIFS(E10:E18,"50004",Q10:Q18,"CLOSED")</f>
        <v>1</v>
      </c>
      <c r="J27" s="35"/>
    </row>
    <row r="28" spans="1:10">
      <c r="A28" s="44">
        <v>5</v>
      </c>
      <c r="B28" s="45" t="s">
        <v>578</v>
      </c>
      <c r="C28" s="46">
        <f>COUNTIF(N10:N18,"Manggoesky")</f>
        <v>0</v>
      </c>
      <c r="D28" s="36"/>
      <c r="E28" s="47">
        <v>5</v>
      </c>
      <c r="F28" s="50" t="s">
        <v>579</v>
      </c>
      <c r="G28" s="49">
        <f>COUNTIF(E10:E18,"60004")</f>
        <v>0</v>
      </c>
      <c r="H28" s="43">
        <f>COUNTIFS(E10:E18,"60004",Q10:Q18,"OPEN")</f>
        <v>0</v>
      </c>
      <c r="I28" s="75">
        <f>COUNTIFS(E10:E18,"60004",Q10:Q18,"CLOSED")</f>
        <v>0</v>
      </c>
      <c r="J28" s="35"/>
    </row>
    <row r="29" spans="1:10">
      <c r="A29" s="44">
        <v>6</v>
      </c>
      <c r="B29" s="51" t="s">
        <v>580</v>
      </c>
      <c r="C29" s="46">
        <f>COUNTIF(N10:N18,"Lain - Lain")</f>
        <v>0</v>
      </c>
      <c r="D29" s="36"/>
      <c r="E29" s="47">
        <v>6</v>
      </c>
      <c r="F29" s="49" t="s">
        <v>581</v>
      </c>
      <c r="G29" s="49">
        <f>COUNTIF(E10:E18,"90004")</f>
        <v>3</v>
      </c>
      <c r="H29" s="43">
        <f>COUNTIFS(E10:E18,"90004",Q10:Q18,"OPEN")</f>
        <v>0</v>
      </c>
      <c r="I29" s="75">
        <f>COUNTIFS(E10:E18,"90004",Q10:Q18,"CLOSED")</f>
        <v>3</v>
      </c>
      <c r="J29" s="35"/>
    </row>
    <row r="30" spans="1:10">
      <c r="A30" s="44">
        <v>7</v>
      </c>
      <c r="B30" s="45" t="s">
        <v>582</v>
      </c>
      <c r="C30" s="46">
        <f>COUNTIF(N10:N18,"M2M")</f>
        <v>0</v>
      </c>
      <c r="D30" s="36"/>
      <c r="E30" s="52" t="s">
        <v>583</v>
      </c>
      <c r="F30" s="53"/>
      <c r="G30" s="54">
        <f>SUM(G24:G29)</f>
        <v>9</v>
      </c>
      <c r="H30" s="55"/>
      <c r="I30" s="76"/>
      <c r="J30" s="35"/>
    </row>
    <row r="31" spans="1:10">
      <c r="A31" s="44">
        <v>8</v>
      </c>
      <c r="B31" s="51" t="s">
        <v>47</v>
      </c>
      <c r="C31" s="46">
        <f>COUNTIF(N10:N18,"Sinyal M2M")</f>
        <v>2</v>
      </c>
      <c r="D31" s="36"/>
      <c r="E31" s="56"/>
      <c r="F31" s="57"/>
      <c r="G31" s="58"/>
      <c r="H31" s="59"/>
      <c r="I31" s="77"/>
      <c r="J31" s="35"/>
    </row>
    <row r="32" spans="1:10">
      <c r="A32" s="44">
        <v>9</v>
      </c>
      <c r="B32" s="51" t="s">
        <v>584</v>
      </c>
      <c r="C32" s="46">
        <f>COUNTIF(N10:N18,"VPN")</f>
        <v>0</v>
      </c>
      <c r="D32" s="36"/>
      <c r="E32" s="35"/>
      <c r="F32" s="35"/>
      <c r="G32" s="35"/>
      <c r="H32" s="35"/>
      <c r="I32" s="35"/>
      <c r="J32" s="35"/>
    </row>
    <row r="33" spans="1:10">
      <c r="A33" s="60" t="s">
        <v>583</v>
      </c>
      <c r="B33" s="61"/>
      <c r="C33" s="60">
        <f>SUM(C24:C32)</f>
        <v>9</v>
      </c>
      <c r="D33" s="36"/>
      <c r="E33" s="36"/>
      <c r="F33" s="62"/>
      <c r="G33" s="63"/>
      <c r="H33" s="35"/>
      <c r="I33" s="35"/>
      <c r="J33" s="35"/>
    </row>
  </sheetData>
  <autoFilter ref="B9:Q18">
    <extLst/>
  </autoFilter>
  <mergeCells count="6">
    <mergeCell ref="A20:G20"/>
    <mergeCell ref="A22:C22"/>
    <mergeCell ref="E22:I22"/>
    <mergeCell ref="A33:B33"/>
    <mergeCell ref="E30:F31"/>
    <mergeCell ref="G30:I31"/>
  </mergeCells>
  <hyperlinks>
    <hyperlink ref="J10" r:id="rId2" display=" 2020231888" tooltip="https://mail.posindonesia.co.id/callto:2020231888"/>
  </hyperlinks>
  <pageMargins left="0.159027777777778" right="0.11875" top="0.309027777777778" bottom="0.309027777777778" header="0.11875" footer="0.11875"/>
  <pageSetup paperSize="9" scale="4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zoomScale="80" zoomScaleNormal="80" workbookViewId="0">
      <pane ySplit="9" topLeftCell="A10" activePane="bottomLeft" state="frozen"/>
      <selection/>
      <selection pane="bottomLeft" activeCell="A11" sqref="A11"/>
    </sheetView>
  </sheetViews>
  <sheetFormatPr defaultColWidth="9.14285714285714" defaultRowHeight="15"/>
  <cols>
    <col min="1" max="1" width="6.74285714285714" style="1" customWidth="1"/>
    <col min="2" max="2" width="50.5333333333333" style="3" customWidth="1"/>
    <col min="3" max="3" width="17.1333333333333" style="4" customWidth="1"/>
    <col min="4" max="4" width="12.1047619047619" style="4" customWidth="1"/>
    <col min="5" max="5" width="11.7619047619048" style="4" customWidth="1"/>
    <col min="6" max="6" width="21.6" style="5" customWidth="1"/>
    <col min="7" max="7" width="23.4571428571429" style="6" customWidth="1"/>
    <col min="8" max="8" width="18.3904761904762" style="6" customWidth="1"/>
    <col min="9" max="9" width="17.3238095238095" style="7" customWidth="1"/>
    <col min="10" max="10" width="16.247619047619" style="5" customWidth="1"/>
    <col min="11" max="11" width="21.0666666666667" style="6" customWidth="1"/>
    <col min="12" max="12" width="19.5904761904762" style="6" customWidth="1"/>
    <col min="13" max="13" width="12.1904761904762" style="5" customWidth="1"/>
    <col min="14" max="14" width="17.5238095238095" style="8" customWidth="1"/>
    <col min="15" max="15" width="42.647619047619" style="3" customWidth="1"/>
    <col min="16" max="16" width="38.1619047619048" style="9" customWidth="1"/>
    <col min="17" max="17" width="17.9619047619048" style="5" customWidth="1"/>
    <col min="18" max="257" width="9.14285714285714" style="1"/>
  </cols>
  <sheetData>
    <row r="1" s="1" customFormat="1" ht="23.25" spans="1:17">
      <c r="A1" s="10" t="s">
        <v>0</v>
      </c>
      <c r="B1" s="11"/>
      <c r="C1" s="12"/>
      <c r="D1" s="12"/>
      <c r="E1" s="12"/>
      <c r="F1" s="13"/>
      <c r="G1" s="14"/>
      <c r="H1" s="14"/>
      <c r="I1" s="64"/>
      <c r="J1" s="13"/>
      <c r="K1" s="65"/>
      <c r="L1" s="65"/>
      <c r="M1" s="17"/>
      <c r="N1" s="13"/>
      <c r="O1" s="11"/>
      <c r="P1" s="16"/>
      <c r="Q1" s="17"/>
    </row>
    <row r="2" s="1" customFormat="1" ht="20.25" spans="1:17">
      <c r="A2" s="15" t="s">
        <v>1</v>
      </c>
      <c r="B2" s="11"/>
      <c r="C2" s="12"/>
      <c r="D2" s="12"/>
      <c r="E2" s="12"/>
      <c r="F2" s="13"/>
      <c r="G2" s="14"/>
      <c r="H2" s="14"/>
      <c r="I2" s="64"/>
      <c r="J2" s="13"/>
      <c r="K2" s="65"/>
      <c r="L2" s="65"/>
      <c r="M2" s="17"/>
      <c r="N2" s="13"/>
      <c r="O2" s="11"/>
      <c r="P2" s="16"/>
      <c r="Q2" s="17"/>
    </row>
    <row r="3" s="1" customFormat="1" ht="20.25" spans="1:17">
      <c r="A3" s="15" t="s">
        <v>2</v>
      </c>
      <c r="B3" s="11"/>
      <c r="C3" s="12"/>
      <c r="D3" s="12"/>
      <c r="E3" s="12"/>
      <c r="F3" s="13"/>
      <c r="G3" s="14"/>
      <c r="H3" s="14"/>
      <c r="I3" s="64"/>
      <c r="J3" s="13"/>
      <c r="K3" s="65"/>
      <c r="L3" s="65"/>
      <c r="M3" s="17"/>
      <c r="N3" s="13"/>
      <c r="O3" s="11"/>
      <c r="P3" s="16"/>
      <c r="Q3" s="17"/>
    </row>
    <row r="4" s="1" customFormat="1" ht="20.25" spans="1:16">
      <c r="A4" s="15" t="s">
        <v>3</v>
      </c>
      <c r="B4" s="11"/>
      <c r="C4" s="12"/>
      <c r="D4" s="12"/>
      <c r="E4" s="12"/>
      <c r="F4" s="13"/>
      <c r="G4" s="14"/>
      <c r="H4" s="14"/>
      <c r="I4" s="64"/>
      <c r="J4" s="13"/>
      <c r="K4" s="65"/>
      <c r="L4" s="65"/>
      <c r="M4" s="17"/>
      <c r="N4" s="12"/>
      <c r="O4" s="11"/>
      <c r="P4" s="16"/>
    </row>
    <row r="5" s="1" customFormat="1" ht="20.25" spans="1:16">
      <c r="A5" s="15" t="s">
        <v>4</v>
      </c>
      <c r="B5" s="16"/>
      <c r="C5" s="13"/>
      <c r="D5" s="12"/>
      <c r="E5" s="12"/>
      <c r="F5" s="13"/>
      <c r="G5" s="14"/>
      <c r="H5" s="14"/>
      <c r="I5" s="64"/>
      <c r="J5" s="13"/>
      <c r="K5" s="65"/>
      <c r="L5" s="65"/>
      <c r="M5" s="17"/>
      <c r="N5" s="12"/>
      <c r="O5" s="11"/>
      <c r="P5" s="16"/>
    </row>
    <row r="6" s="1" customFormat="1" ht="20.25" spans="1:17">
      <c r="A6" s="15" t="s">
        <v>5</v>
      </c>
      <c r="B6" s="16"/>
      <c r="C6" s="13"/>
      <c r="D6" s="13"/>
      <c r="E6" s="13"/>
      <c r="F6" s="13"/>
      <c r="G6" s="13"/>
      <c r="H6" s="13"/>
      <c r="I6" s="13"/>
      <c r="J6" s="13"/>
      <c r="K6" s="17"/>
      <c r="L6" s="17"/>
      <c r="M6" s="17"/>
      <c r="N6" s="17"/>
      <c r="O6" s="16"/>
      <c r="P6" s="16"/>
      <c r="Q6" s="17"/>
    </row>
    <row r="7" s="1" customFormat="1" ht="20.25" spans="1:17">
      <c r="A7" s="15" t="s">
        <v>6</v>
      </c>
      <c r="B7" s="16"/>
      <c r="C7" s="13"/>
      <c r="D7" s="13"/>
      <c r="E7" s="13"/>
      <c r="F7" s="13"/>
      <c r="G7" s="13"/>
      <c r="H7" s="13"/>
      <c r="I7" s="13"/>
      <c r="J7" s="13"/>
      <c r="K7" s="17"/>
      <c r="L7" s="17"/>
      <c r="M7" s="17"/>
      <c r="N7" s="17"/>
      <c r="O7" s="16"/>
      <c r="P7" s="16"/>
      <c r="Q7" s="17"/>
    </row>
    <row r="8" s="1" customFormat="1" ht="18.75" spans="1:16">
      <c r="A8" s="17"/>
      <c r="B8" s="11"/>
      <c r="C8" s="12"/>
      <c r="D8" s="12"/>
      <c r="E8" s="12"/>
      <c r="F8" s="13"/>
      <c r="G8" s="14"/>
      <c r="H8" s="14"/>
      <c r="I8" s="64"/>
      <c r="J8" s="13"/>
      <c r="K8" s="65"/>
      <c r="L8" s="65"/>
      <c r="M8" s="17"/>
      <c r="N8" s="13"/>
      <c r="O8" s="11"/>
      <c r="P8" s="16"/>
    </row>
    <row r="9" s="1" customFormat="1" ht="30" spans="1:17">
      <c r="A9" s="18" t="s">
        <v>7</v>
      </c>
      <c r="B9" s="19" t="s">
        <v>8</v>
      </c>
      <c r="C9" s="19" t="s">
        <v>9</v>
      </c>
      <c r="D9" s="19" t="s">
        <v>10</v>
      </c>
      <c r="E9" s="19" t="s">
        <v>11</v>
      </c>
      <c r="F9" s="18" t="s">
        <v>12</v>
      </c>
      <c r="G9" s="20" t="s">
        <v>13</v>
      </c>
      <c r="H9" s="20" t="s">
        <v>14</v>
      </c>
      <c r="I9" s="18" t="s">
        <v>15</v>
      </c>
      <c r="J9" s="18" t="s">
        <v>16</v>
      </c>
      <c r="K9" s="66" t="s">
        <v>17</v>
      </c>
      <c r="L9" s="66" t="s">
        <v>18</v>
      </c>
      <c r="M9" s="19" t="s">
        <v>19</v>
      </c>
      <c r="N9" s="19" t="s">
        <v>20</v>
      </c>
      <c r="O9" s="19" t="s">
        <v>21</v>
      </c>
      <c r="P9" s="18" t="s">
        <v>22</v>
      </c>
      <c r="Q9" s="19" t="s">
        <v>23</v>
      </c>
    </row>
    <row r="10" s="1" customFormat="1" spans="1:17">
      <c r="A10" s="21">
        <v>1</v>
      </c>
      <c r="B10" s="80" t="s">
        <v>42</v>
      </c>
      <c r="C10" s="81">
        <v>77457</v>
      </c>
      <c r="D10" s="24" t="s">
        <v>43</v>
      </c>
      <c r="E10" s="24" t="s">
        <v>44</v>
      </c>
      <c r="F10" s="81" t="s">
        <v>45</v>
      </c>
      <c r="G10" s="83" t="s">
        <v>87</v>
      </c>
      <c r="H10" s="89">
        <v>44779.4381944444</v>
      </c>
      <c r="I10" s="85">
        <v>903785</v>
      </c>
      <c r="J10" s="22"/>
      <c r="K10" s="89">
        <v>44779.4381944444</v>
      </c>
      <c r="L10" s="89">
        <v>44779.5208333333</v>
      </c>
      <c r="M10" s="69">
        <f t="shared" ref="M10:M16" si="0">L10-K10</f>
        <v>0.0826388888963265</v>
      </c>
      <c r="N10" s="72" t="s">
        <v>39</v>
      </c>
      <c r="O10" s="71" t="s">
        <v>88</v>
      </c>
      <c r="P10" s="68" t="s">
        <v>49</v>
      </c>
      <c r="Q10" s="79" t="s">
        <v>32</v>
      </c>
    </row>
    <row r="11" s="1" customFormat="1" spans="1:17">
      <c r="A11" s="21">
        <v>2</v>
      </c>
      <c r="B11" s="80" t="s">
        <v>89</v>
      </c>
      <c r="C11" s="81" t="s">
        <v>90</v>
      </c>
      <c r="D11" s="24" t="s">
        <v>91</v>
      </c>
      <c r="E11" s="25" t="s">
        <v>92</v>
      </c>
      <c r="F11" s="81" t="s">
        <v>93</v>
      </c>
      <c r="G11" s="83" t="s">
        <v>94</v>
      </c>
      <c r="H11" s="89">
        <v>44782.3826388889</v>
      </c>
      <c r="I11" s="85">
        <v>838090</v>
      </c>
      <c r="J11" s="22"/>
      <c r="K11" s="89">
        <v>44782.3826388889</v>
      </c>
      <c r="L11" s="89">
        <v>44782.4659722222</v>
      </c>
      <c r="M11" s="69">
        <f t="shared" si="0"/>
        <v>0.0833333332993789</v>
      </c>
      <c r="N11" s="72" t="s">
        <v>95</v>
      </c>
      <c r="O11" s="68" t="s">
        <v>96</v>
      </c>
      <c r="P11" s="71" t="s">
        <v>97</v>
      </c>
      <c r="Q11" s="79" t="s">
        <v>32</v>
      </c>
    </row>
    <row r="12" s="1" customFormat="1" spans="1:17">
      <c r="A12" s="21">
        <v>3</v>
      </c>
      <c r="B12" s="22" t="s">
        <v>98</v>
      </c>
      <c r="C12" s="23">
        <v>15400</v>
      </c>
      <c r="D12" s="29" t="s">
        <v>99</v>
      </c>
      <c r="E12" s="29" t="s">
        <v>100</v>
      </c>
      <c r="F12" s="23" t="s">
        <v>101</v>
      </c>
      <c r="G12" s="26" t="s">
        <v>102</v>
      </c>
      <c r="H12" s="89">
        <v>44782.3951388889</v>
      </c>
      <c r="I12" s="85">
        <v>562458</v>
      </c>
      <c r="J12" s="71" t="s">
        <v>103</v>
      </c>
      <c r="K12" s="89">
        <v>44782.3951388889</v>
      </c>
      <c r="L12" s="89">
        <v>44782.475</v>
      </c>
      <c r="M12" s="69">
        <f t="shared" si="0"/>
        <v>0.0798611110949423</v>
      </c>
      <c r="N12" s="72" t="s">
        <v>66</v>
      </c>
      <c r="O12" s="71" t="s">
        <v>104</v>
      </c>
      <c r="P12" s="71" t="s">
        <v>105</v>
      </c>
      <c r="Q12" s="79" t="s">
        <v>32</v>
      </c>
    </row>
    <row r="13" s="1" customFormat="1" spans="1:17">
      <c r="A13" s="21">
        <v>4</v>
      </c>
      <c r="B13" s="22" t="s">
        <v>42</v>
      </c>
      <c r="C13" s="23">
        <v>77457</v>
      </c>
      <c r="D13" s="24" t="s">
        <v>43</v>
      </c>
      <c r="E13" s="81">
        <v>90004</v>
      </c>
      <c r="F13" s="23" t="s">
        <v>45</v>
      </c>
      <c r="G13" s="83" t="s">
        <v>106</v>
      </c>
      <c r="H13" s="89">
        <v>44782.4118055556</v>
      </c>
      <c r="I13" s="85">
        <v>143956</v>
      </c>
      <c r="J13" s="68"/>
      <c r="K13" s="89">
        <v>44782.4118055556</v>
      </c>
      <c r="L13" s="89">
        <v>44782.4465277778</v>
      </c>
      <c r="M13" s="69">
        <f t="shared" si="0"/>
        <v>0.0347222221971606</v>
      </c>
      <c r="N13" s="90" t="s">
        <v>47</v>
      </c>
      <c r="O13" s="68" t="s">
        <v>107</v>
      </c>
      <c r="P13" s="68" t="s">
        <v>49</v>
      </c>
      <c r="Q13" s="79" t="s">
        <v>32</v>
      </c>
    </row>
    <row r="14" s="2" customFormat="1" spans="1:17">
      <c r="A14" s="21">
        <v>5</v>
      </c>
      <c r="B14" s="80" t="s">
        <v>108</v>
      </c>
      <c r="C14" s="81" t="s">
        <v>109</v>
      </c>
      <c r="D14" s="28" t="s">
        <v>110</v>
      </c>
      <c r="E14" s="28" t="s">
        <v>26</v>
      </c>
      <c r="F14" s="81" t="s">
        <v>111</v>
      </c>
      <c r="G14" s="83" t="s">
        <v>112</v>
      </c>
      <c r="H14" s="89">
        <v>44782.6916666667</v>
      </c>
      <c r="I14" s="85">
        <v>300919</v>
      </c>
      <c r="J14" s="71" t="s">
        <v>113</v>
      </c>
      <c r="K14" s="89">
        <v>44782.6916666667</v>
      </c>
      <c r="L14" s="89">
        <v>44783.4111111111</v>
      </c>
      <c r="M14" s="69">
        <f t="shared" si="0"/>
        <v>0.719444444395776</v>
      </c>
      <c r="N14" s="69" t="s">
        <v>66</v>
      </c>
      <c r="O14" s="71" t="s">
        <v>114</v>
      </c>
      <c r="P14" s="68" t="s">
        <v>115</v>
      </c>
      <c r="Q14" s="79" t="s">
        <v>32</v>
      </c>
    </row>
    <row r="15" s="1" customFormat="1" spans="1:17">
      <c r="A15" s="21">
        <v>6</v>
      </c>
      <c r="B15" s="80" t="s">
        <v>116</v>
      </c>
      <c r="C15" s="81" t="s">
        <v>117</v>
      </c>
      <c r="D15" s="24" t="s">
        <v>58</v>
      </c>
      <c r="E15" s="81">
        <v>20004</v>
      </c>
      <c r="F15" s="81" t="s">
        <v>118</v>
      </c>
      <c r="G15" s="83" t="s">
        <v>119</v>
      </c>
      <c r="H15" s="89">
        <v>44783.4027777778</v>
      </c>
      <c r="I15" s="85">
        <v>461403</v>
      </c>
      <c r="J15" s="22"/>
      <c r="K15" s="89">
        <v>44783.4027777778</v>
      </c>
      <c r="L15" s="89">
        <v>44783.5694444444</v>
      </c>
      <c r="M15" s="69">
        <f t="shared" si="0"/>
        <v>0.166666666598758</v>
      </c>
      <c r="N15" s="90" t="s">
        <v>78</v>
      </c>
      <c r="O15" s="68" t="s">
        <v>120</v>
      </c>
      <c r="P15" s="68" t="s">
        <v>121</v>
      </c>
      <c r="Q15" s="79" t="s">
        <v>32</v>
      </c>
    </row>
    <row r="16" s="1" customFormat="1" spans="1:17">
      <c r="A16" s="21">
        <v>7</v>
      </c>
      <c r="B16" s="80" t="s">
        <v>122</v>
      </c>
      <c r="C16" s="81">
        <v>22388</v>
      </c>
      <c r="D16" s="24" t="s">
        <v>123</v>
      </c>
      <c r="E16" s="25" t="s">
        <v>75</v>
      </c>
      <c r="F16" s="81" t="s">
        <v>124</v>
      </c>
      <c r="G16" s="83" t="s">
        <v>125</v>
      </c>
      <c r="H16" s="89">
        <v>44783.4229166667</v>
      </c>
      <c r="I16" s="85">
        <v>459212</v>
      </c>
      <c r="J16" s="22"/>
      <c r="K16" s="89">
        <v>44783.4229166667</v>
      </c>
      <c r="L16" s="89">
        <v>44783.45625</v>
      </c>
      <c r="M16" s="69">
        <f t="shared" si="0"/>
        <v>0.0333333333037444</v>
      </c>
      <c r="N16" s="72" t="s">
        <v>95</v>
      </c>
      <c r="O16" s="68" t="s">
        <v>96</v>
      </c>
      <c r="P16" s="68" t="s">
        <v>126</v>
      </c>
      <c r="Q16" s="79" t="s">
        <v>32</v>
      </c>
    </row>
    <row r="17" s="1" customFormat="1" spans="1:17">
      <c r="A17" s="21">
        <v>8</v>
      </c>
      <c r="B17" s="80" t="s">
        <v>127</v>
      </c>
      <c r="C17" s="81" t="s">
        <v>128</v>
      </c>
      <c r="D17" s="24" t="s">
        <v>129</v>
      </c>
      <c r="E17" s="25" t="s">
        <v>100</v>
      </c>
      <c r="F17" s="81" t="s">
        <v>130</v>
      </c>
      <c r="G17" s="83" t="s">
        <v>131</v>
      </c>
      <c r="H17" s="84">
        <v>44783.5430555556</v>
      </c>
      <c r="I17" s="85">
        <v>672726</v>
      </c>
      <c r="J17" s="68"/>
      <c r="K17" s="84">
        <v>44783.5430555556</v>
      </c>
      <c r="L17" s="89"/>
      <c r="M17" s="69"/>
      <c r="N17" s="72" t="s">
        <v>39</v>
      </c>
      <c r="O17" s="71" t="s">
        <v>132</v>
      </c>
      <c r="P17" s="71" t="s">
        <v>133</v>
      </c>
      <c r="Q17" s="78" t="s">
        <v>134</v>
      </c>
    </row>
    <row r="18" s="1" customFormat="1" spans="1:17">
      <c r="A18" s="21">
        <v>9</v>
      </c>
      <c r="B18" s="80" t="s">
        <v>135</v>
      </c>
      <c r="C18" s="81">
        <v>28800</v>
      </c>
      <c r="D18" s="24" t="s">
        <v>136</v>
      </c>
      <c r="E18" s="25" t="s">
        <v>75</v>
      </c>
      <c r="F18" s="81" t="s">
        <v>137</v>
      </c>
      <c r="G18" s="83" t="s">
        <v>138</v>
      </c>
      <c r="H18" s="89">
        <v>44783.5541666667</v>
      </c>
      <c r="I18" s="85">
        <v>102509</v>
      </c>
      <c r="J18" s="71" t="s">
        <v>139</v>
      </c>
      <c r="K18" s="89">
        <v>44783.5541666667</v>
      </c>
      <c r="L18" s="89">
        <v>44783.6173611111</v>
      </c>
      <c r="M18" s="69">
        <f t="shared" ref="M18:M26" si="1">L18-K18</f>
        <v>0.0631944444030523</v>
      </c>
      <c r="N18" s="72" t="s">
        <v>66</v>
      </c>
      <c r="O18" s="68" t="s">
        <v>140</v>
      </c>
      <c r="P18" s="68" t="s">
        <v>141</v>
      </c>
      <c r="Q18" s="79" t="s">
        <v>32</v>
      </c>
    </row>
    <row r="19" s="1" customFormat="1" spans="1:17">
      <c r="A19" s="21">
        <v>10</v>
      </c>
      <c r="B19" s="22" t="s">
        <v>142</v>
      </c>
      <c r="C19" s="23">
        <v>74172</v>
      </c>
      <c r="D19" s="24" t="s">
        <v>52</v>
      </c>
      <c r="E19" s="23">
        <v>90004</v>
      </c>
      <c r="F19" s="23" t="s">
        <v>143</v>
      </c>
      <c r="G19" s="26" t="s">
        <v>144</v>
      </c>
      <c r="H19" s="89">
        <v>44783.5826388889</v>
      </c>
      <c r="I19" s="85">
        <v>351799</v>
      </c>
      <c r="J19" s="68"/>
      <c r="K19" s="89">
        <v>44783.5826388889</v>
      </c>
      <c r="L19" s="84">
        <v>44783.5916666667</v>
      </c>
      <c r="M19" s="69">
        <f t="shared" si="1"/>
        <v>0.00902777779992903</v>
      </c>
      <c r="N19" s="72" t="s">
        <v>39</v>
      </c>
      <c r="O19" s="68" t="s">
        <v>61</v>
      </c>
      <c r="P19" s="71" t="s">
        <v>145</v>
      </c>
      <c r="Q19" s="79" t="s">
        <v>32</v>
      </c>
    </row>
    <row r="20" s="1" customFormat="1" spans="1:17">
      <c r="A20" s="21">
        <v>11</v>
      </c>
      <c r="B20" s="80" t="s">
        <v>146</v>
      </c>
      <c r="C20" s="81" t="s">
        <v>147</v>
      </c>
      <c r="D20" s="24" t="s">
        <v>129</v>
      </c>
      <c r="E20" s="25" t="s">
        <v>100</v>
      </c>
      <c r="F20" s="81" t="s">
        <v>148</v>
      </c>
      <c r="G20" s="83" t="s">
        <v>149</v>
      </c>
      <c r="H20" s="89">
        <v>44783.5854166667</v>
      </c>
      <c r="I20" s="85">
        <v>193835</v>
      </c>
      <c r="J20" s="22"/>
      <c r="K20" s="89">
        <v>44783.5854166667</v>
      </c>
      <c r="L20" s="89"/>
      <c r="M20" s="69"/>
      <c r="N20" s="72" t="s">
        <v>39</v>
      </c>
      <c r="O20" s="71" t="s">
        <v>150</v>
      </c>
      <c r="P20" s="71" t="s">
        <v>151</v>
      </c>
      <c r="Q20" s="78" t="s">
        <v>134</v>
      </c>
    </row>
    <row r="21" s="1" customFormat="1" spans="1:17">
      <c r="A21" s="21">
        <v>12</v>
      </c>
      <c r="B21" s="22" t="s">
        <v>152</v>
      </c>
      <c r="C21" s="23">
        <v>42394</v>
      </c>
      <c r="D21" s="24" t="s">
        <v>153</v>
      </c>
      <c r="E21" s="25" t="s">
        <v>100</v>
      </c>
      <c r="F21" s="23" t="s">
        <v>154</v>
      </c>
      <c r="G21" s="83" t="s">
        <v>155</v>
      </c>
      <c r="H21" s="84">
        <v>44784.4006944444</v>
      </c>
      <c r="I21" s="85">
        <v>645931</v>
      </c>
      <c r="J21" s="22"/>
      <c r="K21" s="84">
        <v>44784.4006944444</v>
      </c>
      <c r="L21" s="84"/>
      <c r="M21" s="69"/>
      <c r="N21" s="23" t="s">
        <v>39</v>
      </c>
      <c r="O21" s="71" t="s">
        <v>156</v>
      </c>
      <c r="P21" s="71" t="s">
        <v>157</v>
      </c>
      <c r="Q21" s="78" t="s">
        <v>134</v>
      </c>
    </row>
    <row r="22" s="1" customFormat="1" spans="1:17">
      <c r="A22" s="21">
        <v>13</v>
      </c>
      <c r="B22" s="22" t="s">
        <v>158</v>
      </c>
      <c r="C22" s="23">
        <v>90400</v>
      </c>
      <c r="D22" s="29" t="s">
        <v>159</v>
      </c>
      <c r="E22" s="29" t="s">
        <v>44</v>
      </c>
      <c r="F22" s="81" t="s">
        <v>160</v>
      </c>
      <c r="G22" s="83" t="s">
        <v>161</v>
      </c>
      <c r="H22" s="84">
        <v>44784.4194444444</v>
      </c>
      <c r="I22" s="85">
        <v>257117</v>
      </c>
      <c r="J22" s="68"/>
      <c r="K22" s="84">
        <v>44784.4194444444</v>
      </c>
      <c r="L22" s="84">
        <v>44784.4375</v>
      </c>
      <c r="M22" s="69">
        <f t="shared" si="1"/>
        <v>0.0180555555998581</v>
      </c>
      <c r="N22" s="23" t="s">
        <v>66</v>
      </c>
      <c r="O22" s="68" t="s">
        <v>162</v>
      </c>
      <c r="P22" s="71" t="s">
        <v>163</v>
      </c>
      <c r="Q22" s="79" t="s">
        <v>32</v>
      </c>
    </row>
    <row r="23" s="1" customFormat="1" spans="1:17">
      <c r="A23" s="21">
        <v>14</v>
      </c>
      <c r="B23" s="22" t="s">
        <v>164</v>
      </c>
      <c r="C23" s="23">
        <v>60300</v>
      </c>
      <c r="D23" s="29" t="s">
        <v>165</v>
      </c>
      <c r="E23" s="29" t="s">
        <v>92</v>
      </c>
      <c r="F23" s="81" t="s">
        <v>166</v>
      </c>
      <c r="G23" s="23" t="s">
        <v>167</v>
      </c>
      <c r="H23" s="84">
        <v>44784.6069444444</v>
      </c>
      <c r="I23" s="85">
        <v>266983</v>
      </c>
      <c r="J23" s="71" t="s">
        <v>168</v>
      </c>
      <c r="K23" s="84">
        <v>44784.6069444444</v>
      </c>
      <c r="L23" s="84">
        <v>44792.3875</v>
      </c>
      <c r="M23" s="69">
        <f t="shared" si="1"/>
        <v>7.78055555559695</v>
      </c>
      <c r="N23" s="72" t="s">
        <v>29</v>
      </c>
      <c r="O23" s="68" t="s">
        <v>61</v>
      </c>
      <c r="P23" s="71" t="s">
        <v>169</v>
      </c>
      <c r="Q23" s="79" t="s">
        <v>32</v>
      </c>
    </row>
    <row r="24" s="1" customFormat="1" spans="1:17">
      <c r="A24" s="21">
        <v>15</v>
      </c>
      <c r="B24" s="80" t="s">
        <v>142</v>
      </c>
      <c r="C24" s="81">
        <v>74172</v>
      </c>
      <c r="D24" s="24" t="s">
        <v>52</v>
      </c>
      <c r="E24" s="81">
        <v>90004</v>
      </c>
      <c r="F24" s="81" t="s">
        <v>143</v>
      </c>
      <c r="G24" s="26" t="s">
        <v>170</v>
      </c>
      <c r="H24" s="84">
        <v>44785.3909722222</v>
      </c>
      <c r="I24" s="85">
        <v>880520</v>
      </c>
      <c r="J24" s="22"/>
      <c r="K24" s="84">
        <v>44785.3909722222</v>
      </c>
      <c r="L24" s="84">
        <v>44785.4013888889</v>
      </c>
      <c r="M24" s="69">
        <f t="shared" si="1"/>
        <v>0.0104166667006211</v>
      </c>
      <c r="N24" s="72" t="s">
        <v>39</v>
      </c>
      <c r="O24" s="71" t="s">
        <v>171</v>
      </c>
      <c r="P24" s="68" t="s">
        <v>172</v>
      </c>
      <c r="Q24" s="79" t="s">
        <v>32</v>
      </c>
    </row>
    <row r="25" s="1" customFormat="1" spans="1:17">
      <c r="A25" s="21">
        <v>16</v>
      </c>
      <c r="B25" s="80" t="s">
        <v>173</v>
      </c>
      <c r="C25" s="81">
        <v>57600</v>
      </c>
      <c r="D25" s="29" t="s">
        <v>174</v>
      </c>
      <c r="E25" s="29" t="s">
        <v>26</v>
      </c>
      <c r="F25" s="81" t="s">
        <v>175</v>
      </c>
      <c r="G25" s="26" t="s">
        <v>176</v>
      </c>
      <c r="H25" s="84">
        <v>44785.6006944444</v>
      </c>
      <c r="I25" s="85">
        <v>787317</v>
      </c>
      <c r="J25" s="22"/>
      <c r="K25" s="84">
        <v>44785.6006944444</v>
      </c>
      <c r="L25" s="84">
        <v>44785.7472222222</v>
      </c>
      <c r="M25" s="69">
        <f t="shared" si="1"/>
        <v>0.146527777797019</v>
      </c>
      <c r="N25" s="72" t="s">
        <v>66</v>
      </c>
      <c r="O25" s="71" t="s">
        <v>177</v>
      </c>
      <c r="P25" s="71" t="s">
        <v>178</v>
      </c>
      <c r="Q25" s="79" t="s">
        <v>32</v>
      </c>
    </row>
    <row r="26" s="1" customFormat="1" spans="1:17">
      <c r="A26" s="21">
        <v>17</v>
      </c>
      <c r="B26" s="80" t="s">
        <v>179</v>
      </c>
      <c r="C26" s="81">
        <v>57600</v>
      </c>
      <c r="D26" s="29" t="s">
        <v>174</v>
      </c>
      <c r="E26" s="29" t="s">
        <v>26</v>
      </c>
      <c r="F26" s="87">
        <v>123231183114</v>
      </c>
      <c r="G26" s="26" t="s">
        <v>180</v>
      </c>
      <c r="H26" s="84">
        <v>44785.6416666667</v>
      </c>
      <c r="I26" s="85">
        <v>787317</v>
      </c>
      <c r="J26" s="22"/>
      <c r="K26" s="84">
        <v>44785.6416666667</v>
      </c>
      <c r="L26" s="84">
        <v>44785.7465277778</v>
      </c>
      <c r="M26" s="69">
        <f t="shared" si="1"/>
        <v>0.104861111103673</v>
      </c>
      <c r="N26" s="72" t="s">
        <v>29</v>
      </c>
      <c r="O26" s="71" t="s">
        <v>181</v>
      </c>
      <c r="P26" s="71" t="s">
        <v>178</v>
      </c>
      <c r="Q26" s="79" t="s">
        <v>32</v>
      </c>
    </row>
    <row r="27" spans="17:17">
      <c r="Q27" s="9"/>
    </row>
    <row r="28" spans="1:17">
      <c r="A28" s="33" t="s">
        <v>563</v>
      </c>
      <c r="B28" s="34"/>
      <c r="C28" s="33"/>
      <c r="D28" s="33"/>
      <c r="E28" s="33"/>
      <c r="F28" s="33"/>
      <c r="G28" s="33"/>
      <c r="H28" s="35"/>
      <c r="I28" s="35"/>
      <c r="J28" s="35"/>
      <c r="Q28" s="9"/>
    </row>
    <row r="29" spans="1:17">
      <c r="A29" s="36"/>
      <c r="B29" s="37"/>
      <c r="C29" s="36"/>
      <c r="D29" s="36"/>
      <c r="E29" s="36"/>
      <c r="F29" s="36"/>
      <c r="G29" s="36"/>
      <c r="H29" s="35"/>
      <c r="I29" s="35"/>
      <c r="J29" s="35"/>
      <c r="Q29" s="9"/>
    </row>
    <row r="30" spans="1:10">
      <c r="A30" s="38" t="s">
        <v>564</v>
      </c>
      <c r="B30" s="39"/>
      <c r="C30" s="38"/>
      <c r="D30" s="36"/>
      <c r="E30" s="40" t="s">
        <v>564</v>
      </c>
      <c r="F30" s="41"/>
      <c r="G30" s="41"/>
      <c r="H30" s="41"/>
      <c r="I30" s="74"/>
      <c r="J30" s="35"/>
    </row>
    <row r="31" spans="1:10">
      <c r="A31" s="38" t="s">
        <v>7</v>
      </c>
      <c r="B31" s="39" t="s">
        <v>565</v>
      </c>
      <c r="C31" s="38" t="s">
        <v>566</v>
      </c>
      <c r="D31" s="36"/>
      <c r="E31" s="42" t="s">
        <v>7</v>
      </c>
      <c r="F31" s="42" t="s">
        <v>567</v>
      </c>
      <c r="G31" s="42" t="s">
        <v>566</v>
      </c>
      <c r="H31" s="43" t="s">
        <v>568</v>
      </c>
      <c r="I31" s="75" t="s">
        <v>569</v>
      </c>
      <c r="J31" s="35"/>
    </row>
    <row r="32" spans="1:10">
      <c r="A32" s="44">
        <v>1</v>
      </c>
      <c r="B32" s="45" t="s">
        <v>570</v>
      </c>
      <c r="C32" s="46">
        <f>COUNTIF(N10:N26,"LINTASARTA")</f>
        <v>2</v>
      </c>
      <c r="D32" s="36"/>
      <c r="E32" s="47">
        <v>1</v>
      </c>
      <c r="F32" s="48" t="s">
        <v>571</v>
      </c>
      <c r="G32" s="49">
        <f>COUNTIF(E10:E26,"20004")</f>
        <v>3</v>
      </c>
      <c r="H32" s="43">
        <f>COUNTIFS(E10:E26,"20004",Q10:Q26,"OPEN")</f>
        <v>0</v>
      </c>
      <c r="I32" s="75">
        <f>COUNTIFS(E10:E26,"20004",Q10:Q26,"CLOSED")</f>
        <v>3</v>
      </c>
      <c r="J32" s="35"/>
    </row>
    <row r="33" spans="1:10">
      <c r="A33" s="44">
        <v>2</v>
      </c>
      <c r="B33" s="45" t="s">
        <v>572</v>
      </c>
      <c r="C33" s="46">
        <f>COUNTIF(N10:N26,"ASTINET")</f>
        <v>5</v>
      </c>
      <c r="D33" s="36"/>
      <c r="E33" s="47">
        <v>2</v>
      </c>
      <c r="F33" s="50" t="s">
        <v>573</v>
      </c>
      <c r="G33" s="49">
        <f>COUNTIF(E10:E26,"10004")</f>
        <v>0</v>
      </c>
      <c r="H33" s="43">
        <f>COUNTIFS(E10:E26,"10004",Q10:Q26,"OPEN")</f>
        <v>0</v>
      </c>
      <c r="I33" s="75">
        <f>COUNTIFS(E10:E26,"10004",Q10:Q26,"CLOSED")</f>
        <v>0</v>
      </c>
      <c r="J33" s="35"/>
    </row>
    <row r="34" spans="1:10">
      <c r="A34" s="44">
        <v>3</v>
      </c>
      <c r="B34" s="45" t="s">
        <v>574</v>
      </c>
      <c r="C34" s="46">
        <f>COUNTIF(N10:N26,"SimCard M2M")</f>
        <v>1</v>
      </c>
      <c r="D34" s="36"/>
      <c r="E34" s="47">
        <v>3</v>
      </c>
      <c r="F34" s="50" t="s">
        <v>575</v>
      </c>
      <c r="G34" s="49">
        <f>COUNTIF(E10:E26,"40004")</f>
        <v>4</v>
      </c>
      <c r="H34" s="43">
        <f>COUNTIFS(E10:E26,"40004",Q10:Q26,"OPEN")</f>
        <v>3</v>
      </c>
      <c r="I34" s="75">
        <f>COUNTIFS(E10:E26,"40004",Q10:Q26,"CLOSED")</f>
        <v>1</v>
      </c>
      <c r="J34" s="35"/>
    </row>
    <row r="35" spans="1:10">
      <c r="A35" s="44">
        <v>4</v>
      </c>
      <c r="B35" s="45" t="s">
        <v>576</v>
      </c>
      <c r="C35" s="46">
        <f>COUNTIF(N10:N26,"Router Mikrotik")</f>
        <v>6</v>
      </c>
      <c r="D35" s="36"/>
      <c r="E35" s="47">
        <v>4</v>
      </c>
      <c r="F35" s="50" t="s">
        <v>577</v>
      </c>
      <c r="G35" s="49">
        <f>COUNTIF(E10:E26,"50004")</f>
        <v>3</v>
      </c>
      <c r="H35" s="43">
        <f>COUNTIFS(E10:E26,"50004",Q10:Q26,"OPEN")</f>
        <v>0</v>
      </c>
      <c r="I35" s="75">
        <f>COUNTIFS(E10:E26,"50004",Q10:Q26,"CLOSED")</f>
        <v>3</v>
      </c>
      <c r="J35" s="35"/>
    </row>
    <row r="36" spans="1:10">
      <c r="A36" s="44">
        <v>5</v>
      </c>
      <c r="B36" s="45" t="s">
        <v>578</v>
      </c>
      <c r="C36" s="46">
        <f>COUNTIF(N10:N26,"Manggoesky")</f>
        <v>0</v>
      </c>
      <c r="D36" s="36"/>
      <c r="E36" s="47">
        <v>5</v>
      </c>
      <c r="F36" s="50" t="s">
        <v>579</v>
      </c>
      <c r="G36" s="49">
        <f>COUNTIF(E10:E26,"60004")</f>
        <v>2</v>
      </c>
      <c r="H36" s="43">
        <f>COUNTIFS(E10:E26,"60004",Q10:Q26,"OPEN")</f>
        <v>0</v>
      </c>
      <c r="I36" s="75">
        <f>COUNTIFS(E10:E26,"60004",Q10:Q26,"CLOSED")</f>
        <v>2</v>
      </c>
      <c r="J36" s="35"/>
    </row>
    <row r="37" spans="1:10">
      <c r="A37" s="44">
        <v>6</v>
      </c>
      <c r="B37" s="51" t="s">
        <v>580</v>
      </c>
      <c r="C37" s="46">
        <f>COUNTIF(N10:N26,"Lain - Lain")</f>
        <v>2</v>
      </c>
      <c r="D37" s="36"/>
      <c r="E37" s="47">
        <v>6</v>
      </c>
      <c r="F37" s="49" t="s">
        <v>581</v>
      </c>
      <c r="G37" s="49">
        <f>COUNTIF(E10:E26,"90004")</f>
        <v>5</v>
      </c>
      <c r="H37" s="43">
        <f>COUNTIFS(E10:E26,"90004",Q10:Q26,"OPEN")</f>
        <v>0</v>
      </c>
      <c r="I37" s="75">
        <f>COUNTIFS(E10:E26,"90004",Q10:Q26,"CLOSED")</f>
        <v>5</v>
      </c>
      <c r="J37" s="35"/>
    </row>
    <row r="38" spans="1:10">
      <c r="A38" s="44">
        <v>7</v>
      </c>
      <c r="B38" s="45" t="s">
        <v>582</v>
      </c>
      <c r="C38" s="46">
        <f>COUNTIF(N10:N26,"M2M")</f>
        <v>0</v>
      </c>
      <c r="D38" s="36"/>
      <c r="E38" s="52" t="s">
        <v>583</v>
      </c>
      <c r="F38" s="53"/>
      <c r="G38" s="54">
        <f>SUM(G32:G37)</f>
        <v>17</v>
      </c>
      <c r="H38" s="55"/>
      <c r="I38" s="76"/>
      <c r="J38" s="35"/>
    </row>
    <row r="39" spans="1:10">
      <c r="A39" s="44">
        <v>8</v>
      </c>
      <c r="B39" s="51" t="s">
        <v>47</v>
      </c>
      <c r="C39" s="46">
        <f>COUNTIF(N10:N26,"Sinyal M2M")</f>
        <v>1</v>
      </c>
      <c r="D39" s="36"/>
      <c r="E39" s="56"/>
      <c r="F39" s="57"/>
      <c r="G39" s="58"/>
      <c r="H39" s="59"/>
      <c r="I39" s="77"/>
      <c r="J39" s="35"/>
    </row>
    <row r="40" spans="1:10">
      <c r="A40" s="44">
        <v>9</v>
      </c>
      <c r="B40" s="51" t="s">
        <v>584</v>
      </c>
      <c r="C40" s="46">
        <f>COUNTIF(N10:N26,"VPN")</f>
        <v>0</v>
      </c>
      <c r="D40" s="36"/>
      <c r="E40" s="35"/>
      <c r="F40" s="35"/>
      <c r="G40" s="35"/>
      <c r="H40" s="35"/>
      <c r="I40" s="35"/>
      <c r="J40" s="35"/>
    </row>
    <row r="41" spans="1:10">
      <c r="A41" s="60" t="s">
        <v>583</v>
      </c>
      <c r="B41" s="61"/>
      <c r="C41" s="60">
        <f>SUM(C32:C40)</f>
        <v>17</v>
      </c>
      <c r="D41" s="36"/>
      <c r="E41" s="36"/>
      <c r="F41" s="62"/>
      <c r="G41" s="63"/>
      <c r="H41" s="35"/>
      <c r="I41" s="35"/>
      <c r="J41" s="35"/>
    </row>
  </sheetData>
  <autoFilter ref="B9:Q26">
    <extLst/>
  </autoFilter>
  <mergeCells count="6">
    <mergeCell ref="A28:G28"/>
    <mergeCell ref="A30:C30"/>
    <mergeCell ref="E30:I30"/>
    <mergeCell ref="A41:B41"/>
    <mergeCell ref="E38:F39"/>
    <mergeCell ref="G38:I39"/>
  </mergeCells>
  <hyperlinks>
    <hyperlink ref="J23" r:id="rId2" display="2022-000347538" tooltip="https://mail.posindonesia.co.id/callto:2022-000347538"/>
  </hyperlinks>
  <pageMargins left="0.159027777777778" right="0.11875" top="0.309027777777778" bottom="0.309027777777778" header="0.11875" footer="0.11875"/>
  <pageSetup paperSize="9" scale="4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9"/>
  <sheetViews>
    <sheetView zoomScale="80" zoomScaleNormal="80" workbookViewId="0">
      <pane ySplit="9" topLeftCell="A10" activePane="bottomLeft" state="frozen"/>
      <selection/>
      <selection pane="bottomLeft" activeCell="A72" sqref="A72"/>
    </sheetView>
  </sheetViews>
  <sheetFormatPr defaultColWidth="9.14285714285714" defaultRowHeight="15"/>
  <cols>
    <col min="1" max="1" width="6.74285714285714" style="1" customWidth="1"/>
    <col min="2" max="2" width="50.5333333333333" style="3" customWidth="1"/>
    <col min="3" max="3" width="17.1333333333333" style="4" customWidth="1"/>
    <col min="4" max="4" width="12.1047619047619" style="4" customWidth="1"/>
    <col min="5" max="5" width="11.7619047619048" style="4" customWidth="1"/>
    <col min="6" max="6" width="21.6" style="5" customWidth="1"/>
    <col min="7" max="7" width="23.4571428571429" style="6" customWidth="1"/>
    <col min="8" max="8" width="18.3904761904762" style="6" customWidth="1"/>
    <col min="9" max="9" width="17.3238095238095" style="7" customWidth="1"/>
    <col min="10" max="10" width="16.247619047619" style="5" customWidth="1"/>
    <col min="11" max="11" width="21.0666666666667" style="6" customWidth="1"/>
    <col min="12" max="12" width="19.5904761904762" style="6" customWidth="1"/>
    <col min="13" max="13" width="12.1904761904762" style="5" customWidth="1"/>
    <col min="14" max="14" width="17.5238095238095" style="8" customWidth="1"/>
    <col min="15" max="15" width="42.647619047619" style="3" customWidth="1"/>
    <col min="16" max="16" width="38.1619047619048" style="9" customWidth="1"/>
    <col min="17" max="17" width="17.9619047619048" style="5" customWidth="1"/>
    <col min="18" max="257" width="9.14285714285714" style="1"/>
  </cols>
  <sheetData>
    <row r="1" s="1" customFormat="1" ht="23.25" spans="1:17">
      <c r="A1" s="10" t="s">
        <v>0</v>
      </c>
      <c r="B1" s="11"/>
      <c r="C1" s="12"/>
      <c r="D1" s="12"/>
      <c r="E1" s="12"/>
      <c r="F1" s="13"/>
      <c r="G1" s="14"/>
      <c r="H1" s="14"/>
      <c r="I1" s="64"/>
      <c r="J1" s="13"/>
      <c r="K1" s="65"/>
      <c r="L1" s="65"/>
      <c r="M1" s="17"/>
      <c r="N1" s="13"/>
      <c r="O1" s="11"/>
      <c r="P1" s="16"/>
      <c r="Q1" s="17"/>
    </row>
    <row r="2" s="1" customFormat="1" ht="20.25" spans="1:17">
      <c r="A2" s="15" t="s">
        <v>1</v>
      </c>
      <c r="B2" s="11"/>
      <c r="C2" s="12"/>
      <c r="D2" s="12"/>
      <c r="E2" s="12"/>
      <c r="F2" s="13"/>
      <c r="G2" s="14"/>
      <c r="H2" s="14"/>
      <c r="I2" s="64"/>
      <c r="J2" s="13"/>
      <c r="K2" s="65"/>
      <c r="L2" s="65"/>
      <c r="M2" s="17"/>
      <c r="N2" s="13"/>
      <c r="O2" s="11"/>
      <c r="P2" s="16"/>
      <c r="Q2" s="17"/>
    </row>
    <row r="3" s="1" customFormat="1" ht="20.25" spans="1:17">
      <c r="A3" s="15" t="s">
        <v>2</v>
      </c>
      <c r="B3" s="11"/>
      <c r="C3" s="12"/>
      <c r="D3" s="12"/>
      <c r="E3" s="12"/>
      <c r="F3" s="13"/>
      <c r="G3" s="14"/>
      <c r="H3" s="14"/>
      <c r="I3" s="64"/>
      <c r="J3" s="13"/>
      <c r="K3" s="65"/>
      <c r="L3" s="65"/>
      <c r="M3" s="17"/>
      <c r="N3" s="13"/>
      <c r="O3" s="11"/>
      <c r="P3" s="16"/>
      <c r="Q3" s="17"/>
    </row>
    <row r="4" s="1" customFormat="1" ht="20.25" spans="1:16">
      <c r="A4" s="15" t="s">
        <v>3</v>
      </c>
      <c r="B4" s="11"/>
      <c r="C4" s="12"/>
      <c r="D4" s="12"/>
      <c r="E4" s="12"/>
      <c r="F4" s="13"/>
      <c r="G4" s="14"/>
      <c r="H4" s="14"/>
      <c r="I4" s="64"/>
      <c r="J4" s="13"/>
      <c r="K4" s="65"/>
      <c r="L4" s="65"/>
      <c r="M4" s="17"/>
      <c r="N4" s="12"/>
      <c r="O4" s="11"/>
      <c r="P4" s="16"/>
    </row>
    <row r="5" s="1" customFormat="1" ht="20.25" spans="1:16">
      <c r="A5" s="15" t="s">
        <v>4</v>
      </c>
      <c r="B5" s="16"/>
      <c r="C5" s="13"/>
      <c r="D5" s="12"/>
      <c r="E5" s="12"/>
      <c r="F5" s="13"/>
      <c r="G5" s="14"/>
      <c r="H5" s="14"/>
      <c r="I5" s="64"/>
      <c r="J5" s="13"/>
      <c r="K5" s="65"/>
      <c r="L5" s="65"/>
      <c r="M5" s="17"/>
      <c r="N5" s="12"/>
      <c r="O5" s="11"/>
      <c r="P5" s="16"/>
    </row>
    <row r="6" s="1" customFormat="1" ht="20.25" spans="1:17">
      <c r="A6" s="15" t="s">
        <v>5</v>
      </c>
      <c r="B6" s="16"/>
      <c r="C6" s="13"/>
      <c r="D6" s="13"/>
      <c r="E6" s="13"/>
      <c r="F6" s="13"/>
      <c r="G6" s="13"/>
      <c r="H6" s="13"/>
      <c r="I6" s="13"/>
      <c r="J6" s="13"/>
      <c r="K6" s="17"/>
      <c r="L6" s="17"/>
      <c r="M6" s="17"/>
      <c r="N6" s="17"/>
      <c r="O6" s="16"/>
      <c r="P6" s="16"/>
      <c r="Q6" s="17"/>
    </row>
    <row r="7" s="1" customFormat="1" ht="20.25" spans="1:17">
      <c r="A7" s="15" t="s">
        <v>6</v>
      </c>
      <c r="B7" s="16"/>
      <c r="C7" s="13"/>
      <c r="D7" s="13"/>
      <c r="E7" s="13"/>
      <c r="F7" s="13"/>
      <c r="G7" s="13"/>
      <c r="H7" s="13"/>
      <c r="I7" s="13"/>
      <c r="J7" s="13"/>
      <c r="K7" s="17"/>
      <c r="L7" s="17"/>
      <c r="M7" s="17"/>
      <c r="N7" s="17"/>
      <c r="O7" s="16"/>
      <c r="P7" s="16"/>
      <c r="Q7" s="17"/>
    </row>
    <row r="8" s="1" customFormat="1" ht="18.75" spans="1:16">
      <c r="A8" s="17"/>
      <c r="B8" s="11"/>
      <c r="C8" s="12"/>
      <c r="D8" s="12"/>
      <c r="E8" s="12"/>
      <c r="F8" s="13"/>
      <c r="G8" s="14"/>
      <c r="H8" s="14"/>
      <c r="I8" s="64"/>
      <c r="J8" s="13"/>
      <c r="K8" s="65"/>
      <c r="L8" s="65"/>
      <c r="M8" s="17"/>
      <c r="N8" s="13"/>
      <c r="O8" s="11"/>
      <c r="P8" s="16"/>
    </row>
    <row r="9" s="1" customFormat="1" ht="30" spans="1:17">
      <c r="A9" s="18" t="s">
        <v>7</v>
      </c>
      <c r="B9" s="19" t="s">
        <v>8</v>
      </c>
      <c r="C9" s="19" t="s">
        <v>9</v>
      </c>
      <c r="D9" s="19" t="s">
        <v>10</v>
      </c>
      <c r="E9" s="19" t="s">
        <v>11</v>
      </c>
      <c r="F9" s="18" t="s">
        <v>12</v>
      </c>
      <c r="G9" s="20" t="s">
        <v>13</v>
      </c>
      <c r="H9" s="20" t="s">
        <v>14</v>
      </c>
      <c r="I9" s="18" t="s">
        <v>15</v>
      </c>
      <c r="J9" s="18" t="s">
        <v>16</v>
      </c>
      <c r="K9" s="66" t="s">
        <v>17</v>
      </c>
      <c r="L9" s="66" t="s">
        <v>18</v>
      </c>
      <c r="M9" s="19" t="s">
        <v>19</v>
      </c>
      <c r="N9" s="19" t="s">
        <v>20</v>
      </c>
      <c r="O9" s="19" t="s">
        <v>21</v>
      </c>
      <c r="P9" s="18" t="s">
        <v>22</v>
      </c>
      <c r="Q9" s="19" t="s">
        <v>23</v>
      </c>
    </row>
    <row r="10" s="1" customFormat="1" spans="1:17">
      <c r="A10" s="21">
        <v>1</v>
      </c>
      <c r="B10" s="80" t="s">
        <v>182</v>
      </c>
      <c r="C10" s="81">
        <v>93700</v>
      </c>
      <c r="D10" s="82" t="s">
        <v>183</v>
      </c>
      <c r="E10" s="24" t="s">
        <v>44</v>
      </c>
      <c r="F10" s="81" t="s">
        <v>184</v>
      </c>
      <c r="G10" s="83" t="s">
        <v>185</v>
      </c>
      <c r="H10" s="84">
        <v>44786.3930555556</v>
      </c>
      <c r="I10" s="85">
        <v>252508</v>
      </c>
      <c r="J10" s="68" t="s">
        <v>186</v>
      </c>
      <c r="K10" s="84">
        <v>44786.3930555556</v>
      </c>
      <c r="L10" s="89">
        <v>44786.4909722222</v>
      </c>
      <c r="M10" s="69">
        <f t="shared" ref="M10:M14" si="0">L10-K10</f>
        <v>0.0979166666002129</v>
      </c>
      <c r="N10" s="72" t="s">
        <v>66</v>
      </c>
      <c r="O10" s="71" t="s">
        <v>187</v>
      </c>
      <c r="P10" s="22" t="s">
        <v>188</v>
      </c>
      <c r="Q10" s="79" t="s">
        <v>32</v>
      </c>
    </row>
    <row r="11" s="1" customFormat="1" spans="1:17">
      <c r="A11" s="21">
        <v>2</v>
      </c>
      <c r="B11" s="22" t="s">
        <v>189</v>
      </c>
      <c r="C11" s="23" t="s">
        <v>190</v>
      </c>
      <c r="D11" s="24" t="s">
        <v>191</v>
      </c>
      <c r="E11" s="24" t="s">
        <v>75</v>
      </c>
      <c r="F11" s="81" t="s">
        <v>192</v>
      </c>
      <c r="G11" s="23" t="s">
        <v>193</v>
      </c>
      <c r="H11" s="84">
        <v>44786.4409722222</v>
      </c>
      <c r="I11" s="85">
        <v>340253</v>
      </c>
      <c r="J11" s="22"/>
      <c r="K11" s="84">
        <v>44786.4409722222</v>
      </c>
      <c r="L11" s="84">
        <v>44786.4652777778</v>
      </c>
      <c r="M11" s="69">
        <f t="shared" si="0"/>
        <v>0.0243055556056788</v>
      </c>
      <c r="N11" s="72" t="s">
        <v>39</v>
      </c>
      <c r="O11" s="71" t="s">
        <v>194</v>
      </c>
      <c r="P11" s="68" t="s">
        <v>195</v>
      </c>
      <c r="Q11" s="79" t="s">
        <v>32</v>
      </c>
    </row>
    <row r="12" s="1" customFormat="1" spans="1:17">
      <c r="A12" s="21">
        <v>3</v>
      </c>
      <c r="B12" s="80" t="s">
        <v>142</v>
      </c>
      <c r="C12" s="81">
        <v>74172</v>
      </c>
      <c r="D12" s="24" t="s">
        <v>52</v>
      </c>
      <c r="E12" s="81">
        <v>90004</v>
      </c>
      <c r="F12" s="81" t="s">
        <v>143</v>
      </c>
      <c r="G12" s="26" t="s">
        <v>196</v>
      </c>
      <c r="H12" s="84">
        <v>44786.5479166667</v>
      </c>
      <c r="I12" s="85">
        <v>363815</v>
      </c>
      <c r="J12" s="68"/>
      <c r="K12" s="84">
        <v>44786.5479166667</v>
      </c>
      <c r="L12" s="84">
        <v>44796.4034722222</v>
      </c>
      <c r="M12" s="69">
        <f t="shared" si="0"/>
        <v>9.85555555549945</v>
      </c>
      <c r="N12" s="72" t="s">
        <v>47</v>
      </c>
      <c r="O12" s="68" t="s">
        <v>61</v>
      </c>
      <c r="P12" s="68" t="s">
        <v>197</v>
      </c>
      <c r="Q12" s="79" t="s">
        <v>32</v>
      </c>
    </row>
    <row r="13" s="1" customFormat="1" spans="1:17">
      <c r="A13" s="21">
        <v>4</v>
      </c>
      <c r="B13" s="80" t="s">
        <v>198</v>
      </c>
      <c r="C13" s="81">
        <v>43282</v>
      </c>
      <c r="D13" s="24" t="s">
        <v>199</v>
      </c>
      <c r="E13" s="25" t="s">
        <v>100</v>
      </c>
      <c r="F13" s="81" t="s">
        <v>200</v>
      </c>
      <c r="G13" s="26" t="s">
        <v>201</v>
      </c>
      <c r="H13" s="84">
        <v>44786.5527777778</v>
      </c>
      <c r="I13" s="85">
        <v>566222</v>
      </c>
      <c r="J13" s="68"/>
      <c r="K13" s="84">
        <v>44786.5527777778</v>
      </c>
      <c r="L13" s="89">
        <v>44796.4041666667</v>
      </c>
      <c r="M13" s="69">
        <f t="shared" si="0"/>
        <v>9.85138888890651</v>
      </c>
      <c r="N13" s="72" t="s">
        <v>47</v>
      </c>
      <c r="O13" s="68" t="s">
        <v>61</v>
      </c>
      <c r="P13" s="68" t="s">
        <v>202</v>
      </c>
      <c r="Q13" s="79" t="s">
        <v>32</v>
      </c>
    </row>
    <row r="14" s="2" customFormat="1" spans="1:17">
      <c r="A14" s="21">
        <v>5</v>
      </c>
      <c r="B14" s="80" t="s">
        <v>203</v>
      </c>
      <c r="C14" s="81">
        <v>28000</v>
      </c>
      <c r="D14" s="24" t="s">
        <v>204</v>
      </c>
      <c r="E14" s="81">
        <v>20004</v>
      </c>
      <c r="F14" s="81" t="s">
        <v>205</v>
      </c>
      <c r="G14" s="26" t="s">
        <v>206</v>
      </c>
      <c r="H14" s="84">
        <v>44786.60625</v>
      </c>
      <c r="I14" s="85">
        <v>261439</v>
      </c>
      <c r="J14" s="22"/>
      <c r="K14" s="84">
        <v>44786.60625</v>
      </c>
      <c r="L14" s="84">
        <v>44786.6875</v>
      </c>
      <c r="M14" s="69">
        <f t="shared" si="0"/>
        <v>0.0812500000029104</v>
      </c>
      <c r="N14" s="72" t="s">
        <v>66</v>
      </c>
      <c r="O14" s="68" t="s">
        <v>61</v>
      </c>
      <c r="P14" s="71" t="s">
        <v>207</v>
      </c>
      <c r="Q14" s="79" t="s">
        <v>32</v>
      </c>
    </row>
    <row r="15" s="1" customFormat="1" spans="1:17">
      <c r="A15" s="21">
        <v>6</v>
      </c>
      <c r="B15" s="80" t="s">
        <v>208</v>
      </c>
      <c r="C15" s="81" t="s">
        <v>209</v>
      </c>
      <c r="D15" s="24" t="s">
        <v>35</v>
      </c>
      <c r="E15" s="25" t="s">
        <v>36</v>
      </c>
      <c r="F15" s="81" t="s">
        <v>210</v>
      </c>
      <c r="G15" s="26" t="s">
        <v>211</v>
      </c>
      <c r="H15" s="84">
        <v>44789.3930555556</v>
      </c>
      <c r="I15" s="85">
        <v>301567</v>
      </c>
      <c r="J15" s="22"/>
      <c r="K15" s="84">
        <v>44789.3930555556</v>
      </c>
      <c r="L15" s="84"/>
      <c r="M15" s="69"/>
      <c r="N15" s="72" t="s">
        <v>78</v>
      </c>
      <c r="O15" s="68" t="s">
        <v>212</v>
      </c>
      <c r="P15" s="71" t="s">
        <v>213</v>
      </c>
      <c r="Q15" s="78" t="s">
        <v>134</v>
      </c>
    </row>
    <row r="16" s="1" customFormat="1" spans="1:17">
      <c r="A16" s="21">
        <v>7</v>
      </c>
      <c r="B16" s="80" t="s">
        <v>214</v>
      </c>
      <c r="C16" s="81">
        <v>22454</v>
      </c>
      <c r="D16" s="24" t="s">
        <v>215</v>
      </c>
      <c r="E16" s="25" t="s">
        <v>75</v>
      </c>
      <c r="F16" s="81" t="s">
        <v>216</v>
      </c>
      <c r="G16" s="83" t="s">
        <v>217</v>
      </c>
      <c r="H16" s="84">
        <v>44789.3930555556</v>
      </c>
      <c r="I16" s="85">
        <v>642247</v>
      </c>
      <c r="J16" s="68"/>
      <c r="K16" s="84">
        <v>44789.3930555556</v>
      </c>
      <c r="L16" s="84">
        <v>44796.7</v>
      </c>
      <c r="M16" s="69">
        <f t="shared" ref="M16:M23" si="1">L16-K16</f>
        <v>7.30694444439723</v>
      </c>
      <c r="N16" s="72" t="s">
        <v>78</v>
      </c>
      <c r="O16" s="68" t="s">
        <v>218</v>
      </c>
      <c r="P16" s="71" t="s">
        <v>219</v>
      </c>
      <c r="Q16" s="79" t="s">
        <v>32</v>
      </c>
    </row>
    <row r="17" s="1" customFormat="1" spans="1:17">
      <c r="A17" s="21">
        <v>8</v>
      </c>
      <c r="B17" s="71" t="s">
        <v>220</v>
      </c>
      <c r="C17" s="85">
        <v>51156</v>
      </c>
      <c r="D17" s="24" t="s">
        <v>221</v>
      </c>
      <c r="E17" s="25" t="s">
        <v>26</v>
      </c>
      <c r="F17" s="85" t="s">
        <v>222</v>
      </c>
      <c r="G17" s="26" t="s">
        <v>223</v>
      </c>
      <c r="H17" s="84">
        <v>44789.3930555556</v>
      </c>
      <c r="I17" s="85">
        <v>906403</v>
      </c>
      <c r="J17" s="68"/>
      <c r="K17" s="84">
        <v>44789.3930555556</v>
      </c>
      <c r="L17" s="89"/>
      <c r="M17" s="69"/>
      <c r="N17" s="72" t="s">
        <v>78</v>
      </c>
      <c r="O17" s="68" t="s">
        <v>212</v>
      </c>
      <c r="P17" s="71" t="s">
        <v>224</v>
      </c>
      <c r="Q17" s="78" t="s">
        <v>134</v>
      </c>
    </row>
    <row r="18" s="1" customFormat="1" spans="1:17">
      <c r="A18" s="21">
        <v>9</v>
      </c>
      <c r="B18" s="71" t="s">
        <v>225</v>
      </c>
      <c r="C18" s="85">
        <v>54383</v>
      </c>
      <c r="D18" s="24" t="s">
        <v>226</v>
      </c>
      <c r="E18" s="25" t="s">
        <v>26</v>
      </c>
      <c r="F18" s="85" t="s">
        <v>227</v>
      </c>
      <c r="G18" s="85" t="s">
        <v>228</v>
      </c>
      <c r="H18" s="84">
        <v>44789.3930555556</v>
      </c>
      <c r="I18" s="85">
        <v>900643</v>
      </c>
      <c r="J18" s="68"/>
      <c r="K18" s="84">
        <v>44789.3930555556</v>
      </c>
      <c r="L18" s="84"/>
      <c r="M18" s="69"/>
      <c r="N18" s="72" t="s">
        <v>78</v>
      </c>
      <c r="O18" s="68" t="s">
        <v>212</v>
      </c>
      <c r="P18" s="68" t="s">
        <v>229</v>
      </c>
      <c r="Q18" s="78" t="s">
        <v>134</v>
      </c>
    </row>
    <row r="19" s="1" customFormat="1" spans="1:17">
      <c r="A19" s="21">
        <v>10</v>
      </c>
      <c r="B19" s="80" t="s">
        <v>230</v>
      </c>
      <c r="C19" s="81">
        <v>45586</v>
      </c>
      <c r="D19" s="24" t="s">
        <v>231</v>
      </c>
      <c r="E19" s="25" t="s">
        <v>100</v>
      </c>
      <c r="F19" s="81" t="s">
        <v>232</v>
      </c>
      <c r="G19" s="26" t="s">
        <v>233</v>
      </c>
      <c r="H19" s="84">
        <v>44789.3972222222</v>
      </c>
      <c r="I19" s="85">
        <v>825040</v>
      </c>
      <c r="J19" s="22"/>
      <c r="K19" s="84">
        <v>44789.3972222222</v>
      </c>
      <c r="L19" s="84">
        <v>44796.6965277778</v>
      </c>
      <c r="M19" s="69">
        <f t="shared" si="1"/>
        <v>7.29930555559986</v>
      </c>
      <c r="N19" s="72" t="s">
        <v>78</v>
      </c>
      <c r="O19" s="68" t="s">
        <v>234</v>
      </c>
      <c r="P19" s="71" t="s">
        <v>235</v>
      </c>
      <c r="Q19" s="79" t="s">
        <v>32</v>
      </c>
    </row>
    <row r="20" s="1" customFormat="1" spans="1:17">
      <c r="A20" s="21">
        <v>11</v>
      </c>
      <c r="B20" s="80" t="s">
        <v>236</v>
      </c>
      <c r="C20" s="81">
        <v>45583</v>
      </c>
      <c r="D20" s="24" t="s">
        <v>231</v>
      </c>
      <c r="E20" s="25" t="s">
        <v>100</v>
      </c>
      <c r="F20" s="81" t="s">
        <v>237</v>
      </c>
      <c r="G20" s="26" t="s">
        <v>238</v>
      </c>
      <c r="H20" s="84">
        <v>44789.3979166667</v>
      </c>
      <c r="I20" s="85">
        <v>872534</v>
      </c>
      <c r="J20" s="68"/>
      <c r="K20" s="84">
        <v>44789.3979166667</v>
      </c>
      <c r="L20" s="84">
        <v>44796.7013888889</v>
      </c>
      <c r="M20" s="69">
        <f t="shared" si="1"/>
        <v>7.30347222220007</v>
      </c>
      <c r="N20" s="72" t="s">
        <v>78</v>
      </c>
      <c r="O20" s="68" t="s">
        <v>234</v>
      </c>
      <c r="P20" s="71" t="s">
        <v>239</v>
      </c>
      <c r="Q20" s="79" t="s">
        <v>32</v>
      </c>
    </row>
    <row r="21" s="1" customFormat="1" spans="1:17">
      <c r="A21" s="21">
        <v>12</v>
      </c>
      <c r="B21" s="80" t="s">
        <v>240</v>
      </c>
      <c r="C21" s="81">
        <v>45566</v>
      </c>
      <c r="D21" s="24" t="s">
        <v>231</v>
      </c>
      <c r="E21" s="25" t="s">
        <v>100</v>
      </c>
      <c r="F21" s="81" t="s">
        <v>241</v>
      </c>
      <c r="G21" s="26" t="s">
        <v>242</v>
      </c>
      <c r="H21" s="84">
        <v>44789.3979166667</v>
      </c>
      <c r="I21" s="85">
        <v>872534</v>
      </c>
      <c r="J21" s="22"/>
      <c r="K21" s="84">
        <v>44789.3979166667</v>
      </c>
      <c r="L21" s="84">
        <v>44796.7013888889</v>
      </c>
      <c r="M21" s="69">
        <f t="shared" si="1"/>
        <v>7.30347222220007</v>
      </c>
      <c r="N21" s="72" t="s">
        <v>78</v>
      </c>
      <c r="O21" s="68" t="s">
        <v>234</v>
      </c>
      <c r="P21" s="71" t="s">
        <v>243</v>
      </c>
      <c r="Q21" s="79" t="s">
        <v>32</v>
      </c>
    </row>
    <row r="22" s="1" customFormat="1" spans="1:17">
      <c r="A22" s="21">
        <v>13</v>
      </c>
      <c r="B22" s="80" t="s">
        <v>244</v>
      </c>
      <c r="C22" s="81">
        <v>52473</v>
      </c>
      <c r="D22" s="24" t="s">
        <v>245</v>
      </c>
      <c r="E22" s="25" t="s">
        <v>26</v>
      </c>
      <c r="F22" s="85" t="s">
        <v>246</v>
      </c>
      <c r="G22" s="26" t="s">
        <v>247</v>
      </c>
      <c r="H22" s="84">
        <v>44789.3979166667</v>
      </c>
      <c r="I22" s="85">
        <v>938721</v>
      </c>
      <c r="J22" s="68"/>
      <c r="K22" s="84">
        <v>44789.3979166667</v>
      </c>
      <c r="L22" s="84">
        <v>44799.4555555556</v>
      </c>
      <c r="M22" s="69">
        <f t="shared" si="1"/>
        <v>10.0576388889021</v>
      </c>
      <c r="N22" s="72" t="s">
        <v>78</v>
      </c>
      <c r="O22" s="68" t="s">
        <v>212</v>
      </c>
      <c r="P22" s="68" t="s">
        <v>248</v>
      </c>
      <c r="Q22" s="79" t="s">
        <v>32</v>
      </c>
    </row>
    <row r="23" s="1" customFormat="1" spans="1:17">
      <c r="A23" s="21">
        <v>14</v>
      </c>
      <c r="B23" s="80" t="s">
        <v>249</v>
      </c>
      <c r="C23" s="81">
        <v>30772</v>
      </c>
      <c r="D23" s="24" t="s">
        <v>250</v>
      </c>
      <c r="E23" s="25" t="s">
        <v>75</v>
      </c>
      <c r="F23" s="81" t="s">
        <v>251</v>
      </c>
      <c r="G23" s="26" t="s">
        <v>252</v>
      </c>
      <c r="H23" s="84">
        <v>44789.3979166667</v>
      </c>
      <c r="I23" s="85">
        <v>561526</v>
      </c>
      <c r="J23" s="22"/>
      <c r="K23" s="84">
        <v>44789.3979166667</v>
      </c>
      <c r="L23" s="84">
        <v>44799.4569444444</v>
      </c>
      <c r="M23" s="69">
        <f t="shared" si="1"/>
        <v>10.059027777701</v>
      </c>
      <c r="N23" s="72" t="s">
        <v>78</v>
      </c>
      <c r="O23" s="68" t="s">
        <v>212</v>
      </c>
      <c r="P23" s="68" t="s">
        <v>253</v>
      </c>
      <c r="Q23" s="79" t="s">
        <v>32</v>
      </c>
    </row>
    <row r="24" s="1" customFormat="1" spans="1:17">
      <c r="A24" s="21">
        <v>15</v>
      </c>
      <c r="B24" s="80" t="s">
        <v>249</v>
      </c>
      <c r="C24" s="81">
        <v>30772</v>
      </c>
      <c r="D24" s="24" t="s">
        <v>250</v>
      </c>
      <c r="E24" s="25" t="s">
        <v>75</v>
      </c>
      <c r="F24" s="81" t="s">
        <v>251</v>
      </c>
      <c r="G24" s="85" t="s">
        <v>585</v>
      </c>
      <c r="H24" s="84">
        <v>44789.4048611111</v>
      </c>
      <c r="I24" s="85">
        <v>150126</v>
      </c>
      <c r="J24" s="22"/>
      <c r="K24" s="84">
        <v>44789.4048611111</v>
      </c>
      <c r="L24" s="84"/>
      <c r="M24" s="69"/>
      <c r="N24" s="72" t="s">
        <v>78</v>
      </c>
      <c r="O24" s="68" t="s">
        <v>212</v>
      </c>
      <c r="P24" s="68" t="s">
        <v>258</v>
      </c>
      <c r="Q24" s="79" t="s">
        <v>32</v>
      </c>
    </row>
    <row r="25" s="1" customFormat="1" spans="1:17">
      <c r="A25" s="21">
        <v>16</v>
      </c>
      <c r="B25" s="71" t="s">
        <v>259</v>
      </c>
      <c r="C25" s="85">
        <v>67375</v>
      </c>
      <c r="D25" s="24" t="s">
        <v>260</v>
      </c>
      <c r="E25" s="25" t="s">
        <v>92</v>
      </c>
      <c r="F25" s="85" t="s">
        <v>261</v>
      </c>
      <c r="G25" s="85" t="s">
        <v>262</v>
      </c>
      <c r="H25" s="84">
        <v>44789.4048611111</v>
      </c>
      <c r="I25" s="85">
        <v>678994</v>
      </c>
      <c r="J25" s="22"/>
      <c r="K25" s="84">
        <v>44789.4048611111</v>
      </c>
      <c r="L25" s="84"/>
      <c r="M25" s="69"/>
      <c r="N25" s="72" t="s">
        <v>78</v>
      </c>
      <c r="O25" s="68" t="s">
        <v>212</v>
      </c>
      <c r="P25" s="68" t="s">
        <v>263</v>
      </c>
      <c r="Q25" s="78" t="s">
        <v>134</v>
      </c>
    </row>
    <row r="26" s="1" customFormat="1" spans="1:17">
      <c r="A26" s="21">
        <v>17</v>
      </c>
      <c r="B26" s="80" t="s">
        <v>264</v>
      </c>
      <c r="C26" s="81">
        <v>73572</v>
      </c>
      <c r="D26" s="86" t="s">
        <v>265</v>
      </c>
      <c r="E26" s="24" t="s">
        <v>44</v>
      </c>
      <c r="F26" s="81" t="s">
        <v>266</v>
      </c>
      <c r="G26" s="26" t="s">
        <v>267</v>
      </c>
      <c r="H26" s="84">
        <v>44789.4048611111</v>
      </c>
      <c r="I26" s="85">
        <v>707234</v>
      </c>
      <c r="J26" s="22"/>
      <c r="K26" s="84">
        <v>44789.4048611111</v>
      </c>
      <c r="L26" s="84">
        <v>44792.7541666667</v>
      </c>
      <c r="M26" s="69">
        <f t="shared" ref="M26:M30" si="2">L26-K26</f>
        <v>3.34930555560277</v>
      </c>
      <c r="N26" s="72" t="s">
        <v>78</v>
      </c>
      <c r="O26" s="68" t="s">
        <v>268</v>
      </c>
      <c r="P26" s="71" t="s">
        <v>269</v>
      </c>
      <c r="Q26" s="79" t="s">
        <v>32</v>
      </c>
    </row>
    <row r="27" s="1" customFormat="1" spans="1:17">
      <c r="A27" s="21">
        <v>18</v>
      </c>
      <c r="B27" s="80" t="s">
        <v>270</v>
      </c>
      <c r="C27" s="81">
        <v>69272</v>
      </c>
      <c r="D27" s="24" t="s">
        <v>271</v>
      </c>
      <c r="E27" s="25" t="s">
        <v>92</v>
      </c>
      <c r="F27" s="81" t="s">
        <v>272</v>
      </c>
      <c r="G27" s="26" t="s">
        <v>273</v>
      </c>
      <c r="H27" s="84">
        <v>44789.4048611111</v>
      </c>
      <c r="I27" s="85">
        <v>629489</v>
      </c>
      <c r="J27" s="22"/>
      <c r="K27" s="84">
        <v>44789.4048611111</v>
      </c>
      <c r="L27" s="84"/>
      <c r="M27" s="69"/>
      <c r="N27" s="72" t="s">
        <v>78</v>
      </c>
      <c r="O27" s="68" t="s">
        <v>212</v>
      </c>
      <c r="P27" s="71" t="s">
        <v>274</v>
      </c>
      <c r="Q27" s="78" t="s">
        <v>134</v>
      </c>
    </row>
    <row r="28" s="1" customFormat="1" spans="1:17">
      <c r="A28" s="21">
        <v>19</v>
      </c>
      <c r="B28" s="80" t="s">
        <v>275</v>
      </c>
      <c r="C28" s="81">
        <v>79454</v>
      </c>
      <c r="D28" s="24" t="s">
        <v>276</v>
      </c>
      <c r="E28" s="81">
        <v>90004</v>
      </c>
      <c r="F28" s="81" t="s">
        <v>277</v>
      </c>
      <c r="G28" s="26" t="s">
        <v>278</v>
      </c>
      <c r="H28" s="84">
        <v>44789.4048611111</v>
      </c>
      <c r="I28" s="85">
        <v>504667</v>
      </c>
      <c r="J28" s="22"/>
      <c r="K28" s="84">
        <v>44789.4048611111</v>
      </c>
      <c r="L28" s="89">
        <v>44792.7534722222</v>
      </c>
      <c r="M28" s="69">
        <f t="shared" si="2"/>
        <v>3.34861111109785</v>
      </c>
      <c r="N28" s="72" t="s">
        <v>78</v>
      </c>
      <c r="O28" s="68" t="s">
        <v>268</v>
      </c>
      <c r="P28" s="68" t="s">
        <v>279</v>
      </c>
      <c r="Q28" s="79" t="s">
        <v>32</v>
      </c>
    </row>
    <row r="29" s="1" customFormat="1" spans="1:17">
      <c r="A29" s="21">
        <v>20</v>
      </c>
      <c r="B29" s="80" t="s">
        <v>280</v>
      </c>
      <c r="C29" s="81" t="s">
        <v>281</v>
      </c>
      <c r="D29" s="24" t="s">
        <v>129</v>
      </c>
      <c r="E29" s="25" t="s">
        <v>100</v>
      </c>
      <c r="F29" s="81" t="s">
        <v>282</v>
      </c>
      <c r="G29" s="26" t="s">
        <v>283</v>
      </c>
      <c r="H29" s="84">
        <v>44789.4048611111</v>
      </c>
      <c r="I29" s="85">
        <v>977654</v>
      </c>
      <c r="J29" s="68"/>
      <c r="K29" s="84">
        <v>44789.4048611111</v>
      </c>
      <c r="L29" s="89"/>
      <c r="M29" s="69"/>
      <c r="N29" s="72" t="s">
        <v>78</v>
      </c>
      <c r="O29" s="68" t="s">
        <v>284</v>
      </c>
      <c r="P29" s="71" t="s">
        <v>151</v>
      </c>
      <c r="Q29" s="78" t="s">
        <v>134</v>
      </c>
    </row>
    <row r="30" s="1" customFormat="1" spans="1:17">
      <c r="A30" s="21">
        <v>21</v>
      </c>
      <c r="B30" s="80" t="s">
        <v>285</v>
      </c>
      <c r="C30" s="81">
        <v>57700</v>
      </c>
      <c r="D30" s="24" t="s">
        <v>286</v>
      </c>
      <c r="E30" s="25" t="s">
        <v>26</v>
      </c>
      <c r="F30" s="87">
        <v>123231183118</v>
      </c>
      <c r="G30" s="26" t="s">
        <v>287</v>
      </c>
      <c r="H30" s="84">
        <v>44789.4048611111</v>
      </c>
      <c r="I30" s="85">
        <v>771689</v>
      </c>
      <c r="J30" s="71" t="s">
        <v>288</v>
      </c>
      <c r="K30" s="84">
        <v>44789.4048611111</v>
      </c>
      <c r="L30" s="84">
        <v>44791.7243055556</v>
      </c>
      <c r="M30" s="69">
        <f t="shared" si="2"/>
        <v>2.31944444450346</v>
      </c>
      <c r="N30" s="72" t="s">
        <v>29</v>
      </c>
      <c r="O30" s="68" t="s">
        <v>61</v>
      </c>
      <c r="P30" s="68" t="s">
        <v>289</v>
      </c>
      <c r="Q30" s="79" t="s">
        <v>32</v>
      </c>
    </row>
    <row r="31" s="1" customFormat="1" spans="1:17">
      <c r="A31" s="21">
        <v>22</v>
      </c>
      <c r="B31" s="80" t="s">
        <v>290</v>
      </c>
      <c r="C31" s="81">
        <v>53263</v>
      </c>
      <c r="D31" s="24" t="s">
        <v>291</v>
      </c>
      <c r="E31" s="25" t="s">
        <v>26</v>
      </c>
      <c r="F31" s="81" t="s">
        <v>292</v>
      </c>
      <c r="G31" s="26" t="s">
        <v>293</v>
      </c>
      <c r="H31" s="84">
        <v>44789.4159722222</v>
      </c>
      <c r="I31" s="85">
        <v>609139</v>
      </c>
      <c r="J31" s="22"/>
      <c r="K31" s="84">
        <v>44789.4159722222</v>
      </c>
      <c r="L31" s="84"/>
      <c r="M31" s="69"/>
      <c r="N31" s="72" t="s">
        <v>78</v>
      </c>
      <c r="O31" s="68" t="s">
        <v>212</v>
      </c>
      <c r="P31" s="68" t="s">
        <v>294</v>
      </c>
      <c r="Q31" s="78" t="s">
        <v>134</v>
      </c>
    </row>
    <row r="32" s="1" customFormat="1" spans="1:17">
      <c r="A32" s="21">
        <v>23</v>
      </c>
      <c r="B32" s="80" t="s">
        <v>295</v>
      </c>
      <c r="C32" s="81" t="s">
        <v>296</v>
      </c>
      <c r="D32" s="24" t="s">
        <v>291</v>
      </c>
      <c r="E32" s="25" t="s">
        <v>26</v>
      </c>
      <c r="F32" s="81" t="s">
        <v>297</v>
      </c>
      <c r="G32" s="26" t="s">
        <v>298</v>
      </c>
      <c r="H32" s="84">
        <v>44789.4166666667</v>
      </c>
      <c r="I32" s="85">
        <v>102287</v>
      </c>
      <c r="J32" s="68"/>
      <c r="K32" s="84">
        <v>44789.4166666667</v>
      </c>
      <c r="L32" s="84"/>
      <c r="M32" s="69"/>
      <c r="N32" s="72" t="s">
        <v>78</v>
      </c>
      <c r="O32" s="68" t="s">
        <v>212</v>
      </c>
      <c r="P32" s="68" t="s">
        <v>299</v>
      </c>
      <c r="Q32" s="78" t="s">
        <v>134</v>
      </c>
    </row>
    <row r="33" s="1" customFormat="1" spans="1:17">
      <c r="A33" s="21">
        <v>24</v>
      </c>
      <c r="B33" s="80" t="s">
        <v>300</v>
      </c>
      <c r="C33" s="81">
        <v>91100</v>
      </c>
      <c r="D33" s="24" t="s">
        <v>301</v>
      </c>
      <c r="E33" s="25" t="s">
        <v>44</v>
      </c>
      <c r="F33" s="81" t="s">
        <v>302</v>
      </c>
      <c r="G33" s="26" t="s">
        <v>303</v>
      </c>
      <c r="H33" s="84">
        <v>44789.4270833333</v>
      </c>
      <c r="I33" s="85">
        <v>319184</v>
      </c>
      <c r="J33" s="71" t="s">
        <v>304</v>
      </c>
      <c r="K33" s="84">
        <v>44789.4270833333</v>
      </c>
      <c r="L33" s="84">
        <v>44789.4986111111</v>
      </c>
      <c r="M33" s="69">
        <f t="shared" ref="M33:M42" si="3">L33-K33</f>
        <v>0.071527777799929</v>
      </c>
      <c r="N33" s="72" t="s">
        <v>66</v>
      </c>
      <c r="O33" s="71" t="s">
        <v>305</v>
      </c>
      <c r="P33" s="71" t="s">
        <v>306</v>
      </c>
      <c r="Q33" s="79" t="s">
        <v>32</v>
      </c>
    </row>
    <row r="34" s="1" customFormat="1" spans="1:17">
      <c r="A34" s="21">
        <v>25</v>
      </c>
      <c r="B34" s="80" t="s">
        <v>307</v>
      </c>
      <c r="C34" s="81" t="s">
        <v>308</v>
      </c>
      <c r="D34" s="24" t="s">
        <v>309</v>
      </c>
      <c r="E34" s="25" t="s">
        <v>100</v>
      </c>
      <c r="F34" s="81" t="s">
        <v>310</v>
      </c>
      <c r="G34" s="26" t="s">
        <v>311</v>
      </c>
      <c r="H34" s="84">
        <v>44789.4291666667</v>
      </c>
      <c r="I34" s="85">
        <v>505666</v>
      </c>
      <c r="J34" s="68"/>
      <c r="K34" s="84">
        <v>44789.4291666667</v>
      </c>
      <c r="L34" s="84"/>
      <c r="M34" s="69"/>
      <c r="N34" s="72" t="s">
        <v>78</v>
      </c>
      <c r="O34" s="68" t="s">
        <v>212</v>
      </c>
      <c r="P34" s="68" t="s">
        <v>312</v>
      </c>
      <c r="Q34" s="78" t="s">
        <v>134</v>
      </c>
    </row>
    <row r="35" s="1" customFormat="1" spans="1:17">
      <c r="A35" s="21">
        <v>26</v>
      </c>
      <c r="B35" s="80" t="s">
        <v>313</v>
      </c>
      <c r="C35" s="81" t="s">
        <v>314</v>
      </c>
      <c r="D35" s="24" t="s">
        <v>91</v>
      </c>
      <c r="E35" s="25" t="s">
        <v>92</v>
      </c>
      <c r="F35" s="81" t="s">
        <v>315</v>
      </c>
      <c r="G35" s="23" t="s">
        <v>316</v>
      </c>
      <c r="H35" s="84">
        <v>44789.4298611111</v>
      </c>
      <c r="I35" s="85">
        <v>709386</v>
      </c>
      <c r="J35" s="22"/>
      <c r="K35" s="84">
        <v>44789.4298611111</v>
      </c>
      <c r="L35" s="84"/>
      <c r="M35" s="69"/>
      <c r="N35" s="72" t="s">
        <v>78</v>
      </c>
      <c r="O35" s="68" t="s">
        <v>212</v>
      </c>
      <c r="P35" s="71" t="s">
        <v>317</v>
      </c>
      <c r="Q35" s="78" t="s">
        <v>134</v>
      </c>
    </row>
    <row r="36" s="1" customFormat="1" spans="1:17">
      <c r="A36" s="21">
        <v>27</v>
      </c>
      <c r="B36" s="80" t="s">
        <v>318</v>
      </c>
      <c r="C36" s="81" t="s">
        <v>319</v>
      </c>
      <c r="D36" s="24" t="s">
        <v>320</v>
      </c>
      <c r="E36" s="25" t="s">
        <v>75</v>
      </c>
      <c r="F36" s="81" t="s">
        <v>321</v>
      </c>
      <c r="G36" s="26" t="s">
        <v>322</v>
      </c>
      <c r="H36" s="84">
        <v>44789.4659722222</v>
      </c>
      <c r="I36" s="85">
        <v>759442</v>
      </c>
      <c r="J36" s="22"/>
      <c r="K36" s="84">
        <v>44789.4659722222</v>
      </c>
      <c r="L36" s="84"/>
      <c r="M36" s="69"/>
      <c r="N36" s="72" t="s">
        <v>78</v>
      </c>
      <c r="O36" s="68" t="s">
        <v>212</v>
      </c>
      <c r="P36" s="71" t="s">
        <v>323</v>
      </c>
      <c r="Q36" s="78" t="s">
        <v>134</v>
      </c>
    </row>
    <row r="37" s="1" customFormat="1" spans="1:17">
      <c r="A37" s="21">
        <v>28</v>
      </c>
      <c r="B37" s="22" t="s">
        <v>324</v>
      </c>
      <c r="C37" s="23">
        <v>70000</v>
      </c>
      <c r="D37" s="24" t="s">
        <v>325</v>
      </c>
      <c r="E37" s="32" t="s">
        <v>44</v>
      </c>
      <c r="F37" s="81" t="s">
        <v>326</v>
      </c>
      <c r="G37" s="26" t="s">
        <v>327</v>
      </c>
      <c r="H37" s="84">
        <v>44789.4763888889</v>
      </c>
      <c r="I37" s="85">
        <v>660142</v>
      </c>
      <c r="J37" s="22"/>
      <c r="K37" s="84">
        <v>44789.4763888889</v>
      </c>
      <c r="L37" s="84">
        <v>44789.5006944444</v>
      </c>
      <c r="M37" s="69">
        <f t="shared" si="3"/>
        <v>0.0243055555038154</v>
      </c>
      <c r="N37" s="72" t="s">
        <v>66</v>
      </c>
      <c r="O37" s="71" t="s">
        <v>328</v>
      </c>
      <c r="P37" s="68" t="s">
        <v>329</v>
      </c>
      <c r="Q37" s="79" t="s">
        <v>32</v>
      </c>
    </row>
    <row r="38" s="1" customFormat="1" spans="1:17">
      <c r="A38" s="21">
        <v>29</v>
      </c>
      <c r="B38" s="22" t="s">
        <v>330</v>
      </c>
      <c r="C38" s="23">
        <v>70000</v>
      </c>
      <c r="D38" s="24" t="s">
        <v>325</v>
      </c>
      <c r="E38" s="32" t="s">
        <v>44</v>
      </c>
      <c r="F38" s="88">
        <v>123231177134</v>
      </c>
      <c r="G38" s="26" t="s">
        <v>331</v>
      </c>
      <c r="H38" s="26">
        <v>44789.4791666667</v>
      </c>
      <c r="I38" s="85">
        <v>660142</v>
      </c>
      <c r="J38" s="71" t="s">
        <v>332</v>
      </c>
      <c r="K38" s="26">
        <v>44789.4791666667</v>
      </c>
      <c r="L38" s="84">
        <v>44789.6111111111</v>
      </c>
      <c r="M38" s="69">
        <f t="shared" si="3"/>
        <v>0.131944444401597</v>
      </c>
      <c r="N38" s="72" t="s">
        <v>29</v>
      </c>
      <c r="O38" s="68" t="s">
        <v>61</v>
      </c>
      <c r="P38" s="22" t="s">
        <v>329</v>
      </c>
      <c r="Q38" s="79" t="s">
        <v>32</v>
      </c>
    </row>
    <row r="39" s="1" customFormat="1" spans="1:17">
      <c r="A39" s="21">
        <v>30</v>
      </c>
      <c r="B39" s="22" t="s">
        <v>333</v>
      </c>
      <c r="C39" s="23">
        <v>57462</v>
      </c>
      <c r="D39" s="24" t="s">
        <v>334</v>
      </c>
      <c r="E39" s="25" t="s">
        <v>26</v>
      </c>
      <c r="F39" s="23" t="s">
        <v>335</v>
      </c>
      <c r="G39" s="26" t="s">
        <v>336</v>
      </c>
      <c r="H39" s="26">
        <v>44789.5340277778</v>
      </c>
      <c r="I39" s="85">
        <v>335794</v>
      </c>
      <c r="J39" s="22"/>
      <c r="K39" s="26">
        <v>44789.5340277778</v>
      </c>
      <c r="L39" s="26">
        <v>44799.4486111111</v>
      </c>
      <c r="M39" s="69">
        <f t="shared" si="3"/>
        <v>9.91458333329501</v>
      </c>
      <c r="N39" s="72" t="s">
        <v>78</v>
      </c>
      <c r="O39" s="68" t="s">
        <v>212</v>
      </c>
      <c r="P39" s="68" t="s">
        <v>337</v>
      </c>
      <c r="Q39" s="79" t="s">
        <v>32</v>
      </c>
    </row>
    <row r="40" s="1" customFormat="1" spans="1:17">
      <c r="A40" s="21">
        <v>31</v>
      </c>
      <c r="B40" s="22" t="s">
        <v>338</v>
      </c>
      <c r="C40" s="23">
        <v>57461</v>
      </c>
      <c r="D40" s="24" t="s">
        <v>334</v>
      </c>
      <c r="E40" s="25" t="s">
        <v>26</v>
      </c>
      <c r="F40" s="23" t="s">
        <v>339</v>
      </c>
      <c r="G40" s="26" t="s">
        <v>340</v>
      </c>
      <c r="H40" s="26">
        <v>44789.5340277778</v>
      </c>
      <c r="I40" s="85">
        <v>148084</v>
      </c>
      <c r="J40" s="68"/>
      <c r="K40" s="26">
        <v>44789.5340277778</v>
      </c>
      <c r="L40" s="26">
        <v>44799.4506944444</v>
      </c>
      <c r="M40" s="69">
        <f t="shared" si="3"/>
        <v>9.91666666659876</v>
      </c>
      <c r="N40" s="72" t="s">
        <v>78</v>
      </c>
      <c r="O40" s="68" t="s">
        <v>212</v>
      </c>
      <c r="P40" s="71" t="s">
        <v>341</v>
      </c>
      <c r="Q40" s="79" t="s">
        <v>32</v>
      </c>
    </row>
    <row r="41" s="1" customFormat="1" spans="1:17">
      <c r="A41" s="21">
        <v>32</v>
      </c>
      <c r="B41" s="22" t="s">
        <v>342</v>
      </c>
      <c r="C41" s="23">
        <v>54391</v>
      </c>
      <c r="D41" s="24" t="s">
        <v>226</v>
      </c>
      <c r="E41" s="25" t="s">
        <v>26</v>
      </c>
      <c r="F41" s="23" t="s">
        <v>343</v>
      </c>
      <c r="G41" s="26" t="s">
        <v>344</v>
      </c>
      <c r="H41" s="26">
        <v>44789.5861111111</v>
      </c>
      <c r="I41" s="85">
        <v>101629</v>
      </c>
      <c r="J41" s="68"/>
      <c r="K41" s="26">
        <v>44789.5861111111</v>
      </c>
      <c r="L41" s="26">
        <v>44799.4520833333</v>
      </c>
      <c r="M41" s="69">
        <f t="shared" si="3"/>
        <v>9.86597222220007</v>
      </c>
      <c r="N41" s="72" t="s">
        <v>78</v>
      </c>
      <c r="O41" s="68" t="s">
        <v>212</v>
      </c>
      <c r="P41" s="68" t="s">
        <v>345</v>
      </c>
      <c r="Q41" s="79" t="s">
        <v>32</v>
      </c>
    </row>
    <row r="42" s="1" customFormat="1" spans="1:17">
      <c r="A42" s="21">
        <v>33</v>
      </c>
      <c r="B42" s="22" t="s">
        <v>346</v>
      </c>
      <c r="C42" s="23">
        <v>28911</v>
      </c>
      <c r="D42" s="24" t="s">
        <v>136</v>
      </c>
      <c r="E42" s="24" t="s">
        <v>75</v>
      </c>
      <c r="F42" s="23" t="s">
        <v>347</v>
      </c>
      <c r="G42" s="26" t="s">
        <v>348</v>
      </c>
      <c r="H42" s="26">
        <v>44789.5888888889</v>
      </c>
      <c r="I42" s="85">
        <v>782047</v>
      </c>
      <c r="J42" s="68"/>
      <c r="K42" s="26">
        <v>44789.5888888889</v>
      </c>
      <c r="L42" s="26">
        <v>44799.4534722222</v>
      </c>
      <c r="M42" s="69">
        <f t="shared" si="3"/>
        <v>9.86458333329938</v>
      </c>
      <c r="N42" s="72" t="s">
        <v>78</v>
      </c>
      <c r="O42" s="68" t="s">
        <v>349</v>
      </c>
      <c r="P42" s="68" t="s">
        <v>350</v>
      </c>
      <c r="Q42" s="79" t="s">
        <v>32</v>
      </c>
    </row>
    <row r="43" s="1" customFormat="1" spans="1:17">
      <c r="A43" s="21">
        <v>34</v>
      </c>
      <c r="B43" s="22" t="s">
        <v>351</v>
      </c>
      <c r="C43" s="23">
        <v>16760</v>
      </c>
      <c r="D43" s="24" t="s">
        <v>352</v>
      </c>
      <c r="E43" s="25" t="s">
        <v>100</v>
      </c>
      <c r="F43" s="23" t="s">
        <v>353</v>
      </c>
      <c r="G43" s="26" t="s">
        <v>354</v>
      </c>
      <c r="H43" s="26">
        <v>44789.5902777778</v>
      </c>
      <c r="I43" s="85">
        <v>290839</v>
      </c>
      <c r="J43" s="68"/>
      <c r="K43" s="26">
        <v>44789.5902777778</v>
      </c>
      <c r="L43" s="26"/>
      <c r="M43" s="69"/>
      <c r="N43" s="72" t="s">
        <v>78</v>
      </c>
      <c r="O43" s="68" t="s">
        <v>212</v>
      </c>
      <c r="P43" s="68" t="s">
        <v>355</v>
      </c>
      <c r="Q43" s="78" t="s">
        <v>134</v>
      </c>
    </row>
    <row r="44" s="1" customFormat="1" spans="1:17">
      <c r="A44" s="21">
        <v>35</v>
      </c>
      <c r="B44" s="22" t="s">
        <v>356</v>
      </c>
      <c r="C44" s="23" t="s">
        <v>357</v>
      </c>
      <c r="D44" s="28" t="s">
        <v>358</v>
      </c>
      <c r="E44" s="28" t="s">
        <v>44</v>
      </c>
      <c r="F44" s="23" t="s">
        <v>359</v>
      </c>
      <c r="G44" s="26" t="s">
        <v>360</v>
      </c>
      <c r="H44" s="26">
        <v>44789.5951388889</v>
      </c>
      <c r="I44" s="85">
        <v>922110</v>
      </c>
      <c r="J44" s="71" t="s">
        <v>361</v>
      </c>
      <c r="K44" s="26">
        <v>44789.5951388889</v>
      </c>
      <c r="L44" s="26">
        <v>44789.7291666667</v>
      </c>
      <c r="M44" s="69">
        <f t="shared" ref="M44:M48" si="4">L44-K44</f>
        <v>0.134027777799929</v>
      </c>
      <c r="N44" s="72" t="s">
        <v>66</v>
      </c>
      <c r="O44" s="71" t="s">
        <v>362</v>
      </c>
      <c r="P44" s="71" t="s">
        <v>363</v>
      </c>
      <c r="Q44" s="79" t="s">
        <v>32</v>
      </c>
    </row>
    <row r="45" s="1" customFormat="1" spans="1:17">
      <c r="A45" s="21">
        <v>36</v>
      </c>
      <c r="B45" s="22" t="s">
        <v>364</v>
      </c>
      <c r="C45" s="23">
        <v>22700</v>
      </c>
      <c r="D45" s="24" t="s">
        <v>365</v>
      </c>
      <c r="E45" s="24" t="s">
        <v>75</v>
      </c>
      <c r="F45" s="23" t="s">
        <v>366</v>
      </c>
      <c r="G45" s="26" t="s">
        <v>367</v>
      </c>
      <c r="H45" s="26">
        <v>44789.5986111111</v>
      </c>
      <c r="I45" s="85">
        <v>378592</v>
      </c>
      <c r="J45" s="71" t="s">
        <v>368</v>
      </c>
      <c r="K45" s="26">
        <v>44789.5986111111</v>
      </c>
      <c r="L45" s="26">
        <v>44789.6798611111</v>
      </c>
      <c r="M45" s="69">
        <f t="shared" si="4"/>
        <v>0.0812500000029104</v>
      </c>
      <c r="N45" s="70" t="s">
        <v>66</v>
      </c>
      <c r="O45" s="68" t="s">
        <v>369</v>
      </c>
      <c r="P45" s="68" t="s">
        <v>370</v>
      </c>
      <c r="Q45" s="79" t="s">
        <v>32</v>
      </c>
    </row>
    <row r="46" s="1" customFormat="1" spans="1:17">
      <c r="A46" s="21">
        <v>37</v>
      </c>
      <c r="B46" s="22" t="s">
        <v>371</v>
      </c>
      <c r="C46" s="23">
        <v>22700</v>
      </c>
      <c r="D46" s="24" t="s">
        <v>365</v>
      </c>
      <c r="E46" s="24" t="s">
        <v>75</v>
      </c>
      <c r="F46" s="88">
        <v>123231190102</v>
      </c>
      <c r="G46" s="26" t="s">
        <v>372</v>
      </c>
      <c r="H46" s="26">
        <v>44789.5986111111</v>
      </c>
      <c r="I46" s="85">
        <v>378592</v>
      </c>
      <c r="J46" s="71" t="s">
        <v>373</v>
      </c>
      <c r="K46" s="26">
        <v>44789.5986111111</v>
      </c>
      <c r="L46" s="26">
        <v>44791.4243055556</v>
      </c>
      <c r="M46" s="69">
        <f t="shared" si="4"/>
        <v>1.82569444450201</v>
      </c>
      <c r="N46" s="70" t="s">
        <v>29</v>
      </c>
      <c r="O46" s="68" t="s">
        <v>61</v>
      </c>
      <c r="P46" s="68" t="s">
        <v>370</v>
      </c>
      <c r="Q46" s="79" t="s">
        <v>32</v>
      </c>
    </row>
    <row r="47" s="1" customFormat="1" spans="1:17">
      <c r="A47" s="21">
        <v>38</v>
      </c>
      <c r="B47" s="22" t="s">
        <v>374</v>
      </c>
      <c r="C47" s="23">
        <v>32173</v>
      </c>
      <c r="D47" s="82">
        <v>32100</v>
      </c>
      <c r="E47" s="23">
        <v>20004</v>
      </c>
      <c r="F47" s="23" t="s">
        <v>375</v>
      </c>
      <c r="G47" s="26" t="s">
        <v>376</v>
      </c>
      <c r="H47" s="26">
        <v>44789.6541666667</v>
      </c>
      <c r="I47" s="85">
        <v>686720</v>
      </c>
      <c r="J47" s="68"/>
      <c r="K47" s="26">
        <v>44789.6541666667</v>
      </c>
      <c r="L47" s="26">
        <v>44789.7020833333</v>
      </c>
      <c r="M47" s="69">
        <f t="shared" si="4"/>
        <v>0.0479166665973025</v>
      </c>
      <c r="N47" s="70" t="s">
        <v>377</v>
      </c>
      <c r="O47" s="71" t="s">
        <v>378</v>
      </c>
      <c r="P47" s="68" t="s">
        <v>379</v>
      </c>
      <c r="Q47" s="79" t="s">
        <v>32</v>
      </c>
    </row>
    <row r="48" s="1" customFormat="1" spans="1:17">
      <c r="A48" s="21">
        <v>39</v>
      </c>
      <c r="B48" s="22" t="s">
        <v>380</v>
      </c>
      <c r="C48" s="23">
        <v>27371</v>
      </c>
      <c r="D48" s="24" t="s">
        <v>381</v>
      </c>
      <c r="E48" s="23">
        <v>20004</v>
      </c>
      <c r="F48" s="23" t="s">
        <v>382</v>
      </c>
      <c r="G48" s="26" t="s">
        <v>383</v>
      </c>
      <c r="H48" s="26">
        <v>44789.69375</v>
      </c>
      <c r="I48" s="85">
        <v>729554</v>
      </c>
      <c r="J48" s="22"/>
      <c r="K48" s="26">
        <v>44789.69375</v>
      </c>
      <c r="L48" s="26">
        <v>44789.7041666667</v>
      </c>
      <c r="M48" s="69">
        <f t="shared" si="4"/>
        <v>0.0104166667006211</v>
      </c>
      <c r="N48" s="70" t="s">
        <v>377</v>
      </c>
      <c r="O48" s="71" t="s">
        <v>384</v>
      </c>
      <c r="P48" s="71" t="s">
        <v>385</v>
      </c>
      <c r="Q48" s="79" t="s">
        <v>32</v>
      </c>
    </row>
    <row r="49" s="1" customFormat="1" spans="1:17">
      <c r="A49" s="21">
        <v>40</v>
      </c>
      <c r="B49" s="22" t="s">
        <v>386</v>
      </c>
      <c r="C49" s="23">
        <v>69356</v>
      </c>
      <c r="D49" s="24" t="s">
        <v>387</v>
      </c>
      <c r="E49" s="25" t="s">
        <v>92</v>
      </c>
      <c r="F49" s="23" t="s">
        <v>388</v>
      </c>
      <c r="G49" s="26" t="s">
        <v>389</v>
      </c>
      <c r="H49" s="26">
        <v>44791.3902777778</v>
      </c>
      <c r="I49" s="85">
        <v>686296</v>
      </c>
      <c r="J49" s="22"/>
      <c r="K49" s="26">
        <v>44791.3902777778</v>
      </c>
      <c r="L49" s="26"/>
      <c r="M49" s="69"/>
      <c r="N49" s="72" t="s">
        <v>78</v>
      </c>
      <c r="O49" s="68" t="s">
        <v>212</v>
      </c>
      <c r="P49" s="71" t="s">
        <v>390</v>
      </c>
      <c r="Q49" s="78" t="s">
        <v>134</v>
      </c>
    </row>
    <row r="50" s="1" customFormat="1" spans="1:17">
      <c r="A50" s="21">
        <v>41</v>
      </c>
      <c r="B50" s="22" t="s">
        <v>391</v>
      </c>
      <c r="C50" s="23" t="s">
        <v>392</v>
      </c>
      <c r="D50" s="24" t="s">
        <v>393</v>
      </c>
      <c r="E50" s="25" t="s">
        <v>75</v>
      </c>
      <c r="F50" s="23" t="s">
        <v>394</v>
      </c>
      <c r="G50" s="23" t="s">
        <v>395</v>
      </c>
      <c r="H50" s="26">
        <v>44791.3965277778</v>
      </c>
      <c r="I50" s="85">
        <v>232851</v>
      </c>
      <c r="J50" s="68"/>
      <c r="K50" s="26">
        <v>44791.3965277778</v>
      </c>
      <c r="L50" s="26"/>
      <c r="M50" s="69"/>
      <c r="N50" s="72" t="s">
        <v>78</v>
      </c>
      <c r="O50" s="68" t="s">
        <v>212</v>
      </c>
      <c r="P50" s="68" t="s">
        <v>396</v>
      </c>
      <c r="Q50" s="78" t="s">
        <v>134</v>
      </c>
    </row>
    <row r="51" s="1" customFormat="1" spans="1:17">
      <c r="A51" s="21">
        <v>42</v>
      </c>
      <c r="B51" s="22" t="s">
        <v>397</v>
      </c>
      <c r="C51" s="23" t="s">
        <v>398</v>
      </c>
      <c r="D51" s="24" t="s">
        <v>399</v>
      </c>
      <c r="E51" s="24" t="s">
        <v>75</v>
      </c>
      <c r="F51" s="23" t="s">
        <v>400</v>
      </c>
      <c r="G51" s="26" t="s">
        <v>401</v>
      </c>
      <c r="H51" s="26">
        <v>44791.40625</v>
      </c>
      <c r="I51" s="23">
        <v>491597</v>
      </c>
      <c r="J51" s="22"/>
      <c r="K51" s="26">
        <v>44791.40625</v>
      </c>
      <c r="L51" s="26">
        <v>44792.7479166667</v>
      </c>
      <c r="M51" s="69">
        <f t="shared" ref="M51:M57" si="5">L51-K51</f>
        <v>1.34166666670353</v>
      </c>
      <c r="N51" s="72" t="s">
        <v>78</v>
      </c>
      <c r="O51" s="71" t="s">
        <v>402</v>
      </c>
      <c r="P51" s="68" t="s">
        <v>403</v>
      </c>
      <c r="Q51" s="79" t="s">
        <v>32</v>
      </c>
    </row>
    <row r="52" s="1" customFormat="1" spans="1:17">
      <c r="A52" s="21">
        <v>43</v>
      </c>
      <c r="B52" s="22" t="s">
        <v>404</v>
      </c>
      <c r="C52" s="23">
        <v>55655</v>
      </c>
      <c r="D52" s="24" t="s">
        <v>405</v>
      </c>
      <c r="E52" s="25" t="s">
        <v>26</v>
      </c>
      <c r="F52" s="23" t="s">
        <v>406</v>
      </c>
      <c r="G52" s="26" t="s">
        <v>407</v>
      </c>
      <c r="H52" s="26">
        <v>44791.4270833333</v>
      </c>
      <c r="I52" s="85">
        <v>177112</v>
      </c>
      <c r="J52" s="68"/>
      <c r="K52" s="26">
        <v>44791.4270833333</v>
      </c>
      <c r="L52" s="26">
        <v>44799.4444444444</v>
      </c>
      <c r="M52" s="69">
        <f t="shared" si="5"/>
        <v>8.01736111110222</v>
      </c>
      <c r="N52" s="72" t="s">
        <v>78</v>
      </c>
      <c r="O52" s="68" t="s">
        <v>212</v>
      </c>
      <c r="P52" s="68" t="s">
        <v>408</v>
      </c>
      <c r="Q52" s="79" t="s">
        <v>32</v>
      </c>
    </row>
    <row r="53" s="1" customFormat="1" spans="1:17">
      <c r="A53" s="21">
        <v>44</v>
      </c>
      <c r="B53" s="22" t="s">
        <v>409</v>
      </c>
      <c r="C53" s="23" t="s">
        <v>410</v>
      </c>
      <c r="D53" s="24" t="s">
        <v>199</v>
      </c>
      <c r="E53" s="25" t="s">
        <v>100</v>
      </c>
      <c r="F53" s="23" t="s">
        <v>411</v>
      </c>
      <c r="G53" s="26" t="s">
        <v>412</v>
      </c>
      <c r="H53" s="26">
        <v>44791.4986111111</v>
      </c>
      <c r="I53" s="85">
        <v>490691</v>
      </c>
      <c r="J53" s="68"/>
      <c r="K53" s="26">
        <v>44791.4986111111</v>
      </c>
      <c r="L53" s="26">
        <v>44797.7006944444</v>
      </c>
      <c r="M53" s="69">
        <f t="shared" si="5"/>
        <v>6.20208333330083</v>
      </c>
      <c r="N53" s="72" t="s">
        <v>78</v>
      </c>
      <c r="O53" s="68" t="s">
        <v>212</v>
      </c>
      <c r="P53" s="68" t="s">
        <v>413</v>
      </c>
      <c r="Q53" s="79" t="s">
        <v>32</v>
      </c>
    </row>
    <row r="54" s="1" customFormat="1" spans="1:17">
      <c r="A54" s="21">
        <v>45</v>
      </c>
      <c r="B54" s="22" t="s">
        <v>414</v>
      </c>
      <c r="C54" s="23">
        <v>51182</v>
      </c>
      <c r="D54" s="24" t="s">
        <v>221</v>
      </c>
      <c r="E54" s="25" t="s">
        <v>26</v>
      </c>
      <c r="F54" s="23" t="s">
        <v>415</v>
      </c>
      <c r="G54" s="26" t="s">
        <v>416</v>
      </c>
      <c r="H54" s="26">
        <v>44792.3916666667</v>
      </c>
      <c r="I54" s="85">
        <v>675574</v>
      </c>
      <c r="J54" s="68"/>
      <c r="K54" s="26">
        <v>44792.3916666667</v>
      </c>
      <c r="L54" s="26">
        <v>44792.7472222222</v>
      </c>
      <c r="M54" s="69">
        <f t="shared" si="5"/>
        <v>0.35555555549945</v>
      </c>
      <c r="N54" s="72" t="s">
        <v>78</v>
      </c>
      <c r="O54" s="68" t="s">
        <v>268</v>
      </c>
      <c r="P54" s="71" t="s">
        <v>417</v>
      </c>
      <c r="Q54" s="79" t="s">
        <v>32</v>
      </c>
    </row>
    <row r="55" s="1" customFormat="1" spans="1:17">
      <c r="A55" s="21">
        <v>46</v>
      </c>
      <c r="B55" s="22" t="s">
        <v>418</v>
      </c>
      <c r="C55" s="23">
        <v>94552</v>
      </c>
      <c r="D55" s="24" t="s">
        <v>419</v>
      </c>
      <c r="E55" s="25" t="s">
        <v>44</v>
      </c>
      <c r="F55" s="23" t="s">
        <v>420</v>
      </c>
      <c r="G55" s="26" t="s">
        <v>421</v>
      </c>
      <c r="H55" s="26">
        <v>44792.3986111111</v>
      </c>
      <c r="I55" s="85">
        <v>777244</v>
      </c>
      <c r="J55" s="22"/>
      <c r="K55" s="26">
        <v>44792.3986111111</v>
      </c>
      <c r="L55" s="26">
        <v>44799.4423611111</v>
      </c>
      <c r="M55" s="69">
        <f t="shared" si="5"/>
        <v>7.04374999999709</v>
      </c>
      <c r="N55" s="72" t="s">
        <v>78</v>
      </c>
      <c r="O55" s="68" t="s">
        <v>212</v>
      </c>
      <c r="P55" s="68" t="s">
        <v>422</v>
      </c>
      <c r="Q55" s="79" t="s">
        <v>32</v>
      </c>
    </row>
    <row r="56" s="1" customFormat="1" spans="1:17">
      <c r="A56" s="21">
        <v>47</v>
      </c>
      <c r="B56" s="22" t="s">
        <v>423</v>
      </c>
      <c r="C56" s="23">
        <v>92552</v>
      </c>
      <c r="D56" s="24" t="s">
        <v>424</v>
      </c>
      <c r="E56" s="24" t="s">
        <v>44</v>
      </c>
      <c r="F56" s="23" t="s">
        <v>425</v>
      </c>
      <c r="G56" s="26" t="s">
        <v>426</v>
      </c>
      <c r="H56" s="26">
        <v>44792.43125</v>
      </c>
      <c r="I56" s="85">
        <v>772910</v>
      </c>
      <c r="J56" s="68"/>
      <c r="K56" s="26">
        <v>44792.43125</v>
      </c>
      <c r="L56" s="26">
        <v>44792.7465277778</v>
      </c>
      <c r="M56" s="69">
        <f t="shared" si="5"/>
        <v>0.315277777801384</v>
      </c>
      <c r="N56" s="72" t="s">
        <v>78</v>
      </c>
      <c r="O56" s="71" t="s">
        <v>268</v>
      </c>
      <c r="P56" s="71" t="s">
        <v>427</v>
      </c>
      <c r="Q56" s="79" t="s">
        <v>32</v>
      </c>
    </row>
    <row r="57" s="1" customFormat="1" spans="1:17">
      <c r="A57" s="21">
        <v>48</v>
      </c>
      <c r="B57" s="22" t="s">
        <v>428</v>
      </c>
      <c r="C57" s="23">
        <v>78852</v>
      </c>
      <c r="D57" s="24" t="s">
        <v>429</v>
      </c>
      <c r="E57" s="24" t="s">
        <v>44</v>
      </c>
      <c r="F57" s="23" t="s">
        <v>430</v>
      </c>
      <c r="G57" s="26" t="s">
        <v>431</v>
      </c>
      <c r="H57" s="26">
        <v>44792.4458333333</v>
      </c>
      <c r="I57" s="85">
        <v>514317</v>
      </c>
      <c r="J57" s="22"/>
      <c r="K57" s="26">
        <v>44792.4458333333</v>
      </c>
      <c r="L57" s="26">
        <v>44792.7451388889</v>
      </c>
      <c r="M57" s="69">
        <f t="shared" si="5"/>
        <v>0.299305555599858</v>
      </c>
      <c r="N57" s="72" t="s">
        <v>78</v>
      </c>
      <c r="O57" s="68" t="s">
        <v>61</v>
      </c>
      <c r="P57" s="71" t="s">
        <v>432</v>
      </c>
      <c r="Q57" s="79" t="s">
        <v>32</v>
      </c>
    </row>
    <row r="58" s="1" customFormat="1" spans="1:17">
      <c r="A58" s="21">
        <v>49</v>
      </c>
      <c r="B58" s="22" t="s">
        <v>433</v>
      </c>
      <c r="C58" s="23">
        <v>59361</v>
      </c>
      <c r="D58" s="24" t="s">
        <v>434</v>
      </c>
      <c r="E58" s="25" t="s">
        <v>26</v>
      </c>
      <c r="F58" s="23" t="s">
        <v>435</v>
      </c>
      <c r="G58" s="26" t="s">
        <v>436</v>
      </c>
      <c r="H58" s="26">
        <v>44792.4513888889</v>
      </c>
      <c r="I58" s="85">
        <v>574919</v>
      </c>
      <c r="J58" s="22"/>
      <c r="K58" s="26">
        <v>44792.4513888889</v>
      </c>
      <c r="L58" s="26"/>
      <c r="M58" s="69"/>
      <c r="N58" s="72" t="s">
        <v>78</v>
      </c>
      <c r="O58" s="68" t="s">
        <v>212</v>
      </c>
      <c r="P58" s="71" t="s">
        <v>437</v>
      </c>
      <c r="Q58" s="78" t="s">
        <v>134</v>
      </c>
    </row>
    <row r="59" s="1" customFormat="1" spans="1:17">
      <c r="A59" s="21">
        <v>50</v>
      </c>
      <c r="B59" s="22" t="s">
        <v>428</v>
      </c>
      <c r="C59" s="23">
        <v>78852</v>
      </c>
      <c r="D59" s="24" t="s">
        <v>429</v>
      </c>
      <c r="E59" s="23">
        <v>90004</v>
      </c>
      <c r="F59" s="23" t="s">
        <v>430</v>
      </c>
      <c r="G59" s="26" t="s">
        <v>438</v>
      </c>
      <c r="H59" s="26">
        <v>44792.4618055556</v>
      </c>
      <c r="I59" s="85">
        <v>514317</v>
      </c>
      <c r="J59" s="22"/>
      <c r="K59" s="26">
        <v>44792.4618055556</v>
      </c>
      <c r="L59" s="26">
        <v>44792.7444444444</v>
      </c>
      <c r="M59" s="69">
        <f t="shared" ref="M59:M61" si="6">L59-K59</f>
        <v>0.282638888798829</v>
      </c>
      <c r="N59" s="72" t="s">
        <v>78</v>
      </c>
      <c r="O59" s="68" t="s">
        <v>61</v>
      </c>
      <c r="P59" s="71" t="s">
        <v>432</v>
      </c>
      <c r="Q59" s="79" t="s">
        <v>32</v>
      </c>
    </row>
    <row r="60" s="1" customFormat="1" spans="1:17">
      <c r="A60" s="21">
        <v>51</v>
      </c>
      <c r="B60" s="22" t="s">
        <v>439</v>
      </c>
      <c r="C60" s="23">
        <v>93400</v>
      </c>
      <c r="D60" s="24" t="s">
        <v>440</v>
      </c>
      <c r="E60" s="24" t="s">
        <v>44</v>
      </c>
      <c r="F60" s="23" t="s">
        <v>441</v>
      </c>
      <c r="G60" s="26" t="s">
        <v>442</v>
      </c>
      <c r="H60" s="26">
        <v>44792.4659722222</v>
      </c>
      <c r="I60" s="85">
        <v>179516</v>
      </c>
      <c r="J60" s="22"/>
      <c r="K60" s="26">
        <v>44792.4659722222</v>
      </c>
      <c r="L60" s="26">
        <v>44792.74375</v>
      </c>
      <c r="M60" s="69">
        <f t="shared" si="6"/>
        <v>0.277777777802839</v>
      </c>
      <c r="N60" s="72" t="s">
        <v>78</v>
      </c>
      <c r="O60" s="71" t="s">
        <v>268</v>
      </c>
      <c r="P60" s="71" t="s">
        <v>443</v>
      </c>
      <c r="Q60" s="79" t="s">
        <v>32</v>
      </c>
    </row>
    <row r="61" s="1" customFormat="1" spans="1:17">
      <c r="A61" s="21">
        <v>52</v>
      </c>
      <c r="B61" s="22" t="s">
        <v>444</v>
      </c>
      <c r="C61" s="23">
        <v>93385</v>
      </c>
      <c r="D61" s="24" t="s">
        <v>440</v>
      </c>
      <c r="E61" s="24" t="s">
        <v>44</v>
      </c>
      <c r="F61" s="23" t="s">
        <v>445</v>
      </c>
      <c r="G61" s="26" t="s">
        <v>446</v>
      </c>
      <c r="H61" s="26">
        <v>44792.4659722222</v>
      </c>
      <c r="I61" s="85">
        <v>950800</v>
      </c>
      <c r="J61" s="22"/>
      <c r="K61" s="26">
        <v>44792.4659722222</v>
      </c>
      <c r="L61" s="26">
        <v>44792.7423611111</v>
      </c>
      <c r="M61" s="69">
        <f t="shared" si="6"/>
        <v>0.276388888902147</v>
      </c>
      <c r="N61" s="72" t="s">
        <v>78</v>
      </c>
      <c r="O61" s="71" t="s">
        <v>447</v>
      </c>
      <c r="P61" s="71" t="s">
        <v>444</v>
      </c>
      <c r="Q61" s="79" t="s">
        <v>32</v>
      </c>
    </row>
    <row r="62" s="1" customFormat="1" spans="1:17">
      <c r="A62" s="21">
        <v>53</v>
      </c>
      <c r="B62" s="22" t="s">
        <v>448</v>
      </c>
      <c r="C62" s="23">
        <v>68200</v>
      </c>
      <c r="D62" s="24" t="s">
        <v>449</v>
      </c>
      <c r="E62" s="25" t="s">
        <v>92</v>
      </c>
      <c r="F62" s="88">
        <v>123231175242</v>
      </c>
      <c r="G62" s="26" t="s">
        <v>450</v>
      </c>
      <c r="H62" s="26">
        <v>44792.6027777778</v>
      </c>
      <c r="I62" s="85">
        <v>198986</v>
      </c>
      <c r="J62" s="22"/>
      <c r="K62" s="26">
        <v>44792.6027777778</v>
      </c>
      <c r="L62" s="26"/>
      <c r="M62" s="69"/>
      <c r="N62" s="70" t="s">
        <v>29</v>
      </c>
      <c r="O62" s="71" t="s">
        <v>451</v>
      </c>
      <c r="P62" s="71" t="s">
        <v>452</v>
      </c>
      <c r="Q62" s="78" t="s">
        <v>134</v>
      </c>
    </row>
    <row r="63" s="1" customFormat="1" spans="1:17">
      <c r="A63" s="21">
        <v>54</v>
      </c>
      <c r="B63" s="22" t="s">
        <v>453</v>
      </c>
      <c r="C63" s="23">
        <v>73571</v>
      </c>
      <c r="D63" s="24" t="s">
        <v>265</v>
      </c>
      <c r="E63" s="25" t="s">
        <v>44</v>
      </c>
      <c r="F63" s="23" t="s">
        <v>454</v>
      </c>
      <c r="G63" s="26" t="s">
        <v>455</v>
      </c>
      <c r="H63" s="26">
        <v>44792.6076388889</v>
      </c>
      <c r="I63" s="85">
        <v>308874</v>
      </c>
      <c r="J63" s="68"/>
      <c r="K63" s="26">
        <v>44792.6076388889</v>
      </c>
      <c r="L63" s="26"/>
      <c r="M63" s="69"/>
      <c r="N63" s="72" t="s">
        <v>78</v>
      </c>
      <c r="O63" s="68" t="s">
        <v>212</v>
      </c>
      <c r="P63" s="71" t="s">
        <v>456</v>
      </c>
      <c r="Q63" s="78" t="s">
        <v>134</v>
      </c>
    </row>
    <row r="64" s="1" customFormat="1" spans="1:17">
      <c r="A64" s="21">
        <v>55</v>
      </c>
      <c r="B64" s="22" t="s">
        <v>457</v>
      </c>
      <c r="C64" s="23">
        <v>22400</v>
      </c>
      <c r="D64" s="29" t="s">
        <v>215</v>
      </c>
      <c r="E64" s="29" t="s">
        <v>75</v>
      </c>
      <c r="F64" s="23" t="s">
        <v>458</v>
      </c>
      <c r="G64" s="26" t="s">
        <v>459</v>
      </c>
      <c r="H64" s="26">
        <v>44792.6534722222</v>
      </c>
      <c r="I64" s="85">
        <v>602743</v>
      </c>
      <c r="J64" s="68"/>
      <c r="K64" s="26">
        <v>44792.6534722222</v>
      </c>
      <c r="L64" s="26">
        <v>44792.7416666667</v>
      </c>
      <c r="M64" s="69">
        <f>L64-K64</f>
        <v>0.088194444499095</v>
      </c>
      <c r="N64" s="70" t="s">
        <v>66</v>
      </c>
      <c r="O64" s="71" t="s">
        <v>460</v>
      </c>
      <c r="P64" s="71" t="s">
        <v>461</v>
      </c>
      <c r="Q64" s="79" t="s">
        <v>32</v>
      </c>
    </row>
    <row r="65" spans="17:17">
      <c r="Q65" s="9"/>
    </row>
    <row r="66" spans="1:17">
      <c r="A66" s="33" t="s">
        <v>563</v>
      </c>
      <c r="B66" s="34"/>
      <c r="C66" s="33"/>
      <c r="D66" s="33"/>
      <c r="E66" s="33"/>
      <c r="F66" s="33"/>
      <c r="G66" s="33"/>
      <c r="H66" s="35"/>
      <c r="I66" s="35"/>
      <c r="J66" s="35"/>
      <c r="Q66" s="9"/>
    </row>
    <row r="67" spans="1:17">
      <c r="A67" s="36"/>
      <c r="B67" s="37"/>
      <c r="C67" s="36"/>
      <c r="D67" s="36"/>
      <c r="E67" s="36"/>
      <c r="F67" s="36"/>
      <c r="G67" s="36"/>
      <c r="H67" s="35"/>
      <c r="I67" s="35"/>
      <c r="J67" s="35"/>
      <c r="Q67" s="9"/>
    </row>
    <row r="68" spans="1:10">
      <c r="A68" s="38" t="s">
        <v>564</v>
      </c>
      <c r="B68" s="39"/>
      <c r="C68" s="38"/>
      <c r="D68" s="36"/>
      <c r="E68" s="40" t="s">
        <v>564</v>
      </c>
      <c r="F68" s="41"/>
      <c r="G68" s="41"/>
      <c r="H68" s="41"/>
      <c r="I68" s="74"/>
      <c r="J68" s="35"/>
    </row>
    <row r="69" spans="1:10">
      <c r="A69" s="38" t="s">
        <v>7</v>
      </c>
      <c r="B69" s="39" t="s">
        <v>565</v>
      </c>
      <c r="C69" s="38" t="s">
        <v>566</v>
      </c>
      <c r="D69" s="36"/>
      <c r="E69" s="42" t="s">
        <v>7</v>
      </c>
      <c r="F69" s="42" t="s">
        <v>567</v>
      </c>
      <c r="G69" s="42" t="s">
        <v>566</v>
      </c>
      <c r="H69" s="43" t="s">
        <v>568</v>
      </c>
      <c r="I69" s="75" t="s">
        <v>569</v>
      </c>
      <c r="J69" s="35"/>
    </row>
    <row r="70" spans="1:10">
      <c r="A70" s="44">
        <v>1</v>
      </c>
      <c r="B70" s="45" t="s">
        <v>570</v>
      </c>
      <c r="C70" s="46">
        <f>COUNTIF(N10:N64,"LINTASARTA")</f>
        <v>4</v>
      </c>
      <c r="D70" s="36"/>
      <c r="E70" s="47">
        <v>1</v>
      </c>
      <c r="F70" s="48" t="s">
        <v>571</v>
      </c>
      <c r="G70" s="49">
        <f>COUNTIF(E10:E64,"20004")</f>
        <v>14</v>
      </c>
      <c r="H70" s="43">
        <f>COUNTIFS(E10:E64,"20004",Q10:Q64,"OPEN")</f>
        <v>2</v>
      </c>
      <c r="I70" s="75">
        <f>COUNTIFS(E10:E64,"20004",Q10:Q64,"CLOSED")</f>
        <v>12</v>
      </c>
      <c r="J70" s="35"/>
    </row>
    <row r="71" spans="1:10">
      <c r="A71" s="44">
        <v>2</v>
      </c>
      <c r="B71" s="45" t="s">
        <v>572</v>
      </c>
      <c r="C71" s="46">
        <f>COUNTIF(N10:N64,"ASTINET")</f>
        <v>7</v>
      </c>
      <c r="D71" s="36"/>
      <c r="E71" s="47">
        <v>2</v>
      </c>
      <c r="F71" s="50" t="s">
        <v>573</v>
      </c>
      <c r="G71" s="49">
        <f>COUNTIF(E10:E64,"10004")</f>
        <v>1</v>
      </c>
      <c r="H71" s="43">
        <f>COUNTIFS(E10:E64,"10004",Q10:Q64,"OPEN")</f>
        <v>1</v>
      </c>
      <c r="I71" s="75">
        <f>COUNTIFS(E10:E64,"10004",Q10:Q64,"CLOSED")</f>
        <v>0</v>
      </c>
      <c r="J71" s="35"/>
    </row>
    <row r="72" spans="1:10">
      <c r="A72" s="44">
        <v>3</v>
      </c>
      <c r="B72" s="45" t="s">
        <v>574</v>
      </c>
      <c r="C72" s="46">
        <f>COUNTIF(N10:N64,"SimCard M2M")</f>
        <v>39</v>
      </c>
      <c r="D72" s="36"/>
      <c r="E72" s="47">
        <v>3</v>
      </c>
      <c r="F72" s="50" t="s">
        <v>575</v>
      </c>
      <c r="G72" s="49">
        <f>COUNTIF(E10:E64,"40004")</f>
        <v>8</v>
      </c>
      <c r="H72" s="43">
        <f>COUNTIFS(E10:E64,"40004",Q10:Q64,"OPEN")</f>
        <v>3</v>
      </c>
      <c r="I72" s="75">
        <f>COUNTIFS(E10:E64,"40004",Q10:Q64,"CLOSED")</f>
        <v>5</v>
      </c>
      <c r="J72" s="35"/>
    </row>
    <row r="73" spans="1:10">
      <c r="A73" s="44">
        <v>4</v>
      </c>
      <c r="B73" s="45" t="s">
        <v>576</v>
      </c>
      <c r="C73" s="46">
        <f>COUNTIF(N10:N64,"Router Mikrotik")</f>
        <v>1</v>
      </c>
      <c r="D73" s="36"/>
      <c r="E73" s="47">
        <v>4</v>
      </c>
      <c r="F73" s="50" t="s">
        <v>577</v>
      </c>
      <c r="G73" s="49">
        <f>COUNTIF(E10:E64,"50004")</f>
        <v>12</v>
      </c>
      <c r="H73" s="43">
        <f>COUNTIFS(E10:E64,"50004",Q10:Q64,"OPEN")</f>
        <v>5</v>
      </c>
      <c r="I73" s="75">
        <f>COUNTIFS(E10:E64,"50004",Q10:Q64,"CLOSED")</f>
        <v>7</v>
      </c>
      <c r="J73" s="35"/>
    </row>
    <row r="74" spans="1:10">
      <c r="A74" s="44">
        <v>5</v>
      </c>
      <c r="B74" s="45" t="s">
        <v>578</v>
      </c>
      <c r="C74" s="46">
        <f>COUNTIF(N10:N64,"Manggoesky")</f>
        <v>2</v>
      </c>
      <c r="D74" s="36"/>
      <c r="E74" s="47">
        <v>5</v>
      </c>
      <c r="F74" s="50" t="s">
        <v>579</v>
      </c>
      <c r="G74" s="49">
        <f>COUNTIF(E10:E64,"60004")</f>
        <v>5</v>
      </c>
      <c r="H74" s="43">
        <f>COUNTIFS(E10:E64,"60004",Q10:Q64,"OPEN")</f>
        <v>5</v>
      </c>
      <c r="I74" s="75">
        <f>COUNTIFS(E10:E64,"60004",Q10:Q64,"CLOSED")</f>
        <v>0</v>
      </c>
      <c r="J74" s="35"/>
    </row>
    <row r="75" spans="1:10">
      <c r="A75" s="44">
        <v>6</v>
      </c>
      <c r="B75" s="51" t="s">
        <v>580</v>
      </c>
      <c r="C75" s="46">
        <f>COUNTIF(N10:N64,"Lain - Lain")</f>
        <v>0</v>
      </c>
      <c r="D75" s="36"/>
      <c r="E75" s="47">
        <v>6</v>
      </c>
      <c r="F75" s="49" t="s">
        <v>581</v>
      </c>
      <c r="G75" s="49">
        <f>COUNTIF(E10:E64,"90004")</f>
        <v>15</v>
      </c>
      <c r="H75" s="43">
        <f>COUNTIFS(E10:E64,"90004",Q10:Q64,"OPEN")</f>
        <v>1</v>
      </c>
      <c r="I75" s="75">
        <f>COUNTIFS(E10:E64,"90004",Q10:Q64,"CLOSED")</f>
        <v>14</v>
      </c>
      <c r="J75" s="35"/>
    </row>
    <row r="76" spans="1:10">
      <c r="A76" s="44">
        <v>7</v>
      </c>
      <c r="B76" s="45" t="s">
        <v>582</v>
      </c>
      <c r="C76" s="46">
        <f>COUNTIF(N10:N64,"M2M")</f>
        <v>0</v>
      </c>
      <c r="D76" s="36"/>
      <c r="E76" s="52" t="s">
        <v>583</v>
      </c>
      <c r="F76" s="53"/>
      <c r="G76" s="54">
        <f>SUM(G70:G75)</f>
        <v>55</v>
      </c>
      <c r="H76" s="55"/>
      <c r="I76" s="76"/>
      <c r="J76" s="35"/>
    </row>
    <row r="77" spans="1:10">
      <c r="A77" s="44">
        <v>8</v>
      </c>
      <c r="B77" s="51" t="s">
        <v>47</v>
      </c>
      <c r="C77" s="46">
        <f>COUNTIF(N10:N64,"Sinyal M2M")</f>
        <v>2</v>
      </c>
      <c r="D77" s="36"/>
      <c r="E77" s="56"/>
      <c r="F77" s="57"/>
      <c r="G77" s="58"/>
      <c r="H77" s="59"/>
      <c r="I77" s="77"/>
      <c r="J77" s="35"/>
    </row>
    <row r="78" spans="1:10">
      <c r="A78" s="44">
        <v>9</v>
      </c>
      <c r="B78" s="51" t="s">
        <v>584</v>
      </c>
      <c r="C78" s="46">
        <f>COUNTIF(N10:N64,"VPN")</f>
        <v>0</v>
      </c>
      <c r="D78" s="36"/>
      <c r="E78" s="35"/>
      <c r="F78" s="35"/>
      <c r="G78" s="35"/>
      <c r="H78" s="35"/>
      <c r="I78" s="35"/>
      <c r="J78" s="35"/>
    </row>
    <row r="79" spans="1:10">
      <c r="A79" s="60" t="s">
        <v>583</v>
      </c>
      <c r="B79" s="61"/>
      <c r="C79" s="60">
        <f>SUM(C70:C78)</f>
        <v>55</v>
      </c>
      <c r="D79" s="36"/>
      <c r="E79" s="36"/>
      <c r="F79" s="62"/>
      <c r="G79" s="63"/>
      <c r="H79" s="35"/>
      <c r="I79" s="35"/>
      <c r="J79" s="35"/>
    </row>
  </sheetData>
  <autoFilter ref="B9:Q64">
    <extLst/>
  </autoFilter>
  <mergeCells count="6">
    <mergeCell ref="A66:G66"/>
    <mergeCell ref="A68:C68"/>
    <mergeCell ref="E68:I68"/>
    <mergeCell ref="A79:B79"/>
    <mergeCell ref="E76:F77"/>
    <mergeCell ref="G76:I77"/>
  </mergeCells>
  <pageMargins left="0.159027777777778" right="0.11875" top="0.309027777777778" bottom="0.309027777777778" header="0.11875" footer="0.11875"/>
  <pageSetup paperSize="9" scale="4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zoomScale="80" zoomScaleNormal="80" workbookViewId="0">
      <pane ySplit="9" topLeftCell="A22" activePane="bottomLeft" state="frozen"/>
      <selection/>
      <selection pane="bottomLeft" activeCell="A27" sqref="A27"/>
    </sheetView>
  </sheetViews>
  <sheetFormatPr defaultColWidth="9.14285714285714" defaultRowHeight="15"/>
  <cols>
    <col min="1" max="1" width="6.74285714285714" style="1" customWidth="1"/>
    <col min="2" max="2" width="50.5333333333333" style="3" customWidth="1"/>
    <col min="3" max="3" width="17.1333333333333" style="4" customWidth="1"/>
    <col min="4" max="4" width="12.1047619047619" style="4" customWidth="1"/>
    <col min="5" max="5" width="11.7619047619048" style="4" customWidth="1"/>
    <col min="6" max="6" width="21.6" style="5" customWidth="1"/>
    <col min="7" max="7" width="23.4571428571429" style="6" customWidth="1"/>
    <col min="8" max="8" width="18.3904761904762" style="6" customWidth="1"/>
    <col min="9" max="9" width="17.3238095238095" style="7" customWidth="1"/>
    <col min="10" max="10" width="16.247619047619" style="5" customWidth="1"/>
    <col min="11" max="11" width="21.0666666666667" style="6" customWidth="1"/>
    <col min="12" max="12" width="19.5904761904762" style="6" customWidth="1"/>
    <col min="13" max="13" width="12.1904761904762" style="5" customWidth="1"/>
    <col min="14" max="14" width="17.5238095238095" style="8" customWidth="1"/>
    <col min="15" max="15" width="42.647619047619" style="3" customWidth="1"/>
    <col min="16" max="16" width="38.1619047619048" style="9" customWidth="1"/>
    <col min="17" max="17" width="17.9619047619048" style="5" customWidth="1"/>
    <col min="18" max="257" width="9.14285714285714" style="1"/>
  </cols>
  <sheetData>
    <row r="1" s="1" customFormat="1" ht="23.25" spans="1:17">
      <c r="A1" s="10" t="s">
        <v>0</v>
      </c>
      <c r="B1" s="11"/>
      <c r="C1" s="12"/>
      <c r="D1" s="12"/>
      <c r="E1" s="12"/>
      <c r="F1" s="13"/>
      <c r="G1" s="14"/>
      <c r="H1" s="14"/>
      <c r="I1" s="64"/>
      <c r="J1" s="13"/>
      <c r="K1" s="65"/>
      <c r="L1" s="65"/>
      <c r="M1" s="17"/>
      <c r="N1" s="13"/>
      <c r="O1" s="11"/>
      <c r="P1" s="16"/>
      <c r="Q1" s="17"/>
    </row>
    <row r="2" s="1" customFormat="1" ht="20.25" spans="1:17">
      <c r="A2" s="15" t="s">
        <v>1</v>
      </c>
      <c r="B2" s="11"/>
      <c r="C2" s="12"/>
      <c r="D2" s="12"/>
      <c r="E2" s="12"/>
      <c r="F2" s="13"/>
      <c r="G2" s="14"/>
      <c r="H2" s="14"/>
      <c r="I2" s="64"/>
      <c r="J2" s="13"/>
      <c r="K2" s="65"/>
      <c r="L2" s="65"/>
      <c r="M2" s="17"/>
      <c r="N2" s="13"/>
      <c r="O2" s="11"/>
      <c r="P2" s="16"/>
      <c r="Q2" s="17"/>
    </row>
    <row r="3" s="1" customFormat="1" ht="20.25" spans="1:17">
      <c r="A3" s="15" t="s">
        <v>2</v>
      </c>
      <c r="B3" s="11"/>
      <c r="C3" s="12"/>
      <c r="D3" s="12"/>
      <c r="E3" s="12"/>
      <c r="F3" s="13"/>
      <c r="G3" s="14"/>
      <c r="H3" s="14"/>
      <c r="I3" s="64"/>
      <c r="J3" s="13"/>
      <c r="K3" s="65"/>
      <c r="L3" s="65"/>
      <c r="M3" s="17"/>
      <c r="N3" s="13"/>
      <c r="O3" s="11"/>
      <c r="P3" s="16"/>
      <c r="Q3" s="17"/>
    </row>
    <row r="4" s="1" customFormat="1" ht="20.25" spans="1:16">
      <c r="A4" s="15" t="s">
        <v>3</v>
      </c>
      <c r="B4" s="11"/>
      <c r="C4" s="12"/>
      <c r="D4" s="12"/>
      <c r="E4" s="12"/>
      <c r="F4" s="13"/>
      <c r="G4" s="14"/>
      <c r="H4" s="14"/>
      <c r="I4" s="64"/>
      <c r="J4" s="13"/>
      <c r="K4" s="65"/>
      <c r="L4" s="65"/>
      <c r="M4" s="17"/>
      <c r="N4" s="12"/>
      <c r="O4" s="11"/>
      <c r="P4" s="16"/>
    </row>
    <row r="5" s="1" customFormat="1" ht="20.25" spans="1:16">
      <c r="A5" s="15" t="s">
        <v>4</v>
      </c>
      <c r="B5" s="16"/>
      <c r="C5" s="13"/>
      <c r="D5" s="12"/>
      <c r="E5" s="12"/>
      <c r="F5" s="13"/>
      <c r="G5" s="14"/>
      <c r="H5" s="14"/>
      <c r="I5" s="64"/>
      <c r="J5" s="13"/>
      <c r="K5" s="65"/>
      <c r="L5" s="65"/>
      <c r="M5" s="17"/>
      <c r="N5" s="12"/>
      <c r="O5" s="11"/>
      <c r="P5" s="16"/>
    </row>
    <row r="6" s="1" customFormat="1" ht="20.25" spans="1:17">
      <c r="A6" s="15" t="s">
        <v>5</v>
      </c>
      <c r="B6" s="16"/>
      <c r="C6" s="13"/>
      <c r="D6" s="13"/>
      <c r="E6" s="13"/>
      <c r="F6" s="13"/>
      <c r="G6" s="13"/>
      <c r="H6" s="13"/>
      <c r="I6" s="13"/>
      <c r="J6" s="13"/>
      <c r="K6" s="17"/>
      <c r="L6" s="17"/>
      <c r="M6" s="17"/>
      <c r="N6" s="17"/>
      <c r="O6" s="16"/>
      <c r="P6" s="16"/>
      <c r="Q6" s="17"/>
    </row>
    <row r="7" s="1" customFormat="1" ht="20.25" spans="1:17">
      <c r="A7" s="15" t="s">
        <v>6</v>
      </c>
      <c r="B7" s="16"/>
      <c r="C7" s="13"/>
      <c r="D7" s="13"/>
      <c r="E7" s="13"/>
      <c r="F7" s="13"/>
      <c r="G7" s="13"/>
      <c r="H7" s="13"/>
      <c r="I7" s="13"/>
      <c r="J7" s="13"/>
      <c r="K7" s="17"/>
      <c r="L7" s="17"/>
      <c r="M7" s="17"/>
      <c r="N7" s="17"/>
      <c r="O7" s="16"/>
      <c r="P7" s="16"/>
      <c r="Q7" s="17"/>
    </row>
    <row r="8" s="1" customFormat="1" ht="18.75" spans="1:16">
      <c r="A8" s="17"/>
      <c r="B8" s="11"/>
      <c r="C8" s="12"/>
      <c r="D8" s="12"/>
      <c r="E8" s="12"/>
      <c r="F8" s="13"/>
      <c r="G8" s="14"/>
      <c r="H8" s="14"/>
      <c r="I8" s="64"/>
      <c r="J8" s="13"/>
      <c r="K8" s="65"/>
      <c r="L8" s="65"/>
      <c r="M8" s="17"/>
      <c r="N8" s="13"/>
      <c r="O8" s="11"/>
      <c r="P8" s="16"/>
    </row>
    <row r="9" s="1" customFormat="1" ht="30" spans="1:17">
      <c r="A9" s="18" t="s">
        <v>7</v>
      </c>
      <c r="B9" s="19" t="s">
        <v>8</v>
      </c>
      <c r="C9" s="19" t="s">
        <v>9</v>
      </c>
      <c r="D9" s="19" t="s">
        <v>10</v>
      </c>
      <c r="E9" s="19" t="s">
        <v>11</v>
      </c>
      <c r="F9" s="18" t="s">
        <v>12</v>
      </c>
      <c r="G9" s="20" t="s">
        <v>13</v>
      </c>
      <c r="H9" s="20" t="s">
        <v>14</v>
      </c>
      <c r="I9" s="18" t="s">
        <v>15</v>
      </c>
      <c r="J9" s="18" t="s">
        <v>16</v>
      </c>
      <c r="K9" s="66" t="s">
        <v>17</v>
      </c>
      <c r="L9" s="66" t="s">
        <v>18</v>
      </c>
      <c r="M9" s="19" t="s">
        <v>19</v>
      </c>
      <c r="N9" s="19" t="s">
        <v>20</v>
      </c>
      <c r="O9" s="19" t="s">
        <v>21</v>
      </c>
      <c r="P9" s="18" t="s">
        <v>22</v>
      </c>
      <c r="Q9" s="19" t="s">
        <v>23</v>
      </c>
    </row>
    <row r="10" s="1" customFormat="1" spans="1:17">
      <c r="A10" s="21">
        <v>1</v>
      </c>
      <c r="B10" s="22" t="s">
        <v>462</v>
      </c>
      <c r="C10" s="23">
        <v>45163</v>
      </c>
      <c r="D10" s="24" t="s">
        <v>463</v>
      </c>
      <c r="E10" s="25" t="s">
        <v>100</v>
      </c>
      <c r="F10" s="23" t="s">
        <v>464</v>
      </c>
      <c r="G10" s="26" t="s">
        <v>465</v>
      </c>
      <c r="H10" s="26">
        <v>44793.38125</v>
      </c>
      <c r="I10" s="67">
        <v>564836</v>
      </c>
      <c r="J10" s="68"/>
      <c r="K10" s="26">
        <v>44793.38125</v>
      </c>
      <c r="L10" s="26"/>
      <c r="M10" s="69"/>
      <c r="N10" s="70" t="s">
        <v>39</v>
      </c>
      <c r="O10" s="35" t="s">
        <v>466</v>
      </c>
      <c r="P10" s="71" t="s">
        <v>467</v>
      </c>
      <c r="Q10" s="78" t="s">
        <v>134</v>
      </c>
    </row>
    <row r="11" s="1" customFormat="1" spans="1:17">
      <c r="A11" s="21">
        <v>2</v>
      </c>
      <c r="B11" s="22" t="s">
        <v>468</v>
      </c>
      <c r="C11" s="23">
        <v>93562</v>
      </c>
      <c r="D11" s="24" t="s">
        <v>440</v>
      </c>
      <c r="E11" s="24" t="s">
        <v>44</v>
      </c>
      <c r="F11" s="23" t="s">
        <v>469</v>
      </c>
      <c r="G11" s="26" t="s">
        <v>470</v>
      </c>
      <c r="H11" s="26">
        <v>44793.4208333333</v>
      </c>
      <c r="I11" s="67">
        <v>168044</v>
      </c>
      <c r="J11" s="22"/>
      <c r="K11" s="26">
        <v>44793.4208333333</v>
      </c>
      <c r="L11" s="26"/>
      <c r="M11" s="23"/>
      <c r="N11" s="70" t="s">
        <v>78</v>
      </c>
      <c r="O11" s="35" t="s">
        <v>471</v>
      </c>
      <c r="P11" s="71" t="s">
        <v>472</v>
      </c>
      <c r="Q11" s="78" t="s">
        <v>134</v>
      </c>
    </row>
    <row r="12" s="1" customFormat="1" spans="1:17">
      <c r="A12" s="21">
        <v>3</v>
      </c>
      <c r="B12" s="22" t="s">
        <v>473</v>
      </c>
      <c r="C12" s="23">
        <v>84300</v>
      </c>
      <c r="D12" s="24" t="s">
        <v>474</v>
      </c>
      <c r="E12" s="27">
        <v>60004</v>
      </c>
      <c r="F12" s="23" t="s">
        <v>475</v>
      </c>
      <c r="G12" s="26" t="s">
        <v>476</v>
      </c>
      <c r="H12" s="26">
        <v>44793.5375</v>
      </c>
      <c r="I12" s="67">
        <v>793323</v>
      </c>
      <c r="J12" s="71" t="s">
        <v>477</v>
      </c>
      <c r="K12" s="26">
        <v>44793.5375</v>
      </c>
      <c r="L12" s="26">
        <v>44793.6701388889</v>
      </c>
      <c r="M12" s="69">
        <f t="shared" ref="M12:M15" si="0">L12-K12</f>
        <v>0.132638888899237</v>
      </c>
      <c r="N12" s="70" t="s">
        <v>66</v>
      </c>
      <c r="O12" s="22" t="s">
        <v>478</v>
      </c>
      <c r="P12" s="71" t="s">
        <v>479</v>
      </c>
      <c r="Q12" s="79" t="s">
        <v>32</v>
      </c>
    </row>
    <row r="13" s="1" customFormat="1" spans="1:17">
      <c r="A13" s="21">
        <v>4</v>
      </c>
      <c r="B13" s="22" t="s">
        <v>480</v>
      </c>
      <c r="C13" s="23">
        <v>27265</v>
      </c>
      <c r="D13" s="24" t="s">
        <v>481</v>
      </c>
      <c r="E13" s="23">
        <v>20004</v>
      </c>
      <c r="F13" s="23" t="s">
        <v>482</v>
      </c>
      <c r="G13" s="26" t="s">
        <v>483</v>
      </c>
      <c r="H13" s="26">
        <v>44796.4104166667</v>
      </c>
      <c r="I13" s="67">
        <v>357377</v>
      </c>
      <c r="J13" s="22"/>
      <c r="K13" s="26">
        <v>44796.4104166667</v>
      </c>
      <c r="L13" s="26"/>
      <c r="M13" s="69"/>
      <c r="N13" s="72" t="s">
        <v>78</v>
      </c>
      <c r="O13" s="68" t="s">
        <v>212</v>
      </c>
      <c r="P13" s="71" t="s">
        <v>484</v>
      </c>
      <c r="Q13" s="78" t="s">
        <v>134</v>
      </c>
    </row>
    <row r="14" s="2" customFormat="1" spans="1:17">
      <c r="A14" s="21">
        <v>5</v>
      </c>
      <c r="B14" s="22" t="s">
        <v>485</v>
      </c>
      <c r="C14" s="23" t="s">
        <v>486</v>
      </c>
      <c r="D14" s="28" t="s">
        <v>352</v>
      </c>
      <c r="E14" s="28" t="s">
        <v>100</v>
      </c>
      <c r="F14" s="23" t="s">
        <v>487</v>
      </c>
      <c r="G14" s="26" t="s">
        <v>488</v>
      </c>
      <c r="H14" s="26">
        <v>44796.4236111111</v>
      </c>
      <c r="I14" s="67">
        <v>828883</v>
      </c>
      <c r="J14" s="71" t="s">
        <v>489</v>
      </c>
      <c r="K14" s="26">
        <v>44796.4236111111</v>
      </c>
      <c r="L14" s="26">
        <v>44796.5347222222</v>
      </c>
      <c r="M14" s="69">
        <f t="shared" si="0"/>
        <v>0.111111111094942</v>
      </c>
      <c r="N14" s="70" t="s">
        <v>66</v>
      </c>
      <c r="O14" s="71" t="s">
        <v>490</v>
      </c>
      <c r="P14" s="68" t="s">
        <v>491</v>
      </c>
      <c r="Q14" s="79" t="s">
        <v>32</v>
      </c>
    </row>
    <row r="15" s="1" customFormat="1" spans="1:17">
      <c r="A15" s="21">
        <v>6</v>
      </c>
      <c r="B15" s="22" t="s">
        <v>492</v>
      </c>
      <c r="C15" s="23">
        <v>86100</v>
      </c>
      <c r="D15" s="28" t="s">
        <v>493</v>
      </c>
      <c r="E15" s="23">
        <v>60004</v>
      </c>
      <c r="F15" s="23" t="s">
        <v>494</v>
      </c>
      <c r="G15" s="26" t="s">
        <v>495</v>
      </c>
      <c r="H15" s="26">
        <v>44796.4347222222</v>
      </c>
      <c r="I15" s="67">
        <v>112966</v>
      </c>
      <c r="J15" s="22"/>
      <c r="K15" s="26">
        <v>44796.4347222222</v>
      </c>
      <c r="L15" s="26">
        <v>44796.5791666667</v>
      </c>
      <c r="M15" s="69">
        <f t="shared" si="0"/>
        <v>0.14444444450055</v>
      </c>
      <c r="N15" s="70" t="s">
        <v>377</v>
      </c>
      <c r="O15" s="71" t="s">
        <v>496</v>
      </c>
      <c r="P15" s="22" t="s">
        <v>497</v>
      </c>
      <c r="Q15" s="79" t="s">
        <v>32</v>
      </c>
    </row>
    <row r="16" s="1" customFormat="1" spans="1:17">
      <c r="A16" s="21">
        <v>7</v>
      </c>
      <c r="B16" s="22" t="s">
        <v>498</v>
      </c>
      <c r="C16" s="23" t="s">
        <v>499</v>
      </c>
      <c r="D16" s="24" t="s">
        <v>500</v>
      </c>
      <c r="E16" s="25" t="s">
        <v>26</v>
      </c>
      <c r="F16" s="23" t="s">
        <v>501</v>
      </c>
      <c r="G16" s="26" t="s">
        <v>502</v>
      </c>
      <c r="H16" s="26">
        <v>44797.4215277778</v>
      </c>
      <c r="I16" s="67">
        <v>127431</v>
      </c>
      <c r="J16" s="22"/>
      <c r="K16" s="26">
        <v>44797.4215277778</v>
      </c>
      <c r="L16" s="26"/>
      <c r="M16" s="69"/>
      <c r="N16" s="72" t="s">
        <v>78</v>
      </c>
      <c r="O16" s="68" t="s">
        <v>212</v>
      </c>
      <c r="P16" s="68" t="s">
        <v>503</v>
      </c>
      <c r="Q16" s="78" t="s">
        <v>134</v>
      </c>
    </row>
    <row r="17" s="1" customFormat="1" spans="1:17">
      <c r="A17" s="21">
        <v>8</v>
      </c>
      <c r="B17" s="22" t="s">
        <v>504</v>
      </c>
      <c r="C17" s="23">
        <v>21400</v>
      </c>
      <c r="D17" s="29" t="s">
        <v>505</v>
      </c>
      <c r="E17" s="29" t="s">
        <v>75</v>
      </c>
      <c r="F17" s="23" t="s">
        <v>506</v>
      </c>
      <c r="G17" s="26" t="s">
        <v>507</v>
      </c>
      <c r="H17" s="26">
        <v>44797.4916666667</v>
      </c>
      <c r="I17" s="67">
        <v>170436</v>
      </c>
      <c r="J17" s="71" t="s">
        <v>508</v>
      </c>
      <c r="K17" s="26">
        <v>44797.4916666667</v>
      </c>
      <c r="L17" s="26">
        <v>44797.7027777778</v>
      </c>
      <c r="M17" s="69">
        <f t="shared" ref="M17:M21" si="1">L17-K17</f>
        <v>0.211111111100763</v>
      </c>
      <c r="N17" s="70" t="s">
        <v>29</v>
      </c>
      <c r="O17" s="22" t="s">
        <v>61</v>
      </c>
      <c r="P17" s="68" t="s">
        <v>509</v>
      </c>
      <c r="Q17" s="79" t="s">
        <v>32</v>
      </c>
    </row>
    <row r="18" s="1" customFormat="1" spans="1:17">
      <c r="A18" s="21">
        <v>9</v>
      </c>
      <c r="B18" s="22" t="s">
        <v>510</v>
      </c>
      <c r="C18" s="23" t="s">
        <v>511</v>
      </c>
      <c r="D18" s="24" t="s">
        <v>512</v>
      </c>
      <c r="E18" s="25" t="s">
        <v>36</v>
      </c>
      <c r="F18" s="23" t="s">
        <v>513</v>
      </c>
      <c r="G18" s="26" t="s">
        <v>514</v>
      </c>
      <c r="H18" s="26">
        <v>44797.5965277778</v>
      </c>
      <c r="I18" s="67">
        <v>175398</v>
      </c>
      <c r="J18" s="22"/>
      <c r="K18" s="26">
        <v>44797.5965277778</v>
      </c>
      <c r="L18" s="26"/>
      <c r="M18" s="69"/>
      <c r="N18" s="72" t="s">
        <v>78</v>
      </c>
      <c r="O18" s="68" t="s">
        <v>212</v>
      </c>
      <c r="P18" s="68" t="s">
        <v>515</v>
      </c>
      <c r="Q18" s="78" t="s">
        <v>134</v>
      </c>
    </row>
    <row r="19" s="1" customFormat="1" spans="1:17">
      <c r="A19" s="21">
        <v>10</v>
      </c>
      <c r="B19" s="22" t="s">
        <v>516</v>
      </c>
      <c r="C19" s="23">
        <v>99900</v>
      </c>
      <c r="D19" s="24" t="s">
        <v>517</v>
      </c>
      <c r="E19" s="25" t="s">
        <v>44</v>
      </c>
      <c r="F19" s="23" t="s">
        <v>518</v>
      </c>
      <c r="G19" s="26" t="s">
        <v>519</v>
      </c>
      <c r="H19" s="26">
        <v>44797.6548611111</v>
      </c>
      <c r="I19" s="67">
        <v>208537</v>
      </c>
      <c r="J19" s="22"/>
      <c r="K19" s="26">
        <v>44797.6548611111</v>
      </c>
      <c r="L19" s="26">
        <v>44799.60625</v>
      </c>
      <c r="M19" s="69">
        <f t="shared" si="1"/>
        <v>1.95138888889778</v>
      </c>
      <c r="N19" s="70" t="s">
        <v>29</v>
      </c>
      <c r="O19" s="22" t="s">
        <v>520</v>
      </c>
      <c r="P19" s="68" t="s">
        <v>521</v>
      </c>
      <c r="Q19" s="79" t="s">
        <v>32</v>
      </c>
    </row>
    <row r="20" s="1" customFormat="1" spans="1:17">
      <c r="A20" s="21">
        <v>11</v>
      </c>
      <c r="B20" s="22" t="s">
        <v>522</v>
      </c>
      <c r="C20" s="23">
        <v>20353</v>
      </c>
      <c r="D20" s="24" t="s">
        <v>399</v>
      </c>
      <c r="E20" s="24" t="s">
        <v>75</v>
      </c>
      <c r="F20" s="23" t="s">
        <v>523</v>
      </c>
      <c r="G20" s="26" t="s">
        <v>524</v>
      </c>
      <c r="H20" s="26">
        <v>44797.6576388889</v>
      </c>
      <c r="I20" s="67">
        <v>385030</v>
      </c>
      <c r="J20" s="22"/>
      <c r="K20" s="26">
        <v>44797.6576388889</v>
      </c>
      <c r="L20" s="26"/>
      <c r="M20" s="69"/>
      <c r="N20" s="70" t="s">
        <v>39</v>
      </c>
      <c r="O20" s="22" t="s">
        <v>525</v>
      </c>
      <c r="P20" s="71" t="s">
        <v>526</v>
      </c>
      <c r="Q20" s="78" t="s">
        <v>134</v>
      </c>
    </row>
    <row r="21" s="1" customFormat="1" spans="1:17">
      <c r="A21" s="21">
        <v>12</v>
      </c>
      <c r="B21" s="22" t="s">
        <v>527</v>
      </c>
      <c r="C21" s="23">
        <v>99600</v>
      </c>
      <c r="D21" s="24" t="s">
        <v>528</v>
      </c>
      <c r="E21" s="23">
        <v>90004</v>
      </c>
      <c r="F21" s="23" t="s">
        <v>529</v>
      </c>
      <c r="G21" s="26" t="s">
        <v>530</v>
      </c>
      <c r="H21" s="26">
        <v>44797.6729166667</v>
      </c>
      <c r="I21" s="67">
        <v>450666</v>
      </c>
      <c r="J21" s="22"/>
      <c r="K21" s="26">
        <v>44797.6729166667</v>
      </c>
      <c r="L21" s="26">
        <v>44797.7041666667</v>
      </c>
      <c r="M21" s="69">
        <f t="shared" si="1"/>
        <v>0.03125</v>
      </c>
      <c r="N21" s="70" t="s">
        <v>66</v>
      </c>
      <c r="O21" s="22" t="s">
        <v>531</v>
      </c>
      <c r="P21" s="71" t="s">
        <v>532</v>
      </c>
      <c r="Q21" s="79" t="s">
        <v>32</v>
      </c>
    </row>
    <row r="22" s="1" customFormat="1" spans="1:17">
      <c r="A22" s="21">
        <v>13</v>
      </c>
      <c r="B22" s="22" t="s">
        <v>533</v>
      </c>
      <c r="C22" s="23">
        <v>45362</v>
      </c>
      <c r="D22" s="24" t="s">
        <v>534</v>
      </c>
      <c r="E22" s="25" t="s">
        <v>100</v>
      </c>
      <c r="F22" s="23" t="s">
        <v>535</v>
      </c>
      <c r="G22" s="26" t="s">
        <v>536</v>
      </c>
      <c r="H22" s="26">
        <v>44797.7583333333</v>
      </c>
      <c r="I22" s="67">
        <v>664485</v>
      </c>
      <c r="J22" s="68"/>
      <c r="K22" s="26">
        <v>44797.7583333333</v>
      </c>
      <c r="L22" s="26"/>
      <c r="M22" s="69"/>
      <c r="N22" s="70" t="s">
        <v>39</v>
      </c>
      <c r="O22" s="35" t="s">
        <v>537</v>
      </c>
      <c r="P22" s="68" t="s">
        <v>538</v>
      </c>
      <c r="Q22" s="78" t="s">
        <v>134</v>
      </c>
    </row>
    <row r="23" s="1" customFormat="1" spans="1:17">
      <c r="A23" s="21">
        <v>14</v>
      </c>
      <c r="B23" s="22" t="s">
        <v>539</v>
      </c>
      <c r="C23" s="23">
        <v>27500</v>
      </c>
      <c r="D23" s="24" t="s">
        <v>540</v>
      </c>
      <c r="E23" s="24" t="s">
        <v>75</v>
      </c>
      <c r="F23" s="23" t="s">
        <v>541</v>
      </c>
      <c r="G23" s="26" t="s">
        <v>542</v>
      </c>
      <c r="H23" s="26">
        <v>44798.3979166667</v>
      </c>
      <c r="I23" s="67">
        <v>118080</v>
      </c>
      <c r="J23" s="22"/>
      <c r="K23" s="26">
        <v>44798.3979166667</v>
      </c>
      <c r="L23" s="26">
        <v>44799.4041666667</v>
      </c>
      <c r="M23" s="69">
        <f>L23-K23</f>
        <v>1.00625000000582</v>
      </c>
      <c r="N23" s="70" t="s">
        <v>39</v>
      </c>
      <c r="O23" s="71" t="s">
        <v>543</v>
      </c>
      <c r="P23" s="71" t="s">
        <v>544</v>
      </c>
      <c r="Q23" s="79" t="s">
        <v>32</v>
      </c>
    </row>
    <row r="24" s="1" customFormat="1" spans="1:17">
      <c r="A24" s="21">
        <v>15</v>
      </c>
      <c r="B24" s="22" t="s">
        <v>545</v>
      </c>
      <c r="C24" s="23">
        <v>23661</v>
      </c>
      <c r="D24" s="24" t="s">
        <v>546</v>
      </c>
      <c r="E24" s="25" t="s">
        <v>75</v>
      </c>
      <c r="F24" s="23" t="s">
        <v>547</v>
      </c>
      <c r="G24" s="26" t="s">
        <v>548</v>
      </c>
      <c r="H24" s="26">
        <v>44798.4006944444</v>
      </c>
      <c r="I24" s="67">
        <v>555132</v>
      </c>
      <c r="J24" s="22"/>
      <c r="K24" s="26">
        <v>44798.4006944444</v>
      </c>
      <c r="L24" s="26"/>
      <c r="M24" s="69"/>
      <c r="N24" s="72" t="s">
        <v>78</v>
      </c>
      <c r="O24" s="68" t="s">
        <v>212</v>
      </c>
      <c r="P24" s="68" t="s">
        <v>549</v>
      </c>
      <c r="Q24" s="78" t="s">
        <v>134</v>
      </c>
    </row>
    <row r="25" s="1" customFormat="1" spans="1:17">
      <c r="A25" s="21">
        <v>16</v>
      </c>
      <c r="B25" s="22" t="s">
        <v>550</v>
      </c>
      <c r="C25" s="23" t="s">
        <v>551</v>
      </c>
      <c r="D25" s="24" t="s">
        <v>199</v>
      </c>
      <c r="E25" s="30" t="s">
        <v>100</v>
      </c>
      <c r="F25" s="23" t="s">
        <v>552</v>
      </c>
      <c r="G25" s="26" t="s">
        <v>553</v>
      </c>
      <c r="H25" s="26">
        <v>44799.3909722222</v>
      </c>
      <c r="I25" s="73">
        <v>415414</v>
      </c>
      <c r="J25" s="22"/>
      <c r="K25" s="26">
        <v>44799.3909722222</v>
      </c>
      <c r="L25" s="26"/>
      <c r="M25" s="69"/>
      <c r="N25" s="70" t="s">
        <v>47</v>
      </c>
      <c r="O25" s="68" t="s">
        <v>554</v>
      </c>
      <c r="P25" s="22" t="s">
        <v>413</v>
      </c>
      <c r="Q25" s="78" t="s">
        <v>134</v>
      </c>
    </row>
    <row r="26" s="1" customFormat="1" spans="1:17">
      <c r="A26" s="21">
        <v>17</v>
      </c>
      <c r="B26" s="22" t="s">
        <v>555</v>
      </c>
      <c r="C26" s="23">
        <v>22852</v>
      </c>
      <c r="D26" s="24" t="s">
        <v>556</v>
      </c>
      <c r="E26" s="31" t="s">
        <v>75</v>
      </c>
      <c r="F26" s="23" t="s">
        <v>557</v>
      </c>
      <c r="G26" s="26" t="s">
        <v>558</v>
      </c>
      <c r="H26" s="26">
        <v>44799.4347222222</v>
      </c>
      <c r="I26" s="73">
        <v>175915</v>
      </c>
      <c r="J26" s="68"/>
      <c r="K26" s="26">
        <v>44799.4347222222</v>
      </c>
      <c r="L26" s="26">
        <v>44799.4597222222</v>
      </c>
      <c r="M26" s="69">
        <f>L26-K26</f>
        <v>0.0250000000014552</v>
      </c>
      <c r="N26" s="70" t="s">
        <v>39</v>
      </c>
      <c r="O26" s="35" t="s">
        <v>559</v>
      </c>
      <c r="P26" s="68" t="s">
        <v>560</v>
      </c>
      <c r="Q26" s="79" t="s">
        <v>32</v>
      </c>
    </row>
    <row r="27" s="1" customFormat="1" spans="1:17">
      <c r="A27" s="21">
        <v>18</v>
      </c>
      <c r="B27" s="22" t="s">
        <v>42</v>
      </c>
      <c r="C27" s="23">
        <v>77457</v>
      </c>
      <c r="D27" s="24" t="s">
        <v>43</v>
      </c>
      <c r="E27" s="32" t="s">
        <v>44</v>
      </c>
      <c r="F27" s="23" t="s">
        <v>45</v>
      </c>
      <c r="G27" s="26" t="s">
        <v>561</v>
      </c>
      <c r="H27" s="26">
        <v>44799.6555555556</v>
      </c>
      <c r="I27" s="73">
        <v>928778</v>
      </c>
      <c r="J27" s="22"/>
      <c r="K27" s="26">
        <v>44799.6555555556</v>
      </c>
      <c r="L27" s="26"/>
      <c r="M27" s="69"/>
      <c r="N27" s="70" t="s">
        <v>39</v>
      </c>
      <c r="O27" s="22" t="s">
        <v>537</v>
      </c>
      <c r="P27" s="68" t="s">
        <v>562</v>
      </c>
      <c r="Q27" s="78" t="s">
        <v>134</v>
      </c>
    </row>
    <row r="28" spans="17:17">
      <c r="Q28" s="9"/>
    </row>
    <row r="29" spans="1:17">
      <c r="A29" s="33" t="s">
        <v>563</v>
      </c>
      <c r="B29" s="34"/>
      <c r="C29" s="33"/>
      <c r="D29" s="33"/>
      <c r="E29" s="33"/>
      <c r="F29" s="33"/>
      <c r="G29" s="33"/>
      <c r="H29" s="35"/>
      <c r="I29" s="35"/>
      <c r="J29" s="35"/>
      <c r="Q29" s="9"/>
    </row>
    <row r="30" spans="1:17">
      <c r="A30" s="36"/>
      <c r="B30" s="37"/>
      <c r="C30" s="36"/>
      <c r="D30" s="36"/>
      <c r="E30" s="36"/>
      <c r="F30" s="36"/>
      <c r="G30" s="36"/>
      <c r="H30" s="35"/>
      <c r="I30" s="35"/>
      <c r="J30" s="35"/>
      <c r="Q30" s="9"/>
    </row>
    <row r="31" spans="1:10">
      <c r="A31" s="38" t="s">
        <v>564</v>
      </c>
      <c r="B31" s="39"/>
      <c r="C31" s="38"/>
      <c r="D31" s="36"/>
      <c r="E31" s="40" t="s">
        <v>564</v>
      </c>
      <c r="F31" s="41"/>
      <c r="G31" s="41"/>
      <c r="H31" s="41"/>
      <c r="I31" s="74"/>
      <c r="J31" s="35"/>
    </row>
    <row r="32" spans="1:10">
      <c r="A32" s="38" t="s">
        <v>7</v>
      </c>
      <c r="B32" s="39" t="s">
        <v>565</v>
      </c>
      <c r="C32" s="38" t="s">
        <v>566</v>
      </c>
      <c r="D32" s="36"/>
      <c r="E32" s="42" t="s">
        <v>7</v>
      </c>
      <c r="F32" s="42" t="s">
        <v>567</v>
      </c>
      <c r="G32" s="42" t="s">
        <v>566</v>
      </c>
      <c r="H32" s="43" t="s">
        <v>568</v>
      </c>
      <c r="I32" s="75" t="s">
        <v>569</v>
      </c>
      <c r="J32" s="35"/>
    </row>
    <row r="33" spans="1:10">
      <c r="A33" s="44">
        <v>1</v>
      </c>
      <c r="B33" s="45" t="s">
        <v>570</v>
      </c>
      <c r="C33" s="46">
        <f>COUNTIF(N10:N27,"LINTASARTA")</f>
        <v>2</v>
      </c>
      <c r="D33" s="36"/>
      <c r="E33" s="47">
        <v>1</v>
      </c>
      <c r="F33" s="48" t="s">
        <v>571</v>
      </c>
      <c r="G33" s="49">
        <f>COUNTIF(E10:E27,"20004")</f>
        <v>6</v>
      </c>
      <c r="H33" s="43">
        <f>COUNTIFS(E10:E27,"20004",Q10:Q27,"OPEN")</f>
        <v>3</v>
      </c>
      <c r="I33" s="75">
        <f>COUNTIFS(E10:E27,"20004",Q10:Q27,"CLOSED")</f>
        <v>3</v>
      </c>
      <c r="J33" s="35"/>
    </row>
    <row r="34" spans="1:10">
      <c r="A34" s="44">
        <v>2</v>
      </c>
      <c r="B34" s="45" t="s">
        <v>572</v>
      </c>
      <c r="C34" s="46">
        <f>COUNTIF(N10:N27,"ASTINET")</f>
        <v>3</v>
      </c>
      <c r="D34" s="36"/>
      <c r="E34" s="47">
        <v>2</v>
      </c>
      <c r="F34" s="50" t="s">
        <v>573</v>
      </c>
      <c r="G34" s="49">
        <f>COUNTIF(E10:E27,"10004")</f>
        <v>1</v>
      </c>
      <c r="H34" s="43">
        <f>COUNTIFS(E10:E27,"10004",Q10:Q27,"OPEN")</f>
        <v>1</v>
      </c>
      <c r="I34" s="75">
        <f>COUNTIFS(E10:E27,"10004",Q10:Q27,"CLOSED")</f>
        <v>0</v>
      </c>
      <c r="J34" s="35"/>
    </row>
    <row r="35" spans="1:10">
      <c r="A35" s="44">
        <v>3</v>
      </c>
      <c r="B35" s="45" t="s">
        <v>574</v>
      </c>
      <c r="C35" s="46">
        <f>COUNTIF(N10:N27,"SimCard M2M")</f>
        <v>5</v>
      </c>
      <c r="D35" s="36"/>
      <c r="E35" s="47">
        <v>3</v>
      </c>
      <c r="F35" s="50" t="s">
        <v>575</v>
      </c>
      <c r="G35" s="49">
        <f>COUNTIF(E10:E27,"40004")</f>
        <v>4</v>
      </c>
      <c r="H35" s="43">
        <f>COUNTIFS(E10:E27,"40004",Q10:Q27,"OPEN")</f>
        <v>3</v>
      </c>
      <c r="I35" s="75">
        <f>COUNTIFS(E10:E27,"40004",Q10:Q27,"CLOSED")</f>
        <v>1</v>
      </c>
      <c r="J35" s="35"/>
    </row>
    <row r="36" spans="1:10">
      <c r="A36" s="44">
        <v>4</v>
      </c>
      <c r="B36" s="45" t="s">
        <v>576</v>
      </c>
      <c r="C36" s="46">
        <f>COUNTIF(N10:N27,"Router Mikrotik")</f>
        <v>6</v>
      </c>
      <c r="D36" s="36"/>
      <c r="E36" s="47">
        <v>4</v>
      </c>
      <c r="F36" s="50" t="s">
        <v>577</v>
      </c>
      <c r="G36" s="49">
        <f>COUNTIF(E10:E27,"50004")</f>
        <v>1</v>
      </c>
      <c r="H36" s="43">
        <f>COUNTIFS(E10:E27,"50004",Q10:Q27,"OPEN")</f>
        <v>1</v>
      </c>
      <c r="I36" s="75">
        <f>COUNTIFS(E10:E27,"50004",Q10:Q27,"CLOSED")</f>
        <v>0</v>
      </c>
      <c r="J36" s="35"/>
    </row>
    <row r="37" spans="1:10">
      <c r="A37" s="44">
        <v>5</v>
      </c>
      <c r="B37" s="45" t="s">
        <v>578</v>
      </c>
      <c r="C37" s="46">
        <f>COUNTIF(N10:N27,"Manggoesky")</f>
        <v>1</v>
      </c>
      <c r="D37" s="36"/>
      <c r="E37" s="47">
        <v>5</v>
      </c>
      <c r="F37" s="50" t="s">
        <v>579</v>
      </c>
      <c r="G37" s="49">
        <f>COUNTIF(E10:E27,"60004")</f>
        <v>2</v>
      </c>
      <c r="H37" s="43">
        <f>COUNTIFS(E10:E27,"60004",Q10:Q27,"OPEN")</f>
        <v>0</v>
      </c>
      <c r="I37" s="75">
        <f>COUNTIFS(E10:E27,"60004",Q10:Q27,"CLOSED")</f>
        <v>2</v>
      </c>
      <c r="J37" s="35"/>
    </row>
    <row r="38" spans="1:10">
      <c r="A38" s="44">
        <v>6</v>
      </c>
      <c r="B38" s="51" t="s">
        <v>580</v>
      </c>
      <c r="C38" s="46">
        <f>COUNTIF(N10:N27,"Lain - Lain")</f>
        <v>0</v>
      </c>
      <c r="D38" s="36"/>
      <c r="E38" s="47">
        <v>6</v>
      </c>
      <c r="F38" s="49" t="s">
        <v>581</v>
      </c>
      <c r="G38" s="49">
        <f>COUNTIF(E10:E27,"90004")</f>
        <v>4</v>
      </c>
      <c r="H38" s="43">
        <f>COUNTIFS(E10:E27,"90004",Q10:Q27,"OPEN")</f>
        <v>2</v>
      </c>
      <c r="I38" s="75">
        <f>COUNTIFS(E10:E27,"90004",Q10:Q27,"CLOSED")</f>
        <v>2</v>
      </c>
      <c r="J38" s="35"/>
    </row>
    <row r="39" spans="1:10">
      <c r="A39" s="44">
        <v>7</v>
      </c>
      <c r="B39" s="45" t="s">
        <v>582</v>
      </c>
      <c r="C39" s="46">
        <f>COUNTIF(N10:N27,"M2M")</f>
        <v>0</v>
      </c>
      <c r="D39" s="36"/>
      <c r="E39" s="52" t="s">
        <v>583</v>
      </c>
      <c r="F39" s="53"/>
      <c r="G39" s="54">
        <f>SUM(G33:G38)</f>
        <v>18</v>
      </c>
      <c r="H39" s="55"/>
      <c r="I39" s="76"/>
      <c r="J39" s="35"/>
    </row>
    <row r="40" spans="1:10">
      <c r="A40" s="44">
        <v>8</v>
      </c>
      <c r="B40" s="51" t="s">
        <v>47</v>
      </c>
      <c r="C40" s="46">
        <f>COUNTIF(N10:N27,"Sinyal M2M")</f>
        <v>1</v>
      </c>
      <c r="D40" s="36"/>
      <c r="E40" s="56"/>
      <c r="F40" s="57"/>
      <c r="G40" s="58"/>
      <c r="H40" s="59"/>
      <c r="I40" s="77"/>
      <c r="J40" s="35"/>
    </row>
    <row r="41" spans="1:10">
      <c r="A41" s="44">
        <v>9</v>
      </c>
      <c r="B41" s="51" t="s">
        <v>584</v>
      </c>
      <c r="C41" s="46">
        <f>COUNTIF(N10:N27,"VPN")</f>
        <v>0</v>
      </c>
      <c r="D41" s="36"/>
      <c r="E41" s="35"/>
      <c r="F41" s="35"/>
      <c r="G41" s="35"/>
      <c r="H41" s="35"/>
      <c r="I41" s="35"/>
      <c r="J41" s="35"/>
    </row>
    <row r="42" spans="1:10">
      <c r="A42" s="60" t="s">
        <v>583</v>
      </c>
      <c r="B42" s="61"/>
      <c r="C42" s="60">
        <f>SUM(C33:C41)</f>
        <v>18</v>
      </c>
      <c r="D42" s="36"/>
      <c r="E42" s="36"/>
      <c r="F42" s="62"/>
      <c r="G42" s="63"/>
      <c r="H42" s="35"/>
      <c r="I42" s="35"/>
      <c r="J42" s="35"/>
    </row>
  </sheetData>
  <autoFilter ref="B9:Q27">
    <extLst/>
  </autoFilter>
  <mergeCells count="6">
    <mergeCell ref="A29:G29"/>
    <mergeCell ref="A31:C31"/>
    <mergeCell ref="E31:I31"/>
    <mergeCell ref="A42:B42"/>
    <mergeCell ref="E39:F40"/>
    <mergeCell ref="G39:I40"/>
  </mergeCells>
  <pageMargins left="0.159027777777778" right="0.11875" top="0.309027777777778" bottom="0.309027777777778" header="0.11875" footer="0.11875"/>
  <pageSetup paperSize="9" scale="40"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Laporan Tiket Bulan Agustus</vt:lpstr>
      <vt:lpstr>Laporan Tiket Minggu ke 1</vt:lpstr>
      <vt:lpstr>Laporan Tiket Minggu ke 2</vt:lpstr>
      <vt:lpstr>Laporan Tiket Minggu ke 3</vt:lpstr>
      <vt:lpstr>Laporan Tiket Minggu ke 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RSA</dc:creator>
  <cp:lastModifiedBy>Kingsoft Corporation</cp:lastModifiedBy>
  <cp:revision>1</cp:revision>
  <dcterms:created xsi:type="dcterms:W3CDTF">2016-10-31T12:00:00Z</dcterms:created>
  <dcterms:modified xsi:type="dcterms:W3CDTF">2022-08-27T15:57:55Z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y fmtid="{D5CDD505-2E9C-101B-9397-08002B2CF9AE}" pid="3" name="KSOReadingLayout">
    <vt:bool>false</vt:bool>
  </property>
  <property fmtid="{D5CDD505-2E9C-101B-9397-08002B2CF9AE}" pid="4" name="ICV">
    <vt:lpwstr>4C7C774701394626A9555CA61AD66F2E</vt:lpwstr>
  </property>
</Properties>
</file>