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15480" windowHeight="8190" tabRatio="876"/>
  </bookViews>
  <sheets>
    <sheet name="Прейскурант" sheetId="1" r:id="rId1"/>
    <sheet name="Врезка, Откл-Вкл." sheetId="2" state="hidden" r:id="rId2"/>
    <sheet name="печать трансп" sheetId="3" state="hidden" r:id="rId3"/>
    <sheet name="Прейскурант Транспорт" sheetId="4" state="hidden" r:id="rId4"/>
  </sheets>
  <definedNames>
    <definedName name="_xlnm._FilterDatabase" localSheetId="3" hidden="1">'Прейскурант Транспорт'!$A$5:$G$64</definedName>
    <definedName name="_xlnm.Print_Area" localSheetId="1">'Врезка, Откл-Вкл.'!$A$1:$AA$40</definedName>
    <definedName name="_xlnm.Print_Area" localSheetId="2">'печать трансп'!$A$1:$T$54</definedName>
    <definedName name="_xlnm.Print_Area" localSheetId="0">Прейскурант!$A$1:$H$31</definedName>
    <definedName name="_xlnm.Print_Area" localSheetId="3">'Прейскурант Транспорт'!$A$1:$G$64</definedName>
  </definedNames>
  <calcPr calcId="162913"/>
</workbook>
</file>

<file path=xl/calcChain.xml><?xml version="1.0" encoding="utf-8"?>
<calcChain xmlns="http://schemas.openxmlformats.org/spreadsheetml/2006/main">
  <c r="F14" i="2" l="1"/>
  <c r="G14" i="2"/>
  <c r="G15" i="2" s="1"/>
  <c r="Q14" i="2"/>
  <c r="Q27" i="2" s="1"/>
  <c r="T27" i="2" s="1"/>
  <c r="R14" i="2"/>
  <c r="C15" i="2"/>
  <c r="D15" i="2"/>
  <c r="E15" i="2"/>
  <c r="F15" i="2"/>
  <c r="K15" i="2"/>
  <c r="M15" i="2"/>
  <c r="N15" i="2" s="1"/>
  <c r="O15" i="2"/>
  <c r="P15" i="2"/>
  <c r="Z15" i="2"/>
  <c r="C16" i="2"/>
  <c r="D16" i="2" s="1"/>
  <c r="E16" i="2"/>
  <c r="K16" i="2"/>
  <c r="M16" i="2"/>
  <c r="N16" i="2"/>
  <c r="O16" i="2"/>
  <c r="P16" i="2"/>
  <c r="R16" i="2"/>
  <c r="Z16" i="2"/>
  <c r="C17" i="2"/>
  <c r="D17" i="2"/>
  <c r="E17" i="2"/>
  <c r="F17" i="2"/>
  <c r="K17" i="2"/>
  <c r="M17" i="2"/>
  <c r="N17" i="2" s="1"/>
  <c r="O17" i="2"/>
  <c r="P17" i="2"/>
  <c r="Z17" i="2"/>
  <c r="C18" i="2"/>
  <c r="D18" i="2" s="1"/>
  <c r="E18" i="2"/>
  <c r="K18" i="2"/>
  <c r="M18" i="2"/>
  <c r="N18" i="2"/>
  <c r="O18" i="2"/>
  <c r="P18" i="2"/>
  <c r="R18" i="2"/>
  <c r="Z18" i="2"/>
  <c r="C19" i="2"/>
  <c r="D19" i="2"/>
  <c r="E19" i="2"/>
  <c r="F19" i="2"/>
  <c r="K19" i="2"/>
  <c r="M19" i="2"/>
  <c r="N19" i="2" s="1"/>
  <c r="O19" i="2"/>
  <c r="P19" i="2"/>
  <c r="Z19" i="2"/>
  <c r="C20" i="2"/>
  <c r="D20" i="2" s="1"/>
  <c r="E20" i="2"/>
  <c r="K20" i="2"/>
  <c r="M20" i="2"/>
  <c r="N20" i="2"/>
  <c r="O20" i="2"/>
  <c r="P20" i="2"/>
  <c r="R20" i="2"/>
  <c r="C21" i="2"/>
  <c r="D21" i="2" s="1"/>
  <c r="E21" i="2"/>
  <c r="K21" i="2"/>
  <c r="M21" i="2"/>
  <c r="N21" i="2"/>
  <c r="O21" i="2"/>
  <c r="P21" i="2"/>
  <c r="R21" i="2"/>
  <c r="Z21" i="2"/>
  <c r="C22" i="2"/>
  <c r="D22" i="2"/>
  <c r="E22" i="2"/>
  <c r="F22" i="2"/>
  <c r="K22" i="2"/>
  <c r="M22" i="2"/>
  <c r="N22" i="2" s="1"/>
  <c r="O22" i="2"/>
  <c r="P22" i="2"/>
  <c r="Z22" i="2"/>
  <c r="C23" i="2"/>
  <c r="D23" i="2" s="1"/>
  <c r="E23" i="2"/>
  <c r="K23" i="2"/>
  <c r="M23" i="2"/>
  <c r="N23" i="2"/>
  <c r="O23" i="2"/>
  <c r="P23" i="2"/>
  <c r="R23" i="2"/>
  <c r="Z23" i="2"/>
  <c r="C24" i="2"/>
  <c r="D24" i="2"/>
  <c r="E24" i="2"/>
  <c r="F24" i="2"/>
  <c r="K24" i="2"/>
  <c r="M24" i="2"/>
  <c r="N24" i="2" s="1"/>
  <c r="O24" i="2"/>
  <c r="P24" i="2"/>
  <c r="Z24" i="2"/>
  <c r="C25" i="2"/>
  <c r="D25" i="2" s="1"/>
  <c r="E25" i="2"/>
  <c r="K25" i="2"/>
  <c r="M25" i="2"/>
  <c r="N25" i="2"/>
  <c r="O25" i="2"/>
  <c r="P25" i="2"/>
  <c r="R25" i="2"/>
  <c r="Z25" i="2"/>
  <c r="C26" i="2"/>
  <c r="D26" i="2"/>
  <c r="E26" i="2"/>
  <c r="F26" i="2"/>
  <c r="K26" i="2"/>
  <c r="M26" i="2"/>
  <c r="N26" i="2" s="1"/>
  <c r="O26" i="2"/>
  <c r="P26" i="2"/>
  <c r="Z26" i="2"/>
  <c r="C27" i="2"/>
  <c r="D27" i="2" s="1"/>
  <c r="E27" i="2"/>
  <c r="K27" i="2"/>
  <c r="M27" i="2"/>
  <c r="N27" i="2"/>
  <c r="O27" i="2"/>
  <c r="P27" i="2"/>
  <c r="R27" i="2"/>
  <c r="Z27" i="2"/>
  <c r="W27" i="2" l="1"/>
  <c r="Y27" i="2" s="1"/>
  <c r="AA27" i="2" s="1"/>
  <c r="S16" i="2"/>
  <c r="Q25" i="2"/>
  <c r="T25" i="2" s="1"/>
  <c r="Q23" i="2"/>
  <c r="T23" i="2" s="1"/>
  <c r="Q21" i="2"/>
  <c r="T21" i="2" s="1"/>
  <c r="Q20" i="2"/>
  <c r="T20" i="2" s="1"/>
  <c r="Q18" i="2"/>
  <c r="T18" i="2" s="1"/>
  <c r="Q16" i="2"/>
  <c r="T16" i="2" s="1"/>
  <c r="H15" i="2"/>
  <c r="L15" i="2" s="1"/>
  <c r="S27" i="2"/>
  <c r="V27" i="2" s="1"/>
  <c r="X27" i="2" s="1"/>
  <c r="S25" i="2"/>
  <c r="S18" i="2"/>
  <c r="Q26" i="2"/>
  <c r="Q24" i="2"/>
  <c r="Q22" i="2"/>
  <c r="Q19" i="2"/>
  <c r="Q17" i="2"/>
  <c r="Q15" i="2"/>
  <c r="V25" i="2"/>
  <c r="X25" i="2" s="1"/>
  <c r="V18" i="2"/>
  <c r="X18" i="2" s="1"/>
  <c r="V16" i="2"/>
  <c r="X16" i="2" s="1"/>
  <c r="J15" i="2"/>
  <c r="G27" i="2"/>
  <c r="G25" i="2"/>
  <c r="G23" i="2"/>
  <c r="G21" i="2"/>
  <c r="G20" i="2"/>
  <c r="G18" i="2"/>
  <c r="G16" i="2"/>
  <c r="F27" i="2"/>
  <c r="H27" i="2" s="1"/>
  <c r="R26" i="2"/>
  <c r="G26" i="2"/>
  <c r="H26" i="2" s="1"/>
  <c r="F25" i="2"/>
  <c r="H25" i="2" s="1"/>
  <c r="R24" i="2"/>
  <c r="S24" i="2" s="1"/>
  <c r="G24" i="2"/>
  <c r="H24" i="2" s="1"/>
  <c r="F23" i="2"/>
  <c r="H23" i="2" s="1"/>
  <c r="R22" i="2"/>
  <c r="S22" i="2" s="1"/>
  <c r="G22" i="2"/>
  <c r="H22" i="2" s="1"/>
  <c r="F21" i="2"/>
  <c r="F20" i="2"/>
  <c r="H20" i="2" s="1"/>
  <c r="R19" i="2"/>
  <c r="T19" i="2" s="1"/>
  <c r="G19" i="2"/>
  <c r="H19" i="2" s="1"/>
  <c r="F18" i="2"/>
  <c r="H18" i="2" s="1"/>
  <c r="R17" i="2"/>
  <c r="S17" i="2" s="1"/>
  <c r="G17" i="2"/>
  <c r="H17" i="2" s="1"/>
  <c r="F16" i="2"/>
  <c r="H16" i="2" s="1"/>
  <c r="R15" i="2"/>
  <c r="S15" i="2" s="1"/>
  <c r="T15" i="2" l="1"/>
  <c r="S19" i="2"/>
  <c r="W16" i="2"/>
  <c r="Y16" i="2"/>
  <c r="AA16" i="2" s="1"/>
  <c r="W23" i="2"/>
  <c r="Y23" i="2" s="1"/>
  <c r="AA23" i="2" s="1"/>
  <c r="S21" i="2"/>
  <c r="V21" i="2" s="1"/>
  <c r="X21" i="2" s="1"/>
  <c r="T17" i="2"/>
  <c r="H21" i="2"/>
  <c r="T26" i="2"/>
  <c r="W18" i="2"/>
  <c r="Y18" i="2"/>
  <c r="AA18" i="2" s="1"/>
  <c r="W25" i="2"/>
  <c r="Y25" i="2"/>
  <c r="AA25" i="2" s="1"/>
  <c r="S23" i="2"/>
  <c r="V23" i="2" s="1"/>
  <c r="X23" i="2" s="1"/>
  <c r="W20" i="2"/>
  <c r="Y20" i="2" s="1"/>
  <c r="AA20" i="2" s="1"/>
  <c r="W21" i="2"/>
  <c r="Y21" i="2"/>
  <c r="AA21" i="2" s="1"/>
  <c r="S20" i="2"/>
  <c r="V20" i="2" s="1"/>
  <c r="X20" i="2" s="1"/>
  <c r="J21" i="2"/>
  <c r="L21" i="2" s="1"/>
  <c r="V22" i="2"/>
  <c r="X22" i="2" s="1"/>
  <c r="J25" i="2"/>
  <c r="L25" i="2" s="1"/>
  <c r="W26" i="2"/>
  <c r="Y26" i="2" s="1"/>
  <c r="AA26" i="2" s="1"/>
  <c r="J16" i="2"/>
  <c r="L16" i="2" s="1"/>
  <c r="J18" i="2"/>
  <c r="L18" i="2" s="1"/>
  <c r="J20" i="2"/>
  <c r="L20" i="2" s="1"/>
  <c r="J23" i="2"/>
  <c r="L23" i="2" s="1"/>
  <c r="V24" i="2"/>
  <c r="X24" i="2" s="1"/>
  <c r="J27" i="2"/>
  <c r="L27" i="2" s="1"/>
  <c r="W15" i="2"/>
  <c r="Y15" i="2" s="1"/>
  <c r="AA15" i="2" s="1"/>
  <c r="J17" i="2"/>
  <c r="L17" i="2" s="1"/>
  <c r="W17" i="2"/>
  <c r="Y17" i="2" s="1"/>
  <c r="AA17" i="2" s="1"/>
  <c r="J19" i="2"/>
  <c r="L19" i="2" s="1"/>
  <c r="W19" i="2"/>
  <c r="Y19" i="2" s="1"/>
  <c r="AA19" i="2" s="1"/>
  <c r="V15" i="2"/>
  <c r="X15" i="2" s="1"/>
  <c r="V17" i="2"/>
  <c r="X17" i="2" s="1"/>
  <c r="V19" i="2"/>
  <c r="X19" i="2" s="1"/>
  <c r="J22" i="2"/>
  <c r="L22" i="2" s="1"/>
  <c r="J24" i="2"/>
  <c r="L24" i="2" s="1"/>
  <c r="J26" i="2"/>
  <c r="L26" i="2" s="1"/>
  <c r="S26" i="2"/>
  <c r="T22" i="2"/>
  <c r="T24" i="2"/>
  <c r="W24" i="2" l="1"/>
  <c r="Y24" i="2" s="1"/>
  <c r="AA24" i="2" s="1"/>
  <c r="V26" i="2"/>
  <c r="X26" i="2" s="1"/>
  <c r="W22" i="2"/>
  <c r="Y22" i="2" s="1"/>
  <c r="AA22" i="2" s="1"/>
</calcChain>
</file>

<file path=xl/sharedStrings.xml><?xml version="1.0" encoding="utf-8"?>
<sst xmlns="http://schemas.openxmlformats.org/spreadsheetml/2006/main" count="340" uniqueCount="210">
  <si>
    <t xml:space="preserve">ЗАТВЕРДЖЕНО </t>
  </si>
  <si>
    <t xml:space="preserve">наказом ЛМКП "Львівводоканал" </t>
  </si>
  <si>
    <t>№ 221 о\д від 26.05.2014 р.</t>
  </si>
  <si>
    <t xml:space="preserve">КАЛЬКУЛЯЦІЯ </t>
  </si>
  <si>
    <t xml:space="preserve"> надання послуг та виконання робіт, грн. (з ПДВ)</t>
  </si>
  <si>
    <t xml:space="preserve">                 </t>
  </si>
  <si>
    <t>Додаткові</t>
  </si>
  <si>
    <t>умови</t>
  </si>
  <si>
    <t>№ з/п</t>
  </si>
  <si>
    <t>Перелік робіт</t>
  </si>
  <si>
    <t>в межах міста</t>
  </si>
  <si>
    <t>поза межами міста</t>
  </si>
  <si>
    <t>1.</t>
  </si>
  <si>
    <t>Видача технічних умов (ТУ) та технічного заключення (ТЗ) на водопостачання і водовідведення та влаштування водомірного вузла, в т.ч.:</t>
  </si>
  <si>
    <t>1.1.</t>
  </si>
  <si>
    <t xml:space="preserve">на існуюче водопостачання та влаштування водомірного вузла  </t>
  </si>
  <si>
    <t>1.2.</t>
  </si>
  <si>
    <t>на існуюче водовідведення</t>
  </si>
  <si>
    <t>1.3.</t>
  </si>
  <si>
    <t>на існуюче водопостачання і водовідведення</t>
  </si>
  <si>
    <t>1.4.</t>
  </si>
  <si>
    <t>на приєднання об'єкту (новобудови) до централізованої системи водопостачання</t>
  </si>
  <si>
    <t>1.5.</t>
  </si>
  <si>
    <t>на приєднання об'єкту (новобудови) до централізованої системи водовідведення</t>
  </si>
  <si>
    <t>1.6.</t>
  </si>
  <si>
    <t>на приєднання об'єкту (новобудови) до ц/с водопостачання і водовідведення</t>
  </si>
  <si>
    <t>1.7.</t>
  </si>
  <si>
    <t>на приєднання об'єкту (новобудови) до ц/с водопостачання та на існуюче водовідведення</t>
  </si>
  <si>
    <t>1.8.</t>
  </si>
  <si>
    <t>на приєднання об'єкту (новобудови) до ц/с водовідведення та на існуюче водопостачання</t>
  </si>
  <si>
    <t>2.</t>
  </si>
  <si>
    <t>Видача листів корегування технічних умов, в т.ч.:</t>
  </si>
  <si>
    <t>2.1.</t>
  </si>
  <si>
    <t>в частині підключення до мереж водопостачання</t>
  </si>
  <si>
    <t>2.2.</t>
  </si>
  <si>
    <t>в частині підключення до мереж водовідведення</t>
  </si>
  <si>
    <t>2.3.</t>
  </si>
  <si>
    <t>в частині підключення до мереж водопостачання і водовідведення</t>
  </si>
  <si>
    <t>3.</t>
  </si>
  <si>
    <t>Погодження проектів, розроблених згідно технічних умов, виданих на:</t>
  </si>
  <si>
    <t>3.1.</t>
  </si>
  <si>
    <t>існуюче підключення до мереж (водопостачання, водовідведення, водопостачання і водовідведення)</t>
  </si>
  <si>
    <t>3.2.</t>
  </si>
  <si>
    <t>підключення об'єкту (новобудови) до централізованої системи водопостачання</t>
  </si>
  <si>
    <t>3.3.</t>
  </si>
  <si>
    <t>підключення об'єкту (новобудови) до централізованої системи водовідведення</t>
  </si>
  <si>
    <t>3.4.</t>
  </si>
  <si>
    <t>підключення об'єкту (новобудови) до централізованої системи водопостачання і водовідведення</t>
  </si>
  <si>
    <t>3.5.</t>
  </si>
  <si>
    <t>підключення об'єкту (новобудови) до централізованої системи водопостачання при існуючому водовідведенні</t>
  </si>
  <si>
    <t>3.6.</t>
  </si>
  <si>
    <t>підключення об'єкту (новобудови) до централізованої системи водовідведення при існуючому водопостачанні</t>
  </si>
  <si>
    <t>4.</t>
  </si>
  <si>
    <t>Погодження проектів на влаштування водомірного вузла</t>
  </si>
  <si>
    <t>5.</t>
  </si>
  <si>
    <t>Погодження проектів на прокладку інших мереж (газо-теплопостачання, кабельних та інше) без ТУ</t>
  </si>
  <si>
    <t>6.</t>
  </si>
  <si>
    <t>Погодження проектів місця розташування тимчасових споруд для підприємницької діяльності (без ТУ)</t>
  </si>
  <si>
    <t>7.</t>
  </si>
  <si>
    <t>Надання інформаційних довідок, в т.ч.:</t>
  </si>
  <si>
    <t>7.1.</t>
  </si>
  <si>
    <t>надання висновку про можливість відключення від системи централізованого опалення та гарячої води</t>
  </si>
  <si>
    <t>7.2.</t>
  </si>
  <si>
    <t>видача довідок та іншої інформації про наявність (відсутність) ТУ, погодженних проектів, довідок про введення в експлуатацію тощо</t>
  </si>
  <si>
    <t>8.</t>
  </si>
  <si>
    <t>Приймання побудованих мереж, в т.ч.:</t>
  </si>
  <si>
    <t>8.1.</t>
  </si>
  <si>
    <t>приймання побудованих мереж водопостачання</t>
  </si>
  <si>
    <t>8.2.</t>
  </si>
  <si>
    <t>приймання побудованих мереж водовідведення</t>
  </si>
  <si>
    <t>8.3.</t>
  </si>
  <si>
    <t>приймання побудованих мереж водопостачання і водовідведення</t>
  </si>
  <si>
    <t>"Согласовано"</t>
  </si>
  <si>
    <t>"Утверждаю"</t>
  </si>
  <si>
    <t>Финансовый директор</t>
  </si>
  <si>
    <t>Генеральный директор</t>
  </si>
  <si>
    <t>ООО "Тюмень Водоканал"</t>
  </si>
  <si>
    <t xml:space="preserve">__________________ В.В. Ушаков </t>
  </si>
  <si>
    <t>_____________С.Ю.Шишов</t>
  </si>
  <si>
    <t>"_____"___________2010 г.</t>
  </si>
  <si>
    <t>Калькуляция</t>
  </si>
  <si>
    <t>Стоимости платных услуг на выполнение работ по врезкам в систему водоснабжения, 
отключению/включению системы водоснабжения</t>
  </si>
  <si>
    <t>ООО "Тюмень Водоканал" на 2010г., руб.</t>
  </si>
  <si>
    <t>1 Вариант</t>
  </si>
  <si>
    <t>2, 3 Вариант</t>
  </si>
  <si>
    <t>Сравнение со стоимостью 2009 г., без НДС</t>
  </si>
  <si>
    <t>№</t>
  </si>
  <si>
    <t>Наименование работ</t>
  </si>
  <si>
    <t>ФОТ основных рабочих</t>
  </si>
  <si>
    <t xml:space="preserve">ЕСН  </t>
  </si>
  <si>
    <t>Прямые расходы</t>
  </si>
  <si>
    <t>Цеховые расходы</t>
  </si>
  <si>
    <t>Общехоз. расходы</t>
  </si>
  <si>
    <t>Итого с/с
1 Вариант</t>
  </si>
  <si>
    <t>Рентабельность</t>
  </si>
  <si>
    <t>Трансп. Расходы
Прейскурант
1 Вариант</t>
  </si>
  <si>
    <t>ИТОГО 
1 Вариант стоимость услуг, 
без НДС</t>
  </si>
  <si>
    <t>Трансп. Расходы Прямые 
2 Вариант</t>
  </si>
  <si>
    <t>Трансп. Расходы Прямые с Цеховыми 
3 Вариант</t>
  </si>
  <si>
    <t>Итого с/с
2 Вариант</t>
  </si>
  <si>
    <t>Итого с/с
3 Вариант</t>
  </si>
  <si>
    <t>ИТОГО 
2 Вариант стоимость услуг, 
без НДС</t>
  </si>
  <si>
    <t>ИТОГО 
3 Вариант стоимость услуг, 
без НДС</t>
  </si>
  <si>
    <t>%</t>
  </si>
  <si>
    <t>1 вариант</t>
  </si>
  <si>
    <t>2 вариант</t>
  </si>
  <si>
    <t>3 вариант</t>
  </si>
  <si>
    <t>2009 г.</t>
  </si>
  <si>
    <t>Рост, %</t>
  </si>
  <si>
    <t>Врезка трубы Ø 32-150 мм в трубу стальную Ø до 1000 мм</t>
  </si>
  <si>
    <t>Врезка трубы Ø 150-300 мм в трубу стальную Ø 300-500 мм</t>
  </si>
  <si>
    <t>Врезка трубы Ø 150-300 мм в трубу стальную Ø 600-1200 мм</t>
  </si>
  <si>
    <t>Врезка трубы Ø 400-1000 мм в трубу стальную Ø до 1200 мм</t>
  </si>
  <si>
    <t>Врезка трубы Ø 32-200 мм в трубу п/эт Ø до 300 мм</t>
  </si>
  <si>
    <t>Врезка трубы Ø 32-300 мм в трубу п/эт Ø 300-600 мм</t>
  </si>
  <si>
    <t>Врезка трубы Ø 400-600 мм в трубу п/эт Ø 400-600 мм</t>
  </si>
  <si>
    <t>Врезка трубы Ø 32-150 мм в трубу чугунную Ø до 300 мм</t>
  </si>
  <si>
    <t>Врезка трубы Ø 32-150 мм в трубу чугунную Ø 400-600 мм</t>
  </si>
  <si>
    <t>Врезка трубы Ø 200-300 мм в трубу чугунную Ø 300-600 мм</t>
  </si>
  <si>
    <t>Врезка трубы Ø 400-600 мм в трубу чугунную Ø до 600 мм</t>
  </si>
  <si>
    <t>Врезка частных жилых домов</t>
  </si>
  <si>
    <t>Отключение и включение водопровода</t>
  </si>
  <si>
    <t>Директор по производству</t>
  </si>
  <si>
    <t>С.В. Антонюк</t>
  </si>
  <si>
    <t>Начальник ЦТВ</t>
  </si>
  <si>
    <t>А.В. Алешин</t>
  </si>
  <si>
    <t>Начальник службы управления персоналом</t>
  </si>
  <si>
    <t>А.С. Палтырева</t>
  </si>
  <si>
    <t>Начальник ПЭО</t>
  </si>
  <si>
    <t>Н.В. Шипова</t>
  </si>
  <si>
    <t>Расчет Транспортных расходов</t>
  </si>
  <si>
    <t>Камаз 53215 КО
в пути (53213)</t>
  </si>
  <si>
    <t>Камаз 53215 КО
оборудование (53213)</t>
  </si>
  <si>
    <t>ЗИЛ 130 КО
в пути</t>
  </si>
  <si>
    <t>ЗИЛ 130 КО
оборудование (насос)</t>
  </si>
  <si>
    <t>ЗИЛ-131</t>
  </si>
  <si>
    <t>ГАЗ 3310
(аналог 2102)</t>
  </si>
  <si>
    <t>Время использования, ч</t>
  </si>
  <si>
    <t>Кол-во, шт.</t>
  </si>
  <si>
    <t xml:space="preserve">Стоимость услуг, руб./ч           </t>
  </si>
  <si>
    <t>Врезка летнего водопровода</t>
  </si>
  <si>
    <t>Установка пожарного гидранта</t>
  </si>
  <si>
    <t>Уточнение сетей водопровода по месту (с работником КИПиА)</t>
  </si>
  <si>
    <t>Вызов представителя для осмотра сетей водопровода</t>
  </si>
  <si>
    <t>Отключение и включение водопровода от 32мм до 150мм</t>
  </si>
  <si>
    <t>Отключение и включение водопровода от 150мм до 300мм</t>
  </si>
  <si>
    <t>Отключение и включение водопровода от 300мм до 600мм</t>
  </si>
  <si>
    <t>Отключение и включение водопровода от 600мм до 1000мм</t>
  </si>
  <si>
    <t>КС 5579 (КАМАЗ)
в пути</t>
  </si>
  <si>
    <t>КС 5579 (КАМАЗ)
установка</t>
  </si>
  <si>
    <t>ГАЗ 3309 (кран-манипулятор)
в пути</t>
  </si>
  <si>
    <t>ГАЗ 3309 (кран-манипулятор)
установка</t>
  </si>
  <si>
    <t>Volkswagen LT</t>
  </si>
  <si>
    <t>ИТОГО транспортные расходы, руб.</t>
  </si>
  <si>
    <t>Начальник Транспортного цеха</t>
  </si>
  <si>
    <t>Ю.В. Лебедев</t>
  </si>
  <si>
    <t>ПРЕЙСКУРАНТ</t>
  </si>
  <si>
    <t>платных услуг автотранспорта, дорожно-строительных машин и механизмов</t>
  </si>
  <si>
    <t>ООО "Тюмень Водоканал" на 2010г., руб./ч (без НДС)</t>
  </si>
  <si>
    <t>№ п/п</t>
  </si>
  <si>
    <t>Марка автомобиля</t>
  </si>
  <si>
    <t>Транспортные расходы Прейскурант
1 вариант</t>
  </si>
  <si>
    <t>Транспортные расходы, в зависимости от использования ГСМ
(2,3 Вариант):</t>
  </si>
  <si>
    <t>Прямые 
2 вариант</t>
  </si>
  <si>
    <t>Прямые с Цеховыми 
3 вариант</t>
  </si>
  <si>
    <t xml:space="preserve">ГАЗ 33023  </t>
  </si>
  <si>
    <t>автотранспорт в пути</t>
  </si>
  <si>
    <t xml:space="preserve">ГАЗ 3307  </t>
  </si>
  <si>
    <t>ГАЗ 3307 (КО 503)</t>
  </si>
  <si>
    <t>работа оборудования</t>
  </si>
  <si>
    <t>ГАЗ 3309</t>
  </si>
  <si>
    <t>ГАЗ 3309 (манипулятор)</t>
  </si>
  <si>
    <t>ГАЗ 3309 (КО 503)</t>
  </si>
  <si>
    <t xml:space="preserve">ДЗ 143  </t>
  </si>
  <si>
    <t>за моточас</t>
  </si>
  <si>
    <t xml:space="preserve">ДТ 75  </t>
  </si>
  <si>
    <t xml:space="preserve">ЕК 14  </t>
  </si>
  <si>
    <t xml:space="preserve">ЕК 18  </t>
  </si>
  <si>
    <t xml:space="preserve">ЕТ 25  </t>
  </si>
  <si>
    <t xml:space="preserve">ЗИЛ 130  </t>
  </si>
  <si>
    <t>ЗИЛ 130 (КО 502, 510)</t>
  </si>
  <si>
    <t xml:space="preserve">ЗИЛ 131  </t>
  </si>
  <si>
    <t xml:space="preserve">ЗИЛ 431410  </t>
  </si>
  <si>
    <t xml:space="preserve">ЗИЛ 433362  </t>
  </si>
  <si>
    <t>ЗИЛ 433362 (КО 502, 510)</t>
  </si>
  <si>
    <t xml:space="preserve">ЗИЛ ММЗ 4502  </t>
  </si>
  <si>
    <t>ЗИЛ ММЗ 554</t>
  </si>
  <si>
    <t xml:space="preserve">К 701  </t>
  </si>
  <si>
    <t>КАМАЗ 4308 (ПРМ)</t>
  </si>
  <si>
    <t>КАМАЗ 53215   (с компр.установкой)</t>
  </si>
  <si>
    <t>КАМАЗ 53215 (КО 505а)</t>
  </si>
  <si>
    <t xml:space="preserve">КАМАЗ 55111  </t>
  </si>
  <si>
    <t>КАМАЗ 65115С</t>
  </si>
  <si>
    <t xml:space="preserve">КРАЗ 6510  </t>
  </si>
  <si>
    <t>КС 35714 (УРАЛ)</t>
  </si>
  <si>
    <t>КС 5477 (МЗКТ-8006)</t>
  </si>
  <si>
    <t>КС 5579 (КАМАЗ)</t>
  </si>
  <si>
    <t xml:space="preserve">МАЗ 53371  </t>
  </si>
  <si>
    <t xml:space="preserve">МАЗ 5551  </t>
  </si>
  <si>
    <t xml:space="preserve">МАЗ 642205  </t>
  </si>
  <si>
    <t xml:space="preserve">МТЗ 82 (бара) </t>
  </si>
  <si>
    <t>МТЗ 82 (экскаватор)</t>
  </si>
  <si>
    <t xml:space="preserve">Т 170  </t>
  </si>
  <si>
    <t xml:space="preserve">ТО 18  </t>
  </si>
  <si>
    <t xml:space="preserve">УРАЛ 375  </t>
  </si>
  <si>
    <t>КАМАЗ 5320</t>
  </si>
  <si>
    <t xml:space="preserve">УРАЛ 4320  </t>
  </si>
  <si>
    <t xml:space="preserve">УРАЛ 5557  </t>
  </si>
  <si>
    <t xml:space="preserve">ЭО 2621  </t>
  </si>
  <si>
    <t xml:space="preserve">ЭО 3323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</si>
</sst>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mm\ dd"/>
    <numFmt numFmtId="165" formatCode="_-* #,##0.00_р_._-;\-* #,##0.00_р_._-;_-* \-??_р_._-;_-@_-"/>
    <numFmt numFmtId="166" formatCode="_(* #,##0.00_);_(* \(#,##0.00\);_(* \-??_);_(@_)"/>
    <numFmt numFmtId="167" formatCode="0.00_)%;\(0.00\)%"/>
    <numFmt numFmtId="168" formatCode="_(* #,##0.0_);_(* \(#,##0.0\);_(* \-??_);_(@_)"/>
    <numFmt numFmtId="169" formatCode="_(* #,##0_);_(* \(#,##0\);_(* \-??_);_(@_)"/>
    <numFmt numFmtId="170" formatCode="0.00_ ;[Red]\-0.00\ "/>
  </numFmts>
  <fonts count="36" x14ac:knownFonts="1">
    <font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9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</font>
    <font>
      <sz val="12"/>
      <color indexed="14"/>
      <name val="Calibri"/>
      <family val="2"/>
      <charset val="204"/>
    </font>
    <font>
      <b/>
      <sz val="12"/>
      <color indexed="52"/>
      <name val="Calibri"/>
      <family val="2"/>
      <charset val="204"/>
    </font>
    <font>
      <b/>
      <sz val="12"/>
      <color indexed="9"/>
      <name val="Calibri"/>
      <family val="2"/>
      <charset val="204"/>
    </font>
    <font>
      <i/>
      <sz val="12"/>
      <color indexed="23"/>
      <name val="Calibri"/>
      <family val="2"/>
      <charset val="204"/>
    </font>
    <font>
      <sz val="12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2"/>
      <color indexed="62"/>
      <name val="Calibri"/>
      <family val="2"/>
      <charset val="204"/>
    </font>
    <font>
      <sz val="12"/>
      <color indexed="52"/>
      <name val="Calibri"/>
      <family val="2"/>
      <charset val="204"/>
    </font>
    <font>
      <sz val="12"/>
      <color indexed="60"/>
      <name val="Calibri"/>
      <family val="2"/>
      <charset val="204"/>
    </font>
    <font>
      <b/>
      <sz val="12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4"/>
      <name val="Arial Cyr"/>
      <family val="2"/>
    </font>
    <font>
      <sz val="14"/>
      <name val="Arial Cyr"/>
      <family val="2"/>
    </font>
    <font>
      <b/>
      <sz val="16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1"/>
      <color indexed="8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29"/>
        <bgColor indexed="52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43"/>
      </patternFill>
    </fill>
    <fill>
      <patternFill patternType="solid">
        <fgColor indexed="43"/>
        <bgColor indexed="26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4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2" borderId="1" applyNumberFormat="0" applyAlignment="0" applyProtection="0"/>
    <xf numFmtId="0" fontId="7" fillId="13" borderId="2" applyNumberFormat="0" applyAlignment="0" applyProtection="0"/>
    <xf numFmtId="0" fontId="8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15" borderId="0" applyNumberFormat="0" applyBorder="0" applyAlignment="0" applyProtection="0"/>
    <xf numFmtId="0" fontId="35" fillId="16" borderId="7" applyNumberForma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3" fillId="0" borderId="0"/>
    <xf numFmtId="0" fontId="4" fillId="0" borderId="0"/>
    <xf numFmtId="165" fontId="35" fillId="0" borderId="0" applyFill="0" applyBorder="0" applyAlignment="0" applyProtection="0"/>
  </cellStyleXfs>
  <cellXfs count="122">
    <xf numFmtId="0" fontId="0" fillId="0" borderId="0" xfId="0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 applyAlignment="1"/>
    <xf numFmtId="0" fontId="26" fillId="0" borderId="0" xfId="0" applyFont="1"/>
    <xf numFmtId="0" fontId="25" fillId="0" borderId="0" xfId="0" applyFont="1" applyAlignment="1"/>
    <xf numFmtId="0" fontId="26" fillId="0" borderId="0" xfId="0" applyFont="1" applyAlignment="1">
      <alignment horizontal="right" vertical="center"/>
    </xf>
    <xf numFmtId="0" fontId="20" fillId="0" borderId="0" xfId="0" applyFont="1" applyAlignment="1"/>
    <xf numFmtId="0" fontId="24" fillId="0" borderId="0" xfId="0" applyFont="1" applyAlignment="1"/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left" vertical="top"/>
    </xf>
    <xf numFmtId="4" fontId="20" fillId="0" borderId="0" xfId="0" applyNumberFormat="1" applyFont="1" applyBorder="1" applyAlignment="1">
      <alignment horizontal="right" vertical="center" wrapText="1"/>
    </xf>
    <xf numFmtId="0" fontId="27" fillId="0" borderId="10" xfId="0" applyFont="1" applyFill="1" applyBorder="1" applyAlignment="1">
      <alignment horizontal="center"/>
    </xf>
    <xf numFmtId="0" fontId="27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top" wrapText="1"/>
    </xf>
    <xf numFmtId="0" fontId="23" fillId="14" borderId="10" xfId="0" applyFont="1" applyFill="1" applyBorder="1" applyAlignment="1">
      <alignment horizontal="center" vertical="top"/>
    </xf>
    <xf numFmtId="0" fontId="23" fillId="14" borderId="10" xfId="0" applyFont="1" applyFill="1" applyBorder="1" applyAlignment="1">
      <alignment vertical="top" wrapText="1"/>
    </xf>
    <xf numFmtId="4" fontId="23" fillId="0" borderId="10" xfId="0" applyNumberFormat="1" applyFont="1" applyFill="1" applyBorder="1"/>
    <xf numFmtId="0" fontId="22" fillId="0" borderId="10" xfId="0" applyFont="1" applyFill="1" applyBorder="1" applyAlignment="1">
      <alignment horizontal="center" vertical="top"/>
    </xf>
    <xf numFmtId="0" fontId="22" fillId="0" borderId="10" xfId="0" applyFont="1" applyFill="1" applyBorder="1" applyAlignment="1">
      <alignment vertical="top" wrapText="1"/>
    </xf>
    <xf numFmtId="2" fontId="22" fillId="0" borderId="10" xfId="0" applyNumberFormat="1" applyFont="1" applyFill="1" applyBorder="1" applyAlignment="1">
      <alignment horizontal="center"/>
    </xf>
    <xf numFmtId="164" fontId="22" fillId="0" borderId="10" xfId="0" applyNumberFormat="1" applyFont="1" applyFill="1" applyBorder="1" applyAlignment="1">
      <alignment horizontal="center" vertical="top"/>
    </xf>
    <xf numFmtId="2" fontId="23" fillId="0" borderId="10" xfId="0" applyNumberFormat="1" applyFont="1" applyFill="1" applyBorder="1" applyAlignment="1">
      <alignment horizontal="center"/>
    </xf>
    <xf numFmtId="2" fontId="20" fillId="0" borderId="0" xfId="0" applyNumberFormat="1" applyFont="1"/>
    <xf numFmtId="166" fontId="21" fillId="0" borderId="0" xfId="44" applyNumberFormat="1" applyFont="1" applyFill="1" applyBorder="1" applyAlignment="1" applyProtection="1"/>
    <xf numFmtId="166" fontId="21" fillId="0" borderId="0" xfId="44" applyNumberFormat="1" applyFont="1" applyFill="1" applyBorder="1" applyAlignment="1" applyProtection="1">
      <alignment wrapText="1"/>
    </xf>
    <xf numFmtId="166" fontId="21" fillId="0" borderId="0" xfId="44" applyNumberFormat="1" applyFont="1" applyFill="1" applyBorder="1" applyAlignment="1" applyProtection="1">
      <alignment horizontal="center"/>
    </xf>
    <xf numFmtId="167" fontId="21" fillId="0" borderId="0" xfId="44" applyNumberFormat="1" applyFont="1" applyFill="1" applyBorder="1" applyAlignment="1" applyProtection="1">
      <alignment horizontal="center"/>
    </xf>
    <xf numFmtId="0" fontId="28" fillId="0" borderId="0" xfId="0" applyFont="1" applyFill="1" applyAlignment="1"/>
    <xf numFmtId="0" fontId="29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43" applyFont="1" applyFill="1" applyAlignment="1">
      <alignment horizontal="left"/>
    </xf>
    <xf numFmtId="167" fontId="29" fillId="0" borderId="0" xfId="0" applyNumberFormat="1" applyFont="1" applyFill="1" applyAlignment="1">
      <alignment horizontal="center"/>
    </xf>
    <xf numFmtId="0" fontId="29" fillId="0" borderId="0" xfId="0" applyFont="1" applyFill="1" applyAlignment="1"/>
    <xf numFmtId="0" fontId="31" fillId="0" borderId="0" xfId="43" applyFont="1" applyFill="1" applyAlignment="1"/>
    <xf numFmtId="0" fontId="29" fillId="0" borderId="0" xfId="0" applyFont="1" applyFill="1" applyAlignment="1">
      <alignment horizontal="left"/>
    </xf>
    <xf numFmtId="0" fontId="31" fillId="0" borderId="0" xfId="43" applyFont="1" applyFill="1" applyAlignment="1">
      <alignment horizontal="left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167" fontId="21" fillId="0" borderId="0" xfId="0" applyNumberFormat="1" applyFont="1" applyFill="1" applyAlignment="1">
      <alignment horizontal="center"/>
    </xf>
    <xf numFmtId="166" fontId="33" fillId="0" borderId="0" xfId="44" applyNumberFormat="1" applyFont="1" applyFill="1" applyBorder="1" applyAlignment="1" applyProtection="1"/>
    <xf numFmtId="166" fontId="33" fillId="0" borderId="0" xfId="44" applyNumberFormat="1" applyFont="1" applyFill="1" applyBorder="1" applyAlignment="1" applyProtection="1">
      <alignment horizontal="left" vertical="top"/>
    </xf>
    <xf numFmtId="166" fontId="33" fillId="0" borderId="11" xfId="44" applyNumberFormat="1" applyFont="1" applyFill="1" applyBorder="1" applyAlignment="1" applyProtection="1">
      <alignment vertical="center" wrapText="1"/>
    </xf>
    <xf numFmtId="166" fontId="33" fillId="0" borderId="10" xfId="44" applyNumberFormat="1" applyFont="1" applyFill="1" applyBorder="1" applyAlignment="1" applyProtection="1">
      <alignment horizontal="center" vertical="center" wrapText="1"/>
    </xf>
    <xf numFmtId="166" fontId="33" fillId="7" borderId="10" xfId="44" applyNumberFormat="1" applyFont="1" applyFill="1" applyBorder="1" applyAlignment="1" applyProtection="1">
      <alignment horizontal="center" vertical="center" wrapText="1"/>
    </xf>
    <xf numFmtId="166" fontId="33" fillId="0" borderId="11" xfId="44" applyNumberFormat="1" applyFont="1" applyFill="1" applyBorder="1" applyAlignment="1" applyProtection="1">
      <alignment horizontal="center" vertical="center" wrapText="1"/>
    </xf>
    <xf numFmtId="166" fontId="33" fillId="0" borderId="0" xfId="44" applyNumberFormat="1" applyFont="1" applyFill="1" applyBorder="1" applyAlignment="1" applyProtection="1">
      <alignment horizontal="center" vertical="center" wrapText="1"/>
    </xf>
    <xf numFmtId="10" fontId="33" fillId="0" borderId="10" xfId="44" applyNumberFormat="1" applyFont="1" applyFill="1" applyBorder="1" applyAlignment="1" applyProtection="1">
      <alignment horizontal="center" vertical="center" wrapText="1"/>
    </xf>
    <xf numFmtId="166" fontId="34" fillId="0" borderId="10" xfId="44" applyNumberFormat="1" applyFont="1" applyFill="1" applyBorder="1" applyAlignment="1" applyProtection="1">
      <alignment horizontal="center" vertical="center" wrapText="1"/>
    </xf>
    <xf numFmtId="10" fontId="34" fillId="0" borderId="10" xfId="44" applyNumberFormat="1" applyFont="1" applyFill="1" applyBorder="1" applyAlignment="1" applyProtection="1">
      <alignment horizontal="center" vertical="center" wrapText="1"/>
    </xf>
    <xf numFmtId="167" fontId="33" fillId="0" borderId="11" xfId="44" applyNumberFormat="1" applyFont="1" applyFill="1" applyBorder="1" applyAlignment="1" applyProtection="1">
      <alignment horizontal="center" vertical="center" wrapText="1"/>
    </xf>
    <xf numFmtId="10" fontId="33" fillId="0" borderId="0" xfId="44" applyNumberFormat="1" applyFont="1" applyFill="1" applyBorder="1" applyAlignment="1" applyProtection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vertical="center" wrapText="1"/>
    </xf>
    <xf numFmtId="166" fontId="21" fillId="0" borderId="10" xfId="44" applyNumberFormat="1" applyFont="1" applyFill="1" applyBorder="1" applyAlignment="1" applyProtection="1">
      <alignment horizontal="center" vertical="center" wrapText="1"/>
    </xf>
    <xf numFmtId="9" fontId="21" fillId="0" borderId="10" xfId="44" applyNumberFormat="1" applyFont="1" applyFill="1" applyBorder="1" applyAlignment="1" applyProtection="1">
      <alignment horizontal="center" vertical="center" wrapText="1"/>
    </xf>
    <xf numFmtId="166" fontId="21" fillId="0" borderId="13" xfId="44" applyNumberFormat="1" applyFont="1" applyFill="1" applyBorder="1" applyAlignment="1" applyProtection="1">
      <alignment horizontal="center" vertical="center" wrapText="1"/>
    </xf>
    <xf numFmtId="166" fontId="33" fillId="7" borderId="13" xfId="44" applyNumberFormat="1" applyFont="1" applyFill="1" applyBorder="1" applyAlignment="1" applyProtection="1">
      <alignment horizontal="center" vertical="center" wrapText="1"/>
    </xf>
    <xf numFmtId="166" fontId="33" fillId="8" borderId="13" xfId="44" applyNumberFormat="1" applyFont="1" applyFill="1" applyBorder="1" applyAlignment="1" applyProtection="1">
      <alignment horizontal="center" vertical="center" wrapText="1"/>
    </xf>
    <xf numFmtId="166" fontId="21" fillId="0" borderId="13" xfId="44" applyNumberFormat="1" applyFont="1" applyFill="1" applyBorder="1" applyAlignment="1" applyProtection="1">
      <alignment horizontal="center" vertical="center"/>
    </xf>
    <xf numFmtId="166" fontId="21" fillId="0" borderId="0" xfId="44" applyNumberFormat="1" applyFont="1" applyFill="1" applyBorder="1" applyAlignment="1" applyProtection="1">
      <alignment horizontal="center" vertical="center"/>
    </xf>
    <xf numFmtId="166" fontId="21" fillId="0" borderId="10" xfId="44" applyNumberFormat="1" applyFont="1" applyFill="1" applyBorder="1" applyAlignment="1" applyProtection="1">
      <alignment horizontal="center" vertical="center"/>
    </xf>
    <xf numFmtId="166" fontId="29" fillId="0" borderId="0" xfId="44" applyNumberFormat="1" applyFont="1" applyFill="1" applyBorder="1" applyAlignment="1" applyProtection="1"/>
    <xf numFmtId="166" fontId="29" fillId="0" borderId="0" xfId="44" applyNumberFormat="1" applyFont="1" applyFill="1" applyBorder="1" applyAlignment="1" applyProtection="1">
      <alignment horizontal="left"/>
    </xf>
    <xf numFmtId="166" fontId="29" fillId="0" borderId="0" xfId="44" applyNumberFormat="1" applyFont="1" applyFill="1" applyBorder="1" applyAlignment="1" applyProtection="1">
      <alignment horizontal="center"/>
    </xf>
    <xf numFmtId="167" fontId="29" fillId="0" borderId="0" xfId="44" applyNumberFormat="1" applyFont="1" applyFill="1" applyBorder="1" applyAlignment="1" applyProtection="1">
      <alignment horizontal="center"/>
    </xf>
    <xf numFmtId="167" fontId="29" fillId="0" borderId="0" xfId="44" applyNumberFormat="1" applyFont="1" applyFill="1" applyBorder="1" applyAlignment="1" applyProtection="1">
      <alignment horizontal="left"/>
    </xf>
    <xf numFmtId="166" fontId="29" fillId="0" borderId="14" xfId="44" applyNumberFormat="1" applyFont="1" applyFill="1" applyBorder="1" applyAlignment="1" applyProtection="1">
      <alignment horizontal="center"/>
    </xf>
    <xf numFmtId="166" fontId="29" fillId="0" borderId="0" xfId="44" applyNumberFormat="1" applyFont="1" applyFill="1" applyBorder="1" applyAlignment="1" applyProtection="1">
      <alignment wrapText="1"/>
    </xf>
    <xf numFmtId="167" fontId="21" fillId="0" borderId="0" xfId="44" applyNumberFormat="1" applyFont="1" applyFill="1" applyBorder="1" applyAlignment="1" applyProtection="1">
      <alignment horizontal="left"/>
    </xf>
    <xf numFmtId="0" fontId="21" fillId="0" borderId="0" xfId="0" applyFont="1" applyFill="1" applyAlignment="1">
      <alignment horizontal="center" vertical="center"/>
    </xf>
    <xf numFmtId="0" fontId="28" fillId="0" borderId="0" xfId="0" applyFont="1" applyFill="1"/>
    <xf numFmtId="0" fontId="21" fillId="0" borderId="0" xfId="0" applyFont="1" applyFill="1" applyAlignment="1"/>
    <xf numFmtId="0" fontId="21" fillId="0" borderId="0" xfId="0" applyFont="1" applyFill="1" applyAlignment="1">
      <alignment horizontal="center" wrapText="1"/>
    </xf>
    <xf numFmtId="0" fontId="20" fillId="0" borderId="12" xfId="0" applyFont="1" applyFill="1" applyBorder="1" applyAlignment="1">
      <alignment vertical="center" wrapText="1"/>
    </xf>
    <xf numFmtId="168" fontId="21" fillId="0" borderId="10" xfId="44" applyNumberFormat="1" applyFont="1" applyFill="1" applyBorder="1" applyAlignment="1" applyProtection="1">
      <alignment horizontal="center" vertical="center" wrapText="1"/>
    </xf>
    <xf numFmtId="169" fontId="21" fillId="0" borderId="10" xfId="44" applyNumberFormat="1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 wrapText="1"/>
    </xf>
    <xf numFmtId="168" fontId="21" fillId="0" borderId="0" xfId="44" applyNumberFormat="1" applyFont="1" applyFill="1" applyBorder="1" applyAlignment="1" applyProtection="1">
      <alignment horizontal="center" vertical="center" wrapText="1"/>
    </xf>
    <xf numFmtId="169" fontId="21" fillId="0" borderId="0" xfId="44" applyNumberFormat="1" applyFont="1" applyFill="1" applyBorder="1" applyAlignment="1" applyProtection="1">
      <alignment horizontal="center" vertical="center" wrapText="1"/>
    </xf>
    <xf numFmtId="166" fontId="21" fillId="0" borderId="0" xfId="44" applyNumberFormat="1" applyFont="1" applyFill="1" applyBorder="1" applyAlignment="1" applyProtection="1">
      <alignment horizontal="center" vertical="center" wrapText="1"/>
    </xf>
    <xf numFmtId="166" fontId="21" fillId="0" borderId="0" xfId="44" applyNumberFormat="1" applyFont="1" applyFill="1" applyBorder="1" applyAlignment="1" applyProtection="1">
      <alignment horizontal="left"/>
    </xf>
    <xf numFmtId="0" fontId="21" fillId="0" borderId="0" xfId="0" applyFont="1" applyAlignment="1">
      <alignment horizontal="left"/>
    </xf>
    <xf numFmtId="0" fontId="26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166" fontId="22" fillId="0" borderId="11" xfId="44" applyNumberFormat="1" applyFont="1" applyFill="1" applyBorder="1" applyAlignment="1" applyProtection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4" fontId="21" fillId="0" borderId="15" xfId="0" applyNumberFormat="1" applyFont="1" applyBorder="1" applyAlignment="1">
      <alignment horizontal="right" vertical="center" wrapText="1"/>
    </xf>
    <xf numFmtId="3" fontId="22" fillId="0" borderId="10" xfId="0" applyNumberFormat="1" applyFont="1" applyFill="1" applyBorder="1" applyAlignment="1">
      <alignment vertical="center" wrapText="1"/>
    </xf>
    <xf numFmtId="166" fontId="21" fillId="0" borderId="10" xfId="0" applyNumberFormat="1" applyFont="1" applyBorder="1" applyAlignment="1">
      <alignment horizontal="right" vertical="center" wrapText="1"/>
    </xf>
    <xf numFmtId="166" fontId="21" fillId="0" borderId="0" xfId="0" applyNumberFormat="1" applyFont="1"/>
    <xf numFmtId="170" fontId="21" fillId="0" borderId="0" xfId="0" applyNumberFormat="1" applyFont="1"/>
    <xf numFmtId="3" fontId="22" fillId="0" borderId="13" xfId="0" applyNumberFormat="1" applyFont="1" applyFill="1" applyBorder="1" applyAlignment="1">
      <alignment vertical="center" wrapText="1"/>
    </xf>
    <xf numFmtId="3" fontId="22" fillId="0" borderId="13" xfId="0" applyNumberFormat="1" applyFont="1" applyFill="1" applyBorder="1" applyAlignment="1">
      <alignment wrapText="1"/>
    </xf>
    <xf numFmtId="166" fontId="21" fillId="0" borderId="10" xfId="0" applyNumberFormat="1" applyFont="1" applyBorder="1" applyAlignment="1">
      <alignment horizontal="right"/>
    </xf>
    <xf numFmtId="166" fontId="32" fillId="0" borderId="0" xfId="44" applyNumberFormat="1" applyFont="1" applyFill="1" applyBorder="1" applyAlignment="1" applyProtection="1">
      <alignment horizontal="center"/>
    </xf>
    <xf numFmtId="166" fontId="32" fillId="0" borderId="0" xfId="44" applyNumberFormat="1" applyFont="1" applyFill="1" applyBorder="1" applyAlignment="1" applyProtection="1">
      <alignment horizontal="center" vertical="center" wrapText="1"/>
    </xf>
    <xf numFmtId="166" fontId="21" fillId="0" borderId="10" xfId="44" applyNumberFormat="1" applyFont="1" applyFill="1" applyBorder="1" applyAlignment="1" applyProtection="1">
      <alignment horizontal="center"/>
    </xf>
    <xf numFmtId="166" fontId="33" fillId="0" borderId="10" xfId="44" applyNumberFormat="1" applyFont="1" applyFill="1" applyBorder="1" applyAlignment="1" applyProtection="1">
      <alignment horizontal="center" vertical="center" wrapText="1"/>
    </xf>
    <xf numFmtId="166" fontId="33" fillId="7" borderId="10" xfId="44" applyNumberFormat="1" applyFont="1" applyFill="1" applyBorder="1" applyAlignment="1" applyProtection="1">
      <alignment horizontal="center" vertical="center" wrapText="1"/>
    </xf>
    <xf numFmtId="166" fontId="33" fillId="8" borderId="10" xfId="44" applyNumberFormat="1" applyFont="1" applyFill="1" applyBorder="1" applyAlignment="1" applyProtection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3" fontId="21" fillId="0" borderId="10" xfId="0" applyNumberFormat="1" applyFont="1" applyBorder="1" applyAlignment="1">
      <alignment vertical="center" wrapText="1"/>
    </xf>
    <xf numFmtId="0" fontId="21" fillId="0" borderId="10" xfId="0" applyFont="1" applyBorder="1" applyAlignment="1">
      <alignment horizontal="center" vertical="center" wrapText="1"/>
    </xf>
  </cellXfs>
  <cellStyles count="4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Обычный" xfId="0" builtinId="0"/>
    <cellStyle name="Обычный 2" xfId="42"/>
    <cellStyle name="Обычный_калькуляция_ЗАО Дионис (новая)" xfId="43"/>
    <cellStyle name="Финансовый" xfId="44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20884"/>
      <rgbColor rgb="0000FFFF"/>
      <rgbColor rgb="00800000"/>
      <rgbColor rgb="00006411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58C"/>
      <rgbColor rgb="00CCFFFF"/>
      <rgbColor rgb="00660066"/>
      <rgbColor rgb="00FEA746"/>
      <rgbColor rgb="000066CC"/>
      <rgbColor rgb="00A2BD9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abSelected="1" zoomScale="80" zoomScaleNormal="80" workbookViewId="0">
      <selection activeCell="C61" sqref="C61"/>
    </sheetView>
  </sheetViews>
  <sheetFormatPr defaultColWidth="8.85546875" defaultRowHeight="14.25" x14ac:dyDescent="0.2"/>
  <cols>
    <col min="1" max="1" width="5.7109375" style="1" customWidth="1"/>
    <col min="2" max="2" width="10.140625" style="1" customWidth="1"/>
    <col min="3" max="3" width="105.28515625" style="1" customWidth="1"/>
    <col min="4" max="4" width="20.5703125" style="1" customWidth="1"/>
    <col min="5" max="5" width="20.140625" style="1" customWidth="1"/>
    <col min="6" max="6" width="16.5703125" style="1" customWidth="1"/>
    <col min="7" max="7" width="19.5703125" style="1" customWidth="1"/>
    <col min="8" max="8" width="17.28515625" style="1" customWidth="1"/>
    <col min="9" max="16384" width="8.85546875" style="1"/>
  </cols>
  <sheetData>
    <row r="1" spans="1:8" s="2" customFormat="1" ht="15.75" x14ac:dyDescent="0.25">
      <c r="C1" s="3"/>
      <c r="D1" s="4" t="s">
        <v>0</v>
      </c>
      <c r="E1" s="3"/>
      <c r="G1" s="5"/>
    </row>
    <row r="2" spans="1:8" ht="15.75" x14ac:dyDescent="0.25">
      <c r="C2" s="6"/>
      <c r="D2" s="7" t="s">
        <v>1</v>
      </c>
      <c r="E2" s="6"/>
    </row>
    <row r="3" spans="1:8" s="9" customFormat="1" ht="15.75" x14ac:dyDescent="0.25">
      <c r="A3" s="8"/>
      <c r="C3" s="10"/>
      <c r="D3" s="7" t="s">
        <v>2</v>
      </c>
      <c r="E3" s="7"/>
      <c r="F3" s="1"/>
      <c r="H3" s="11"/>
    </row>
    <row r="4" spans="1:8" ht="15" x14ac:dyDescent="0.2">
      <c r="A4" s="12"/>
      <c r="C4" s="13"/>
      <c r="D4" s="6"/>
      <c r="E4" s="6"/>
      <c r="H4" s="14"/>
    </row>
    <row r="5" spans="1:8" ht="15" x14ac:dyDescent="0.2">
      <c r="A5" s="12"/>
      <c r="C5" s="13"/>
      <c r="D5" s="6"/>
      <c r="E5" s="6"/>
      <c r="H5" s="14"/>
    </row>
    <row r="6" spans="1:8" s="15" customFormat="1" ht="27.75" customHeight="1" x14ac:dyDescent="0.2">
      <c r="A6" s="12"/>
      <c r="C6" s="16"/>
      <c r="D6" s="16"/>
      <c r="E6" s="16"/>
      <c r="H6" s="17"/>
    </row>
    <row r="7" spans="1:8" ht="18" customHeight="1" x14ac:dyDescent="0.25">
      <c r="A7" s="12"/>
      <c r="C7" s="18" t="s">
        <v>3</v>
      </c>
      <c r="D7" s="6"/>
      <c r="E7" s="6"/>
      <c r="H7" s="17"/>
    </row>
    <row r="8" spans="1:8" ht="15.75" x14ac:dyDescent="0.25">
      <c r="C8" s="18" t="s">
        <v>4</v>
      </c>
      <c r="D8" s="6"/>
      <c r="E8" s="6"/>
    </row>
    <row r="9" spans="1:8" ht="15" x14ac:dyDescent="0.2">
      <c r="C9" s="19"/>
      <c r="D9" s="6"/>
      <c r="E9" s="6"/>
    </row>
    <row r="10" spans="1:8" ht="20.25" customHeight="1" x14ac:dyDescent="0.2">
      <c r="B10" s="20" t="s">
        <v>5</v>
      </c>
      <c r="C10" s="21"/>
      <c r="D10" s="22" t="s">
        <v>6</v>
      </c>
      <c r="E10" s="23" t="s">
        <v>7</v>
      </c>
      <c r="F10" s="24"/>
      <c r="G10" s="24"/>
      <c r="H10" s="24"/>
    </row>
    <row r="11" spans="1:8" ht="33.75" customHeight="1" x14ac:dyDescent="0.2">
      <c r="B11" s="25" t="s">
        <v>8</v>
      </c>
      <c r="C11" s="26" t="s">
        <v>9</v>
      </c>
      <c r="D11" s="26" t="s">
        <v>10</v>
      </c>
      <c r="E11" s="27" t="s">
        <v>11</v>
      </c>
      <c r="F11" s="24"/>
      <c r="G11" s="24"/>
      <c r="H11" s="24"/>
    </row>
    <row r="12" spans="1:8" ht="31.5" customHeight="1" x14ac:dyDescent="0.25">
      <c r="B12" s="28" t="s">
        <v>12</v>
      </c>
      <c r="C12" s="29" t="s">
        <v>13</v>
      </c>
      <c r="D12" s="30"/>
      <c r="E12" s="30"/>
      <c r="F12" s="24"/>
      <c r="G12" s="24"/>
      <c r="H12" s="24"/>
    </row>
    <row r="13" spans="1:8" ht="19.5" customHeight="1" x14ac:dyDescent="0.2">
      <c r="B13" s="31" t="s">
        <v>14</v>
      </c>
      <c r="C13" s="32" t="s">
        <v>15</v>
      </c>
      <c r="D13" s="33">
        <v>290.18</v>
      </c>
      <c r="E13" s="33">
        <v>389.83</v>
      </c>
      <c r="F13" s="24"/>
      <c r="G13" s="24"/>
      <c r="H13" s="24"/>
    </row>
    <row r="14" spans="1:8" ht="19.5" customHeight="1" x14ac:dyDescent="0.2">
      <c r="B14" s="31" t="s">
        <v>16</v>
      </c>
      <c r="C14" s="32" t="s">
        <v>17</v>
      </c>
      <c r="D14" s="33">
        <v>338.76</v>
      </c>
      <c r="E14" s="33">
        <v>447.83</v>
      </c>
      <c r="F14" s="24"/>
      <c r="G14" s="24"/>
      <c r="H14" s="24"/>
    </row>
    <row r="15" spans="1:8" ht="18.600000000000001" customHeight="1" x14ac:dyDescent="0.2">
      <c r="B15" s="31" t="s">
        <v>18</v>
      </c>
      <c r="C15" s="32" t="s">
        <v>19</v>
      </c>
      <c r="D15" s="33">
        <v>489.07</v>
      </c>
      <c r="E15" s="33">
        <v>697.79</v>
      </c>
      <c r="F15" s="24"/>
      <c r="G15" s="24"/>
      <c r="H15" s="24"/>
    </row>
    <row r="16" spans="1:8" ht="18.600000000000001" customHeight="1" x14ac:dyDescent="0.2">
      <c r="B16" s="31" t="s">
        <v>20</v>
      </c>
      <c r="C16" s="32" t="s">
        <v>21</v>
      </c>
      <c r="D16" s="33">
        <v>410.6</v>
      </c>
      <c r="E16" s="33">
        <v>513.75</v>
      </c>
      <c r="F16" s="24"/>
      <c r="G16" s="24"/>
      <c r="H16" s="24"/>
    </row>
    <row r="17" spans="2:12" ht="19.5" customHeight="1" x14ac:dyDescent="0.2">
      <c r="B17" s="34" t="s">
        <v>22</v>
      </c>
      <c r="C17" s="32" t="s">
        <v>23</v>
      </c>
      <c r="D17" s="33">
        <v>511.98</v>
      </c>
      <c r="E17" s="33">
        <v>608.22</v>
      </c>
      <c r="F17" s="24"/>
      <c r="G17" s="24"/>
      <c r="H17" s="24"/>
    </row>
    <row r="18" spans="2:12" ht="19.5" customHeight="1" x14ac:dyDescent="0.2">
      <c r="B18" s="31" t="s">
        <v>24</v>
      </c>
      <c r="C18" s="32" t="s">
        <v>25</v>
      </c>
      <c r="D18" s="33">
        <v>782.72</v>
      </c>
      <c r="E18" s="33">
        <v>982.11</v>
      </c>
      <c r="F18" s="24"/>
      <c r="G18" s="24"/>
      <c r="H18" s="24"/>
    </row>
    <row r="19" spans="2:12" ht="22.35" customHeight="1" x14ac:dyDescent="0.2">
      <c r="B19" s="31" t="s">
        <v>26</v>
      </c>
      <c r="C19" s="32" t="s">
        <v>27</v>
      </c>
      <c r="D19" s="33">
        <v>609.5</v>
      </c>
      <c r="E19" s="33">
        <v>821.71</v>
      </c>
      <c r="F19" s="24"/>
      <c r="G19" s="24"/>
      <c r="H19" s="24"/>
    </row>
    <row r="20" spans="2:12" ht="23.25" customHeight="1" x14ac:dyDescent="0.2">
      <c r="B20" s="31" t="s">
        <v>28</v>
      </c>
      <c r="C20" s="32" t="s">
        <v>29</v>
      </c>
      <c r="D20" s="33">
        <v>662.3</v>
      </c>
      <c r="E20" s="33">
        <v>858.19</v>
      </c>
      <c r="F20" s="24"/>
      <c r="G20" s="24"/>
      <c r="H20" s="24"/>
    </row>
    <row r="21" spans="2:12" ht="19.5" customHeight="1" x14ac:dyDescent="0.25">
      <c r="B21" s="28" t="s">
        <v>30</v>
      </c>
      <c r="C21" s="29" t="s">
        <v>31</v>
      </c>
      <c r="D21" s="35"/>
      <c r="E21" s="35"/>
      <c r="F21" s="24"/>
      <c r="G21" s="24"/>
      <c r="H21" s="24"/>
    </row>
    <row r="22" spans="2:12" ht="20.45" customHeight="1" x14ac:dyDescent="0.2">
      <c r="B22" s="31" t="s">
        <v>32</v>
      </c>
      <c r="C22" s="32" t="s">
        <v>33</v>
      </c>
      <c r="D22" s="33">
        <v>192.57</v>
      </c>
      <c r="E22" s="33">
        <v>314.52</v>
      </c>
      <c r="F22" s="24"/>
      <c r="G22" s="24"/>
      <c r="H22" s="24"/>
      <c r="L22" s="36"/>
    </row>
    <row r="23" spans="2:12" ht="23.25" customHeight="1" x14ac:dyDescent="0.2">
      <c r="B23" s="31" t="s">
        <v>34</v>
      </c>
      <c r="C23" s="32" t="s">
        <v>35</v>
      </c>
      <c r="D23" s="33">
        <v>243.42</v>
      </c>
      <c r="E23" s="33">
        <v>384.57</v>
      </c>
      <c r="F23" s="24"/>
      <c r="G23" s="24"/>
      <c r="H23" s="24"/>
    </row>
    <row r="24" spans="2:12" ht="18.600000000000001" customHeight="1" x14ac:dyDescent="0.2">
      <c r="B24" s="31" t="s">
        <v>36</v>
      </c>
      <c r="C24" s="32" t="s">
        <v>37</v>
      </c>
      <c r="D24" s="33">
        <v>373.76</v>
      </c>
      <c r="E24" s="33">
        <v>636.87</v>
      </c>
    </row>
    <row r="25" spans="2:12" ht="19.5" customHeight="1" x14ac:dyDescent="0.25">
      <c r="B25" s="28" t="s">
        <v>38</v>
      </c>
      <c r="C25" s="29" t="s">
        <v>39</v>
      </c>
      <c r="D25" s="35"/>
      <c r="E25" s="35"/>
    </row>
    <row r="26" spans="2:12" ht="20.45" customHeight="1" x14ac:dyDescent="0.2">
      <c r="B26" s="31" t="s">
        <v>40</v>
      </c>
      <c r="C26" s="32" t="s">
        <v>41</v>
      </c>
      <c r="D26" s="33">
        <v>118.55</v>
      </c>
      <c r="E26" s="33">
        <v>136.74</v>
      </c>
    </row>
    <row r="27" spans="2:12" ht="21.4" customHeight="1" x14ac:dyDescent="0.2">
      <c r="B27" s="31" t="s">
        <v>42</v>
      </c>
      <c r="C27" s="32" t="s">
        <v>43</v>
      </c>
      <c r="D27" s="33">
        <v>149.77000000000001</v>
      </c>
      <c r="E27" s="33">
        <v>176.4</v>
      </c>
    </row>
    <row r="28" spans="2:12" ht="20.45" customHeight="1" x14ac:dyDescent="0.2">
      <c r="B28" s="31" t="s">
        <v>44</v>
      </c>
      <c r="C28" s="32" t="s">
        <v>45</v>
      </c>
      <c r="D28" s="33">
        <v>159.15</v>
      </c>
      <c r="E28" s="33">
        <v>183.15</v>
      </c>
    </row>
    <row r="29" spans="2:12" ht="22.35" customHeight="1" x14ac:dyDescent="0.2">
      <c r="B29" s="31" t="s">
        <v>46</v>
      </c>
      <c r="C29" s="32" t="s">
        <v>47</v>
      </c>
      <c r="D29" s="33">
        <v>190.37</v>
      </c>
      <c r="E29" s="33">
        <v>222.8</v>
      </c>
    </row>
    <row r="30" spans="2:12" ht="31.7" customHeight="1" x14ac:dyDescent="0.2">
      <c r="B30" s="31" t="s">
        <v>48</v>
      </c>
      <c r="C30" s="32" t="s">
        <v>49</v>
      </c>
      <c r="D30" s="33">
        <v>149.77000000000001</v>
      </c>
      <c r="E30" s="33">
        <v>176.4</v>
      </c>
    </row>
    <row r="31" spans="2:12" ht="20.45" customHeight="1" x14ac:dyDescent="0.2">
      <c r="B31" s="31" t="s">
        <v>50</v>
      </c>
      <c r="C31" s="32" t="s">
        <v>51</v>
      </c>
      <c r="D31" s="33">
        <v>159.15</v>
      </c>
      <c r="E31" s="33">
        <v>183.15</v>
      </c>
    </row>
    <row r="32" spans="2:12" ht="23.25" customHeight="1" x14ac:dyDescent="0.2">
      <c r="B32" s="28" t="s">
        <v>52</v>
      </c>
      <c r="C32" s="29" t="s">
        <v>53</v>
      </c>
      <c r="D32" s="33">
        <v>97.68</v>
      </c>
      <c r="E32" s="33">
        <v>127.44</v>
      </c>
    </row>
    <row r="33" spans="2:5" ht="33" customHeight="1" x14ac:dyDescent="0.2">
      <c r="B33" s="28" t="s">
        <v>54</v>
      </c>
      <c r="C33" s="29" t="s">
        <v>55</v>
      </c>
      <c r="D33" s="33">
        <v>94.95</v>
      </c>
      <c r="E33" s="33">
        <v>110.07</v>
      </c>
    </row>
    <row r="34" spans="2:5" ht="31.5" x14ac:dyDescent="0.2">
      <c r="B34" s="28" t="s">
        <v>56</v>
      </c>
      <c r="C34" s="29" t="s">
        <v>57</v>
      </c>
      <c r="D34" s="33">
        <v>70.3</v>
      </c>
      <c r="E34" s="33">
        <v>84.94</v>
      </c>
    </row>
    <row r="35" spans="2:5" ht="22.35" customHeight="1" x14ac:dyDescent="0.2">
      <c r="B35" s="28" t="s">
        <v>58</v>
      </c>
      <c r="C35" s="29" t="s">
        <v>59</v>
      </c>
      <c r="D35" s="33"/>
      <c r="E35" s="33"/>
    </row>
    <row r="36" spans="2:5" ht="22.35" customHeight="1" x14ac:dyDescent="0.2">
      <c r="B36" s="31" t="s">
        <v>60</v>
      </c>
      <c r="C36" s="32" t="s">
        <v>61</v>
      </c>
      <c r="D36" s="33">
        <v>63.44</v>
      </c>
      <c r="E36" s="33">
        <v>63.44</v>
      </c>
    </row>
    <row r="37" spans="2:5" ht="31.7" customHeight="1" x14ac:dyDescent="0.2">
      <c r="B37" s="34" t="s">
        <v>62</v>
      </c>
      <c r="C37" s="32" t="s">
        <v>63</v>
      </c>
      <c r="D37" s="33">
        <v>51.66</v>
      </c>
      <c r="E37" s="33">
        <v>55.47</v>
      </c>
    </row>
    <row r="38" spans="2:5" ht="18.75" customHeight="1" x14ac:dyDescent="0.25">
      <c r="B38" s="28" t="s">
        <v>64</v>
      </c>
      <c r="C38" s="29" t="s">
        <v>65</v>
      </c>
      <c r="D38" s="35"/>
      <c r="E38" s="35"/>
    </row>
    <row r="39" spans="2:5" ht="15" x14ac:dyDescent="0.2">
      <c r="B39" s="31" t="s">
        <v>66</v>
      </c>
      <c r="C39" s="32" t="s">
        <v>67</v>
      </c>
      <c r="D39" s="33">
        <v>290.20999999999998</v>
      </c>
      <c r="E39" s="33">
        <v>408.62</v>
      </c>
    </row>
    <row r="40" spans="2:5" ht="15" x14ac:dyDescent="0.2">
      <c r="B40" s="31" t="s">
        <v>68</v>
      </c>
      <c r="C40" s="32" t="s">
        <v>69</v>
      </c>
      <c r="D40" s="33">
        <v>331.1</v>
      </c>
      <c r="E40" s="33">
        <v>418.26</v>
      </c>
    </row>
    <row r="41" spans="2:5" ht="15" x14ac:dyDescent="0.2">
      <c r="B41" s="31" t="s">
        <v>70</v>
      </c>
      <c r="C41" s="32" t="s">
        <v>71</v>
      </c>
      <c r="D41" s="33">
        <v>418.53</v>
      </c>
      <c r="E41" s="33">
        <v>601.66999999999996</v>
      </c>
    </row>
    <row r="42" spans="2:5" ht="19.5" customHeight="1" x14ac:dyDescent="0.2"/>
    <row r="48" spans="2:5" ht="18.75" customHeight="1" x14ac:dyDescent="0.2"/>
    <row r="52" ht="19.5" customHeight="1" x14ac:dyDescent="0.2"/>
  </sheetData>
  <sheetProtection selectLockedCells="1" selectUnlockedCells="1"/>
  <phoneticPr fontId="0" type="noConversion"/>
  <printOptions horizontalCentered="1"/>
  <pageMargins left="0.39374999999999999" right="0.39374999999999999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3"/>
  <sheetViews>
    <sheetView zoomScale="80" zoomScaleNormal="8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A26" sqref="A26"/>
    </sheetView>
  </sheetViews>
  <sheetFormatPr defaultColWidth="8.85546875" defaultRowHeight="14.25" outlineLevelRow="1" outlineLevelCol="1" x14ac:dyDescent="0.2"/>
  <cols>
    <col min="1" max="1" width="4.28515625" style="37" customWidth="1"/>
    <col min="2" max="2" width="71.7109375" style="38" customWidth="1"/>
    <col min="3" max="8" width="13.5703125" style="39" customWidth="1" outlineLevel="1"/>
    <col min="9" max="9" width="8.5703125" style="39" customWidth="1" outlineLevel="1"/>
    <col min="10" max="10" width="11.140625" style="39" customWidth="1" outlineLevel="1"/>
    <col min="11" max="11" width="14.5703125" style="39" customWidth="1" outlineLevel="1"/>
    <col min="12" max="12" width="13.5703125" style="39" customWidth="1"/>
    <col min="13" max="20" width="13.5703125" style="39" customWidth="1" outlineLevel="1"/>
    <col min="21" max="21" width="7.28515625" style="39" customWidth="1" outlineLevel="1"/>
    <col min="22" max="23" width="13.5703125" style="39" customWidth="1" outlineLevel="1"/>
    <col min="24" max="25" width="13.5703125" style="39" customWidth="1"/>
    <col min="26" max="26" width="13.7109375" style="39" customWidth="1" outlineLevel="1"/>
    <col min="27" max="27" width="11.7109375" style="40" customWidth="1" outlineLevel="1"/>
    <col min="28" max="28" width="8.85546875" style="39" customWidth="1"/>
    <col min="29" max="16384" width="8.85546875" style="37"/>
  </cols>
  <sheetData>
    <row r="1" spans="1:28" s="43" customFormat="1" ht="18" outlineLevel="1" x14ac:dyDescent="0.25">
      <c r="A1" s="41" t="s">
        <v>72</v>
      </c>
      <c r="B1" s="41"/>
      <c r="C1" s="42"/>
      <c r="D1" s="42"/>
      <c r="E1" s="42"/>
      <c r="F1" s="42"/>
      <c r="G1" s="42"/>
      <c r="K1" s="42"/>
      <c r="L1" s="44"/>
      <c r="M1" s="44"/>
      <c r="N1" s="44"/>
      <c r="O1" s="44"/>
      <c r="P1" s="44"/>
      <c r="Q1" s="44"/>
      <c r="R1" s="44"/>
      <c r="S1" s="44"/>
      <c r="T1" s="44" t="s">
        <v>73</v>
      </c>
      <c r="U1" s="44"/>
      <c r="V1" s="44"/>
      <c r="X1" s="44"/>
      <c r="Z1" s="42"/>
      <c r="AA1" s="45"/>
      <c r="AB1" s="42"/>
    </row>
    <row r="2" spans="1:28" s="43" customFormat="1" ht="18" outlineLevel="1" x14ac:dyDescent="0.25">
      <c r="A2" s="46" t="s">
        <v>74</v>
      </c>
      <c r="B2" s="46"/>
      <c r="C2" s="42"/>
      <c r="D2" s="42"/>
      <c r="E2" s="42"/>
      <c r="F2" s="42"/>
      <c r="G2" s="42"/>
      <c r="K2" s="42"/>
      <c r="L2" s="47"/>
      <c r="M2" s="47"/>
      <c r="N2" s="47"/>
      <c r="O2" s="47"/>
      <c r="P2" s="47"/>
      <c r="Q2" s="47"/>
      <c r="R2" s="47"/>
      <c r="S2" s="47"/>
      <c r="T2" s="47" t="s">
        <v>75</v>
      </c>
      <c r="U2" s="47"/>
      <c r="V2" s="47"/>
      <c r="X2" s="47"/>
      <c r="Z2" s="42"/>
      <c r="AA2" s="45"/>
      <c r="AB2" s="42"/>
    </row>
    <row r="3" spans="1:28" s="43" customFormat="1" ht="18" outlineLevel="1" x14ac:dyDescent="0.25">
      <c r="A3" s="46" t="s">
        <v>76</v>
      </c>
      <c r="B3" s="46"/>
      <c r="C3" s="42"/>
      <c r="D3" s="42"/>
      <c r="E3" s="42"/>
      <c r="F3" s="42"/>
      <c r="G3" s="42"/>
      <c r="K3" s="42"/>
      <c r="L3" s="47"/>
      <c r="M3" s="47"/>
      <c r="N3" s="47"/>
      <c r="O3" s="47"/>
      <c r="P3" s="47"/>
      <c r="Q3" s="47"/>
      <c r="R3" s="47"/>
      <c r="S3" s="47"/>
      <c r="T3" s="47" t="s">
        <v>76</v>
      </c>
      <c r="U3" s="47"/>
      <c r="V3" s="47"/>
      <c r="X3" s="47"/>
      <c r="Z3" s="42"/>
      <c r="AA3" s="45"/>
      <c r="AB3" s="42"/>
    </row>
    <row r="4" spans="1:28" s="43" customFormat="1" ht="18" outlineLevel="1" x14ac:dyDescent="0.25">
      <c r="A4" s="48" t="s">
        <v>77</v>
      </c>
      <c r="B4" s="46"/>
      <c r="C4" s="42"/>
      <c r="D4" s="42"/>
      <c r="E4" s="42"/>
      <c r="F4" s="42"/>
      <c r="G4" s="42"/>
      <c r="K4" s="42"/>
      <c r="L4" s="49"/>
      <c r="M4" s="49"/>
      <c r="N4" s="49"/>
      <c r="O4" s="49"/>
      <c r="P4" s="49"/>
      <c r="Q4" s="49"/>
      <c r="R4" s="49"/>
      <c r="S4" s="49"/>
      <c r="T4" s="49" t="s">
        <v>78</v>
      </c>
      <c r="U4" s="49"/>
      <c r="V4" s="49"/>
      <c r="X4" s="49"/>
      <c r="Z4" s="42"/>
      <c r="AA4" s="45"/>
      <c r="AB4" s="42"/>
    </row>
    <row r="5" spans="1:28" s="43" customFormat="1" ht="18" outlineLevel="1" x14ac:dyDescent="0.25">
      <c r="A5" s="48" t="s">
        <v>79</v>
      </c>
      <c r="B5" s="46"/>
      <c r="C5" s="42"/>
      <c r="D5" s="42"/>
      <c r="E5" s="42"/>
      <c r="F5" s="42"/>
      <c r="G5" s="42"/>
      <c r="K5" s="42"/>
      <c r="L5" s="48"/>
      <c r="M5" s="48"/>
      <c r="N5" s="48"/>
      <c r="O5" s="48"/>
      <c r="P5" s="48"/>
      <c r="Q5" s="48"/>
      <c r="R5" s="48"/>
      <c r="S5" s="48"/>
      <c r="T5" s="48" t="s">
        <v>79</v>
      </c>
      <c r="U5" s="48"/>
      <c r="V5" s="48"/>
      <c r="X5" s="48"/>
      <c r="Z5" s="42"/>
      <c r="AA5" s="45"/>
      <c r="AB5" s="42"/>
    </row>
    <row r="6" spans="1:28" s="50" customFormat="1" outlineLevel="1" x14ac:dyDescent="0.2"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2"/>
      <c r="AB6" s="51"/>
    </row>
    <row r="7" spans="1:28" ht="20.25" outlineLevel="1" x14ac:dyDescent="0.3">
      <c r="B7" s="110" t="s">
        <v>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53"/>
    </row>
    <row r="8" spans="1:28" ht="43.5" customHeight="1" outlineLevel="1" x14ac:dyDescent="0.2">
      <c r="B8" s="111" t="s">
        <v>81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37"/>
    </row>
    <row r="9" spans="1:28" ht="20.25" outlineLevel="1" x14ac:dyDescent="0.3">
      <c r="B9" s="110" t="s">
        <v>82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</row>
    <row r="10" spans="1:28" ht="15" x14ac:dyDescent="0.2">
      <c r="Z10" s="54"/>
    </row>
    <row r="12" spans="1:28" ht="15" customHeight="1" x14ac:dyDescent="0.2">
      <c r="A12" s="55"/>
      <c r="B12" s="55"/>
      <c r="C12" s="112" t="s">
        <v>83</v>
      </c>
      <c r="D12" s="112"/>
      <c r="E12" s="112"/>
      <c r="F12" s="112"/>
      <c r="G12" s="112"/>
      <c r="H12" s="112"/>
      <c r="I12" s="112"/>
      <c r="J12" s="112"/>
      <c r="K12" s="112"/>
      <c r="L12" s="112"/>
      <c r="M12" s="112" t="s">
        <v>84</v>
      </c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3" t="s">
        <v>85</v>
      </c>
      <c r="AA12" s="113"/>
    </row>
    <row r="13" spans="1:28" s="59" customFormat="1" ht="58.5" customHeight="1" x14ac:dyDescent="0.25">
      <c r="A13" s="113" t="s">
        <v>86</v>
      </c>
      <c r="B13" s="113" t="s">
        <v>87</v>
      </c>
      <c r="C13" s="113" t="s">
        <v>88</v>
      </c>
      <c r="D13" s="56" t="s">
        <v>89</v>
      </c>
      <c r="E13" s="113" t="s">
        <v>90</v>
      </c>
      <c r="F13" s="56" t="s">
        <v>91</v>
      </c>
      <c r="G13" s="56" t="s">
        <v>92</v>
      </c>
      <c r="H13" s="113" t="s">
        <v>93</v>
      </c>
      <c r="I13" s="113" t="s">
        <v>94</v>
      </c>
      <c r="J13" s="113"/>
      <c r="K13" s="113" t="s">
        <v>95</v>
      </c>
      <c r="L13" s="114" t="s">
        <v>96</v>
      </c>
      <c r="M13" s="113" t="s">
        <v>88</v>
      </c>
      <c r="N13" s="58" t="s">
        <v>89</v>
      </c>
      <c r="O13" s="113" t="s">
        <v>97</v>
      </c>
      <c r="P13" s="113" t="s">
        <v>98</v>
      </c>
      <c r="Q13" s="56" t="s">
        <v>91</v>
      </c>
      <c r="R13" s="56" t="s">
        <v>92</v>
      </c>
      <c r="S13" s="113" t="s">
        <v>99</v>
      </c>
      <c r="T13" s="113" t="s">
        <v>100</v>
      </c>
      <c r="U13" s="113" t="s">
        <v>94</v>
      </c>
      <c r="V13" s="113"/>
      <c r="W13" s="113"/>
      <c r="X13" s="114" t="s">
        <v>101</v>
      </c>
      <c r="Y13" s="115" t="s">
        <v>102</v>
      </c>
      <c r="Z13" s="113"/>
      <c r="AA13" s="113"/>
    </row>
    <row r="14" spans="1:28" s="64" customFormat="1" ht="19.5" customHeight="1" x14ac:dyDescent="0.25">
      <c r="A14" s="113"/>
      <c r="B14" s="113"/>
      <c r="C14" s="113"/>
      <c r="D14" s="60">
        <v>0.26200000000000001</v>
      </c>
      <c r="E14" s="113"/>
      <c r="F14" s="60" t="e">
        <f>ROUND(#REF!,2)</f>
        <v>#REF!</v>
      </c>
      <c r="G14" s="60" t="e">
        <f>ROUND(#REF!,2)</f>
        <v>#REF!</v>
      </c>
      <c r="H14" s="113"/>
      <c r="I14" s="56" t="s">
        <v>103</v>
      </c>
      <c r="J14" s="61" t="s">
        <v>104</v>
      </c>
      <c r="K14" s="113"/>
      <c r="L14" s="114"/>
      <c r="M14" s="113"/>
      <c r="N14" s="60">
        <v>0.26200000000000001</v>
      </c>
      <c r="O14" s="113"/>
      <c r="P14" s="113"/>
      <c r="Q14" s="60" t="e">
        <f>ROUND(#REF!,2)</f>
        <v>#REF!</v>
      </c>
      <c r="R14" s="60" t="e">
        <f>ROUND(#REF!,2)</f>
        <v>#REF!</v>
      </c>
      <c r="S14" s="113"/>
      <c r="T14" s="113"/>
      <c r="U14" s="61" t="s">
        <v>103</v>
      </c>
      <c r="V14" s="62" t="s">
        <v>105</v>
      </c>
      <c r="W14" s="62" t="s">
        <v>106</v>
      </c>
      <c r="X14" s="114"/>
      <c r="Y14" s="115"/>
      <c r="Z14" s="58" t="s">
        <v>107</v>
      </c>
      <c r="AA14" s="63" t="s">
        <v>108</v>
      </c>
    </row>
    <row r="15" spans="1:28" ht="18" customHeight="1" x14ac:dyDescent="0.2">
      <c r="A15" s="65">
        <v>1</v>
      </c>
      <c r="B15" s="66" t="s">
        <v>109</v>
      </c>
      <c r="C15" s="67" t="e">
        <f>#REF!</f>
        <v>#REF!</v>
      </c>
      <c r="D15" s="67" t="e">
        <f t="shared" ref="D15:D27" si="0">C15*$D$14</f>
        <v>#REF!</v>
      </c>
      <c r="E15" s="67" t="e">
        <f t="shared" ref="E15:E27" si="1">SUM(C15:D15)</f>
        <v>#REF!</v>
      </c>
      <c r="F15" s="67" t="e">
        <f t="shared" ref="F15:F27" si="2">C15*$F$14</f>
        <v>#REF!</v>
      </c>
      <c r="G15" s="67" t="e">
        <f t="shared" ref="G15:G27" si="3">C15*$G$14</f>
        <v>#REF!</v>
      </c>
      <c r="H15" s="56" t="e">
        <f t="shared" ref="H15:H27" si="4">E15+F15+G15</f>
        <v>#REF!</v>
      </c>
      <c r="I15" s="68">
        <v>0.15</v>
      </c>
      <c r="J15" s="67" t="e">
        <f t="shared" ref="J15:J27" si="5">H15*I15</f>
        <v>#REF!</v>
      </c>
      <c r="K15" s="67" t="e">
        <f>#REF!</f>
        <v>#REF!</v>
      </c>
      <c r="L15" s="57" t="e">
        <f t="shared" ref="L15:L27" si="6">ROUND(H15+J15+K15,0)</f>
        <v>#REF!</v>
      </c>
      <c r="M15" s="69" t="e">
        <f>#REF!</f>
        <v>#REF!</v>
      </c>
      <c r="N15" s="67" t="e">
        <f t="shared" ref="N15:N27" si="7">M15*$N$14</f>
        <v>#REF!</v>
      </c>
      <c r="O15" s="69" t="e">
        <f>#REF!</f>
        <v>#REF!</v>
      </c>
      <c r="P15" s="69" t="e">
        <f>#REF!</f>
        <v>#REF!</v>
      </c>
      <c r="Q15" s="69" t="e">
        <f t="shared" ref="Q15:Q27" si="8">(M15)*$Q$14</f>
        <v>#REF!</v>
      </c>
      <c r="R15" s="69" t="e">
        <f t="shared" ref="R15:R27" si="9">M15*$R$14</f>
        <v>#REF!</v>
      </c>
      <c r="S15" s="69" t="e">
        <f t="shared" ref="S15:S27" si="10">M15+N15+O15+Q15+R15</f>
        <v>#REF!</v>
      </c>
      <c r="T15" s="69" t="e">
        <f t="shared" ref="T15:T27" si="11">M15+N15+P15+Q15+R15</f>
        <v>#REF!</v>
      </c>
      <c r="U15" s="68">
        <v>0.15</v>
      </c>
      <c r="V15" s="69" t="e">
        <f t="shared" ref="V15:V27" si="12">S15*U15</f>
        <v>#REF!</v>
      </c>
      <c r="W15" s="69" t="e">
        <f t="shared" ref="W15:W27" si="13">T15*U15</f>
        <v>#REF!</v>
      </c>
      <c r="X15" s="70" t="e">
        <f t="shared" ref="X15:X27" si="14">ROUND(S15+V15,0)</f>
        <v>#REF!</v>
      </c>
      <c r="Y15" s="71" t="e">
        <f t="shared" ref="Y15:Y27" si="15">ROUND(T15+W15,0)</f>
        <v>#REF!</v>
      </c>
      <c r="Z15" s="72">
        <f>(61052+55192)/2</f>
        <v>58122</v>
      </c>
      <c r="AA15" s="72" t="e">
        <f t="shared" ref="AA15:AA27" si="16">(Y15/Z15)*100-100</f>
        <v>#REF!</v>
      </c>
      <c r="AB15" s="73"/>
    </row>
    <row r="16" spans="1:28" ht="18" customHeight="1" x14ac:dyDescent="0.2">
      <c r="A16" s="65">
        <v>2</v>
      </c>
      <c r="B16" s="66" t="s">
        <v>110</v>
      </c>
      <c r="C16" s="67" t="e">
        <f>#REF!</f>
        <v>#REF!</v>
      </c>
      <c r="D16" s="67" t="e">
        <f t="shared" si="0"/>
        <v>#REF!</v>
      </c>
      <c r="E16" s="67" t="e">
        <f t="shared" si="1"/>
        <v>#REF!</v>
      </c>
      <c r="F16" s="67" t="e">
        <f t="shared" si="2"/>
        <v>#REF!</v>
      </c>
      <c r="G16" s="67" t="e">
        <f t="shared" si="3"/>
        <v>#REF!</v>
      </c>
      <c r="H16" s="56" t="e">
        <f t="shared" si="4"/>
        <v>#REF!</v>
      </c>
      <c r="I16" s="68">
        <v>0.15</v>
      </c>
      <c r="J16" s="67" t="e">
        <f t="shared" si="5"/>
        <v>#REF!</v>
      </c>
      <c r="K16" s="67" t="e">
        <f>#REF!</f>
        <v>#REF!</v>
      </c>
      <c r="L16" s="57" t="e">
        <f t="shared" si="6"/>
        <v>#REF!</v>
      </c>
      <c r="M16" s="69" t="e">
        <f>#REF!</f>
        <v>#REF!</v>
      </c>
      <c r="N16" s="67" t="e">
        <f t="shared" si="7"/>
        <v>#REF!</v>
      </c>
      <c r="O16" s="69" t="e">
        <f>#REF!</f>
        <v>#REF!</v>
      </c>
      <c r="P16" s="69" t="e">
        <f>#REF!</f>
        <v>#REF!</v>
      </c>
      <c r="Q16" s="69" t="e">
        <f t="shared" si="8"/>
        <v>#REF!</v>
      </c>
      <c r="R16" s="69" t="e">
        <f t="shared" si="9"/>
        <v>#REF!</v>
      </c>
      <c r="S16" s="69" t="e">
        <f t="shared" si="10"/>
        <v>#REF!</v>
      </c>
      <c r="T16" s="69" t="e">
        <f t="shared" si="11"/>
        <v>#REF!</v>
      </c>
      <c r="U16" s="68">
        <v>0.15</v>
      </c>
      <c r="V16" s="69" t="e">
        <f t="shared" si="12"/>
        <v>#REF!</v>
      </c>
      <c r="W16" s="69" t="e">
        <f t="shared" si="13"/>
        <v>#REF!</v>
      </c>
      <c r="X16" s="70" t="e">
        <f t="shared" si="14"/>
        <v>#REF!</v>
      </c>
      <c r="Y16" s="71" t="e">
        <f t="shared" si="15"/>
        <v>#REF!</v>
      </c>
      <c r="Z16" s="74">
        <f>(99355+79061)/2</f>
        <v>89208</v>
      </c>
      <c r="AA16" s="72" t="e">
        <f t="shared" si="16"/>
        <v>#REF!</v>
      </c>
      <c r="AB16" s="73"/>
    </row>
    <row r="17" spans="1:39" ht="18" customHeight="1" x14ac:dyDescent="0.2">
      <c r="A17" s="65">
        <v>3</v>
      </c>
      <c r="B17" s="66" t="s">
        <v>111</v>
      </c>
      <c r="C17" s="67" t="e">
        <f>#REF!</f>
        <v>#REF!</v>
      </c>
      <c r="D17" s="67" t="e">
        <f t="shared" si="0"/>
        <v>#REF!</v>
      </c>
      <c r="E17" s="67" t="e">
        <f t="shared" si="1"/>
        <v>#REF!</v>
      </c>
      <c r="F17" s="67" t="e">
        <f t="shared" si="2"/>
        <v>#REF!</v>
      </c>
      <c r="G17" s="67" t="e">
        <f t="shared" si="3"/>
        <v>#REF!</v>
      </c>
      <c r="H17" s="56" t="e">
        <f t="shared" si="4"/>
        <v>#REF!</v>
      </c>
      <c r="I17" s="68">
        <v>0.15</v>
      </c>
      <c r="J17" s="67" t="e">
        <f t="shared" si="5"/>
        <v>#REF!</v>
      </c>
      <c r="K17" s="67" t="e">
        <f>#REF!</f>
        <v>#REF!</v>
      </c>
      <c r="L17" s="57" t="e">
        <f t="shared" si="6"/>
        <v>#REF!</v>
      </c>
      <c r="M17" s="69" t="e">
        <f>#REF!</f>
        <v>#REF!</v>
      </c>
      <c r="N17" s="67" t="e">
        <f t="shared" si="7"/>
        <v>#REF!</v>
      </c>
      <c r="O17" s="69" t="e">
        <f>#REF!</f>
        <v>#REF!</v>
      </c>
      <c r="P17" s="69" t="e">
        <f>#REF!</f>
        <v>#REF!</v>
      </c>
      <c r="Q17" s="69" t="e">
        <f t="shared" si="8"/>
        <v>#REF!</v>
      </c>
      <c r="R17" s="69" t="e">
        <f t="shared" si="9"/>
        <v>#REF!</v>
      </c>
      <c r="S17" s="69" t="e">
        <f t="shared" si="10"/>
        <v>#REF!</v>
      </c>
      <c r="T17" s="69" t="e">
        <f t="shared" si="11"/>
        <v>#REF!</v>
      </c>
      <c r="U17" s="68">
        <v>0.15</v>
      </c>
      <c r="V17" s="69" t="e">
        <f t="shared" si="12"/>
        <v>#REF!</v>
      </c>
      <c r="W17" s="69" t="e">
        <f t="shared" si="13"/>
        <v>#REF!</v>
      </c>
      <c r="X17" s="70" t="e">
        <f t="shared" si="14"/>
        <v>#REF!</v>
      </c>
      <c r="Y17" s="71" t="e">
        <f t="shared" si="15"/>
        <v>#REF!</v>
      </c>
      <c r="Z17" s="74">
        <f>(149033+137312+178707+136477)/4</f>
        <v>150382.25</v>
      </c>
      <c r="AA17" s="72" t="e">
        <f t="shared" si="16"/>
        <v>#REF!</v>
      </c>
      <c r="AB17" s="73"/>
    </row>
    <row r="18" spans="1:39" ht="18" customHeight="1" x14ac:dyDescent="0.2">
      <c r="A18" s="65">
        <v>4</v>
      </c>
      <c r="B18" s="66" t="s">
        <v>112</v>
      </c>
      <c r="C18" s="67" t="e">
        <f>#REF!</f>
        <v>#REF!</v>
      </c>
      <c r="D18" s="67" t="e">
        <f t="shared" si="0"/>
        <v>#REF!</v>
      </c>
      <c r="E18" s="67" t="e">
        <f t="shared" si="1"/>
        <v>#REF!</v>
      </c>
      <c r="F18" s="67" t="e">
        <f t="shared" si="2"/>
        <v>#REF!</v>
      </c>
      <c r="G18" s="67" t="e">
        <f t="shared" si="3"/>
        <v>#REF!</v>
      </c>
      <c r="H18" s="56" t="e">
        <f t="shared" si="4"/>
        <v>#REF!</v>
      </c>
      <c r="I18" s="68">
        <v>0.15</v>
      </c>
      <c r="J18" s="67" t="e">
        <f t="shared" si="5"/>
        <v>#REF!</v>
      </c>
      <c r="K18" s="67" t="e">
        <f>#REF!</f>
        <v>#REF!</v>
      </c>
      <c r="L18" s="57" t="e">
        <f t="shared" si="6"/>
        <v>#REF!</v>
      </c>
      <c r="M18" s="69" t="e">
        <f>#REF!</f>
        <v>#REF!</v>
      </c>
      <c r="N18" s="67" t="e">
        <f t="shared" si="7"/>
        <v>#REF!</v>
      </c>
      <c r="O18" s="69" t="e">
        <f>#REF!</f>
        <v>#REF!</v>
      </c>
      <c r="P18" s="69" t="e">
        <f>#REF!</f>
        <v>#REF!</v>
      </c>
      <c r="Q18" s="69" t="e">
        <f t="shared" si="8"/>
        <v>#REF!</v>
      </c>
      <c r="R18" s="69" t="e">
        <f t="shared" si="9"/>
        <v>#REF!</v>
      </c>
      <c r="S18" s="69" t="e">
        <f t="shared" si="10"/>
        <v>#REF!</v>
      </c>
      <c r="T18" s="69" t="e">
        <f t="shared" si="11"/>
        <v>#REF!</v>
      </c>
      <c r="U18" s="68">
        <v>0.15</v>
      </c>
      <c r="V18" s="69" t="e">
        <f t="shared" si="12"/>
        <v>#REF!</v>
      </c>
      <c r="W18" s="69" t="e">
        <f t="shared" si="13"/>
        <v>#REF!</v>
      </c>
      <c r="X18" s="70" t="e">
        <f t="shared" si="14"/>
        <v>#REF!</v>
      </c>
      <c r="Y18" s="71" t="e">
        <f t="shared" si="15"/>
        <v>#REF!</v>
      </c>
      <c r="Z18" s="74">
        <f>(371095+272953)/2</f>
        <v>322024</v>
      </c>
      <c r="AA18" s="72" t="e">
        <f t="shared" si="16"/>
        <v>#REF!</v>
      </c>
      <c r="AB18" s="73"/>
    </row>
    <row r="19" spans="1:39" ht="18" customHeight="1" x14ac:dyDescent="0.2">
      <c r="A19" s="65">
        <v>5</v>
      </c>
      <c r="B19" s="66" t="s">
        <v>113</v>
      </c>
      <c r="C19" s="67" t="e">
        <f>#REF!</f>
        <v>#REF!</v>
      </c>
      <c r="D19" s="67" t="e">
        <f t="shared" si="0"/>
        <v>#REF!</v>
      </c>
      <c r="E19" s="67" t="e">
        <f t="shared" si="1"/>
        <v>#REF!</v>
      </c>
      <c r="F19" s="67" t="e">
        <f t="shared" si="2"/>
        <v>#REF!</v>
      </c>
      <c r="G19" s="67" t="e">
        <f t="shared" si="3"/>
        <v>#REF!</v>
      </c>
      <c r="H19" s="56" t="e">
        <f t="shared" si="4"/>
        <v>#REF!</v>
      </c>
      <c r="I19" s="68">
        <v>0.15</v>
      </c>
      <c r="J19" s="67" t="e">
        <f t="shared" si="5"/>
        <v>#REF!</v>
      </c>
      <c r="K19" s="67" t="e">
        <f>#REF!</f>
        <v>#REF!</v>
      </c>
      <c r="L19" s="57" t="e">
        <f t="shared" si="6"/>
        <v>#REF!</v>
      </c>
      <c r="M19" s="69" t="e">
        <f>#REF!</f>
        <v>#REF!</v>
      </c>
      <c r="N19" s="67" t="e">
        <f t="shared" si="7"/>
        <v>#REF!</v>
      </c>
      <c r="O19" s="69" t="e">
        <f>#REF!</f>
        <v>#REF!</v>
      </c>
      <c r="P19" s="69" t="e">
        <f>#REF!</f>
        <v>#REF!</v>
      </c>
      <c r="Q19" s="69" t="e">
        <f t="shared" si="8"/>
        <v>#REF!</v>
      </c>
      <c r="R19" s="69" t="e">
        <f t="shared" si="9"/>
        <v>#REF!</v>
      </c>
      <c r="S19" s="69" t="e">
        <f t="shared" si="10"/>
        <v>#REF!</v>
      </c>
      <c r="T19" s="69" t="e">
        <f t="shared" si="11"/>
        <v>#REF!</v>
      </c>
      <c r="U19" s="68">
        <v>0.15</v>
      </c>
      <c r="V19" s="69" t="e">
        <f t="shared" si="12"/>
        <v>#REF!</v>
      </c>
      <c r="W19" s="69" t="e">
        <f t="shared" si="13"/>
        <v>#REF!</v>
      </c>
      <c r="X19" s="70" t="e">
        <f t="shared" si="14"/>
        <v>#REF!</v>
      </c>
      <c r="Y19" s="71" t="e">
        <f t="shared" si="15"/>
        <v>#REF!</v>
      </c>
      <c r="Z19" s="74">
        <f>(61052+105499)/2</f>
        <v>83275.5</v>
      </c>
      <c r="AA19" s="72" t="e">
        <f t="shared" si="16"/>
        <v>#REF!</v>
      </c>
      <c r="AB19" s="73"/>
    </row>
    <row r="20" spans="1:39" ht="18" customHeight="1" x14ac:dyDescent="0.2">
      <c r="A20" s="65">
        <v>6</v>
      </c>
      <c r="B20" s="66" t="s">
        <v>114</v>
      </c>
      <c r="C20" s="67" t="e">
        <f>#REF!</f>
        <v>#REF!</v>
      </c>
      <c r="D20" s="67" t="e">
        <f t="shared" si="0"/>
        <v>#REF!</v>
      </c>
      <c r="E20" s="67" t="e">
        <f t="shared" si="1"/>
        <v>#REF!</v>
      </c>
      <c r="F20" s="67" t="e">
        <f t="shared" si="2"/>
        <v>#REF!</v>
      </c>
      <c r="G20" s="67" t="e">
        <f t="shared" si="3"/>
        <v>#REF!</v>
      </c>
      <c r="H20" s="56" t="e">
        <f t="shared" si="4"/>
        <v>#REF!</v>
      </c>
      <c r="I20" s="68">
        <v>0.15</v>
      </c>
      <c r="J20" s="67" t="e">
        <f t="shared" si="5"/>
        <v>#REF!</v>
      </c>
      <c r="K20" s="67" t="e">
        <f>#REF!</f>
        <v>#REF!</v>
      </c>
      <c r="L20" s="57" t="e">
        <f t="shared" si="6"/>
        <v>#REF!</v>
      </c>
      <c r="M20" s="69" t="e">
        <f>#REF!</f>
        <v>#REF!</v>
      </c>
      <c r="N20" s="67" t="e">
        <f t="shared" si="7"/>
        <v>#REF!</v>
      </c>
      <c r="O20" s="69" t="e">
        <f>#REF!</f>
        <v>#REF!</v>
      </c>
      <c r="P20" s="69" t="e">
        <f>#REF!</f>
        <v>#REF!</v>
      </c>
      <c r="Q20" s="69" t="e">
        <f t="shared" si="8"/>
        <v>#REF!</v>
      </c>
      <c r="R20" s="69" t="e">
        <f t="shared" si="9"/>
        <v>#REF!</v>
      </c>
      <c r="S20" s="69" t="e">
        <f t="shared" si="10"/>
        <v>#REF!</v>
      </c>
      <c r="T20" s="69" t="e">
        <f t="shared" si="11"/>
        <v>#REF!</v>
      </c>
      <c r="U20" s="68">
        <v>0.15</v>
      </c>
      <c r="V20" s="69" t="e">
        <f t="shared" si="12"/>
        <v>#REF!</v>
      </c>
      <c r="W20" s="69" t="e">
        <f t="shared" si="13"/>
        <v>#REF!</v>
      </c>
      <c r="X20" s="70" t="e">
        <f t="shared" si="14"/>
        <v>#REF!</v>
      </c>
      <c r="Y20" s="71" t="e">
        <f t="shared" si="15"/>
        <v>#REF!</v>
      </c>
      <c r="Z20" s="74">
        <v>176969</v>
      </c>
      <c r="AA20" s="72" t="e">
        <f t="shared" si="16"/>
        <v>#REF!</v>
      </c>
      <c r="AB20" s="73"/>
    </row>
    <row r="21" spans="1:39" ht="18" customHeight="1" x14ac:dyDescent="0.2">
      <c r="A21" s="65">
        <v>7</v>
      </c>
      <c r="B21" s="66" t="s">
        <v>115</v>
      </c>
      <c r="C21" s="67" t="e">
        <f>#REF!</f>
        <v>#REF!</v>
      </c>
      <c r="D21" s="67" t="e">
        <f t="shared" si="0"/>
        <v>#REF!</v>
      </c>
      <c r="E21" s="67" t="e">
        <f t="shared" si="1"/>
        <v>#REF!</v>
      </c>
      <c r="F21" s="67" t="e">
        <f t="shared" si="2"/>
        <v>#REF!</v>
      </c>
      <c r="G21" s="67" t="e">
        <f t="shared" si="3"/>
        <v>#REF!</v>
      </c>
      <c r="H21" s="56" t="e">
        <f t="shared" si="4"/>
        <v>#REF!</v>
      </c>
      <c r="I21" s="68">
        <v>0.15</v>
      </c>
      <c r="J21" s="67" t="e">
        <f t="shared" si="5"/>
        <v>#REF!</v>
      </c>
      <c r="K21" s="67" t="e">
        <f>#REF!</f>
        <v>#REF!</v>
      </c>
      <c r="L21" s="57" t="e">
        <f t="shared" si="6"/>
        <v>#REF!</v>
      </c>
      <c r="M21" s="69" t="e">
        <f>#REF!</f>
        <v>#REF!</v>
      </c>
      <c r="N21" s="67" t="e">
        <f t="shared" si="7"/>
        <v>#REF!</v>
      </c>
      <c r="O21" s="69" t="e">
        <f>#REF!</f>
        <v>#REF!</v>
      </c>
      <c r="P21" s="69" t="e">
        <f>#REF!</f>
        <v>#REF!</v>
      </c>
      <c r="Q21" s="69" t="e">
        <f t="shared" si="8"/>
        <v>#REF!</v>
      </c>
      <c r="R21" s="69" t="e">
        <f t="shared" si="9"/>
        <v>#REF!</v>
      </c>
      <c r="S21" s="69" t="e">
        <f t="shared" si="10"/>
        <v>#REF!</v>
      </c>
      <c r="T21" s="69" t="e">
        <f t="shared" si="11"/>
        <v>#REF!</v>
      </c>
      <c r="U21" s="68">
        <v>0.15</v>
      </c>
      <c r="V21" s="69" t="e">
        <f t="shared" si="12"/>
        <v>#REF!</v>
      </c>
      <c r="W21" s="69" t="e">
        <f t="shared" si="13"/>
        <v>#REF!</v>
      </c>
      <c r="X21" s="70" t="e">
        <f t="shared" si="14"/>
        <v>#REF!</v>
      </c>
      <c r="Y21" s="71" t="e">
        <f t="shared" si="15"/>
        <v>#REF!</v>
      </c>
      <c r="Z21" s="74">
        <f>(172994+345987)/2</f>
        <v>259490.5</v>
      </c>
      <c r="AA21" s="72" t="e">
        <f t="shared" si="16"/>
        <v>#REF!</v>
      </c>
      <c r="AB21" s="73"/>
    </row>
    <row r="22" spans="1:39" ht="18" customHeight="1" x14ac:dyDescent="0.2">
      <c r="A22" s="65">
        <v>8</v>
      </c>
      <c r="B22" s="66" t="s">
        <v>116</v>
      </c>
      <c r="C22" s="67" t="e">
        <f>#REF!</f>
        <v>#REF!</v>
      </c>
      <c r="D22" s="67" t="e">
        <f t="shared" si="0"/>
        <v>#REF!</v>
      </c>
      <c r="E22" s="67" t="e">
        <f t="shared" si="1"/>
        <v>#REF!</v>
      </c>
      <c r="F22" s="67" t="e">
        <f t="shared" si="2"/>
        <v>#REF!</v>
      </c>
      <c r="G22" s="67" t="e">
        <f t="shared" si="3"/>
        <v>#REF!</v>
      </c>
      <c r="H22" s="56" t="e">
        <f t="shared" si="4"/>
        <v>#REF!</v>
      </c>
      <c r="I22" s="68">
        <v>0.15</v>
      </c>
      <c r="J22" s="67" t="e">
        <f t="shared" si="5"/>
        <v>#REF!</v>
      </c>
      <c r="K22" s="67" t="e">
        <f>#REF!</f>
        <v>#REF!</v>
      </c>
      <c r="L22" s="57" t="e">
        <f t="shared" si="6"/>
        <v>#REF!</v>
      </c>
      <c r="M22" s="69" t="e">
        <f>#REF!</f>
        <v>#REF!</v>
      </c>
      <c r="N22" s="67" t="e">
        <f t="shared" si="7"/>
        <v>#REF!</v>
      </c>
      <c r="O22" s="69" t="e">
        <f>#REF!</f>
        <v>#REF!</v>
      </c>
      <c r="P22" s="69" t="e">
        <f>#REF!</f>
        <v>#REF!</v>
      </c>
      <c r="Q22" s="69" t="e">
        <f t="shared" si="8"/>
        <v>#REF!</v>
      </c>
      <c r="R22" s="69" t="e">
        <f t="shared" si="9"/>
        <v>#REF!</v>
      </c>
      <c r="S22" s="69" t="e">
        <f t="shared" si="10"/>
        <v>#REF!</v>
      </c>
      <c r="T22" s="69" t="e">
        <f t="shared" si="11"/>
        <v>#REF!</v>
      </c>
      <c r="U22" s="68">
        <v>0.15</v>
      </c>
      <c r="V22" s="69" t="e">
        <f t="shared" si="12"/>
        <v>#REF!</v>
      </c>
      <c r="W22" s="69" t="e">
        <f t="shared" si="13"/>
        <v>#REF!</v>
      </c>
      <c r="X22" s="70" t="e">
        <f t="shared" si="14"/>
        <v>#REF!</v>
      </c>
      <c r="Y22" s="71" t="e">
        <f t="shared" si="15"/>
        <v>#REF!</v>
      </c>
      <c r="Z22" s="74">
        <f>(74632+60664)/2</f>
        <v>67648</v>
      </c>
      <c r="AA22" s="72" t="e">
        <f t="shared" si="16"/>
        <v>#REF!</v>
      </c>
      <c r="AB22" s="73"/>
    </row>
    <row r="23" spans="1:39" ht="18" customHeight="1" x14ac:dyDescent="0.2">
      <c r="A23" s="65">
        <v>9</v>
      </c>
      <c r="B23" s="66" t="s">
        <v>117</v>
      </c>
      <c r="C23" s="67" t="e">
        <f>#REF!</f>
        <v>#REF!</v>
      </c>
      <c r="D23" s="67" t="e">
        <f t="shared" si="0"/>
        <v>#REF!</v>
      </c>
      <c r="E23" s="67" t="e">
        <f t="shared" si="1"/>
        <v>#REF!</v>
      </c>
      <c r="F23" s="67" t="e">
        <f t="shared" si="2"/>
        <v>#REF!</v>
      </c>
      <c r="G23" s="67" t="e">
        <f t="shared" si="3"/>
        <v>#REF!</v>
      </c>
      <c r="H23" s="56" t="e">
        <f t="shared" si="4"/>
        <v>#REF!</v>
      </c>
      <c r="I23" s="68">
        <v>0.15</v>
      </c>
      <c r="J23" s="67" t="e">
        <f t="shared" si="5"/>
        <v>#REF!</v>
      </c>
      <c r="K23" s="67" t="e">
        <f>#REF!</f>
        <v>#REF!</v>
      </c>
      <c r="L23" s="57" t="e">
        <f t="shared" si="6"/>
        <v>#REF!</v>
      </c>
      <c r="M23" s="69" t="e">
        <f>#REF!</f>
        <v>#REF!</v>
      </c>
      <c r="N23" s="67" t="e">
        <f t="shared" si="7"/>
        <v>#REF!</v>
      </c>
      <c r="O23" s="69" t="e">
        <f>#REF!</f>
        <v>#REF!</v>
      </c>
      <c r="P23" s="69" t="e">
        <f>#REF!</f>
        <v>#REF!</v>
      </c>
      <c r="Q23" s="69" t="e">
        <f t="shared" si="8"/>
        <v>#REF!</v>
      </c>
      <c r="R23" s="69" t="e">
        <f t="shared" si="9"/>
        <v>#REF!</v>
      </c>
      <c r="S23" s="69" t="e">
        <f t="shared" si="10"/>
        <v>#REF!</v>
      </c>
      <c r="T23" s="69" t="e">
        <f t="shared" si="11"/>
        <v>#REF!</v>
      </c>
      <c r="U23" s="68">
        <v>0.15</v>
      </c>
      <c r="V23" s="69" t="e">
        <f t="shared" si="12"/>
        <v>#REF!</v>
      </c>
      <c r="W23" s="69" t="e">
        <f t="shared" si="13"/>
        <v>#REF!</v>
      </c>
      <c r="X23" s="70" t="e">
        <f t="shared" si="14"/>
        <v>#REF!</v>
      </c>
      <c r="Y23" s="71" t="e">
        <f t="shared" si="15"/>
        <v>#REF!</v>
      </c>
      <c r="Z23" s="74">
        <f>(112277+146528)/2</f>
        <v>129402.5</v>
      </c>
      <c r="AA23" s="72" t="e">
        <f t="shared" si="16"/>
        <v>#REF!</v>
      </c>
      <c r="AB23" s="73"/>
    </row>
    <row r="24" spans="1:39" ht="18" customHeight="1" x14ac:dyDescent="0.2">
      <c r="A24" s="65">
        <v>10</v>
      </c>
      <c r="B24" s="66" t="s">
        <v>118</v>
      </c>
      <c r="C24" s="67" t="e">
        <f>#REF!</f>
        <v>#REF!</v>
      </c>
      <c r="D24" s="67" t="e">
        <f t="shared" si="0"/>
        <v>#REF!</v>
      </c>
      <c r="E24" s="67" t="e">
        <f t="shared" si="1"/>
        <v>#REF!</v>
      </c>
      <c r="F24" s="67" t="e">
        <f t="shared" si="2"/>
        <v>#REF!</v>
      </c>
      <c r="G24" s="67" t="e">
        <f t="shared" si="3"/>
        <v>#REF!</v>
      </c>
      <c r="H24" s="56" t="e">
        <f t="shared" si="4"/>
        <v>#REF!</v>
      </c>
      <c r="I24" s="68">
        <v>0.15</v>
      </c>
      <c r="J24" s="67" t="e">
        <f t="shared" si="5"/>
        <v>#REF!</v>
      </c>
      <c r="K24" s="67" t="e">
        <f>#REF!</f>
        <v>#REF!</v>
      </c>
      <c r="L24" s="57" t="e">
        <f t="shared" si="6"/>
        <v>#REF!</v>
      </c>
      <c r="M24" s="69" t="e">
        <f>#REF!</f>
        <v>#REF!</v>
      </c>
      <c r="N24" s="67" t="e">
        <f t="shared" si="7"/>
        <v>#REF!</v>
      </c>
      <c r="O24" s="69" t="e">
        <f>#REF!</f>
        <v>#REF!</v>
      </c>
      <c r="P24" s="69" t="e">
        <f>#REF!</f>
        <v>#REF!</v>
      </c>
      <c r="Q24" s="69" t="e">
        <f t="shared" si="8"/>
        <v>#REF!</v>
      </c>
      <c r="R24" s="69" t="e">
        <f t="shared" si="9"/>
        <v>#REF!</v>
      </c>
      <c r="S24" s="69" t="e">
        <f t="shared" si="10"/>
        <v>#REF!</v>
      </c>
      <c r="T24" s="69" t="e">
        <f t="shared" si="11"/>
        <v>#REF!</v>
      </c>
      <c r="U24" s="68">
        <v>0.15</v>
      </c>
      <c r="V24" s="69" t="e">
        <f t="shared" si="12"/>
        <v>#REF!</v>
      </c>
      <c r="W24" s="69" t="e">
        <f t="shared" si="13"/>
        <v>#REF!</v>
      </c>
      <c r="X24" s="70" t="e">
        <f t="shared" si="14"/>
        <v>#REF!</v>
      </c>
      <c r="Y24" s="71" t="e">
        <f t="shared" si="15"/>
        <v>#REF!</v>
      </c>
      <c r="Z24" s="74">
        <f>(157472+86357)/2</f>
        <v>121914.5</v>
      </c>
      <c r="AA24" s="72" t="e">
        <f t="shared" si="16"/>
        <v>#REF!</v>
      </c>
      <c r="AB24" s="73"/>
    </row>
    <row r="25" spans="1:39" ht="18" customHeight="1" x14ac:dyDescent="0.2">
      <c r="A25" s="65">
        <v>11</v>
      </c>
      <c r="B25" s="66" t="s">
        <v>119</v>
      </c>
      <c r="C25" s="67" t="e">
        <f>#REF!</f>
        <v>#REF!</v>
      </c>
      <c r="D25" s="67" t="e">
        <f t="shared" si="0"/>
        <v>#REF!</v>
      </c>
      <c r="E25" s="67" t="e">
        <f t="shared" si="1"/>
        <v>#REF!</v>
      </c>
      <c r="F25" s="67" t="e">
        <f t="shared" si="2"/>
        <v>#REF!</v>
      </c>
      <c r="G25" s="67" t="e">
        <f t="shared" si="3"/>
        <v>#REF!</v>
      </c>
      <c r="H25" s="56" t="e">
        <f t="shared" si="4"/>
        <v>#REF!</v>
      </c>
      <c r="I25" s="68">
        <v>0.15</v>
      </c>
      <c r="J25" s="67" t="e">
        <f t="shared" si="5"/>
        <v>#REF!</v>
      </c>
      <c r="K25" s="67" t="e">
        <f>#REF!</f>
        <v>#REF!</v>
      </c>
      <c r="L25" s="57" t="e">
        <f t="shared" si="6"/>
        <v>#REF!</v>
      </c>
      <c r="M25" s="69" t="e">
        <f>#REF!</f>
        <v>#REF!</v>
      </c>
      <c r="N25" s="67" t="e">
        <f t="shared" si="7"/>
        <v>#REF!</v>
      </c>
      <c r="O25" s="69" t="e">
        <f>#REF!</f>
        <v>#REF!</v>
      </c>
      <c r="P25" s="69" t="e">
        <f>#REF!</f>
        <v>#REF!</v>
      </c>
      <c r="Q25" s="69" t="e">
        <f t="shared" si="8"/>
        <v>#REF!</v>
      </c>
      <c r="R25" s="69" t="e">
        <f t="shared" si="9"/>
        <v>#REF!</v>
      </c>
      <c r="S25" s="69" t="e">
        <f t="shared" si="10"/>
        <v>#REF!</v>
      </c>
      <c r="T25" s="69" t="e">
        <f t="shared" si="11"/>
        <v>#REF!</v>
      </c>
      <c r="U25" s="68">
        <v>0.15</v>
      </c>
      <c r="V25" s="69" t="e">
        <f t="shared" si="12"/>
        <v>#REF!</v>
      </c>
      <c r="W25" s="69" t="e">
        <f t="shared" si="13"/>
        <v>#REF!</v>
      </c>
      <c r="X25" s="70" t="e">
        <f t="shared" si="14"/>
        <v>#REF!</v>
      </c>
      <c r="Y25" s="71" t="e">
        <f t="shared" si="15"/>
        <v>#REF!</v>
      </c>
      <c r="Z25" s="74">
        <f>(178093+356185+178093+356185)/4</f>
        <v>267139</v>
      </c>
      <c r="AA25" s="72" t="e">
        <f t="shared" si="16"/>
        <v>#REF!</v>
      </c>
      <c r="AB25" s="73"/>
    </row>
    <row r="26" spans="1:39" ht="18" customHeight="1" x14ac:dyDescent="0.2">
      <c r="A26" s="65">
        <v>12</v>
      </c>
      <c r="B26" s="66" t="s">
        <v>120</v>
      </c>
      <c r="C26" s="67" t="e">
        <f>#REF!</f>
        <v>#REF!</v>
      </c>
      <c r="D26" s="67" t="e">
        <f t="shared" si="0"/>
        <v>#REF!</v>
      </c>
      <c r="E26" s="67" t="e">
        <f t="shared" si="1"/>
        <v>#REF!</v>
      </c>
      <c r="F26" s="67" t="e">
        <f t="shared" si="2"/>
        <v>#REF!</v>
      </c>
      <c r="G26" s="67" t="e">
        <f t="shared" si="3"/>
        <v>#REF!</v>
      </c>
      <c r="H26" s="56" t="e">
        <f t="shared" si="4"/>
        <v>#REF!</v>
      </c>
      <c r="I26" s="68">
        <v>0.02</v>
      </c>
      <c r="J26" s="67" t="e">
        <f t="shared" si="5"/>
        <v>#REF!</v>
      </c>
      <c r="K26" s="67" t="e">
        <f>#REF!</f>
        <v>#REF!</v>
      </c>
      <c r="L26" s="57" t="e">
        <f t="shared" si="6"/>
        <v>#REF!</v>
      </c>
      <c r="M26" s="69" t="e">
        <f>#REF!</f>
        <v>#REF!</v>
      </c>
      <c r="N26" s="67" t="e">
        <f t="shared" si="7"/>
        <v>#REF!</v>
      </c>
      <c r="O26" s="69" t="e">
        <f>#REF!</f>
        <v>#REF!</v>
      </c>
      <c r="P26" s="69" t="e">
        <f>#REF!</f>
        <v>#REF!</v>
      </c>
      <c r="Q26" s="69" t="e">
        <f t="shared" si="8"/>
        <v>#REF!</v>
      </c>
      <c r="R26" s="69" t="e">
        <f t="shared" si="9"/>
        <v>#REF!</v>
      </c>
      <c r="S26" s="69" t="e">
        <f t="shared" si="10"/>
        <v>#REF!</v>
      </c>
      <c r="T26" s="69" t="e">
        <f t="shared" si="11"/>
        <v>#REF!</v>
      </c>
      <c r="U26" s="68">
        <v>0.02</v>
      </c>
      <c r="V26" s="69" t="e">
        <f t="shared" si="12"/>
        <v>#REF!</v>
      </c>
      <c r="W26" s="69" t="e">
        <f t="shared" si="13"/>
        <v>#REF!</v>
      </c>
      <c r="X26" s="70" t="e">
        <f t="shared" si="14"/>
        <v>#REF!</v>
      </c>
      <c r="Y26" s="71" t="e">
        <f t="shared" si="15"/>
        <v>#REF!</v>
      </c>
      <c r="Z26" s="74">
        <f>15625/1.18</f>
        <v>13241.525423728814</v>
      </c>
      <c r="AA26" s="72" t="e">
        <f t="shared" si="16"/>
        <v>#REF!</v>
      </c>
      <c r="AB26" s="73"/>
    </row>
    <row r="27" spans="1:39" ht="18" customHeight="1" x14ac:dyDescent="0.2">
      <c r="A27" s="65">
        <v>13</v>
      </c>
      <c r="B27" s="66" t="s">
        <v>121</v>
      </c>
      <c r="C27" s="67" t="e">
        <f>#REF!</f>
        <v>#REF!</v>
      </c>
      <c r="D27" s="67" t="e">
        <f t="shared" si="0"/>
        <v>#REF!</v>
      </c>
      <c r="E27" s="67" t="e">
        <f t="shared" si="1"/>
        <v>#REF!</v>
      </c>
      <c r="F27" s="67" t="e">
        <f t="shared" si="2"/>
        <v>#REF!</v>
      </c>
      <c r="G27" s="67" t="e">
        <f t="shared" si="3"/>
        <v>#REF!</v>
      </c>
      <c r="H27" s="56" t="e">
        <f t="shared" si="4"/>
        <v>#REF!</v>
      </c>
      <c r="I27" s="68">
        <v>0.02</v>
      </c>
      <c r="J27" s="67" t="e">
        <f t="shared" si="5"/>
        <v>#REF!</v>
      </c>
      <c r="K27" s="67" t="e">
        <f>#REF!</f>
        <v>#REF!</v>
      </c>
      <c r="L27" s="57" t="e">
        <f t="shared" si="6"/>
        <v>#REF!</v>
      </c>
      <c r="M27" s="69" t="e">
        <f>#REF!</f>
        <v>#REF!</v>
      </c>
      <c r="N27" s="67" t="e">
        <f t="shared" si="7"/>
        <v>#REF!</v>
      </c>
      <c r="O27" s="69" t="e">
        <f>#REF!</f>
        <v>#REF!</v>
      </c>
      <c r="P27" s="69" t="e">
        <f>#REF!</f>
        <v>#REF!</v>
      </c>
      <c r="Q27" s="69" t="e">
        <f t="shared" si="8"/>
        <v>#REF!</v>
      </c>
      <c r="R27" s="69" t="e">
        <f t="shared" si="9"/>
        <v>#REF!</v>
      </c>
      <c r="S27" s="69" t="e">
        <f t="shared" si="10"/>
        <v>#REF!</v>
      </c>
      <c r="T27" s="69" t="e">
        <f t="shared" si="11"/>
        <v>#REF!</v>
      </c>
      <c r="U27" s="68">
        <v>0.02</v>
      </c>
      <c r="V27" s="69" t="e">
        <f t="shared" si="12"/>
        <v>#REF!</v>
      </c>
      <c r="W27" s="69" t="e">
        <f t="shared" si="13"/>
        <v>#REF!</v>
      </c>
      <c r="X27" s="70" t="e">
        <f t="shared" si="14"/>
        <v>#REF!</v>
      </c>
      <c r="Y27" s="71" t="e">
        <f t="shared" si="15"/>
        <v>#REF!</v>
      </c>
      <c r="Z27" s="74">
        <f>11540/1.18</f>
        <v>9779.6610169491523</v>
      </c>
      <c r="AA27" s="72" t="e">
        <f t="shared" si="16"/>
        <v>#REF!</v>
      </c>
      <c r="AB27" s="73"/>
    </row>
    <row r="30" spans="1:39" s="75" customFormat="1" ht="18" x14ac:dyDescent="0.25">
      <c r="B30" s="76" t="s">
        <v>122</v>
      </c>
      <c r="I30" s="77"/>
      <c r="J30" s="77"/>
      <c r="K30" s="39"/>
      <c r="L30" s="39"/>
      <c r="Q30" s="77"/>
      <c r="R30" s="76" t="s">
        <v>123</v>
      </c>
      <c r="AC30" s="77"/>
      <c r="AD30" s="77"/>
      <c r="AE30" s="78"/>
      <c r="AF30" s="77"/>
      <c r="AG30" s="79"/>
      <c r="AH30" s="78"/>
      <c r="AI30" s="77"/>
      <c r="AJ30" s="79"/>
      <c r="AK30" s="78"/>
      <c r="AL30" s="77"/>
      <c r="AM30" s="77"/>
    </row>
    <row r="31" spans="1:39" s="75" customFormat="1" ht="18" x14ac:dyDescent="0.25">
      <c r="B31" s="76"/>
      <c r="I31" s="77"/>
      <c r="J31" s="77"/>
      <c r="K31" s="39"/>
      <c r="L31" s="39"/>
      <c r="M31" s="80"/>
      <c r="N31" s="80"/>
      <c r="O31" s="80"/>
      <c r="P31" s="80"/>
      <c r="Q31" s="77"/>
      <c r="R31" s="76"/>
      <c r="AC31" s="77"/>
      <c r="AD31" s="77"/>
      <c r="AE31" s="78"/>
      <c r="AF31" s="77"/>
      <c r="AG31" s="79"/>
      <c r="AH31" s="78"/>
      <c r="AI31" s="77"/>
      <c r="AJ31" s="79"/>
      <c r="AK31" s="78"/>
      <c r="AL31" s="77"/>
      <c r="AM31" s="77"/>
    </row>
    <row r="32" spans="1:39" s="75" customFormat="1" ht="18" x14ac:dyDescent="0.25">
      <c r="B32" s="76"/>
      <c r="I32" s="77"/>
      <c r="J32" s="77"/>
      <c r="K32" s="39"/>
      <c r="L32" s="39"/>
      <c r="M32" s="77"/>
      <c r="O32" s="77"/>
      <c r="P32" s="77"/>
      <c r="Q32" s="77"/>
      <c r="R32" s="76"/>
      <c r="AC32" s="77"/>
      <c r="AD32" s="77"/>
      <c r="AE32" s="78"/>
      <c r="AF32" s="77"/>
      <c r="AG32" s="79"/>
      <c r="AH32" s="78"/>
      <c r="AI32" s="77"/>
      <c r="AJ32" s="79"/>
      <c r="AK32" s="78"/>
      <c r="AL32" s="77"/>
      <c r="AM32" s="77"/>
    </row>
    <row r="33" spans="2:39" s="75" customFormat="1" ht="18" x14ac:dyDescent="0.25">
      <c r="B33" s="76" t="s">
        <v>124</v>
      </c>
      <c r="I33" s="77"/>
      <c r="J33" s="77"/>
      <c r="K33" s="39"/>
      <c r="L33" s="39"/>
      <c r="Q33" s="77"/>
      <c r="R33" s="76" t="s">
        <v>125</v>
      </c>
      <c r="AC33" s="77"/>
      <c r="AD33" s="77"/>
      <c r="AE33" s="78"/>
      <c r="AF33" s="77"/>
      <c r="AG33" s="79"/>
      <c r="AH33" s="78"/>
      <c r="AI33" s="77"/>
      <c r="AJ33" s="79"/>
      <c r="AK33" s="78"/>
      <c r="AL33" s="77"/>
      <c r="AM33" s="77"/>
    </row>
    <row r="34" spans="2:39" s="75" customFormat="1" ht="18" x14ac:dyDescent="0.25">
      <c r="B34" s="76"/>
      <c r="I34" s="77"/>
      <c r="J34" s="77"/>
      <c r="K34" s="39"/>
      <c r="L34" s="39"/>
      <c r="M34" s="80"/>
      <c r="N34" s="80"/>
      <c r="O34" s="80"/>
      <c r="P34" s="80"/>
      <c r="Q34" s="77"/>
      <c r="R34" s="76"/>
      <c r="AC34" s="77"/>
      <c r="AD34" s="77"/>
      <c r="AE34" s="78"/>
      <c r="AF34" s="77"/>
      <c r="AG34" s="79"/>
      <c r="AH34" s="78"/>
      <c r="AI34" s="77"/>
      <c r="AJ34" s="79"/>
      <c r="AK34" s="78"/>
      <c r="AL34" s="77"/>
      <c r="AM34" s="77"/>
    </row>
    <row r="35" spans="2:39" s="75" customFormat="1" ht="18" x14ac:dyDescent="0.25">
      <c r="B35" s="76"/>
      <c r="I35" s="77"/>
      <c r="J35" s="77"/>
      <c r="K35" s="39"/>
      <c r="L35" s="39"/>
      <c r="M35" s="77"/>
      <c r="O35" s="77"/>
      <c r="P35" s="77"/>
      <c r="Q35" s="77"/>
      <c r="R35" s="76"/>
      <c r="AC35" s="77"/>
      <c r="AD35" s="77"/>
      <c r="AE35" s="78"/>
      <c r="AF35" s="77"/>
      <c r="AG35" s="79"/>
      <c r="AH35" s="78"/>
      <c r="AI35" s="77"/>
      <c r="AJ35" s="79"/>
      <c r="AK35" s="78"/>
      <c r="AL35" s="77"/>
      <c r="AM35" s="77"/>
    </row>
    <row r="36" spans="2:39" s="75" customFormat="1" ht="18" x14ac:dyDescent="0.25">
      <c r="B36" s="76" t="s">
        <v>126</v>
      </c>
      <c r="I36" s="77"/>
      <c r="J36" s="77"/>
      <c r="K36" s="39"/>
      <c r="L36" s="39"/>
      <c r="Q36" s="77"/>
      <c r="R36" s="76" t="s">
        <v>127</v>
      </c>
      <c r="AC36" s="77"/>
      <c r="AD36" s="77"/>
      <c r="AE36" s="78"/>
      <c r="AF36" s="77"/>
      <c r="AG36" s="79"/>
      <c r="AH36" s="78"/>
      <c r="AI36" s="77"/>
      <c r="AJ36" s="79"/>
      <c r="AK36" s="78"/>
      <c r="AL36" s="77"/>
      <c r="AM36" s="77"/>
    </row>
    <row r="37" spans="2:39" s="75" customFormat="1" ht="18" x14ac:dyDescent="0.25">
      <c r="B37" s="76"/>
      <c r="I37" s="77"/>
      <c r="J37" s="77"/>
      <c r="K37" s="39"/>
      <c r="L37" s="39"/>
      <c r="M37" s="80"/>
      <c r="N37" s="80"/>
      <c r="O37" s="80"/>
      <c r="P37" s="80"/>
      <c r="Q37" s="77"/>
      <c r="R37" s="76"/>
      <c r="AC37" s="77"/>
      <c r="AD37" s="77"/>
      <c r="AE37" s="78"/>
      <c r="AF37" s="77"/>
      <c r="AG37" s="79"/>
      <c r="AH37" s="78"/>
      <c r="AI37" s="77"/>
      <c r="AJ37" s="79"/>
      <c r="AK37" s="78"/>
      <c r="AL37" s="77"/>
      <c r="AM37" s="77"/>
    </row>
    <row r="38" spans="2:39" s="75" customFormat="1" ht="18" x14ac:dyDescent="0.25">
      <c r="B38" s="81"/>
      <c r="I38" s="77"/>
      <c r="J38" s="77"/>
      <c r="K38" s="39"/>
      <c r="L38" s="39"/>
      <c r="M38" s="77"/>
      <c r="O38" s="77"/>
      <c r="P38" s="77"/>
      <c r="Q38" s="77"/>
      <c r="R38" s="77"/>
      <c r="AC38" s="77"/>
      <c r="AD38" s="77"/>
      <c r="AE38" s="78"/>
      <c r="AF38" s="77"/>
      <c r="AG38" s="79"/>
      <c r="AH38" s="78"/>
      <c r="AI38" s="77"/>
      <c r="AJ38" s="79"/>
      <c r="AK38" s="78"/>
      <c r="AL38" s="77"/>
      <c r="AM38" s="77"/>
    </row>
    <row r="39" spans="2:39" s="75" customFormat="1" ht="18" x14ac:dyDescent="0.25">
      <c r="B39" s="76" t="s">
        <v>128</v>
      </c>
      <c r="I39" s="77"/>
      <c r="J39" s="77"/>
      <c r="K39" s="39"/>
      <c r="L39" s="39"/>
      <c r="Q39" s="77"/>
      <c r="R39" s="76" t="s">
        <v>129</v>
      </c>
      <c r="AC39" s="77"/>
      <c r="AD39" s="77"/>
      <c r="AE39" s="78"/>
      <c r="AF39" s="77"/>
      <c r="AG39" s="79"/>
      <c r="AH39" s="78"/>
      <c r="AI39" s="77"/>
      <c r="AJ39" s="79"/>
      <c r="AK39" s="78"/>
      <c r="AL39" s="77"/>
      <c r="AM39" s="77"/>
    </row>
    <row r="40" spans="2:39" ht="18" x14ac:dyDescent="0.25">
      <c r="M40" s="80"/>
      <c r="N40" s="80"/>
      <c r="O40" s="80"/>
      <c r="P40" s="80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9"/>
      <c r="AD40" s="39"/>
      <c r="AE40" s="40"/>
      <c r="AF40" s="39"/>
      <c r="AG40" s="82"/>
      <c r="AH40" s="40"/>
      <c r="AI40" s="39"/>
      <c r="AJ40" s="82"/>
      <c r="AK40" s="40"/>
      <c r="AL40" s="39"/>
      <c r="AM40" s="39"/>
    </row>
    <row r="41" spans="2:39" s="75" customFormat="1" ht="18" x14ac:dyDescent="0.25">
      <c r="B41" s="76"/>
      <c r="C41" s="77"/>
      <c r="D41" s="77"/>
      <c r="E41" s="76"/>
      <c r="F41" s="77"/>
      <c r="G41" s="77"/>
      <c r="H41" s="77"/>
      <c r="I41" s="77"/>
      <c r="J41" s="77"/>
      <c r="K41" s="39"/>
      <c r="L41" s="39"/>
      <c r="M41" s="39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8"/>
      <c r="AB41" s="77"/>
    </row>
    <row r="42" spans="2:39" x14ac:dyDescent="0.2">
      <c r="B42" s="37"/>
    </row>
    <row r="43" spans="2:39" x14ac:dyDescent="0.2">
      <c r="B43" s="37"/>
    </row>
  </sheetData>
  <sheetProtection selectLockedCells="1" selectUnlockedCells="1"/>
  <mergeCells count="22">
    <mergeCell ref="T13:T14"/>
    <mergeCell ref="Z12:AA13"/>
    <mergeCell ref="A13:A14"/>
    <mergeCell ref="B13:B14"/>
    <mergeCell ref="C13:C14"/>
    <mergeCell ref="E13:E14"/>
    <mergeCell ref="H13:H14"/>
    <mergeCell ref="I13:J13"/>
    <mergeCell ref="K13:K14"/>
    <mergeCell ref="L13:L14"/>
    <mergeCell ref="M13:M14"/>
    <mergeCell ref="U13:W13"/>
    <mergeCell ref="X13:X14"/>
    <mergeCell ref="Y13:Y14"/>
    <mergeCell ref="O13:O14"/>
    <mergeCell ref="P13:P14"/>
    <mergeCell ref="S13:S14"/>
    <mergeCell ref="B7:Y7"/>
    <mergeCell ref="B8:Y8"/>
    <mergeCell ref="B9:Y9"/>
    <mergeCell ref="C12:L12"/>
    <mergeCell ref="M12:Y12"/>
  </mergeCells>
  <phoneticPr fontId="0" type="noConversion"/>
  <printOptions horizontalCentered="1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1"/>
  <sheetViews>
    <sheetView zoomScale="80" zoomScaleNormal="80" workbookViewId="0">
      <pane xSplit="2" ySplit="5" topLeftCell="J31" activePane="bottomRight" state="frozen"/>
      <selection pane="topRight" activeCell="J1" sqref="J1"/>
      <selection pane="bottomLeft" activeCell="A31" sqref="A31"/>
      <selection pane="bottomRight" activeCell="B46" sqref="B46"/>
    </sheetView>
  </sheetViews>
  <sheetFormatPr defaultColWidth="8.85546875" defaultRowHeight="14.25" x14ac:dyDescent="0.2"/>
  <cols>
    <col min="1" max="1" width="4.28515625" style="37" customWidth="1"/>
    <col min="2" max="2" width="62.7109375" style="38" customWidth="1"/>
    <col min="3" max="3" width="10.85546875" style="73" customWidth="1"/>
    <col min="4" max="4" width="6" style="73" customWidth="1"/>
    <col min="5" max="6" width="10.85546875" style="73" customWidth="1"/>
    <col min="7" max="7" width="6.28515625" style="73" customWidth="1"/>
    <col min="8" max="9" width="10.85546875" style="73" customWidth="1"/>
    <col min="10" max="10" width="5.28515625" style="73" customWidth="1"/>
    <col min="11" max="12" width="10.85546875" style="73" customWidth="1"/>
    <col min="13" max="13" width="5.28515625" style="73" customWidth="1"/>
    <col min="14" max="15" width="10.85546875" style="73" customWidth="1"/>
    <col min="16" max="16" width="5.140625" style="73" customWidth="1"/>
    <col min="17" max="18" width="10.85546875" style="73" customWidth="1"/>
    <col min="19" max="19" width="5.7109375" style="73" customWidth="1"/>
    <col min="20" max="20" width="10.85546875" style="73" customWidth="1"/>
    <col min="21" max="21" width="12.85546875" style="73" customWidth="1"/>
    <col min="22" max="22" width="5" style="73" customWidth="1"/>
    <col min="23" max="24" width="10.85546875" style="73" customWidth="1"/>
    <col min="25" max="25" width="5.28515625" style="73" customWidth="1"/>
    <col min="26" max="27" width="10.85546875" style="73" customWidth="1"/>
    <col min="28" max="28" width="5.140625" style="73" customWidth="1"/>
    <col min="29" max="30" width="10.85546875" style="73" customWidth="1"/>
    <col min="31" max="31" width="5.28515625" style="73" customWidth="1"/>
    <col min="32" max="33" width="10.85546875" style="73" customWidth="1"/>
    <col min="34" max="34" width="5.85546875" style="73" customWidth="1"/>
    <col min="35" max="35" width="11.5703125" style="73" customWidth="1"/>
    <col min="36" max="36" width="12.5703125" style="39" customWidth="1"/>
    <col min="37" max="16384" width="8.85546875" style="37"/>
  </cols>
  <sheetData>
    <row r="1" spans="1:35" s="50" customFormat="1" x14ac:dyDescent="0.2"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</row>
    <row r="2" spans="1:35" s="50" customFormat="1" ht="18" x14ac:dyDescent="0.25">
      <c r="B2" s="84" t="s">
        <v>130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</row>
    <row r="3" spans="1:35" s="85" customFormat="1" x14ac:dyDescent="0.2"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</row>
    <row r="4" spans="1:35" s="59" customFormat="1" ht="33.75" customHeight="1" x14ac:dyDescent="0.25">
      <c r="A4" s="116" t="s">
        <v>86</v>
      </c>
      <c r="B4" s="116" t="s">
        <v>87</v>
      </c>
      <c r="C4" s="113" t="s">
        <v>131</v>
      </c>
      <c r="D4" s="113"/>
      <c r="E4" s="113"/>
      <c r="F4" s="113" t="s">
        <v>132</v>
      </c>
      <c r="G4" s="113"/>
      <c r="H4" s="113"/>
      <c r="I4" s="113" t="s">
        <v>133</v>
      </c>
      <c r="J4" s="113"/>
      <c r="K4" s="113"/>
      <c r="L4" s="113" t="s">
        <v>134</v>
      </c>
      <c r="M4" s="113"/>
      <c r="N4" s="113"/>
      <c r="O4" s="113" t="s">
        <v>135</v>
      </c>
      <c r="P4" s="113"/>
      <c r="Q4" s="113"/>
      <c r="R4" s="113" t="s">
        <v>136</v>
      </c>
      <c r="S4" s="113"/>
      <c r="T4" s="113"/>
    </row>
    <row r="5" spans="1:35" s="64" customFormat="1" ht="75" customHeight="1" x14ac:dyDescent="0.25">
      <c r="A5" s="116"/>
      <c r="B5" s="116"/>
      <c r="C5" s="56" t="s">
        <v>137</v>
      </c>
      <c r="D5" s="56" t="s">
        <v>138</v>
      </c>
      <c r="E5" s="60" t="s">
        <v>139</v>
      </c>
      <c r="F5" s="56" t="s">
        <v>137</v>
      </c>
      <c r="G5" s="56" t="s">
        <v>138</v>
      </c>
      <c r="H5" s="60" t="s">
        <v>139</v>
      </c>
      <c r="I5" s="56" t="s">
        <v>137</v>
      </c>
      <c r="J5" s="56" t="s">
        <v>138</v>
      </c>
      <c r="K5" s="60" t="s">
        <v>139</v>
      </c>
      <c r="L5" s="56" t="s">
        <v>137</v>
      </c>
      <c r="M5" s="56" t="s">
        <v>138</v>
      </c>
      <c r="N5" s="60" t="s">
        <v>139</v>
      </c>
      <c r="O5" s="56" t="s">
        <v>137</v>
      </c>
      <c r="P5" s="56" t="s">
        <v>138</v>
      </c>
      <c r="Q5" s="60" t="s">
        <v>139</v>
      </c>
      <c r="R5" s="56" t="s">
        <v>137</v>
      </c>
      <c r="S5" s="56" t="s">
        <v>138</v>
      </c>
      <c r="T5" s="60" t="s">
        <v>139</v>
      </c>
    </row>
    <row r="6" spans="1:35" s="37" customFormat="1" ht="18" customHeight="1" x14ac:dyDescent="0.2">
      <c r="A6" s="65">
        <v>1</v>
      </c>
      <c r="B6" s="87" t="s">
        <v>109</v>
      </c>
      <c r="C6" s="88">
        <v>0</v>
      </c>
      <c r="D6" s="89">
        <v>0</v>
      </c>
      <c r="E6" s="67">
        <v>643.79999999999995</v>
      </c>
      <c r="F6" s="88">
        <v>0</v>
      </c>
      <c r="G6" s="89">
        <v>0</v>
      </c>
      <c r="H6" s="67">
        <v>196.38</v>
      </c>
      <c r="I6" s="88">
        <v>1</v>
      </c>
      <c r="J6" s="89">
        <v>1</v>
      </c>
      <c r="K6" s="67">
        <v>577.23</v>
      </c>
      <c r="L6" s="88">
        <v>4</v>
      </c>
      <c r="M6" s="89">
        <v>1</v>
      </c>
      <c r="N6" s="67">
        <v>186.84</v>
      </c>
      <c r="O6" s="88">
        <v>7</v>
      </c>
      <c r="P6" s="89">
        <v>1</v>
      </c>
      <c r="Q6" s="67">
        <v>667.21</v>
      </c>
      <c r="R6" s="88"/>
      <c r="S6" s="89"/>
      <c r="T6" s="67">
        <v>387.74</v>
      </c>
    </row>
    <row r="7" spans="1:35" s="37" customFormat="1" ht="18" customHeight="1" x14ac:dyDescent="0.2">
      <c r="A7" s="65">
        <v>2</v>
      </c>
      <c r="B7" s="87" t="s">
        <v>110</v>
      </c>
      <c r="C7" s="88">
        <v>0</v>
      </c>
      <c r="D7" s="89">
        <v>0</v>
      </c>
      <c r="E7" s="67">
        <v>643.79999999999995</v>
      </c>
      <c r="F7" s="88">
        <v>0</v>
      </c>
      <c r="G7" s="89">
        <v>0</v>
      </c>
      <c r="H7" s="67">
        <v>196.38</v>
      </c>
      <c r="I7" s="88">
        <v>1</v>
      </c>
      <c r="J7" s="89">
        <v>1</v>
      </c>
      <c r="K7" s="67">
        <v>577.23</v>
      </c>
      <c r="L7" s="88">
        <v>6</v>
      </c>
      <c r="M7" s="89">
        <v>1</v>
      </c>
      <c r="N7" s="67">
        <v>186.84</v>
      </c>
      <c r="O7" s="88">
        <v>8</v>
      </c>
      <c r="P7" s="89">
        <v>1</v>
      </c>
      <c r="Q7" s="67">
        <v>667.21</v>
      </c>
      <c r="R7" s="88"/>
      <c r="S7" s="89"/>
      <c r="T7" s="67">
        <v>387.74</v>
      </c>
    </row>
    <row r="8" spans="1:35" s="37" customFormat="1" ht="18" customHeight="1" x14ac:dyDescent="0.2">
      <c r="A8" s="65">
        <v>3</v>
      </c>
      <c r="B8" s="87" t="s">
        <v>111</v>
      </c>
      <c r="C8" s="88">
        <v>0</v>
      </c>
      <c r="D8" s="89">
        <v>0</v>
      </c>
      <c r="E8" s="67">
        <v>643.79999999999995</v>
      </c>
      <c r="F8" s="88">
        <v>0</v>
      </c>
      <c r="G8" s="89">
        <v>0</v>
      </c>
      <c r="H8" s="67">
        <v>196.38</v>
      </c>
      <c r="I8" s="88">
        <v>1</v>
      </c>
      <c r="J8" s="89">
        <v>1</v>
      </c>
      <c r="K8" s="67">
        <v>577.23</v>
      </c>
      <c r="L8" s="88">
        <v>7</v>
      </c>
      <c r="M8" s="89">
        <v>1</v>
      </c>
      <c r="N8" s="67">
        <v>186.84</v>
      </c>
      <c r="O8" s="88">
        <v>11</v>
      </c>
      <c r="P8" s="89">
        <v>1</v>
      </c>
      <c r="Q8" s="67">
        <v>667.21</v>
      </c>
      <c r="R8" s="88"/>
      <c r="S8" s="89"/>
      <c r="T8" s="67">
        <v>387.74</v>
      </c>
    </row>
    <row r="9" spans="1:35" s="37" customFormat="1" ht="18" customHeight="1" x14ac:dyDescent="0.2">
      <c r="A9" s="65">
        <v>4</v>
      </c>
      <c r="B9" s="87" t="s">
        <v>112</v>
      </c>
      <c r="C9" s="88">
        <v>1</v>
      </c>
      <c r="D9" s="89">
        <v>1</v>
      </c>
      <c r="E9" s="67">
        <v>643.79999999999995</v>
      </c>
      <c r="F9" s="88">
        <v>2</v>
      </c>
      <c r="G9" s="89">
        <v>1</v>
      </c>
      <c r="H9" s="67">
        <v>196.38</v>
      </c>
      <c r="I9" s="88">
        <v>1</v>
      </c>
      <c r="J9" s="89">
        <v>1</v>
      </c>
      <c r="K9" s="67">
        <v>577.23</v>
      </c>
      <c r="L9" s="88">
        <v>20</v>
      </c>
      <c r="M9" s="89">
        <v>1</v>
      </c>
      <c r="N9" s="67">
        <v>186.84</v>
      </c>
      <c r="O9" s="88">
        <v>25</v>
      </c>
      <c r="P9" s="89">
        <v>1</v>
      </c>
      <c r="Q9" s="67">
        <v>667.21</v>
      </c>
      <c r="R9" s="88"/>
      <c r="S9" s="89"/>
      <c r="T9" s="67">
        <v>387.74</v>
      </c>
    </row>
    <row r="10" spans="1:35" s="37" customFormat="1" ht="18" customHeight="1" x14ac:dyDescent="0.2">
      <c r="A10" s="65">
        <v>5</v>
      </c>
      <c r="B10" s="87" t="s">
        <v>113</v>
      </c>
      <c r="C10" s="88"/>
      <c r="D10" s="89"/>
      <c r="E10" s="67">
        <v>643.79999999999995</v>
      </c>
      <c r="F10" s="88"/>
      <c r="G10" s="89"/>
      <c r="H10" s="67">
        <v>196.38</v>
      </c>
      <c r="I10" s="88">
        <v>1</v>
      </c>
      <c r="J10" s="89">
        <v>1</v>
      </c>
      <c r="K10" s="67">
        <v>577.23</v>
      </c>
      <c r="L10" s="88">
        <v>1.5</v>
      </c>
      <c r="M10" s="89">
        <v>1</v>
      </c>
      <c r="N10" s="67">
        <v>186.84</v>
      </c>
      <c r="O10" s="88">
        <v>6</v>
      </c>
      <c r="P10" s="89">
        <v>1</v>
      </c>
      <c r="Q10" s="67">
        <v>667.21</v>
      </c>
      <c r="R10" s="88"/>
      <c r="S10" s="89"/>
      <c r="T10" s="67">
        <v>387.74</v>
      </c>
    </row>
    <row r="11" spans="1:35" s="37" customFormat="1" ht="18" customHeight="1" x14ac:dyDescent="0.2">
      <c r="A11" s="65">
        <v>6</v>
      </c>
      <c r="B11" s="87" t="s">
        <v>114</v>
      </c>
      <c r="C11" s="88"/>
      <c r="D11" s="89"/>
      <c r="E11" s="67">
        <v>643.79999999999995</v>
      </c>
      <c r="F11" s="88"/>
      <c r="G11" s="89"/>
      <c r="H11" s="67">
        <v>196.38</v>
      </c>
      <c r="I11" s="88">
        <v>1</v>
      </c>
      <c r="J11" s="89">
        <v>1</v>
      </c>
      <c r="K11" s="67">
        <v>577.23</v>
      </c>
      <c r="L11" s="88">
        <v>9</v>
      </c>
      <c r="M11" s="89">
        <v>1</v>
      </c>
      <c r="N11" s="67">
        <v>186.84</v>
      </c>
      <c r="O11" s="88">
        <v>13</v>
      </c>
      <c r="P11" s="89">
        <v>1</v>
      </c>
      <c r="Q11" s="67">
        <v>667.21</v>
      </c>
      <c r="R11" s="88"/>
      <c r="S11" s="89"/>
      <c r="T11" s="67">
        <v>387.74</v>
      </c>
    </row>
    <row r="12" spans="1:35" s="37" customFormat="1" ht="18" customHeight="1" x14ac:dyDescent="0.2">
      <c r="A12" s="65">
        <v>7</v>
      </c>
      <c r="B12" s="87" t="s">
        <v>115</v>
      </c>
      <c r="C12" s="88">
        <v>1</v>
      </c>
      <c r="D12" s="89">
        <v>1</v>
      </c>
      <c r="E12" s="67">
        <v>643.79999999999995</v>
      </c>
      <c r="F12" s="88">
        <v>5</v>
      </c>
      <c r="G12" s="89">
        <v>1</v>
      </c>
      <c r="H12" s="67">
        <v>196.38</v>
      </c>
      <c r="I12" s="88">
        <v>1</v>
      </c>
      <c r="J12" s="89">
        <v>1</v>
      </c>
      <c r="K12" s="67">
        <v>577.23</v>
      </c>
      <c r="L12" s="88">
        <v>11</v>
      </c>
      <c r="M12" s="89">
        <v>1</v>
      </c>
      <c r="N12" s="67">
        <v>186.84</v>
      </c>
      <c r="O12" s="88">
        <v>19</v>
      </c>
      <c r="P12" s="89">
        <v>1</v>
      </c>
      <c r="Q12" s="67">
        <v>667.21</v>
      </c>
      <c r="R12" s="88"/>
      <c r="S12" s="89"/>
      <c r="T12" s="67">
        <v>387.74</v>
      </c>
    </row>
    <row r="13" spans="1:35" s="37" customFormat="1" ht="18" customHeight="1" x14ac:dyDescent="0.2">
      <c r="A13" s="65">
        <v>8</v>
      </c>
      <c r="B13" s="87" t="s">
        <v>116</v>
      </c>
      <c r="C13" s="88"/>
      <c r="D13" s="89"/>
      <c r="E13" s="67">
        <v>643.79999999999995</v>
      </c>
      <c r="F13" s="88"/>
      <c r="G13" s="89"/>
      <c r="H13" s="67">
        <v>196.38</v>
      </c>
      <c r="I13" s="88">
        <v>1</v>
      </c>
      <c r="J13" s="89">
        <v>1</v>
      </c>
      <c r="K13" s="67">
        <v>577.23</v>
      </c>
      <c r="L13" s="88">
        <v>2</v>
      </c>
      <c r="M13" s="89">
        <v>1</v>
      </c>
      <c r="N13" s="67">
        <v>186.84</v>
      </c>
      <c r="O13" s="88">
        <v>7</v>
      </c>
      <c r="P13" s="89">
        <v>1</v>
      </c>
      <c r="Q13" s="67">
        <v>667.21</v>
      </c>
      <c r="R13" s="88"/>
      <c r="S13" s="89"/>
      <c r="T13" s="67">
        <v>387.74</v>
      </c>
    </row>
    <row r="14" spans="1:35" s="37" customFormat="1" ht="18" customHeight="1" x14ac:dyDescent="0.2">
      <c r="A14" s="65">
        <v>9</v>
      </c>
      <c r="B14" s="87" t="s">
        <v>117</v>
      </c>
      <c r="C14" s="88"/>
      <c r="D14" s="89"/>
      <c r="E14" s="67">
        <v>643.79999999999995</v>
      </c>
      <c r="F14" s="88"/>
      <c r="G14" s="89"/>
      <c r="H14" s="67">
        <v>196.38</v>
      </c>
      <c r="I14" s="88">
        <v>1</v>
      </c>
      <c r="J14" s="89">
        <v>1</v>
      </c>
      <c r="K14" s="67">
        <v>577.23</v>
      </c>
      <c r="L14" s="88">
        <v>17</v>
      </c>
      <c r="M14" s="89">
        <v>1</v>
      </c>
      <c r="N14" s="67">
        <v>186.84</v>
      </c>
      <c r="O14" s="88">
        <v>25</v>
      </c>
      <c r="P14" s="89">
        <v>1</v>
      </c>
      <c r="Q14" s="67">
        <v>667.21</v>
      </c>
      <c r="R14" s="88"/>
      <c r="S14" s="89"/>
      <c r="T14" s="67">
        <v>387.74</v>
      </c>
    </row>
    <row r="15" spans="1:35" s="37" customFormat="1" ht="18" customHeight="1" x14ac:dyDescent="0.2">
      <c r="A15" s="90">
        <v>10</v>
      </c>
      <c r="B15" s="87" t="s">
        <v>118</v>
      </c>
      <c r="C15" s="88"/>
      <c r="D15" s="89"/>
      <c r="E15" s="67">
        <v>643.79999999999995</v>
      </c>
      <c r="F15" s="88"/>
      <c r="G15" s="89"/>
      <c r="H15" s="67">
        <v>196.38</v>
      </c>
      <c r="I15" s="88">
        <v>1</v>
      </c>
      <c r="J15" s="89">
        <v>1</v>
      </c>
      <c r="K15" s="67">
        <v>577.23</v>
      </c>
      <c r="L15" s="88">
        <v>23</v>
      </c>
      <c r="M15" s="89">
        <v>1</v>
      </c>
      <c r="N15" s="67">
        <v>186.84</v>
      </c>
      <c r="O15" s="88">
        <v>31</v>
      </c>
      <c r="P15" s="89">
        <v>1</v>
      </c>
      <c r="Q15" s="67">
        <v>667.21</v>
      </c>
      <c r="R15" s="88"/>
      <c r="S15" s="89"/>
      <c r="T15" s="67">
        <v>387.74</v>
      </c>
    </row>
    <row r="16" spans="1:35" s="37" customFormat="1" ht="18" customHeight="1" x14ac:dyDescent="0.2">
      <c r="A16" s="90">
        <v>11</v>
      </c>
      <c r="B16" s="87" t="s">
        <v>119</v>
      </c>
      <c r="C16" s="88">
        <v>1</v>
      </c>
      <c r="D16" s="89">
        <v>1</v>
      </c>
      <c r="E16" s="67">
        <v>643.79999999999995</v>
      </c>
      <c r="F16" s="88">
        <v>11</v>
      </c>
      <c r="G16" s="89">
        <v>1</v>
      </c>
      <c r="H16" s="67">
        <v>196.38</v>
      </c>
      <c r="I16" s="88">
        <v>1</v>
      </c>
      <c r="J16" s="89">
        <v>1</v>
      </c>
      <c r="K16" s="67">
        <v>577.23</v>
      </c>
      <c r="L16" s="88">
        <v>23</v>
      </c>
      <c r="M16" s="89">
        <v>1</v>
      </c>
      <c r="N16" s="67">
        <v>186.84</v>
      </c>
      <c r="O16" s="88">
        <v>35</v>
      </c>
      <c r="P16" s="89">
        <v>1</v>
      </c>
      <c r="Q16" s="67">
        <v>667.21</v>
      </c>
      <c r="R16" s="88"/>
      <c r="S16" s="89"/>
      <c r="T16" s="67">
        <v>387.74</v>
      </c>
    </row>
    <row r="17" spans="1:36" ht="18" customHeight="1" x14ac:dyDescent="0.2">
      <c r="A17" s="90">
        <v>12</v>
      </c>
      <c r="B17" s="87" t="s">
        <v>120</v>
      </c>
      <c r="C17" s="88">
        <v>0</v>
      </c>
      <c r="D17" s="89">
        <v>0</v>
      </c>
      <c r="E17" s="67">
        <v>643.79999999999995</v>
      </c>
      <c r="F17" s="88">
        <v>0</v>
      </c>
      <c r="G17" s="89">
        <v>0</v>
      </c>
      <c r="H17" s="67">
        <v>196.38</v>
      </c>
      <c r="I17" s="88">
        <v>1</v>
      </c>
      <c r="J17" s="89">
        <v>1</v>
      </c>
      <c r="K17" s="67">
        <v>577.23</v>
      </c>
      <c r="L17" s="88">
        <v>4</v>
      </c>
      <c r="M17" s="89">
        <v>1</v>
      </c>
      <c r="N17" s="67">
        <v>186.84</v>
      </c>
      <c r="O17" s="88">
        <v>5</v>
      </c>
      <c r="P17" s="89">
        <v>1</v>
      </c>
      <c r="Q17" s="67">
        <v>667.21</v>
      </c>
      <c r="R17" s="88"/>
      <c r="S17" s="89"/>
      <c r="T17" s="67">
        <v>387.74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</row>
    <row r="18" spans="1:36" ht="18" customHeight="1" x14ac:dyDescent="0.2">
      <c r="A18" s="90">
        <v>13</v>
      </c>
      <c r="B18" s="87" t="s">
        <v>140</v>
      </c>
      <c r="C18" s="88"/>
      <c r="D18" s="89"/>
      <c r="E18" s="67">
        <v>643.79999999999995</v>
      </c>
      <c r="F18" s="88"/>
      <c r="G18" s="89"/>
      <c r="H18" s="67">
        <v>196.38</v>
      </c>
      <c r="I18" s="88">
        <v>1</v>
      </c>
      <c r="J18" s="89">
        <v>1</v>
      </c>
      <c r="K18" s="67">
        <v>577.23</v>
      </c>
      <c r="L18" s="88">
        <v>2</v>
      </c>
      <c r="M18" s="89">
        <v>1</v>
      </c>
      <c r="N18" s="67">
        <v>186.84</v>
      </c>
      <c r="O18" s="88">
        <v>5</v>
      </c>
      <c r="P18" s="89">
        <v>1</v>
      </c>
      <c r="Q18" s="67">
        <v>667.21</v>
      </c>
      <c r="R18" s="88"/>
      <c r="S18" s="89"/>
      <c r="T18" s="67">
        <v>387.74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</row>
    <row r="19" spans="1:36" ht="18" customHeight="1" x14ac:dyDescent="0.2">
      <c r="A19" s="65">
        <v>14</v>
      </c>
      <c r="B19" s="87" t="s">
        <v>141</v>
      </c>
      <c r="C19" s="88"/>
      <c r="D19" s="89"/>
      <c r="E19" s="67">
        <v>643.79999999999995</v>
      </c>
      <c r="F19" s="88"/>
      <c r="G19" s="89"/>
      <c r="H19" s="67">
        <v>196.38</v>
      </c>
      <c r="I19" s="88">
        <v>1</v>
      </c>
      <c r="J19" s="89">
        <v>1</v>
      </c>
      <c r="K19" s="67">
        <v>577.23</v>
      </c>
      <c r="L19" s="88">
        <v>8</v>
      </c>
      <c r="M19" s="89">
        <v>1</v>
      </c>
      <c r="N19" s="67">
        <v>186.84</v>
      </c>
      <c r="O19" s="88">
        <v>9</v>
      </c>
      <c r="P19" s="89">
        <v>1</v>
      </c>
      <c r="Q19" s="67">
        <v>667.21</v>
      </c>
      <c r="R19" s="88"/>
      <c r="S19" s="89"/>
      <c r="T19" s="67">
        <v>387.74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</row>
    <row r="20" spans="1:36" ht="18" customHeight="1" x14ac:dyDescent="0.2">
      <c r="A20" s="65">
        <v>15</v>
      </c>
      <c r="B20" s="87" t="s">
        <v>142</v>
      </c>
      <c r="C20" s="88"/>
      <c r="D20" s="89"/>
      <c r="E20" s="67">
        <v>643.79999999999995</v>
      </c>
      <c r="F20" s="88"/>
      <c r="G20" s="89"/>
      <c r="H20" s="67">
        <v>196.38</v>
      </c>
      <c r="I20" s="88"/>
      <c r="J20" s="89"/>
      <c r="K20" s="67">
        <v>577.23</v>
      </c>
      <c r="L20" s="88"/>
      <c r="M20" s="89"/>
      <c r="N20" s="67">
        <v>186.84</v>
      </c>
      <c r="O20" s="88"/>
      <c r="P20" s="89"/>
      <c r="Q20" s="67">
        <v>667.21</v>
      </c>
      <c r="R20" s="88">
        <v>2</v>
      </c>
      <c r="S20" s="89">
        <v>1</v>
      </c>
      <c r="T20" s="67">
        <v>387.74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</row>
    <row r="21" spans="1:36" ht="18" customHeight="1" x14ac:dyDescent="0.2">
      <c r="A21" s="65">
        <v>16</v>
      </c>
      <c r="B21" s="87" t="s">
        <v>143</v>
      </c>
      <c r="C21" s="88">
        <v>1</v>
      </c>
      <c r="D21" s="89">
        <v>1</v>
      </c>
      <c r="E21" s="67">
        <v>643.79999999999995</v>
      </c>
      <c r="F21" s="88">
        <v>1</v>
      </c>
      <c r="G21" s="89">
        <v>1</v>
      </c>
      <c r="H21" s="67">
        <v>196.38</v>
      </c>
      <c r="I21" s="88"/>
      <c r="J21" s="89"/>
      <c r="K21" s="67">
        <v>577.23</v>
      </c>
      <c r="L21" s="88"/>
      <c r="M21" s="89"/>
      <c r="N21" s="67">
        <v>186.84</v>
      </c>
      <c r="O21" s="88"/>
      <c r="P21" s="89"/>
      <c r="Q21" s="67">
        <v>667.21</v>
      </c>
      <c r="R21" s="88">
        <v>2</v>
      </c>
      <c r="S21" s="89">
        <v>1</v>
      </c>
      <c r="T21" s="67">
        <v>387.74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</row>
    <row r="22" spans="1:36" x14ac:dyDescent="0.2">
      <c r="A22" s="65">
        <v>17</v>
      </c>
      <c r="B22" s="87" t="s">
        <v>144</v>
      </c>
      <c r="C22" s="88">
        <v>0</v>
      </c>
      <c r="D22" s="89">
        <v>0</v>
      </c>
      <c r="E22" s="67">
        <v>643.79999999999995</v>
      </c>
      <c r="F22" s="88">
        <v>0</v>
      </c>
      <c r="G22" s="89">
        <v>0</v>
      </c>
      <c r="H22" s="67">
        <v>196.38</v>
      </c>
      <c r="I22" s="88">
        <v>1</v>
      </c>
      <c r="J22" s="89">
        <v>1</v>
      </c>
      <c r="K22" s="67">
        <v>577.23</v>
      </c>
      <c r="L22" s="88">
        <v>2</v>
      </c>
      <c r="M22" s="89">
        <v>1</v>
      </c>
      <c r="N22" s="67">
        <v>186.84</v>
      </c>
      <c r="O22" s="88">
        <v>3</v>
      </c>
      <c r="P22" s="89">
        <v>1</v>
      </c>
      <c r="Q22" s="67">
        <v>667.21</v>
      </c>
      <c r="R22" s="88"/>
      <c r="S22" s="89"/>
      <c r="T22" s="67">
        <v>387.74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</row>
    <row r="23" spans="1:36" x14ac:dyDescent="0.2">
      <c r="A23" s="65">
        <v>18</v>
      </c>
      <c r="B23" s="87" t="s">
        <v>145</v>
      </c>
      <c r="C23" s="88">
        <v>0</v>
      </c>
      <c r="D23" s="89">
        <v>0</v>
      </c>
      <c r="E23" s="67">
        <v>643.79999999999995</v>
      </c>
      <c r="F23" s="88">
        <v>0</v>
      </c>
      <c r="G23" s="89">
        <v>0</v>
      </c>
      <c r="H23" s="67">
        <v>196.38</v>
      </c>
      <c r="I23" s="88">
        <v>1</v>
      </c>
      <c r="J23" s="89">
        <v>1</v>
      </c>
      <c r="K23" s="67">
        <v>577.23</v>
      </c>
      <c r="L23" s="88">
        <v>3</v>
      </c>
      <c r="M23" s="89">
        <v>1</v>
      </c>
      <c r="N23" s="67">
        <v>186.84</v>
      </c>
      <c r="O23" s="88">
        <v>4</v>
      </c>
      <c r="P23" s="89">
        <v>1</v>
      </c>
      <c r="Q23" s="67">
        <v>667.21</v>
      </c>
      <c r="R23" s="88"/>
      <c r="S23" s="89"/>
      <c r="T23" s="67">
        <v>387.74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</row>
    <row r="24" spans="1:36" x14ac:dyDescent="0.2">
      <c r="A24" s="65">
        <v>19</v>
      </c>
      <c r="B24" s="87" t="s">
        <v>146</v>
      </c>
      <c r="C24" s="88">
        <v>0</v>
      </c>
      <c r="D24" s="89">
        <v>0</v>
      </c>
      <c r="E24" s="67">
        <v>643.79999999999995</v>
      </c>
      <c r="F24" s="88">
        <v>0</v>
      </c>
      <c r="G24" s="89">
        <v>0</v>
      </c>
      <c r="H24" s="67">
        <v>196.38</v>
      </c>
      <c r="I24" s="88">
        <v>1</v>
      </c>
      <c r="J24" s="89">
        <v>1</v>
      </c>
      <c r="K24" s="67">
        <v>577.23</v>
      </c>
      <c r="L24" s="88">
        <v>3.5</v>
      </c>
      <c r="M24" s="89">
        <v>1</v>
      </c>
      <c r="N24" s="67">
        <v>186.84</v>
      </c>
      <c r="O24" s="88">
        <v>4.5</v>
      </c>
      <c r="P24" s="89">
        <v>1</v>
      </c>
      <c r="Q24" s="67">
        <v>667.21</v>
      </c>
      <c r="R24" s="88"/>
      <c r="S24" s="89"/>
      <c r="T24" s="67">
        <v>387.74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</row>
    <row r="25" spans="1:36" x14ac:dyDescent="0.2">
      <c r="A25" s="65">
        <v>20</v>
      </c>
      <c r="B25" s="87" t="s">
        <v>147</v>
      </c>
      <c r="C25" s="88">
        <v>0</v>
      </c>
      <c r="D25" s="89">
        <v>0</v>
      </c>
      <c r="E25" s="67">
        <v>643.79999999999995</v>
      </c>
      <c r="F25" s="88">
        <v>0</v>
      </c>
      <c r="G25" s="89">
        <v>0</v>
      </c>
      <c r="H25" s="67">
        <v>196.38</v>
      </c>
      <c r="I25" s="88">
        <v>1</v>
      </c>
      <c r="J25" s="89">
        <v>1</v>
      </c>
      <c r="K25" s="67">
        <v>577.23</v>
      </c>
      <c r="L25" s="88">
        <v>6</v>
      </c>
      <c r="M25" s="89">
        <v>1</v>
      </c>
      <c r="N25" s="67">
        <v>186.84</v>
      </c>
      <c r="O25" s="88">
        <v>7</v>
      </c>
      <c r="P25" s="89">
        <v>1</v>
      </c>
      <c r="Q25" s="67">
        <v>667.21</v>
      </c>
      <c r="R25" s="88"/>
      <c r="S25" s="89"/>
      <c r="T25" s="67">
        <v>387.74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</row>
    <row r="26" spans="1:36" ht="15" x14ac:dyDescent="0.2">
      <c r="A26" s="91"/>
      <c r="B26" s="92"/>
      <c r="C26" s="93"/>
      <c r="D26" s="94"/>
      <c r="E26" s="95"/>
      <c r="F26" s="93"/>
      <c r="G26" s="94"/>
      <c r="H26" s="95"/>
      <c r="I26" s="93"/>
      <c r="J26" s="94"/>
      <c r="K26" s="95"/>
      <c r="L26" s="93"/>
      <c r="M26" s="94"/>
      <c r="N26" s="95"/>
      <c r="O26" s="93"/>
      <c r="P26" s="94"/>
      <c r="Q26" s="95"/>
      <c r="R26" s="93"/>
      <c r="S26" s="94"/>
      <c r="T26" s="95"/>
      <c r="U26" s="93"/>
      <c r="V26" s="94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3"/>
      <c r="AH26" s="94"/>
      <c r="AI26" s="95"/>
      <c r="AJ26" s="59"/>
    </row>
    <row r="27" spans="1:36" x14ac:dyDescent="0.2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36" s="59" customFormat="1" ht="33.75" customHeight="1" x14ac:dyDescent="0.25">
      <c r="A28" s="116" t="s">
        <v>86</v>
      </c>
      <c r="B28" s="116" t="s">
        <v>87</v>
      </c>
      <c r="C28" s="113" t="s">
        <v>148</v>
      </c>
      <c r="D28" s="113"/>
      <c r="E28" s="113"/>
      <c r="F28" s="113" t="s">
        <v>149</v>
      </c>
      <c r="G28" s="113"/>
      <c r="H28" s="113"/>
      <c r="I28" s="113" t="s">
        <v>150</v>
      </c>
      <c r="J28" s="113"/>
      <c r="K28" s="113"/>
      <c r="L28" s="113" t="s">
        <v>151</v>
      </c>
      <c r="M28" s="113"/>
      <c r="N28" s="113"/>
      <c r="O28" s="113" t="s">
        <v>152</v>
      </c>
      <c r="P28" s="113"/>
      <c r="Q28" s="113"/>
      <c r="R28" s="113" t="s">
        <v>153</v>
      </c>
    </row>
    <row r="29" spans="1:36" s="64" customFormat="1" ht="75" customHeight="1" x14ac:dyDescent="0.25">
      <c r="A29" s="116"/>
      <c r="B29" s="116"/>
      <c r="C29" s="56" t="s">
        <v>137</v>
      </c>
      <c r="D29" s="56" t="s">
        <v>138</v>
      </c>
      <c r="E29" s="60" t="s">
        <v>139</v>
      </c>
      <c r="F29" s="56" t="s">
        <v>137</v>
      </c>
      <c r="G29" s="56" t="s">
        <v>138</v>
      </c>
      <c r="H29" s="60" t="s">
        <v>139</v>
      </c>
      <c r="I29" s="56" t="s">
        <v>137</v>
      </c>
      <c r="J29" s="56" t="s">
        <v>138</v>
      </c>
      <c r="K29" s="60" t="s">
        <v>139</v>
      </c>
      <c r="L29" s="56" t="s">
        <v>137</v>
      </c>
      <c r="M29" s="56" t="s">
        <v>138</v>
      </c>
      <c r="N29" s="60" t="s">
        <v>139</v>
      </c>
      <c r="O29" s="56" t="s">
        <v>137</v>
      </c>
      <c r="P29" s="56" t="s">
        <v>138</v>
      </c>
      <c r="Q29" s="60" t="s">
        <v>139</v>
      </c>
      <c r="R29" s="113"/>
    </row>
    <row r="30" spans="1:36" ht="18" customHeight="1" x14ac:dyDescent="0.2">
      <c r="A30" s="65">
        <v>1</v>
      </c>
      <c r="B30" s="87" t="s">
        <v>109</v>
      </c>
      <c r="C30" s="88">
        <v>0</v>
      </c>
      <c r="D30" s="89">
        <v>0</v>
      </c>
      <c r="E30" s="67">
        <v>780.89</v>
      </c>
      <c r="F30" s="88">
        <v>0</v>
      </c>
      <c r="G30" s="89">
        <v>0</v>
      </c>
      <c r="H30" s="67">
        <v>392.76</v>
      </c>
      <c r="I30" s="67"/>
      <c r="J30" s="67"/>
      <c r="K30" s="67">
        <v>523.89</v>
      </c>
      <c r="L30" s="67"/>
      <c r="M30" s="67"/>
      <c r="N30" s="67">
        <v>17.46</v>
      </c>
      <c r="O30" s="67"/>
      <c r="P30" s="67"/>
      <c r="Q30" s="67">
        <v>646.41999999999996</v>
      </c>
      <c r="R30" s="56">
        <v>5995.06</v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</row>
    <row r="31" spans="1:36" ht="18" customHeight="1" x14ac:dyDescent="0.2">
      <c r="A31" s="65">
        <v>2</v>
      </c>
      <c r="B31" s="87" t="s">
        <v>110</v>
      </c>
      <c r="C31" s="88">
        <v>0</v>
      </c>
      <c r="D31" s="89">
        <v>0</v>
      </c>
      <c r="E31" s="67">
        <v>780.89</v>
      </c>
      <c r="F31" s="88">
        <v>0</v>
      </c>
      <c r="G31" s="89">
        <v>0</v>
      </c>
      <c r="H31" s="67">
        <v>392.76</v>
      </c>
      <c r="I31" s="67"/>
      <c r="J31" s="67"/>
      <c r="K31" s="67">
        <v>523.89</v>
      </c>
      <c r="L31" s="67"/>
      <c r="M31" s="67"/>
      <c r="N31" s="67">
        <v>17.46</v>
      </c>
      <c r="O31" s="67"/>
      <c r="P31" s="67"/>
      <c r="Q31" s="67">
        <v>646.41999999999996</v>
      </c>
      <c r="R31" s="56">
        <v>7035.95</v>
      </c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</row>
    <row r="32" spans="1:36" ht="18" customHeight="1" x14ac:dyDescent="0.2">
      <c r="A32" s="65">
        <v>3</v>
      </c>
      <c r="B32" s="87" t="s">
        <v>111</v>
      </c>
      <c r="C32" s="88"/>
      <c r="D32" s="89"/>
      <c r="E32" s="67">
        <v>780.89</v>
      </c>
      <c r="F32" s="88"/>
      <c r="G32" s="89"/>
      <c r="H32" s="67">
        <v>392.76</v>
      </c>
      <c r="I32" s="67"/>
      <c r="J32" s="67"/>
      <c r="K32" s="67">
        <v>523.89</v>
      </c>
      <c r="L32" s="67"/>
      <c r="M32" s="67"/>
      <c r="N32" s="67">
        <v>17.46</v>
      </c>
      <c r="O32" s="67"/>
      <c r="P32" s="67"/>
      <c r="Q32" s="67">
        <v>646.41999999999996</v>
      </c>
      <c r="R32" s="56">
        <v>9224.42</v>
      </c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</row>
    <row r="33" spans="1:18" s="37" customFormat="1" ht="18" customHeight="1" x14ac:dyDescent="0.2">
      <c r="A33" s="65">
        <v>4</v>
      </c>
      <c r="B33" s="87" t="s">
        <v>112</v>
      </c>
      <c r="C33" s="88">
        <v>1</v>
      </c>
      <c r="D33" s="89">
        <v>1</v>
      </c>
      <c r="E33" s="67">
        <v>780.89</v>
      </c>
      <c r="F33" s="88">
        <v>8</v>
      </c>
      <c r="G33" s="89">
        <v>1</v>
      </c>
      <c r="H33" s="67">
        <v>392.76</v>
      </c>
      <c r="I33" s="67"/>
      <c r="J33" s="67"/>
      <c r="K33" s="67">
        <v>523.89</v>
      </c>
      <c r="L33" s="67"/>
      <c r="M33" s="67"/>
      <c r="N33" s="67">
        <v>17.46</v>
      </c>
      <c r="O33" s="67"/>
      <c r="P33" s="67"/>
      <c r="Q33" s="67">
        <v>646.41999999999996</v>
      </c>
      <c r="R33" s="56">
        <v>25953.81</v>
      </c>
    </row>
    <row r="34" spans="1:18" s="37" customFormat="1" ht="18" customHeight="1" x14ac:dyDescent="0.2">
      <c r="A34" s="65">
        <v>5</v>
      </c>
      <c r="B34" s="87" t="s">
        <v>113</v>
      </c>
      <c r="C34" s="88"/>
      <c r="D34" s="89"/>
      <c r="E34" s="67">
        <v>780.89</v>
      </c>
      <c r="F34" s="88"/>
      <c r="G34" s="89"/>
      <c r="H34" s="67">
        <v>392.76</v>
      </c>
      <c r="I34" s="67">
        <v>1</v>
      </c>
      <c r="J34" s="67">
        <v>1</v>
      </c>
      <c r="K34" s="67">
        <v>523.89</v>
      </c>
      <c r="L34" s="67">
        <v>4</v>
      </c>
      <c r="M34" s="67">
        <v>1</v>
      </c>
      <c r="N34" s="67">
        <v>17.46</v>
      </c>
      <c r="O34" s="67"/>
      <c r="P34" s="67"/>
      <c r="Q34" s="67">
        <v>646.41999999999996</v>
      </c>
      <c r="R34" s="56">
        <v>4930.59</v>
      </c>
    </row>
    <row r="35" spans="1:18" s="37" customFormat="1" ht="18" customHeight="1" x14ac:dyDescent="0.2">
      <c r="A35" s="65">
        <v>6</v>
      </c>
      <c r="B35" s="87" t="s">
        <v>114</v>
      </c>
      <c r="C35" s="88"/>
      <c r="D35" s="89"/>
      <c r="E35" s="67">
        <v>780.89</v>
      </c>
      <c r="F35" s="88"/>
      <c r="G35" s="89"/>
      <c r="H35" s="67">
        <v>392.76</v>
      </c>
      <c r="I35" s="67">
        <v>1</v>
      </c>
      <c r="J35" s="67">
        <v>1</v>
      </c>
      <c r="K35" s="67">
        <v>523.89</v>
      </c>
      <c r="L35" s="67">
        <v>4</v>
      </c>
      <c r="M35" s="67">
        <v>1</v>
      </c>
      <c r="N35" s="67">
        <v>17.46</v>
      </c>
      <c r="O35" s="67"/>
      <c r="P35" s="67"/>
      <c r="Q35" s="67">
        <v>646.41999999999996</v>
      </c>
      <c r="R35" s="56">
        <v>11002.36</v>
      </c>
    </row>
    <row r="36" spans="1:18" s="37" customFormat="1" ht="18" customHeight="1" x14ac:dyDescent="0.2">
      <c r="A36" s="65">
        <v>7</v>
      </c>
      <c r="B36" s="87" t="s">
        <v>115</v>
      </c>
      <c r="C36" s="88">
        <v>1</v>
      </c>
      <c r="D36" s="89">
        <v>1</v>
      </c>
      <c r="E36" s="67">
        <v>780.89</v>
      </c>
      <c r="F36" s="88">
        <v>3</v>
      </c>
      <c r="G36" s="89">
        <v>1</v>
      </c>
      <c r="H36" s="67">
        <v>392.76</v>
      </c>
      <c r="I36" s="67">
        <v>1</v>
      </c>
      <c r="J36" s="67">
        <v>1</v>
      </c>
      <c r="K36" s="67">
        <v>523.89</v>
      </c>
      <c r="L36" s="67">
        <v>4</v>
      </c>
      <c r="M36" s="67">
        <v>1</v>
      </c>
      <c r="N36" s="67">
        <v>17.46</v>
      </c>
      <c r="O36" s="67"/>
      <c r="P36" s="67"/>
      <c r="Q36" s="67">
        <v>646.41999999999996</v>
      </c>
      <c r="R36" s="56">
        <v>18964.169999999998</v>
      </c>
    </row>
    <row r="37" spans="1:18" s="37" customFormat="1" ht="18" customHeight="1" x14ac:dyDescent="0.2">
      <c r="A37" s="65">
        <v>8</v>
      </c>
      <c r="B37" s="87" t="s">
        <v>116</v>
      </c>
      <c r="C37" s="88"/>
      <c r="D37" s="89"/>
      <c r="E37" s="67">
        <v>780.89</v>
      </c>
      <c r="F37" s="88"/>
      <c r="G37" s="89"/>
      <c r="H37" s="67">
        <v>392.76</v>
      </c>
      <c r="I37" s="67"/>
      <c r="J37" s="67"/>
      <c r="K37" s="67">
        <v>523.89</v>
      </c>
      <c r="L37" s="67"/>
      <c r="M37" s="67"/>
      <c r="N37" s="67">
        <v>17.46</v>
      </c>
      <c r="O37" s="67"/>
      <c r="P37" s="67"/>
      <c r="Q37" s="67">
        <v>646.41999999999996</v>
      </c>
      <c r="R37" s="56">
        <v>5621.38</v>
      </c>
    </row>
    <row r="38" spans="1:18" s="37" customFormat="1" ht="18" customHeight="1" x14ac:dyDescent="0.2">
      <c r="A38" s="65">
        <v>9</v>
      </c>
      <c r="B38" s="87" t="s">
        <v>117</v>
      </c>
      <c r="C38" s="88"/>
      <c r="D38" s="89"/>
      <c r="E38" s="67">
        <v>780.89</v>
      </c>
      <c r="F38" s="88"/>
      <c r="G38" s="89"/>
      <c r="H38" s="67">
        <v>392.76</v>
      </c>
      <c r="I38" s="67"/>
      <c r="J38" s="67"/>
      <c r="K38" s="67">
        <v>523.89</v>
      </c>
      <c r="L38" s="67"/>
      <c r="M38" s="67"/>
      <c r="N38" s="67">
        <v>17.46</v>
      </c>
      <c r="O38" s="67"/>
      <c r="P38" s="67"/>
      <c r="Q38" s="67">
        <v>646.41999999999996</v>
      </c>
      <c r="R38" s="56">
        <v>20433.759999999998</v>
      </c>
    </row>
    <row r="39" spans="1:18" s="37" customFormat="1" ht="18" customHeight="1" x14ac:dyDescent="0.2">
      <c r="A39" s="90">
        <v>10</v>
      </c>
      <c r="B39" s="87" t="s">
        <v>118</v>
      </c>
      <c r="C39" s="88"/>
      <c r="D39" s="89"/>
      <c r="E39" s="67">
        <v>780.89</v>
      </c>
      <c r="F39" s="88"/>
      <c r="G39" s="89"/>
      <c r="H39" s="67">
        <v>392.76</v>
      </c>
      <c r="I39" s="67">
        <v>1</v>
      </c>
      <c r="J39" s="67">
        <v>1</v>
      </c>
      <c r="K39" s="67">
        <v>523.89</v>
      </c>
      <c r="L39" s="67">
        <v>4</v>
      </c>
      <c r="M39" s="67">
        <v>1</v>
      </c>
      <c r="N39" s="67">
        <v>17.46</v>
      </c>
      <c r="O39" s="67"/>
      <c r="P39" s="67"/>
      <c r="Q39" s="67">
        <v>646.41999999999996</v>
      </c>
      <c r="R39" s="56">
        <v>25627.9</v>
      </c>
    </row>
    <row r="40" spans="1:18" s="37" customFormat="1" ht="18" customHeight="1" x14ac:dyDescent="0.2">
      <c r="A40" s="90">
        <v>11</v>
      </c>
      <c r="B40" s="87" t="s">
        <v>119</v>
      </c>
      <c r="C40" s="88">
        <v>1</v>
      </c>
      <c r="D40" s="89">
        <v>1</v>
      </c>
      <c r="E40" s="67">
        <v>780.89</v>
      </c>
      <c r="F40" s="88">
        <v>4</v>
      </c>
      <c r="G40" s="89">
        <v>1</v>
      </c>
      <c r="H40" s="67">
        <v>392.76</v>
      </c>
      <c r="I40" s="67"/>
      <c r="J40" s="67"/>
      <c r="K40" s="67">
        <v>523.89</v>
      </c>
      <c r="L40" s="67"/>
      <c r="M40" s="67"/>
      <c r="N40" s="67">
        <v>17.46</v>
      </c>
      <c r="O40" s="67"/>
      <c r="P40" s="67"/>
      <c r="Q40" s="67">
        <v>646.41999999999996</v>
      </c>
      <c r="R40" s="56">
        <v>33382.81</v>
      </c>
    </row>
    <row r="41" spans="1:18" s="37" customFormat="1" ht="18" customHeight="1" x14ac:dyDescent="0.2">
      <c r="A41" s="90">
        <v>12</v>
      </c>
      <c r="B41" s="87" t="s">
        <v>120</v>
      </c>
      <c r="C41" s="88">
        <v>0</v>
      </c>
      <c r="D41" s="89">
        <v>0</v>
      </c>
      <c r="E41" s="67">
        <v>780.89</v>
      </c>
      <c r="F41" s="88">
        <v>0</v>
      </c>
      <c r="G41" s="89">
        <v>0</v>
      </c>
      <c r="H41" s="67">
        <v>392.76</v>
      </c>
      <c r="I41" s="67"/>
      <c r="J41" s="67"/>
      <c r="K41" s="67">
        <v>523.89</v>
      </c>
      <c r="L41" s="67"/>
      <c r="M41" s="67"/>
      <c r="N41" s="67">
        <v>17.46</v>
      </c>
      <c r="O41" s="67"/>
      <c r="P41" s="67"/>
      <c r="Q41" s="67">
        <v>646.41999999999996</v>
      </c>
      <c r="R41" s="56">
        <v>4660.6400000000003</v>
      </c>
    </row>
    <row r="42" spans="1:18" s="37" customFormat="1" ht="18" customHeight="1" x14ac:dyDescent="0.2">
      <c r="A42" s="90">
        <v>13</v>
      </c>
      <c r="B42" s="87" t="s">
        <v>140</v>
      </c>
      <c r="C42" s="88"/>
      <c r="D42" s="89"/>
      <c r="E42" s="67">
        <v>780.89</v>
      </c>
      <c r="F42" s="88"/>
      <c r="G42" s="89"/>
      <c r="H42" s="67">
        <v>392.76</v>
      </c>
      <c r="I42" s="67"/>
      <c r="J42" s="67"/>
      <c r="K42" s="67">
        <v>523.89</v>
      </c>
      <c r="L42" s="67"/>
      <c r="M42" s="67"/>
      <c r="N42" s="67">
        <v>17.46</v>
      </c>
      <c r="O42" s="67"/>
      <c r="P42" s="67"/>
      <c r="Q42" s="67">
        <v>646.41999999999996</v>
      </c>
      <c r="R42" s="56">
        <v>4286.96</v>
      </c>
    </row>
    <row r="43" spans="1:18" s="37" customFormat="1" ht="18" customHeight="1" x14ac:dyDescent="0.2">
      <c r="A43" s="65">
        <v>14</v>
      </c>
      <c r="B43" s="87" t="s">
        <v>141</v>
      </c>
      <c r="C43" s="88"/>
      <c r="D43" s="89"/>
      <c r="E43" s="67">
        <v>780.89</v>
      </c>
      <c r="F43" s="88"/>
      <c r="G43" s="89"/>
      <c r="H43" s="67">
        <v>392.76</v>
      </c>
      <c r="I43" s="67"/>
      <c r="J43" s="67"/>
      <c r="K43" s="67">
        <v>523.89</v>
      </c>
      <c r="L43" s="67"/>
      <c r="M43" s="67"/>
      <c r="N43" s="67">
        <v>17.46</v>
      </c>
      <c r="O43" s="67"/>
      <c r="P43" s="67"/>
      <c r="Q43" s="67">
        <v>646.41999999999996</v>
      </c>
      <c r="R43" s="56">
        <v>8076.84</v>
      </c>
    </row>
    <row r="44" spans="1:18" s="37" customFormat="1" ht="18" customHeight="1" x14ac:dyDescent="0.2">
      <c r="A44" s="65">
        <v>15</v>
      </c>
      <c r="B44" s="87" t="s">
        <v>142</v>
      </c>
      <c r="C44" s="88"/>
      <c r="D44" s="89"/>
      <c r="E44" s="67">
        <v>780.89</v>
      </c>
      <c r="F44" s="88"/>
      <c r="G44" s="89"/>
      <c r="H44" s="67">
        <v>392.76</v>
      </c>
      <c r="I44" s="67"/>
      <c r="J44" s="67"/>
      <c r="K44" s="67">
        <v>523.89</v>
      </c>
      <c r="L44" s="67"/>
      <c r="M44" s="67"/>
      <c r="N44" s="67">
        <v>17.46</v>
      </c>
      <c r="O44" s="67">
        <v>2</v>
      </c>
      <c r="P44" s="67">
        <v>1</v>
      </c>
      <c r="Q44" s="67">
        <v>646.41999999999996</v>
      </c>
      <c r="R44" s="56">
        <v>775.48</v>
      </c>
    </row>
    <row r="45" spans="1:18" s="37" customFormat="1" ht="18" customHeight="1" x14ac:dyDescent="0.2">
      <c r="A45" s="65">
        <v>16</v>
      </c>
      <c r="B45" s="87" t="s">
        <v>143</v>
      </c>
      <c r="C45" s="88"/>
      <c r="D45" s="89"/>
      <c r="E45" s="67">
        <v>780.89</v>
      </c>
      <c r="F45" s="88"/>
      <c r="G45" s="89"/>
      <c r="H45" s="67">
        <v>392.76</v>
      </c>
      <c r="I45" s="67"/>
      <c r="J45" s="67"/>
      <c r="K45" s="67">
        <v>523.89</v>
      </c>
      <c r="L45" s="67"/>
      <c r="M45" s="67"/>
      <c r="N45" s="67">
        <v>17.46</v>
      </c>
      <c r="O45" s="67"/>
      <c r="P45" s="67"/>
      <c r="Q45" s="67">
        <v>646.41999999999996</v>
      </c>
      <c r="R45" s="56">
        <v>1615.66</v>
      </c>
    </row>
    <row r="46" spans="1:18" s="37" customFormat="1" ht="15" x14ac:dyDescent="0.2">
      <c r="A46" s="65">
        <v>17</v>
      </c>
      <c r="B46" s="87" t="s">
        <v>144</v>
      </c>
      <c r="C46" s="88">
        <v>0</v>
      </c>
      <c r="D46" s="89">
        <v>0</v>
      </c>
      <c r="E46" s="67">
        <v>780.89</v>
      </c>
      <c r="F46" s="88">
        <v>0</v>
      </c>
      <c r="G46" s="89">
        <v>0</v>
      </c>
      <c r="H46" s="67">
        <v>392.76</v>
      </c>
      <c r="I46" s="67"/>
      <c r="J46" s="67"/>
      <c r="K46" s="67">
        <v>523.89</v>
      </c>
      <c r="L46" s="67"/>
      <c r="M46" s="67"/>
      <c r="N46" s="67">
        <v>17.46</v>
      </c>
      <c r="O46" s="67"/>
      <c r="P46" s="67"/>
      <c r="Q46" s="67">
        <v>646.41999999999996</v>
      </c>
      <c r="R46" s="56">
        <v>2952.54</v>
      </c>
    </row>
    <row r="47" spans="1:18" s="37" customFormat="1" ht="15" x14ac:dyDescent="0.2">
      <c r="A47" s="65">
        <v>18</v>
      </c>
      <c r="B47" s="87" t="s">
        <v>145</v>
      </c>
      <c r="C47" s="88">
        <v>0</v>
      </c>
      <c r="D47" s="89">
        <v>0</v>
      </c>
      <c r="E47" s="67">
        <v>780.89</v>
      </c>
      <c r="F47" s="88">
        <v>0</v>
      </c>
      <c r="G47" s="89">
        <v>0</v>
      </c>
      <c r="H47" s="67">
        <v>392.76</v>
      </c>
      <c r="I47" s="67"/>
      <c r="J47" s="67"/>
      <c r="K47" s="67">
        <v>523.89</v>
      </c>
      <c r="L47" s="67"/>
      <c r="M47" s="67"/>
      <c r="N47" s="67">
        <v>17.46</v>
      </c>
      <c r="O47" s="67"/>
      <c r="P47" s="67"/>
      <c r="Q47" s="67">
        <v>646.41999999999996</v>
      </c>
      <c r="R47" s="56">
        <v>3806.59</v>
      </c>
    </row>
    <row r="48" spans="1:18" s="37" customFormat="1" ht="15" x14ac:dyDescent="0.2">
      <c r="A48" s="65">
        <v>19</v>
      </c>
      <c r="B48" s="87" t="s">
        <v>146</v>
      </c>
      <c r="C48" s="88">
        <v>0</v>
      </c>
      <c r="D48" s="89">
        <v>0</v>
      </c>
      <c r="E48" s="67">
        <v>780.89</v>
      </c>
      <c r="F48" s="88">
        <v>0</v>
      </c>
      <c r="G48" s="89">
        <v>0</v>
      </c>
      <c r="H48" s="67">
        <v>392.76</v>
      </c>
      <c r="I48" s="67"/>
      <c r="J48" s="67"/>
      <c r="K48" s="67">
        <v>523.89</v>
      </c>
      <c r="L48" s="67"/>
      <c r="M48" s="67"/>
      <c r="N48" s="67">
        <v>17.46</v>
      </c>
      <c r="O48" s="67"/>
      <c r="P48" s="67"/>
      <c r="Q48" s="67">
        <v>646.41999999999996</v>
      </c>
      <c r="R48" s="56">
        <v>4233.6149999999998</v>
      </c>
    </row>
    <row r="49" spans="1:36" ht="15" x14ac:dyDescent="0.2">
      <c r="A49" s="65">
        <v>20</v>
      </c>
      <c r="B49" s="87" t="s">
        <v>147</v>
      </c>
      <c r="C49" s="88">
        <v>0</v>
      </c>
      <c r="D49" s="89">
        <v>0</v>
      </c>
      <c r="E49" s="67">
        <v>780.89</v>
      </c>
      <c r="F49" s="88">
        <v>0</v>
      </c>
      <c r="G49" s="89">
        <v>0</v>
      </c>
      <c r="H49" s="67">
        <v>392.76</v>
      </c>
      <c r="I49" s="67"/>
      <c r="J49" s="67"/>
      <c r="K49" s="67">
        <v>523.89</v>
      </c>
      <c r="L49" s="67"/>
      <c r="M49" s="67"/>
      <c r="N49" s="67">
        <v>17.46</v>
      </c>
      <c r="O49" s="67"/>
      <c r="P49" s="67"/>
      <c r="Q49" s="67">
        <v>646.41999999999996</v>
      </c>
      <c r="R49" s="56">
        <v>6368.74</v>
      </c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</row>
    <row r="50" spans="1:36" ht="18" x14ac:dyDescent="0.25">
      <c r="B50" s="81"/>
      <c r="C50" s="77"/>
      <c r="D50" s="77"/>
      <c r="E50" s="75"/>
      <c r="F50" s="77"/>
      <c r="G50" s="77"/>
      <c r="H50" s="77"/>
      <c r="I50" s="77"/>
      <c r="J50" s="77"/>
    </row>
    <row r="51" spans="1:36" ht="18" x14ac:dyDescent="0.25">
      <c r="B51" s="76" t="s">
        <v>154</v>
      </c>
      <c r="C51" s="75"/>
      <c r="D51" s="75"/>
      <c r="E51" s="75"/>
      <c r="F51" s="75"/>
      <c r="G51" s="75"/>
      <c r="H51" s="75"/>
      <c r="I51" s="77"/>
      <c r="J51" s="76" t="s">
        <v>155</v>
      </c>
    </row>
    <row r="52" spans="1:36" ht="18" x14ac:dyDescent="0.25">
      <c r="B52" s="76"/>
      <c r="C52" s="80"/>
      <c r="D52" s="80"/>
      <c r="E52" s="80"/>
      <c r="F52" s="80"/>
      <c r="G52" s="80"/>
      <c r="H52" s="80"/>
      <c r="I52" s="77"/>
      <c r="J52" s="76"/>
    </row>
    <row r="53" spans="1:36" s="73" customFormat="1" x14ac:dyDescent="0.2">
      <c r="A53" s="37"/>
      <c r="B53" s="96"/>
      <c r="AJ53" s="39"/>
    </row>
    <row r="54" spans="1:36" s="73" customFormat="1" x14ac:dyDescent="0.2">
      <c r="A54" s="37"/>
      <c r="B54" s="96"/>
      <c r="AJ54" s="39"/>
    </row>
    <row r="60" spans="1:36" s="73" customFormat="1" x14ac:dyDescent="0.2">
      <c r="A60" s="37"/>
      <c r="B60" s="37"/>
      <c r="AJ60" s="39"/>
    </row>
    <row r="61" spans="1:36" s="73" customFormat="1" x14ac:dyDescent="0.2">
      <c r="A61" s="37"/>
      <c r="B61" s="37"/>
      <c r="AJ61" s="39"/>
    </row>
  </sheetData>
  <sheetProtection selectLockedCells="1" selectUnlockedCells="1"/>
  <mergeCells count="16">
    <mergeCell ref="I28:K28"/>
    <mergeCell ref="L28:N28"/>
    <mergeCell ref="O28:Q28"/>
    <mergeCell ref="R28:R29"/>
    <mergeCell ref="A28:A29"/>
    <mergeCell ref="B28:B29"/>
    <mergeCell ref="C28:E28"/>
    <mergeCell ref="F28:H28"/>
    <mergeCell ref="I4:K4"/>
    <mergeCell ref="L4:N4"/>
    <mergeCell ref="O4:Q4"/>
    <mergeCell ref="R4:T4"/>
    <mergeCell ref="A4:A5"/>
    <mergeCell ref="B4:B5"/>
    <mergeCell ref="C4:E4"/>
    <mergeCell ref="F4:H4"/>
  </mergeCells>
  <phoneticPr fontId="0" type="noConversion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zoomScale="80" zoomScaleNormal="80" workbookViewId="0">
      <pane xSplit="3" ySplit="5" topLeftCell="D35" activePane="bottomRight" state="frozen"/>
      <selection pane="topRight" activeCell="D1" sqref="D1"/>
      <selection pane="bottomLeft" activeCell="A35" sqref="A35"/>
      <selection pane="bottomRight" activeCell="F48" sqref="F48"/>
    </sheetView>
  </sheetViews>
  <sheetFormatPr defaultColWidth="8.85546875" defaultRowHeight="14.25" x14ac:dyDescent="0.2"/>
  <cols>
    <col min="1" max="1" width="8.85546875" style="2" customWidth="1"/>
    <col min="2" max="2" width="8.85546875" style="97" customWidth="1"/>
    <col min="3" max="3" width="17.7109375" style="2" customWidth="1"/>
    <col min="4" max="4" width="17.85546875" style="5" customWidth="1"/>
    <col min="5" max="5" width="24.7109375" style="2" customWidth="1"/>
    <col min="6" max="7" width="17.85546875" style="5" customWidth="1"/>
    <col min="8" max="9" width="8.85546875" style="2" customWidth="1"/>
    <col min="10" max="10" width="9.5703125" style="2" customWidth="1"/>
    <col min="11" max="16384" width="8.85546875" style="2"/>
  </cols>
  <sheetData>
    <row r="1" spans="1:11" ht="15.75" x14ac:dyDescent="0.2">
      <c r="A1" s="117" t="s">
        <v>156</v>
      </c>
      <c r="B1" s="117"/>
      <c r="C1" s="117"/>
      <c r="D1" s="117"/>
      <c r="E1" s="117"/>
      <c r="F1" s="117"/>
      <c r="G1" s="117"/>
    </row>
    <row r="2" spans="1:11" ht="15.75" customHeight="1" x14ac:dyDescent="0.2">
      <c r="A2" s="118" t="s">
        <v>157</v>
      </c>
      <c r="B2" s="118"/>
      <c r="C2" s="118"/>
      <c r="D2" s="118"/>
      <c r="E2" s="118"/>
      <c r="F2" s="118"/>
      <c r="G2" s="118"/>
    </row>
    <row r="3" spans="1:11" ht="15.75" x14ac:dyDescent="0.2">
      <c r="A3" s="117" t="s">
        <v>158</v>
      </c>
      <c r="B3" s="117"/>
      <c r="C3" s="117"/>
      <c r="D3" s="117"/>
      <c r="E3" s="117"/>
      <c r="F3" s="117"/>
      <c r="G3" s="117"/>
    </row>
    <row r="5" spans="1:11" ht="86.25" customHeight="1" x14ac:dyDescent="0.2">
      <c r="A5" s="98" t="s">
        <v>159</v>
      </c>
      <c r="B5" s="119" t="s">
        <v>160</v>
      </c>
      <c r="C5" s="119"/>
      <c r="D5" s="99" t="s">
        <v>161</v>
      </c>
      <c r="E5" s="100" t="s">
        <v>162</v>
      </c>
      <c r="F5" s="101" t="s">
        <v>163</v>
      </c>
      <c r="G5" s="101" t="s">
        <v>164</v>
      </c>
    </row>
    <row r="6" spans="1:11" ht="15" customHeight="1" x14ac:dyDescent="0.2">
      <c r="A6" s="101">
        <v>1</v>
      </c>
      <c r="B6" s="120" t="s">
        <v>165</v>
      </c>
      <c r="C6" s="120"/>
      <c r="D6" s="102">
        <v>400</v>
      </c>
      <c r="E6" s="103" t="s">
        <v>166</v>
      </c>
      <c r="F6" s="104">
        <v>371</v>
      </c>
      <c r="G6" s="104">
        <v>401</v>
      </c>
      <c r="J6" s="105"/>
      <c r="K6" s="106"/>
    </row>
    <row r="7" spans="1:11" ht="15" customHeight="1" x14ac:dyDescent="0.2">
      <c r="A7" s="101">
        <v>2</v>
      </c>
      <c r="B7" s="120" t="s">
        <v>167</v>
      </c>
      <c r="C7" s="120"/>
      <c r="D7" s="102">
        <v>400</v>
      </c>
      <c r="E7" s="107" t="s">
        <v>166</v>
      </c>
      <c r="F7" s="104">
        <v>400</v>
      </c>
      <c r="G7" s="104">
        <v>429</v>
      </c>
      <c r="J7" s="105"/>
      <c r="K7" s="106"/>
    </row>
    <row r="8" spans="1:11" ht="15" customHeight="1" x14ac:dyDescent="0.2">
      <c r="A8" s="121">
        <v>3</v>
      </c>
      <c r="B8" s="120" t="s">
        <v>168</v>
      </c>
      <c r="C8" s="120"/>
      <c r="D8" s="102">
        <v>508</v>
      </c>
      <c r="E8" s="107" t="s">
        <v>166</v>
      </c>
      <c r="F8" s="104">
        <v>408</v>
      </c>
      <c r="G8" s="104">
        <v>437</v>
      </c>
      <c r="J8" s="105"/>
      <c r="K8" s="106"/>
    </row>
    <row r="9" spans="1:11" ht="15.75" customHeight="1" x14ac:dyDescent="0.2">
      <c r="A9" s="121"/>
      <c r="B9" s="120"/>
      <c r="C9" s="120"/>
      <c r="D9" s="102"/>
      <c r="E9" s="108" t="s">
        <v>169</v>
      </c>
      <c r="F9" s="109">
        <v>79</v>
      </c>
      <c r="G9" s="109">
        <v>79</v>
      </c>
      <c r="J9" s="105"/>
    </row>
    <row r="10" spans="1:11" ht="15" customHeight="1" x14ac:dyDescent="0.2">
      <c r="A10" s="101">
        <v>4</v>
      </c>
      <c r="B10" s="120" t="s">
        <v>170</v>
      </c>
      <c r="C10" s="120"/>
      <c r="D10" s="102">
        <v>400</v>
      </c>
      <c r="E10" s="107" t="s">
        <v>166</v>
      </c>
      <c r="F10" s="104">
        <v>432</v>
      </c>
      <c r="G10" s="104">
        <v>461</v>
      </c>
      <c r="J10" s="105"/>
    </row>
    <row r="11" spans="1:11" ht="15" customHeight="1" x14ac:dyDescent="0.2">
      <c r="A11" s="121">
        <v>5</v>
      </c>
      <c r="B11" s="120" t="s">
        <v>171</v>
      </c>
      <c r="C11" s="120"/>
      <c r="D11" s="102">
        <v>587</v>
      </c>
      <c r="E11" s="107" t="s">
        <v>166</v>
      </c>
      <c r="F11" s="104">
        <v>420</v>
      </c>
      <c r="G11" s="104">
        <v>448</v>
      </c>
      <c r="J11" s="105"/>
    </row>
    <row r="12" spans="1:11" ht="15" x14ac:dyDescent="0.2">
      <c r="A12" s="121"/>
      <c r="B12" s="120"/>
      <c r="C12" s="120"/>
      <c r="D12" s="102"/>
      <c r="E12" s="108" t="s">
        <v>169</v>
      </c>
      <c r="F12" s="109">
        <v>12</v>
      </c>
      <c r="G12" s="109">
        <v>12</v>
      </c>
      <c r="J12" s="105"/>
    </row>
    <row r="13" spans="1:11" ht="15" customHeight="1" x14ac:dyDescent="0.2">
      <c r="A13" s="121">
        <v>6</v>
      </c>
      <c r="B13" s="120" t="s">
        <v>172</v>
      </c>
      <c r="C13" s="120"/>
      <c r="D13" s="102">
        <v>531</v>
      </c>
      <c r="E13" s="107" t="s">
        <v>166</v>
      </c>
      <c r="F13" s="104">
        <v>360</v>
      </c>
      <c r="G13" s="104">
        <v>389</v>
      </c>
      <c r="J13" s="105"/>
    </row>
    <row r="14" spans="1:11" ht="15" x14ac:dyDescent="0.2">
      <c r="A14" s="121"/>
      <c r="B14" s="120"/>
      <c r="C14" s="120"/>
      <c r="D14" s="102"/>
      <c r="E14" s="108" t="s">
        <v>169</v>
      </c>
      <c r="F14" s="104">
        <v>11</v>
      </c>
      <c r="G14" s="104">
        <v>11</v>
      </c>
      <c r="J14" s="105"/>
    </row>
    <row r="15" spans="1:11" ht="15.95" customHeight="1" x14ac:dyDescent="0.2">
      <c r="A15" s="101">
        <v>7</v>
      </c>
      <c r="B15" s="120" t="s">
        <v>173</v>
      </c>
      <c r="C15" s="120"/>
      <c r="D15" s="102">
        <v>990</v>
      </c>
      <c r="E15" s="107" t="s">
        <v>174</v>
      </c>
      <c r="F15" s="104">
        <v>458</v>
      </c>
      <c r="G15" s="104">
        <v>493</v>
      </c>
      <c r="J15" s="105"/>
    </row>
    <row r="16" spans="1:11" ht="15.95" customHeight="1" x14ac:dyDescent="0.2">
      <c r="A16" s="101">
        <v>8</v>
      </c>
      <c r="B16" s="120" t="s">
        <v>175</v>
      </c>
      <c r="C16" s="120"/>
      <c r="D16" s="102">
        <v>556</v>
      </c>
      <c r="E16" s="107" t="s">
        <v>174</v>
      </c>
      <c r="F16" s="104">
        <v>366</v>
      </c>
      <c r="G16" s="104">
        <v>401</v>
      </c>
      <c r="J16" s="105"/>
    </row>
    <row r="17" spans="1:10" ht="15.95" customHeight="1" x14ac:dyDescent="0.2">
      <c r="A17" s="101">
        <v>9</v>
      </c>
      <c r="B17" s="120" t="s">
        <v>176</v>
      </c>
      <c r="C17" s="120"/>
      <c r="D17" s="102">
        <v>1144</v>
      </c>
      <c r="E17" s="107" t="s">
        <v>174</v>
      </c>
      <c r="F17" s="104">
        <v>485</v>
      </c>
      <c r="G17" s="104">
        <v>525</v>
      </c>
      <c r="J17" s="105"/>
    </row>
    <row r="18" spans="1:10" ht="15.95" customHeight="1" x14ac:dyDescent="0.2">
      <c r="A18" s="101">
        <v>10</v>
      </c>
      <c r="B18" s="120" t="s">
        <v>177</v>
      </c>
      <c r="C18" s="120"/>
      <c r="D18" s="102">
        <v>1110</v>
      </c>
      <c r="E18" s="107" t="s">
        <v>174</v>
      </c>
      <c r="F18" s="104">
        <v>495</v>
      </c>
      <c r="G18" s="104">
        <v>534</v>
      </c>
      <c r="J18" s="105"/>
    </row>
    <row r="19" spans="1:10" ht="15.95" customHeight="1" x14ac:dyDescent="0.2">
      <c r="A19" s="101">
        <v>11</v>
      </c>
      <c r="B19" s="120" t="s">
        <v>178</v>
      </c>
      <c r="C19" s="120"/>
      <c r="D19" s="102">
        <v>1500</v>
      </c>
      <c r="E19" s="107" t="s">
        <v>174</v>
      </c>
      <c r="F19" s="104">
        <v>632</v>
      </c>
      <c r="G19" s="104">
        <v>670</v>
      </c>
      <c r="J19" s="105"/>
    </row>
    <row r="20" spans="1:10" ht="15" customHeight="1" x14ac:dyDescent="0.2">
      <c r="A20" s="101">
        <v>12</v>
      </c>
      <c r="B20" s="120" t="s">
        <v>179</v>
      </c>
      <c r="C20" s="120"/>
      <c r="D20" s="102">
        <v>710</v>
      </c>
      <c r="E20" s="107" t="s">
        <v>166</v>
      </c>
      <c r="F20" s="104">
        <v>468</v>
      </c>
      <c r="G20" s="104">
        <v>499</v>
      </c>
      <c r="J20" s="105"/>
    </row>
    <row r="21" spans="1:10" ht="15" customHeight="1" x14ac:dyDescent="0.2">
      <c r="A21" s="121">
        <v>13</v>
      </c>
      <c r="B21" s="120" t="s">
        <v>180</v>
      </c>
      <c r="C21" s="120"/>
      <c r="D21" s="102">
        <v>860</v>
      </c>
      <c r="E21" s="107" t="s">
        <v>166</v>
      </c>
      <c r="F21" s="104">
        <v>448</v>
      </c>
      <c r="G21" s="104">
        <v>477</v>
      </c>
      <c r="J21" s="105"/>
    </row>
    <row r="22" spans="1:10" ht="15" x14ac:dyDescent="0.2">
      <c r="A22" s="121"/>
      <c r="B22" s="120"/>
      <c r="C22" s="120"/>
      <c r="D22" s="102"/>
      <c r="E22" s="108" t="s">
        <v>169</v>
      </c>
      <c r="F22" s="104">
        <v>135</v>
      </c>
      <c r="G22" s="104">
        <v>135</v>
      </c>
      <c r="J22" s="105"/>
    </row>
    <row r="23" spans="1:10" ht="15" customHeight="1" x14ac:dyDescent="0.2">
      <c r="A23" s="101">
        <v>14</v>
      </c>
      <c r="B23" s="120" t="s">
        <v>181</v>
      </c>
      <c r="C23" s="120"/>
      <c r="D23" s="102">
        <v>706</v>
      </c>
      <c r="E23" s="107" t="s">
        <v>166</v>
      </c>
      <c r="F23" s="104">
        <v>532</v>
      </c>
      <c r="G23" s="104">
        <v>562</v>
      </c>
      <c r="J23" s="105"/>
    </row>
    <row r="24" spans="1:10" ht="15" customHeight="1" x14ac:dyDescent="0.2">
      <c r="A24" s="101">
        <v>15</v>
      </c>
      <c r="B24" s="120" t="s">
        <v>182</v>
      </c>
      <c r="C24" s="120"/>
      <c r="D24" s="102">
        <v>628</v>
      </c>
      <c r="E24" s="107" t="s">
        <v>166</v>
      </c>
      <c r="F24" s="104">
        <v>464</v>
      </c>
      <c r="G24" s="104">
        <v>493</v>
      </c>
      <c r="J24" s="105"/>
    </row>
    <row r="25" spans="1:10" ht="15" customHeight="1" x14ac:dyDescent="0.2">
      <c r="A25" s="121">
        <v>16</v>
      </c>
      <c r="B25" s="120" t="s">
        <v>183</v>
      </c>
      <c r="C25" s="120"/>
      <c r="D25" s="102">
        <v>860</v>
      </c>
      <c r="E25" s="107" t="s">
        <v>166</v>
      </c>
      <c r="F25" s="104">
        <v>504</v>
      </c>
      <c r="G25" s="104">
        <v>532</v>
      </c>
      <c r="J25" s="105"/>
    </row>
    <row r="26" spans="1:10" ht="15" x14ac:dyDescent="0.2">
      <c r="A26" s="121"/>
      <c r="B26" s="120"/>
      <c r="C26" s="120"/>
      <c r="D26" s="102"/>
      <c r="E26" s="108" t="s">
        <v>169</v>
      </c>
      <c r="F26" s="104">
        <v>12</v>
      </c>
      <c r="G26" s="104">
        <v>12</v>
      </c>
      <c r="J26" s="105"/>
    </row>
    <row r="27" spans="1:10" ht="15" customHeight="1" x14ac:dyDescent="0.2">
      <c r="A27" s="121">
        <v>17</v>
      </c>
      <c r="B27" s="120" t="s">
        <v>184</v>
      </c>
      <c r="C27" s="120"/>
      <c r="D27" s="102">
        <v>508</v>
      </c>
      <c r="E27" s="107" t="s">
        <v>166</v>
      </c>
      <c r="F27" s="104">
        <v>499</v>
      </c>
      <c r="G27" s="104">
        <v>528</v>
      </c>
      <c r="J27" s="105"/>
    </row>
    <row r="28" spans="1:10" ht="15" x14ac:dyDescent="0.2">
      <c r="A28" s="121"/>
      <c r="B28" s="120"/>
      <c r="C28" s="120"/>
      <c r="D28" s="102"/>
      <c r="E28" s="108" t="s">
        <v>169</v>
      </c>
      <c r="F28" s="104">
        <v>97</v>
      </c>
      <c r="G28" s="104">
        <v>97</v>
      </c>
      <c r="J28" s="105"/>
    </row>
    <row r="29" spans="1:10" ht="15" customHeight="1" x14ac:dyDescent="0.2">
      <c r="A29" s="121">
        <v>18</v>
      </c>
      <c r="B29" s="120" t="s">
        <v>185</v>
      </c>
      <c r="C29" s="120"/>
      <c r="D29" s="102">
        <v>510</v>
      </c>
      <c r="E29" s="107" t="s">
        <v>166</v>
      </c>
      <c r="F29" s="104">
        <v>499</v>
      </c>
      <c r="G29" s="104">
        <v>528</v>
      </c>
      <c r="J29" s="105"/>
    </row>
    <row r="30" spans="1:10" ht="15" x14ac:dyDescent="0.2">
      <c r="A30" s="121"/>
      <c r="B30" s="120"/>
      <c r="C30" s="120"/>
      <c r="D30" s="102"/>
      <c r="E30" s="108" t="s">
        <v>169</v>
      </c>
      <c r="F30" s="104">
        <v>8</v>
      </c>
      <c r="G30" s="104">
        <v>8</v>
      </c>
      <c r="J30" s="105"/>
    </row>
    <row r="31" spans="1:10" ht="15" customHeight="1" x14ac:dyDescent="0.2">
      <c r="A31" s="121">
        <v>19</v>
      </c>
      <c r="B31" s="120" t="s">
        <v>186</v>
      </c>
      <c r="C31" s="120"/>
      <c r="D31" s="102">
        <v>510</v>
      </c>
      <c r="E31" s="107" t="s">
        <v>166</v>
      </c>
      <c r="F31" s="104">
        <v>492</v>
      </c>
      <c r="G31" s="104">
        <v>520</v>
      </c>
      <c r="J31" s="105"/>
    </row>
    <row r="32" spans="1:10" ht="15" x14ac:dyDescent="0.2">
      <c r="A32" s="121"/>
      <c r="B32" s="120"/>
      <c r="C32" s="120"/>
      <c r="D32" s="102"/>
      <c r="E32" s="108" t="s">
        <v>169</v>
      </c>
      <c r="F32" s="104">
        <v>8</v>
      </c>
      <c r="G32" s="104">
        <v>8</v>
      </c>
      <c r="J32" s="105"/>
    </row>
    <row r="33" spans="1:10" ht="15.95" customHeight="1" x14ac:dyDescent="0.2">
      <c r="A33" s="101">
        <v>20</v>
      </c>
      <c r="B33" s="120" t="s">
        <v>187</v>
      </c>
      <c r="C33" s="120"/>
      <c r="D33" s="102">
        <v>1100</v>
      </c>
      <c r="E33" s="107" t="s">
        <v>174</v>
      </c>
      <c r="F33" s="104">
        <v>554</v>
      </c>
      <c r="G33" s="104">
        <v>590</v>
      </c>
      <c r="J33" s="105"/>
    </row>
    <row r="34" spans="1:10" ht="15" customHeight="1" x14ac:dyDescent="0.2">
      <c r="A34" s="101">
        <v>21</v>
      </c>
      <c r="B34" s="120" t="s">
        <v>188</v>
      </c>
      <c r="C34" s="120"/>
      <c r="D34" s="102">
        <v>1100</v>
      </c>
      <c r="E34" s="107" t="s">
        <v>166</v>
      </c>
      <c r="F34" s="104">
        <v>388</v>
      </c>
      <c r="G34" s="104">
        <v>419</v>
      </c>
      <c r="J34" s="105"/>
    </row>
    <row r="35" spans="1:10" ht="30.75" customHeight="1" x14ac:dyDescent="0.2">
      <c r="A35" s="101">
        <v>22</v>
      </c>
      <c r="B35" s="120" t="s">
        <v>189</v>
      </c>
      <c r="C35" s="120"/>
      <c r="D35" s="102">
        <v>693</v>
      </c>
      <c r="E35" s="107" t="s">
        <v>166</v>
      </c>
      <c r="F35" s="104">
        <v>513</v>
      </c>
      <c r="G35" s="104">
        <v>544</v>
      </c>
      <c r="J35" s="105"/>
    </row>
    <row r="36" spans="1:10" ht="15" customHeight="1" x14ac:dyDescent="0.2">
      <c r="A36" s="121">
        <v>23</v>
      </c>
      <c r="B36" s="120" t="s">
        <v>190</v>
      </c>
      <c r="C36" s="120"/>
      <c r="D36" s="102">
        <v>857</v>
      </c>
      <c r="E36" s="107" t="s">
        <v>166</v>
      </c>
      <c r="F36" s="104">
        <v>524</v>
      </c>
      <c r="G36" s="104">
        <v>558</v>
      </c>
      <c r="J36" s="105"/>
    </row>
    <row r="37" spans="1:10" ht="15" x14ac:dyDescent="0.2">
      <c r="A37" s="121"/>
      <c r="B37" s="120"/>
      <c r="C37" s="120"/>
      <c r="D37" s="102"/>
      <c r="E37" s="108" t="s">
        <v>169</v>
      </c>
      <c r="F37" s="104">
        <v>134</v>
      </c>
      <c r="G37" s="104">
        <v>134</v>
      </c>
      <c r="J37" s="105"/>
    </row>
    <row r="38" spans="1:10" ht="15" customHeight="1" x14ac:dyDescent="0.2">
      <c r="A38" s="121">
        <v>24</v>
      </c>
      <c r="B38" s="120" t="s">
        <v>191</v>
      </c>
      <c r="C38" s="120"/>
      <c r="D38" s="102">
        <v>484</v>
      </c>
      <c r="E38" s="107" t="s">
        <v>166</v>
      </c>
      <c r="F38" s="104">
        <v>611</v>
      </c>
      <c r="G38" s="104">
        <v>642</v>
      </c>
      <c r="J38" s="105"/>
    </row>
    <row r="39" spans="1:10" ht="15" x14ac:dyDescent="0.2">
      <c r="A39" s="121"/>
      <c r="B39" s="120"/>
      <c r="C39" s="120"/>
      <c r="D39" s="102"/>
      <c r="E39" s="108" t="s">
        <v>169</v>
      </c>
      <c r="F39" s="104">
        <v>7</v>
      </c>
      <c r="G39" s="104">
        <v>7</v>
      </c>
      <c r="J39" s="105"/>
    </row>
    <row r="40" spans="1:10" ht="15" customHeight="1" x14ac:dyDescent="0.2">
      <c r="A40" s="121">
        <v>25</v>
      </c>
      <c r="B40" s="120" t="s">
        <v>192</v>
      </c>
      <c r="C40" s="120"/>
      <c r="D40" s="102">
        <v>557</v>
      </c>
      <c r="E40" s="107" t="s">
        <v>166</v>
      </c>
      <c r="F40" s="104">
        <v>580</v>
      </c>
      <c r="G40" s="104">
        <v>611</v>
      </c>
      <c r="J40" s="105"/>
    </row>
    <row r="41" spans="1:10" ht="15" x14ac:dyDescent="0.2">
      <c r="A41" s="121"/>
      <c r="B41" s="120"/>
      <c r="C41" s="120"/>
      <c r="D41" s="102"/>
      <c r="E41" s="108" t="s">
        <v>169</v>
      </c>
      <c r="F41" s="104">
        <v>138</v>
      </c>
      <c r="G41" s="104">
        <v>138</v>
      </c>
      <c r="J41" s="105"/>
    </row>
    <row r="42" spans="1:10" ht="15" customHeight="1" x14ac:dyDescent="0.2">
      <c r="A42" s="121">
        <v>26</v>
      </c>
      <c r="B42" s="120" t="s">
        <v>193</v>
      </c>
      <c r="C42" s="120"/>
      <c r="D42" s="102">
        <v>910</v>
      </c>
      <c r="E42" s="107" t="s">
        <v>166</v>
      </c>
      <c r="F42" s="104">
        <v>717</v>
      </c>
      <c r="G42" s="104">
        <v>748</v>
      </c>
      <c r="J42" s="105"/>
    </row>
    <row r="43" spans="1:10" ht="15" x14ac:dyDescent="0.2">
      <c r="A43" s="121"/>
      <c r="B43" s="120"/>
      <c r="C43" s="120"/>
      <c r="D43" s="102"/>
      <c r="E43" s="108" t="s">
        <v>169</v>
      </c>
      <c r="F43" s="104">
        <v>7</v>
      </c>
      <c r="G43" s="104">
        <v>7</v>
      </c>
      <c r="J43" s="105"/>
    </row>
    <row r="44" spans="1:10" ht="15" customHeight="1" x14ac:dyDescent="0.2">
      <c r="A44" s="121">
        <v>27</v>
      </c>
      <c r="B44" s="120" t="s">
        <v>194</v>
      </c>
      <c r="C44" s="120"/>
      <c r="D44" s="102">
        <v>925</v>
      </c>
      <c r="E44" s="107" t="s">
        <v>166</v>
      </c>
      <c r="F44" s="104">
        <v>648</v>
      </c>
      <c r="G44" s="104">
        <v>679</v>
      </c>
      <c r="J44" s="105"/>
    </row>
    <row r="45" spans="1:10" ht="15" x14ac:dyDescent="0.2">
      <c r="A45" s="121"/>
      <c r="B45" s="120"/>
      <c r="C45" s="120"/>
      <c r="D45" s="102"/>
      <c r="E45" s="108" t="s">
        <v>169</v>
      </c>
      <c r="F45" s="104">
        <v>267</v>
      </c>
      <c r="G45" s="104">
        <v>267</v>
      </c>
      <c r="J45" s="105"/>
    </row>
    <row r="46" spans="1:10" ht="15" customHeight="1" x14ac:dyDescent="0.2">
      <c r="A46" s="121">
        <v>28</v>
      </c>
      <c r="B46" s="120" t="s">
        <v>195</v>
      </c>
      <c r="C46" s="120"/>
      <c r="D46" s="102">
        <v>1142</v>
      </c>
      <c r="E46" s="107" t="s">
        <v>166</v>
      </c>
      <c r="F46" s="104">
        <v>647</v>
      </c>
      <c r="G46" s="104">
        <v>679</v>
      </c>
      <c r="J46" s="105"/>
    </row>
    <row r="47" spans="1:10" ht="15" x14ac:dyDescent="0.2">
      <c r="A47" s="121"/>
      <c r="B47" s="120"/>
      <c r="C47" s="120"/>
      <c r="D47" s="102"/>
      <c r="E47" s="108" t="s">
        <v>169</v>
      </c>
      <c r="F47" s="104">
        <v>297</v>
      </c>
      <c r="G47" s="104">
        <v>297</v>
      </c>
      <c r="J47" s="105"/>
    </row>
    <row r="48" spans="1:10" ht="15" customHeight="1" x14ac:dyDescent="0.2">
      <c r="A48" s="121">
        <v>29</v>
      </c>
      <c r="B48" s="120" t="s">
        <v>196</v>
      </c>
      <c r="C48" s="120"/>
      <c r="D48" s="102">
        <v>1400</v>
      </c>
      <c r="E48" s="107" t="s">
        <v>166</v>
      </c>
      <c r="F48" s="104">
        <v>558</v>
      </c>
      <c r="G48" s="104">
        <v>589</v>
      </c>
      <c r="J48" s="105"/>
    </row>
    <row r="49" spans="1:10" ht="15" x14ac:dyDescent="0.2">
      <c r="A49" s="121"/>
      <c r="B49" s="120"/>
      <c r="C49" s="120"/>
      <c r="D49" s="102"/>
      <c r="E49" s="108" t="s">
        <v>169</v>
      </c>
      <c r="F49" s="104">
        <v>267</v>
      </c>
      <c r="G49" s="104">
        <v>267</v>
      </c>
      <c r="J49" s="105"/>
    </row>
    <row r="50" spans="1:10" ht="15" customHeight="1" x14ac:dyDescent="0.2">
      <c r="A50" s="101">
        <v>30</v>
      </c>
      <c r="B50" s="120" t="s">
        <v>197</v>
      </c>
      <c r="C50" s="120"/>
      <c r="D50" s="102">
        <v>581</v>
      </c>
      <c r="E50" s="107" t="s">
        <v>166</v>
      </c>
      <c r="F50" s="104">
        <v>424</v>
      </c>
      <c r="G50" s="104">
        <v>452</v>
      </c>
      <c r="J50" s="105"/>
    </row>
    <row r="51" spans="1:10" ht="15" customHeight="1" x14ac:dyDescent="0.2">
      <c r="A51" s="121">
        <v>31</v>
      </c>
      <c r="B51" s="120" t="s">
        <v>198</v>
      </c>
      <c r="C51" s="120"/>
      <c r="D51" s="102">
        <v>598</v>
      </c>
      <c r="E51" s="107" t="s">
        <v>166</v>
      </c>
      <c r="F51" s="104">
        <v>422</v>
      </c>
      <c r="G51" s="104">
        <v>452</v>
      </c>
      <c r="J51" s="105"/>
    </row>
    <row r="52" spans="1:10" ht="15" x14ac:dyDescent="0.2">
      <c r="A52" s="121"/>
      <c r="B52" s="120"/>
      <c r="C52" s="120"/>
      <c r="D52" s="102"/>
      <c r="E52" s="108" t="s">
        <v>169</v>
      </c>
      <c r="F52" s="104">
        <v>7</v>
      </c>
      <c r="G52" s="104">
        <v>7</v>
      </c>
      <c r="J52" s="105"/>
    </row>
    <row r="53" spans="1:10" ht="15" customHeight="1" x14ac:dyDescent="0.2">
      <c r="A53" s="101">
        <v>32</v>
      </c>
      <c r="B53" s="120" t="s">
        <v>199</v>
      </c>
      <c r="C53" s="120"/>
      <c r="D53" s="102">
        <v>901</v>
      </c>
      <c r="E53" s="107" t="s">
        <v>166</v>
      </c>
      <c r="F53" s="104">
        <v>608</v>
      </c>
      <c r="G53" s="104">
        <v>639</v>
      </c>
      <c r="J53" s="105"/>
    </row>
    <row r="54" spans="1:10" ht="15.75" customHeight="1" x14ac:dyDescent="0.2">
      <c r="A54" s="101">
        <v>33</v>
      </c>
      <c r="B54" s="120" t="s">
        <v>200</v>
      </c>
      <c r="C54" s="120"/>
      <c r="D54" s="102">
        <v>530</v>
      </c>
      <c r="E54" s="108" t="s">
        <v>174</v>
      </c>
      <c r="F54" s="104">
        <v>317</v>
      </c>
      <c r="G54" s="104">
        <v>353</v>
      </c>
      <c r="J54" s="105"/>
    </row>
    <row r="55" spans="1:10" ht="15.75" customHeight="1" x14ac:dyDescent="0.2">
      <c r="A55" s="101">
        <v>34</v>
      </c>
      <c r="B55" s="120" t="s">
        <v>201</v>
      </c>
      <c r="C55" s="120"/>
      <c r="D55" s="102">
        <v>1000</v>
      </c>
      <c r="E55" s="108" t="s">
        <v>174</v>
      </c>
      <c r="F55" s="104">
        <v>317</v>
      </c>
      <c r="G55" s="104">
        <v>353</v>
      </c>
      <c r="J55" s="105"/>
    </row>
    <row r="56" spans="1:10" ht="15.95" customHeight="1" x14ac:dyDescent="0.2">
      <c r="A56" s="101">
        <v>35</v>
      </c>
      <c r="B56" s="120" t="s">
        <v>202</v>
      </c>
      <c r="C56" s="120"/>
      <c r="D56" s="102">
        <v>1000</v>
      </c>
      <c r="E56" s="108" t="s">
        <v>174</v>
      </c>
      <c r="F56" s="104">
        <v>517</v>
      </c>
      <c r="G56" s="104">
        <v>556</v>
      </c>
      <c r="J56" s="105"/>
    </row>
    <row r="57" spans="1:10" ht="15.95" customHeight="1" x14ac:dyDescent="0.2">
      <c r="A57" s="101">
        <v>36</v>
      </c>
      <c r="B57" s="120" t="s">
        <v>203</v>
      </c>
      <c r="C57" s="120"/>
      <c r="D57" s="102">
        <v>1000</v>
      </c>
      <c r="E57" s="108" t="s">
        <v>174</v>
      </c>
      <c r="F57" s="104">
        <v>529</v>
      </c>
      <c r="G57" s="104">
        <v>563</v>
      </c>
      <c r="J57" s="105"/>
    </row>
    <row r="58" spans="1:10" ht="15.75" customHeight="1" x14ac:dyDescent="0.2">
      <c r="A58" s="101">
        <v>37</v>
      </c>
      <c r="B58" s="120" t="s">
        <v>204</v>
      </c>
      <c r="C58" s="120"/>
      <c r="D58" s="102">
        <v>615</v>
      </c>
      <c r="E58" s="108" t="s">
        <v>166</v>
      </c>
      <c r="F58" s="104">
        <v>449</v>
      </c>
      <c r="G58" s="104">
        <v>479</v>
      </c>
      <c r="J58" s="105"/>
    </row>
    <row r="59" spans="1:10" ht="15.75" customHeight="1" x14ac:dyDescent="0.2">
      <c r="A59" s="101">
        <v>38</v>
      </c>
      <c r="B59" s="120" t="s">
        <v>205</v>
      </c>
      <c r="C59" s="120"/>
      <c r="D59" s="102">
        <v>582</v>
      </c>
      <c r="E59" s="108" t="s">
        <v>166</v>
      </c>
      <c r="F59" s="104">
        <v>410</v>
      </c>
      <c r="G59" s="104">
        <v>441</v>
      </c>
      <c r="J59" s="105"/>
    </row>
    <row r="60" spans="1:10" ht="15.75" customHeight="1" x14ac:dyDescent="0.2">
      <c r="A60" s="101">
        <v>39</v>
      </c>
      <c r="B60" s="120" t="s">
        <v>206</v>
      </c>
      <c r="C60" s="120"/>
      <c r="D60" s="102">
        <v>550</v>
      </c>
      <c r="E60" s="108" t="s">
        <v>166</v>
      </c>
      <c r="F60" s="104">
        <v>543</v>
      </c>
      <c r="G60" s="104">
        <v>574</v>
      </c>
      <c r="J60" s="105"/>
    </row>
    <row r="61" spans="1:10" ht="15" customHeight="1" x14ac:dyDescent="0.2">
      <c r="A61" s="121">
        <v>40</v>
      </c>
      <c r="B61" s="120" t="s">
        <v>207</v>
      </c>
      <c r="C61" s="120"/>
      <c r="D61" s="102">
        <v>550</v>
      </c>
      <c r="E61" s="107" t="s">
        <v>166</v>
      </c>
      <c r="F61" s="104">
        <v>745</v>
      </c>
      <c r="G61" s="104">
        <v>775</v>
      </c>
      <c r="J61" s="105"/>
    </row>
    <row r="62" spans="1:10" ht="15" x14ac:dyDescent="0.2">
      <c r="A62" s="121"/>
      <c r="B62" s="120"/>
      <c r="C62" s="120"/>
      <c r="D62" s="102"/>
      <c r="E62" s="108" t="s">
        <v>169</v>
      </c>
      <c r="F62" s="104">
        <v>74</v>
      </c>
      <c r="G62" s="104">
        <v>74</v>
      </c>
      <c r="J62" s="105"/>
    </row>
    <row r="63" spans="1:10" ht="15.75" customHeight="1" x14ac:dyDescent="0.2">
      <c r="A63" s="101">
        <v>41</v>
      </c>
      <c r="B63" s="120" t="s">
        <v>208</v>
      </c>
      <c r="C63" s="120"/>
      <c r="D63" s="102">
        <v>700</v>
      </c>
      <c r="E63" s="108" t="s">
        <v>174</v>
      </c>
      <c r="F63" s="104">
        <v>356</v>
      </c>
      <c r="G63" s="104">
        <v>392</v>
      </c>
      <c r="J63" s="105"/>
    </row>
    <row r="64" spans="1:10" ht="15.75" customHeight="1" x14ac:dyDescent="0.2">
      <c r="A64" s="101">
        <v>42</v>
      </c>
      <c r="B64" s="120" t="s">
        <v>209</v>
      </c>
      <c r="C64" s="120"/>
      <c r="D64" s="102">
        <v>900</v>
      </c>
      <c r="E64" s="108" t="s">
        <v>174</v>
      </c>
      <c r="F64" s="104">
        <v>392</v>
      </c>
      <c r="G64" s="104">
        <v>427</v>
      </c>
      <c r="J64" s="105"/>
    </row>
  </sheetData>
  <sheetProtection selectLockedCells="1" selectUnlockedCells="1"/>
  <autoFilter ref="A5:G64"/>
  <mergeCells count="63">
    <mergeCell ref="A61:A62"/>
    <mergeCell ref="B61:C62"/>
    <mergeCell ref="B63:C63"/>
    <mergeCell ref="B64:C64"/>
    <mergeCell ref="B57:C57"/>
    <mergeCell ref="B58:C58"/>
    <mergeCell ref="B59:C59"/>
    <mergeCell ref="B60:C60"/>
    <mergeCell ref="B53:C53"/>
    <mergeCell ref="B54:C54"/>
    <mergeCell ref="B55:C55"/>
    <mergeCell ref="B56:C56"/>
    <mergeCell ref="A48:A49"/>
    <mergeCell ref="B48:C49"/>
    <mergeCell ref="B50:C50"/>
    <mergeCell ref="A51:A52"/>
    <mergeCell ref="B51:C52"/>
    <mergeCell ref="A46:A47"/>
    <mergeCell ref="B46:C47"/>
    <mergeCell ref="A40:A41"/>
    <mergeCell ref="B40:C41"/>
    <mergeCell ref="A42:A43"/>
    <mergeCell ref="B42:C43"/>
    <mergeCell ref="A31:A32"/>
    <mergeCell ref="B31:C32"/>
    <mergeCell ref="B33:C33"/>
    <mergeCell ref="B34:C34"/>
    <mergeCell ref="A44:A45"/>
    <mergeCell ref="B44:C45"/>
    <mergeCell ref="B35:C35"/>
    <mergeCell ref="A36:A37"/>
    <mergeCell ref="B36:C37"/>
    <mergeCell ref="A38:A39"/>
    <mergeCell ref="B38:C39"/>
    <mergeCell ref="A27:A28"/>
    <mergeCell ref="B27:C28"/>
    <mergeCell ref="A29:A30"/>
    <mergeCell ref="B29:C30"/>
    <mergeCell ref="B23:C23"/>
    <mergeCell ref="B24:C24"/>
    <mergeCell ref="A25:A26"/>
    <mergeCell ref="B25:C26"/>
    <mergeCell ref="B19:C19"/>
    <mergeCell ref="B20:C20"/>
    <mergeCell ref="A21:A22"/>
    <mergeCell ref="B21:C22"/>
    <mergeCell ref="B15:C15"/>
    <mergeCell ref="B16:C16"/>
    <mergeCell ref="B17:C17"/>
    <mergeCell ref="B18:C18"/>
    <mergeCell ref="A11:A12"/>
    <mergeCell ref="B11:C12"/>
    <mergeCell ref="A13:A14"/>
    <mergeCell ref="B13:C14"/>
    <mergeCell ref="B6:C6"/>
    <mergeCell ref="B7:C7"/>
    <mergeCell ref="A8:A9"/>
    <mergeCell ref="B8:C9"/>
    <mergeCell ref="A1:G1"/>
    <mergeCell ref="A2:G2"/>
    <mergeCell ref="A3:G3"/>
    <mergeCell ref="B5:C5"/>
    <mergeCell ref="B10:C10"/>
  </mergeCells>
  <phoneticPr fontId="0" type="noConversion"/>
  <printOptions horizontalCentered="1"/>
  <pageMargins left="0.39374999999999999" right="0.39374999999999999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Прейскурант</vt:lpstr>
      <vt:lpstr>Врезка, Откл-Вкл.</vt:lpstr>
      <vt:lpstr>печать трансп</vt:lpstr>
      <vt:lpstr>Прейскурант Транспорт</vt:lpstr>
      <vt:lpstr>'Врезка, Откл-Вкл.'!Область_печати</vt:lpstr>
      <vt:lpstr>'печать трансп'!Область_печати</vt:lpstr>
      <vt:lpstr>Прейскурант!Область_печати</vt:lpstr>
      <vt:lpstr>'Прейскурант Транспорт'!Область_печати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Almazov</cp:lastModifiedBy>
  <dcterms:created xsi:type="dcterms:W3CDTF">2016-04-04T07:17:03Z</dcterms:created>
  <dcterms:modified xsi:type="dcterms:W3CDTF">2018-02-04T18:54:26Z</dcterms:modified>
</cp:coreProperties>
</file>