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mranh\Downloads\"/>
    </mc:Choice>
  </mc:AlternateContent>
  <xr:revisionPtr revIDLastSave="0" documentId="8_{4B013C01-CEE5-4B0F-8B96-9903471AA5A3}" xr6:coauthVersionLast="47" xr6:coauthVersionMax="47" xr10:uidLastSave="{00000000-0000-0000-0000-000000000000}"/>
  <bookViews>
    <workbookView xWindow="-108" yWindow="-108" windowWidth="23256" windowHeight="12576" activeTab="3" xr2:uid="{00000000-000D-0000-FFFF-FFFF00000000}"/>
  </bookViews>
  <sheets>
    <sheet name="Implementation Plan" sheetId="3" r:id="rId1"/>
    <sheet name="Implementation Plan MVP" sheetId="8" r:id="rId2"/>
    <sheet name="Team" sheetId="4" r:id="rId3"/>
    <sheet name="Team MVP" sheetId="9" r:id="rId4"/>
    <sheet name="Role" sheetId="5" r:id="rId5"/>
    <sheet name="INF"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9" l="1"/>
  <c r="D4" i="9"/>
  <c r="D3" i="9"/>
  <c r="D2" i="9"/>
  <c r="E71" i="7"/>
  <c r="F71" i="7" s="1"/>
  <c r="G71" i="7" s="1"/>
  <c r="E68" i="7"/>
  <c r="H68" i="7" s="1"/>
  <c r="I68" i="7" s="1"/>
  <c r="J68" i="7" s="1"/>
  <c r="E65" i="7"/>
  <c r="G60" i="7"/>
  <c r="E60" i="7"/>
  <c r="H60" i="7" s="1"/>
  <c r="I60" i="7" s="1"/>
  <c r="J60" i="7" s="1"/>
  <c r="E56" i="7"/>
  <c r="H54" i="7"/>
  <c r="E53" i="7"/>
  <c r="H53" i="7" s="1"/>
  <c r="I53" i="7" s="1"/>
  <c r="J53" i="7" s="1"/>
  <c r="E50" i="7"/>
  <c r="H49" i="7"/>
  <c r="E48" i="7"/>
  <c r="H45" i="7"/>
  <c r="H44" i="7"/>
  <c r="H43" i="7"/>
  <c r="H42" i="7"/>
  <c r="H41" i="7"/>
  <c r="E40" i="7"/>
  <c r="E38" i="7"/>
  <c r="E32" i="7"/>
  <c r="E30" i="7"/>
  <c r="H30" i="7" s="1"/>
  <c r="I30" i="7" s="1"/>
  <c r="J30" i="7" s="1"/>
  <c r="E29" i="7"/>
  <c r="H29" i="7" s="1"/>
  <c r="I29" i="7" s="1"/>
  <c r="J29" i="7" s="1"/>
  <c r="H27" i="7"/>
  <c r="I27" i="7" s="1"/>
  <c r="E26" i="7"/>
  <c r="F26" i="7" s="1"/>
  <c r="G26" i="7" s="1"/>
  <c r="E23" i="7"/>
  <c r="E22" i="7"/>
  <c r="E19" i="7"/>
  <c r="F19" i="7" s="1"/>
  <c r="D5" i="9" l="1"/>
  <c r="H22" i="7"/>
  <c r="I22" i="7" s="1"/>
  <c r="J22" i="7" s="1"/>
  <c r="F22" i="7"/>
  <c r="G22" i="7" s="1"/>
  <c r="F23" i="7"/>
  <c r="G23" i="7" s="1"/>
  <c r="H23" i="7"/>
  <c r="I23" i="7" s="1"/>
  <c r="J23" i="7" s="1"/>
  <c r="H32" i="7"/>
  <c r="I32" i="7" s="1"/>
  <c r="J32" i="7" s="1"/>
  <c r="F32" i="7"/>
  <c r="G32" i="7" s="1"/>
  <c r="F38" i="7"/>
  <c r="G38" i="7" s="1"/>
  <c r="H38" i="7"/>
  <c r="I38" i="7" s="1"/>
  <c r="J38" i="7" s="1"/>
  <c r="H40" i="7"/>
  <c r="I40" i="7" s="1"/>
  <c r="J40" i="7" s="1"/>
  <c r="F40" i="7"/>
  <c r="G40" i="7" s="1"/>
  <c r="H48" i="7"/>
  <c r="I48" i="7" s="1"/>
  <c r="J48" i="7" s="1"/>
  <c r="F48" i="7"/>
  <c r="G48" i="7" s="1"/>
  <c r="F50" i="7"/>
  <c r="G50" i="7" s="1"/>
  <c r="H50" i="7"/>
  <c r="I50" i="7" s="1"/>
  <c r="J50" i="7" s="1"/>
  <c r="H56" i="7"/>
  <c r="I56" i="7" s="1"/>
  <c r="J56" i="7" s="1"/>
  <c r="F56" i="7"/>
  <c r="G56" i="7" s="1"/>
  <c r="F65" i="7"/>
  <c r="G65" i="7" s="1"/>
  <c r="H65" i="7"/>
  <c r="I65" i="7" s="1"/>
  <c r="J65" i="7" s="1"/>
  <c r="G19" i="7"/>
  <c r="F30" i="7"/>
  <c r="G30" i="7" s="1"/>
  <c r="H19" i="7"/>
  <c r="I19" i="7" s="1"/>
  <c r="F29" i="7"/>
  <c r="G29" i="7" s="1"/>
  <c r="F53" i="7"/>
  <c r="G53" i="7" s="1"/>
  <c r="F68" i="7"/>
  <c r="G68" i="7" s="1"/>
  <c r="H26" i="7"/>
  <c r="I26" i="7" s="1"/>
  <c r="J26" i="7" s="1"/>
  <c r="I74" i="7" l="1"/>
  <c r="J19" i="7"/>
  <c r="J74" i="7" s="1"/>
  <c r="F74" i="7"/>
  <c r="G74" i="7" s="1"/>
  <c r="C11" i="4" l="1"/>
  <c r="D10" i="4"/>
  <c r="D9" i="4"/>
  <c r="D8" i="4"/>
  <c r="D7" i="4"/>
  <c r="D6" i="4"/>
  <c r="D5" i="4"/>
  <c r="D4" i="4"/>
  <c r="D3" i="4"/>
  <c r="D2" i="4"/>
  <c r="D11" i="4" l="1"/>
</calcChain>
</file>

<file path=xl/sharedStrings.xml><?xml version="1.0" encoding="utf-8"?>
<sst xmlns="http://schemas.openxmlformats.org/spreadsheetml/2006/main" count="236" uniqueCount="185">
  <si>
    <t>To:</t>
  </si>
  <si>
    <t>FEC</t>
  </si>
  <si>
    <t>Address:</t>
  </si>
  <si>
    <t>Task</t>
  </si>
  <si>
    <t>Deliverable</t>
  </si>
  <si>
    <t>W1</t>
  </si>
  <si>
    <t>W2</t>
  </si>
  <si>
    <t>W3</t>
  </si>
  <si>
    <t>W4</t>
  </si>
  <si>
    <t>W5</t>
  </si>
  <si>
    <t>W6</t>
  </si>
  <si>
    <t>W7</t>
  </si>
  <si>
    <t>W8</t>
  </si>
  <si>
    <t>W9</t>
  </si>
  <si>
    <t>W10</t>
  </si>
  <si>
    <t>W11</t>
  </si>
  <si>
    <t>W12</t>
  </si>
  <si>
    <t>Discovery &amp; Planning</t>
  </si>
  <si>
    <t xml:space="preserve">Platform Discovery </t>
  </si>
  <si>
    <t xml:space="preserve">Access Management Discovery </t>
  </si>
  <si>
    <t xml:space="preserve">Operation Integration Discovery </t>
  </si>
  <si>
    <t>Identity and Access Management Discovery</t>
  </si>
  <si>
    <t>Control Tower Design &amp; Deployment</t>
  </si>
  <si>
    <t>Architecture Design</t>
  </si>
  <si>
    <t>Landing Zone Design</t>
  </si>
  <si>
    <t>Account Structure and Implementation</t>
  </si>
  <si>
    <t>Network &amp; Connect Structure and Implementation</t>
  </si>
  <si>
    <t>Shared Services Structure and Implementation</t>
  </si>
  <si>
    <t>Security, Governance, and Compliance Implementation</t>
  </si>
  <si>
    <t>VPC Structure and Implementation</t>
  </si>
  <si>
    <t>Identity and Access Management Config</t>
  </si>
  <si>
    <t>Logging and monitoring Implementation</t>
  </si>
  <si>
    <t>Tagging</t>
  </si>
  <si>
    <t>Migration Wave0</t>
  </si>
  <si>
    <t>Control Tower handover</t>
  </si>
  <si>
    <t>Control Tower testing</t>
  </si>
  <si>
    <t>Manage Services</t>
  </si>
  <si>
    <t>Maintain and operate the system and services implemented</t>
  </si>
  <si>
    <t>Note: All necessary information must be available.
Including: compliance requirements, security, platforms, logging &amp; monitoring requirements, application operation process, account strategy</t>
  </si>
  <si>
    <t>Roles</t>
  </si>
  <si>
    <t>Manday Rate</t>
  </si>
  <si>
    <t>Mandays</t>
  </si>
  <si>
    <t>Total Fee</t>
  </si>
  <si>
    <t>Project Manager</t>
  </si>
  <si>
    <t>Security Advisory</t>
  </si>
  <si>
    <t>Integration Architect</t>
  </si>
  <si>
    <t>Cloud Architect</t>
  </si>
  <si>
    <t>Security Architect</t>
  </si>
  <si>
    <t>Technical Delivery Manager</t>
  </si>
  <si>
    <t>Network Engineer</t>
  </si>
  <si>
    <t>Operational Engineer</t>
  </si>
  <si>
    <t>Devops</t>
  </si>
  <si>
    <t>Total</t>
  </si>
  <si>
    <t>Role</t>
  </si>
  <si>
    <t>Role Description</t>
  </si>
  <si>
    <t>Project Manager/</t>
  </si>
  <si>
    <t>Overall program manager and responsible for business communications, delivering strategic oversight to the teams, developing and managing the Project Plan including work streams and sprint cycles.</t>
  </si>
  <si>
    <t>Quản trị dự án</t>
  </si>
  <si>
    <t>• Project governance and control</t>
  </si>
  <si>
    <t>• Detailed project planning and project schedule management</t>
  </si>
  <si>
    <t>• Run daily standups, status reports (weekly updates), sprint planning, demo and retro sessions</t>
  </si>
  <si>
    <t>• Financial Management</t>
  </si>
  <si>
    <t>• Change Management</t>
  </si>
  <si>
    <t>• Owns resource allocation and scheduling</t>
  </si>
  <si>
    <t xml:space="preserve">• Accountable for organization messaging </t>
  </si>
  <si>
    <t>• Project acceptance and project closure</t>
  </si>
  <si>
    <t>Quản lý tổng thể và chịu trách nhiệm về truyền thông của dự án, theo dõi &amp; giám sát các thành viên của dự án, phát triển và quản lý Kế hoạch dự án, bao gồm các luồng công việc và chu trình kiểm thử/bàn giao sản phẩm.</t>
  </si>
  <si>
    <r>
      <t>•</t>
    </r>
    <r>
      <rPr>
        <sz val="12"/>
        <color theme="1"/>
        <rFont val="Times New Roman"/>
        <family val="1"/>
      </rPr>
      <t xml:space="preserve"> Quản trị và kiểm soát dự án</t>
    </r>
  </si>
  <si>
    <r>
      <t>•</t>
    </r>
    <r>
      <rPr>
        <sz val="12"/>
        <color theme="1"/>
        <rFont val="Times New Roman"/>
        <family val="1"/>
      </rPr>
      <t xml:space="preserve"> Lập kế hoạch dự án chi tiết và quản lý tiến độ dự án</t>
    </r>
  </si>
  <si>
    <r>
      <t>•</t>
    </r>
    <r>
      <rPr>
        <sz val="12"/>
        <color theme="1"/>
        <rFont val="Times New Roman"/>
        <family val="1"/>
      </rPr>
      <t xml:space="preserve"> Chạy standups hàng ngày, báo cáo trạng thái (cập nhật hàng tuần), lập kế hoạch chạy nước rút, các bản demo và các kịch bản bàn giao.</t>
    </r>
  </si>
  <si>
    <r>
      <t>•</t>
    </r>
    <r>
      <rPr>
        <sz val="12"/>
        <color theme="1"/>
        <rFont val="Times New Roman"/>
        <family val="1"/>
      </rPr>
      <t xml:space="preserve">  Quản lý nguồn lực của dự án</t>
    </r>
  </si>
  <si>
    <r>
      <t>•</t>
    </r>
    <r>
      <rPr>
        <sz val="12"/>
        <color theme="1"/>
        <rFont val="Times New Roman"/>
        <family val="1"/>
      </rPr>
      <t xml:space="preserve"> Quản lý sự thay đổi</t>
    </r>
  </si>
  <si>
    <r>
      <t>•</t>
    </r>
    <r>
      <rPr>
        <sz val="12"/>
        <color theme="1"/>
        <rFont val="Times New Roman"/>
        <family val="1"/>
      </rPr>
      <t xml:space="preserve"> Phân bổ và lập kế hoạch tài nguyên</t>
    </r>
  </si>
  <si>
    <r>
      <t>•</t>
    </r>
    <r>
      <rPr>
        <sz val="12"/>
        <color theme="1"/>
        <rFont val="Times New Roman"/>
        <family val="1"/>
      </rPr>
      <t xml:space="preserve"> Chịu trách nhiệm truyền thông trong tổ chức về dự án</t>
    </r>
  </si>
  <si>
    <r>
      <t>•</t>
    </r>
    <r>
      <rPr>
        <sz val="12"/>
        <color theme="1"/>
        <rFont val="Times New Roman"/>
        <family val="1"/>
      </rPr>
      <t xml:space="preserve"> Chấp nhận /nghiệm thu dự án và đóng dự án theo tiến độ.</t>
    </r>
  </si>
  <si>
    <t>Integration Architect / Kiến trúc sư tích hợp</t>
  </si>
  <si>
    <t>Senior technical consultant with expertise in cloud operations and process to manage cloud infrastructure. Functional lead and member of the team that will execute and provide guidance to consultants executing activities related to operations Consultant with experience on deploying operational processes and how to design for cloud operations</t>
  </si>
  <si>
    <t>Tư vấn kỹ thuật cao cấp, có chuyên môn về vận hành và quy trình hoạt động của đám mây để quản lý cơ sở hạ tầng đám mây. Trưởng nhóm chức năng và các thành viên của nhóm sẽ thực hiện và cung cấp hướng dẫn cho chuyên gia tư vấn thực hiện các hoạt động liên quan. Có kinh nghiệm triển khai các quy trình vận hành và thiết kế tối ưu cho các hoạt động của đám mây</t>
  </si>
  <si>
    <t>Security Advisory / Chuyên gia tư vấn bảo mật</t>
  </si>
  <si>
    <t xml:space="preserve">Consultant with experience on deploying common security frameworks and has the ability to describe the applicability in an AWS environment </t>
  </si>
  <si>
    <t>Là chuyên gia sẽ review về các chính sách ATTT được triển khai trên hệ thống. Là nhân sự có kinh nghiệm triển khai các khung bảo mật chung và có khả năng mô tả chính xác về cách thức hoạt động của các chính sách bảo mật trong môi trường AWS</t>
  </si>
  <si>
    <t xml:space="preserve">Cloud Architect </t>
  </si>
  <si>
    <t>Responsible for decision making and architecture design and providing overall guidance to technical consultants to troubleshoot and manage challenges identified.  Provides in-depth cloud expertise as well as familiarity with application migration methodology for effectiveness at the team level</t>
  </si>
  <si>
    <t>Chịu trách nhiệm ra quyết định và thiết kế kiến trúc cloud, trực tiếp cấu hình các thành phần dịch vụ &amp; hạ tầng cloud, cung cấp hướng dẫn tổng thể cho để khắc phục sự cố và quản lý các vấn đề được xác định. Có chuyên môn sâu về đám mây cũng như quen thuộc với phương pháp di chuyển ứng dụng để đạt hiệu quả cao nhất.</t>
  </si>
  <si>
    <t>Define a structured approach to help customers build confidence and trust and enable foundational security, risk and compliance capabilities that accelerate the customer's readiness and planning for a mass migration project addressing security concerns of: Audit, INFOSEC, Risk Management,  Legal and Compliance Team.</t>
  </si>
  <si>
    <t>Xác định cách tiếp cận có cấu trúc để giúp khách hàng xây dựng nền tảng bảo mật chắc chắn &amp; tin cậy. Đảm bảo chắc chắn các khả năng tuân thủ, bảo mật và quản trị rủi ro cơ bản. Giúp tăng độ sẵn sàng của hệ thống và lập kế hoạch cho một dự án đê giải quyết hàng loạt các mối quan tâm về bảo mật như: Kiểm soát, INFOSEC, Quản lý rủi ro, Pháp Chế và Tuân thủ.</t>
  </si>
  <si>
    <r>
      <t>·</t>
    </r>
    <r>
      <rPr>
        <sz val="7"/>
        <color theme="1"/>
        <rFont val="Times New Roman"/>
        <family val="1"/>
      </rPr>
      <t xml:space="preserve">          </t>
    </r>
    <r>
      <rPr>
        <sz val="12"/>
        <color rgb="FF000000"/>
        <rFont val="Times New Roman"/>
        <family val="1"/>
      </rPr>
      <t>Ensure a positive customer onboarding and migration experience</t>
    </r>
  </si>
  <si>
    <r>
      <t>·</t>
    </r>
    <r>
      <rPr>
        <sz val="7"/>
        <color theme="1"/>
        <rFont val="Times New Roman"/>
        <family val="1"/>
      </rPr>
      <t xml:space="preserve">          </t>
    </r>
    <r>
      <rPr>
        <sz val="12"/>
        <color rgb="FF000000"/>
        <rFont val="Times New Roman"/>
        <family val="1"/>
      </rPr>
      <t>Support for operation integration engagements</t>
    </r>
  </si>
  <si>
    <r>
      <t>·</t>
    </r>
    <r>
      <rPr>
        <sz val="7"/>
        <color theme="1"/>
        <rFont val="Times New Roman"/>
        <family val="1"/>
      </rPr>
      <t xml:space="preserve">          </t>
    </r>
    <r>
      <rPr>
        <sz val="12"/>
        <color rgb="FF000000"/>
        <rFont val="Times New Roman"/>
        <family val="1"/>
      </rPr>
      <t>Project delivery oversight</t>
    </r>
  </si>
  <si>
    <t>• Đảm bảo khách hàng hoàn toàn chủ động và nắm chắc về tiến trình dịch chuyển lên đám mây</t>
  </si>
  <si>
    <t>• Hỗ trợ cho các quá trình tích hợp hoạt động hiệu quả</t>
  </si>
  <si>
    <t>• Giám sát việc bàn giao dự án</t>
  </si>
  <si>
    <t>• Perform networking configurations from FEC's On-Prem to the AWS cloud</t>
  </si>
  <si>
    <t>• Architecture, division of network layers, network areas on AWS VPCs</t>
  </si>
  <si>
    <t>• Set up and enforce network access policies, two-way connections of the system</t>
  </si>
  <si>
    <t>• Operate, maintain, and ensure the operability of AWS cloud networking components</t>
  </si>
  <si>
    <t>DevOps</t>
  </si>
  <si>
    <t>Resources to support CI/CD and DevOps activities for the deployment</t>
  </si>
  <si>
    <t>Hỗ trợ các hoạt động CI / CD và DevOps để triển khai</t>
  </si>
  <si>
    <t>Có kinh nghiệm và chuyên môn về việc triển khai các môi trường DEV/TEST on AWS</t>
  </si>
  <si>
    <t>Operation Engineer</t>
  </si>
  <si>
    <t>Design, develop, test and deploy custom workflows and scripts within the AWS Cloud infrastructure that can be used for integration, deployment, monitoring, compliance, or other ongoing routine IT tasks.</t>
  </si>
  <si>
    <t>Thiết kế, phát triển, kiểm tra và triển khai các luồng công việc và tập lệnh tùy chỉnh trong cơ sở hạ tầng AWS Cloud có thể được sử dụng để tích hợp, triển khai, giám sát, tuân thủ hoặc các tác vụ CNTT thông thường khác đang diễn ra.</t>
  </si>
  <si>
    <t>BẢNG DỰ TOÁN CHI PHÍ DỊCH VỤ AWS</t>
  </si>
  <si>
    <t>TP. HCM, ngày 21 tháng 7 năm 2023</t>
  </si>
  <si>
    <t>Kính gửi: CÔNG TY TNHH WOOWA BROTHERS VIỆT NAM</t>
  </si>
  <si>
    <t>Dụ án: Triển khai Control Tower</t>
  </si>
  <si>
    <t>STT</t>
  </si>
  <si>
    <t>Mô tả dịch vụ</t>
  </si>
  <si>
    <t>Cấu hình</t>
  </si>
  <si>
    <t>Số lượng</t>
  </si>
  <si>
    <t>Đơn giá / tháng (USD)</t>
  </si>
  <si>
    <t>Tổng cộng / tháng (USD)</t>
  </si>
  <si>
    <t>Tổng cộng / năm (USD)</t>
  </si>
  <si>
    <t>Đơn giá / tháng (VND)</t>
  </si>
  <si>
    <t>Tổng cộng / tháng (VND)</t>
  </si>
  <si>
    <t>Tổng cộng / năm (VND)</t>
  </si>
  <si>
    <t>Tập trung Network Firewall tại Inspection VPC</t>
  </si>
  <si>
    <t>Virtual Private Cloud</t>
  </si>
  <si>
    <t>Number of Transit Gateway attachments</t>
  </si>
  <si>
    <t>1 VPC attachment</t>
  </si>
  <si>
    <t>Data processed per Transit Gateway attachment</t>
  </si>
  <si>
    <t>5 TB/month</t>
  </si>
  <si>
    <t>AWS Network Firewall</t>
  </si>
  <si>
    <t>AWS Network Firewall Endpoint</t>
  </si>
  <si>
    <t>Number of Availability Zones that Network Firewall is deployed to: 2
Number of AWS Network Firewall endpoints: 2
Usage per endpoint: 730</t>
  </si>
  <si>
    <t>AWS Network Firewall Data Processing</t>
  </si>
  <si>
    <t>Data processed per month: 5 TB/month</t>
  </si>
  <si>
    <t>Tập trung inbound traffic</t>
  </si>
  <si>
    <t>3 TB/month</t>
  </si>
  <si>
    <t>Data processed per month: 3 TB/month</t>
  </si>
  <si>
    <t>Elastic Load Balancing</t>
  </si>
  <si>
    <t>Number of Application Load Balancers</t>
  </si>
  <si>
    <t>1 Application Load Balancer</t>
  </si>
  <si>
    <t>Processed bytes (EC2 Instances and IP addresses as targets)</t>
  </si>
  <si>
    <t>5 GB/hour</t>
  </si>
  <si>
    <t>Average number of new connections per ALB</t>
  </si>
  <si>
    <t>5 connections/second</t>
  </si>
  <si>
    <t>Average connection duration</t>
  </si>
  <si>
    <t>1 seconds</t>
  </si>
  <si>
    <t>Average number of requests per second per ALB</t>
  </si>
  <si>
    <t>20 requests</t>
  </si>
  <si>
    <t>AWS Shield</t>
  </si>
  <si>
    <t>AWS Shield Standard</t>
  </si>
  <si>
    <t>AWS WAF</t>
  </si>
  <si>
    <t>Number of Web Access Control Lists (Web ACLs) utilized</t>
  </si>
  <si>
    <t>Number of Rules added per Web ACL</t>
  </si>
  <si>
    <t>Number of Rule Groups per Web ACL</t>
  </si>
  <si>
    <t>Number of Rules inside each Rule Group</t>
  </si>
  <si>
    <t>Number of Managed Rule Groups per Web ACL</t>
  </si>
  <si>
    <t>Number of web requests received across all web ACLs</t>
  </si>
  <si>
    <t>50 millions</t>
  </si>
  <si>
    <t>Tập trung outbound traffic</t>
  </si>
  <si>
    <t>1 TB/month</t>
  </si>
  <si>
    <t>Network Address Translation (NAT) Gateway</t>
  </si>
  <si>
    <t>Number of NAT Gateways: 2
Data Processed per NAT Gateway: 1 TB/month</t>
  </si>
  <si>
    <t>Tập trung VPC endpoint interfaces</t>
  </si>
  <si>
    <t>AWS PrivateLink</t>
  </si>
  <si>
    <t>Number of VPC Interface endpoints per AWS region</t>
  </si>
  <si>
    <t>5 interfaces</t>
  </si>
  <si>
    <t>Number of Availability Zones an Interface endpoint is deployed in</t>
  </si>
  <si>
    <t>2 availability zones</t>
  </si>
  <si>
    <t>Total data processed by all VPCE Interface endpoints in the AWS region</t>
  </si>
  <si>
    <t>2 GB/month</t>
  </si>
  <si>
    <t>Amazon Route 53</t>
  </si>
  <si>
    <t>Hosted Zones</t>
  </si>
  <si>
    <t>Additional Records in Hosted Zones</t>
  </si>
  <si>
    <t>Standard queries</t>
  </si>
  <si>
    <t>0,1 million queries/month</t>
  </si>
  <si>
    <t>Xác thực tập trung SSO</t>
  </si>
  <si>
    <t>Directory Service</t>
  </si>
  <si>
    <t>AD Connector</t>
  </si>
  <si>
    <t>Total number of directories: 1
AD Connector size: Large</t>
  </si>
  <si>
    <t>Lưu trữ log tập trung tại Log Archive account</t>
  </si>
  <si>
    <t>Amazon S3</t>
  </si>
  <si>
    <t>S3 bucket</t>
  </si>
  <si>
    <t>S3 Standard storage: 100 GB/month
PUT, COPY, POST, LIST requests to S3 Standard: 2000000
GET, SELECT, and all other requests from S3 Standard: 10000
Data returned by S3 Select: 10 GB/month</t>
  </si>
  <si>
    <t>Security additional</t>
  </si>
  <si>
    <t>Amazon GuardDuty</t>
  </si>
  <si>
    <t>GuardDuty</t>
  </si>
  <si>
    <t>AWS CloudTrail Management Event Analysis: 1000000
VPC Flow Log Analysis: 20 GB
DNS Log Analysis: 2 GB</t>
  </si>
  <si>
    <t>TỔNG CỘNG (USD)</t>
  </si>
  <si>
    <t>*Chi phí trên đã bao gồm các loại thuế theo quy định của pháp luật Việt Nam</t>
  </si>
  <si>
    <r>
      <t xml:space="preserve">Project: Baemin_CT
</t>
    </r>
    <r>
      <rPr>
        <i/>
        <sz val="12"/>
        <color theme="1"/>
        <rFont val="Calibri"/>
        <family val="2"/>
        <scheme val="minor"/>
      </rPr>
      <t>HCM, Aug 18th, 2023</t>
    </r>
  </si>
  <si>
    <t>Handover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</si>
</sst>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 #,##0_-;_-* &quot;-&quot;_-;_-@_-"/>
    <numFmt numFmtId="165" formatCode="_(* #,##0_);_(* \(#,##0\);_(* &quot;-&quot;??_);_(@_)"/>
    <numFmt numFmtId="166" formatCode="_(&quot;$&quot;* #,##0_);_(&quot;$&quot;* \(#,##0\);_(&quot;$&quot;* &quot;-&quot;??_);_(@_)"/>
  </numFmts>
  <fonts count="39">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0"/>
      <color theme="1"/>
      <name val="Calibri"/>
      <family val="2"/>
      <scheme val="minor"/>
    </font>
    <font>
      <b/>
      <i/>
      <sz val="10"/>
      <name val="Calibri"/>
      <family val="2"/>
      <scheme val="minor"/>
    </font>
    <font>
      <sz val="8"/>
      <name val="Calibri"/>
      <family val="2"/>
      <scheme val="minor"/>
    </font>
    <font>
      <sz val="11"/>
      <color theme="1"/>
      <name val="Calibri"/>
      <family val="2"/>
      <scheme val="minor"/>
    </font>
    <font>
      <sz val="11"/>
      <color rgb="FF000000"/>
      <name val="Calibri"/>
      <family val="2"/>
    </font>
    <font>
      <b/>
      <sz val="12"/>
      <color rgb="FFFFFFFF"/>
      <name val="Times New Roman"/>
      <family val="1"/>
    </font>
    <font>
      <sz val="12"/>
      <color theme="1"/>
      <name val="Times New Roman"/>
      <family val="1"/>
    </font>
    <font>
      <sz val="12"/>
      <color theme="1"/>
      <name val="Century Gothic"/>
      <family val="2"/>
    </font>
    <font>
      <sz val="12"/>
      <color rgb="FF000000"/>
      <name val="Times New Roman"/>
      <family val="1"/>
    </font>
    <font>
      <sz val="12"/>
      <color theme="1"/>
      <name val="Symbol"/>
      <family val="1"/>
      <charset val="2"/>
    </font>
    <font>
      <sz val="7"/>
      <color theme="1"/>
      <name val="Times New Roman"/>
      <family val="1"/>
    </font>
    <font>
      <sz val="11"/>
      <color rgb="FF000000"/>
      <name val="Times New Roman"/>
      <family val="1"/>
    </font>
    <font>
      <b/>
      <sz val="11"/>
      <color indexed="8"/>
      <name val="Times New Roman"/>
      <family val="1"/>
    </font>
    <font>
      <sz val="11"/>
      <name val="Times New Roman"/>
      <family val="1"/>
    </font>
    <font>
      <sz val="11"/>
      <color theme="1"/>
      <name val="Times New Roman"/>
      <family val="1"/>
    </font>
    <font>
      <b/>
      <i/>
      <sz val="11"/>
      <color theme="1"/>
      <name val="Times New Roman"/>
      <family val="1"/>
    </font>
    <font>
      <sz val="12"/>
      <color theme="1"/>
      <name val="Ember-Regular"/>
    </font>
    <font>
      <sz val="10"/>
      <color rgb="FF000000"/>
      <name val="Ember-Regular"/>
    </font>
    <font>
      <sz val="11"/>
      <name val="돋움"/>
      <family val="3"/>
      <charset val="129"/>
    </font>
    <font>
      <sz val="9"/>
      <name val="Ember-Regular"/>
    </font>
    <font>
      <i/>
      <sz val="11"/>
      <name val="Ember-Regular"/>
    </font>
    <font>
      <b/>
      <sz val="28"/>
      <color rgb="FFFFC000"/>
      <name val="Ember-Regular"/>
    </font>
    <font>
      <i/>
      <sz val="12"/>
      <color theme="1"/>
      <name val="Ember-Regular"/>
    </font>
    <font>
      <b/>
      <i/>
      <sz val="12"/>
      <color theme="1"/>
      <name val="Ember-Regular"/>
    </font>
    <font>
      <b/>
      <sz val="12"/>
      <color theme="1"/>
      <name val="Ember-Regular"/>
    </font>
    <font>
      <b/>
      <sz val="12"/>
      <name val="Ember-Regular"/>
    </font>
    <font>
      <sz val="14"/>
      <color theme="1"/>
      <name val="Ember-Regular"/>
    </font>
    <font>
      <sz val="12"/>
      <name val="Ember-Regular"/>
    </font>
    <font>
      <sz val="14"/>
      <name val="Ember-Regular"/>
    </font>
    <font>
      <b/>
      <i/>
      <sz val="12"/>
      <color rgb="FFFF0000"/>
      <name val="Ember-Regular"/>
    </font>
    <font>
      <b/>
      <sz val="12"/>
      <color rgb="FFFF0000"/>
      <name val="Ember-Regular"/>
    </font>
    <font>
      <b/>
      <i/>
      <sz val="12"/>
      <name val="Ember-Regular"/>
    </font>
    <font>
      <b/>
      <sz val="14"/>
      <color theme="1"/>
      <name val="Ember-Regular"/>
    </font>
    <font>
      <b/>
      <u/>
      <sz val="12"/>
      <name val="Ember-Regular"/>
    </font>
  </fonts>
  <fills count="14">
    <fill>
      <patternFill patternType="none"/>
    </fill>
    <fill>
      <patternFill patternType="gray125"/>
    </fill>
    <fill>
      <patternFill patternType="solid">
        <fgColor rgb="FFFFC000"/>
        <bgColor indexed="64"/>
      </patternFill>
    </fill>
    <fill>
      <patternFill patternType="solid">
        <fgColor indexed="22"/>
        <bgColor indexed="64"/>
      </patternFill>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rgb="FFED7D31"/>
        <bgColor indexed="64"/>
      </patternFill>
    </fill>
    <fill>
      <patternFill patternType="solid">
        <fgColor rgb="FF63A537"/>
        <bgColor indexed="64"/>
      </patternFill>
    </fill>
    <fill>
      <patternFill patternType="solid">
        <fgColor rgb="FFD9D9D9"/>
        <bgColor indexed="64"/>
      </patternFill>
    </fill>
    <fill>
      <patternFill patternType="solid">
        <fgColor theme="7"/>
        <bgColor rgb="FF000000"/>
      </patternFill>
    </fill>
    <fill>
      <patternFill patternType="solid">
        <fgColor rgb="FFFFC000"/>
        <bgColor rgb="FF000000"/>
      </patternFill>
    </fill>
    <fill>
      <patternFill patternType="solid">
        <fgColor theme="7" tint="0.79998168889431442"/>
        <bgColor rgb="FF000000"/>
      </patternFill>
    </fill>
    <fill>
      <patternFill patternType="solid">
        <fgColor theme="9"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99CB38"/>
      </left>
      <right/>
      <top style="medium">
        <color rgb="FF99CB38"/>
      </top>
      <bottom style="medium">
        <color rgb="FF99CB38"/>
      </bottom>
      <diagonal/>
    </border>
    <border>
      <left/>
      <right style="medium">
        <color rgb="FF99CB38"/>
      </right>
      <top style="medium">
        <color rgb="FF99CB38"/>
      </top>
      <bottom style="medium">
        <color rgb="FF99CB38"/>
      </bottom>
      <diagonal/>
    </border>
    <border>
      <left style="medium">
        <color indexed="64"/>
      </left>
      <right style="medium">
        <color indexed="64"/>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style="thin">
        <color auto="1"/>
      </left>
      <right style="thin">
        <color theme="1"/>
      </right>
      <top style="thin">
        <color auto="1"/>
      </top>
      <bottom/>
      <diagonal/>
    </border>
    <border>
      <left/>
      <right style="thin">
        <color auto="1"/>
      </right>
      <top style="thin">
        <color auto="1"/>
      </top>
      <bottom/>
      <diagonal/>
    </border>
    <border>
      <left style="thin">
        <color auto="1"/>
      </left>
      <right style="thin">
        <color theme="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style="thin">
        <color auto="1"/>
      </left>
      <right style="thin">
        <color theme="1"/>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s>
  <cellStyleXfs count="8">
    <xf numFmtId="0" fontId="0" fillId="0" borderId="0"/>
    <xf numFmtId="0" fontId="2" fillId="0" borderId="0"/>
    <xf numFmtId="44" fontId="8" fillId="0" borderId="0" applyFont="0" applyFill="0" applyBorder="0" applyAlignment="0" applyProtection="0"/>
    <xf numFmtId="0" fontId="2" fillId="0" borderId="0"/>
    <xf numFmtId="43" fontId="8" fillId="0" borderId="0" applyFont="0" applyFill="0" applyBorder="0" applyAlignment="0" applyProtection="0"/>
    <xf numFmtId="0" fontId="8" fillId="0" borderId="0"/>
    <xf numFmtId="164" fontId="8" fillId="0" borderId="0" applyFont="0" applyFill="0" applyBorder="0" applyAlignment="0" applyProtection="0"/>
    <xf numFmtId="0" fontId="23" fillId="0" borderId="0">
      <alignment vertical="center"/>
    </xf>
  </cellStyleXfs>
  <cellXfs count="192">
    <xf numFmtId="0" fontId="0" fillId="0" borderId="0" xfId="0"/>
    <xf numFmtId="0" fontId="2" fillId="0" borderId="0" xfId="1"/>
    <xf numFmtId="0" fontId="4" fillId="0" borderId="0" xfId="1" applyFont="1"/>
    <xf numFmtId="0" fontId="2" fillId="0" borderId="0" xfId="1" applyAlignment="1">
      <alignment horizontal="center" wrapText="1"/>
    </xf>
    <xf numFmtId="0" fontId="4" fillId="0" borderId="0" xfId="1" applyFont="1" applyAlignment="1">
      <alignment horizontal="right"/>
    </xf>
    <xf numFmtId="0" fontId="3" fillId="0" borderId="0" xfId="1" applyFont="1"/>
    <xf numFmtId="0" fontId="1" fillId="0" borderId="0" xfId="1" applyFont="1"/>
    <xf numFmtId="0" fontId="2" fillId="0" borderId="0" xfId="1" applyAlignment="1">
      <alignment wrapText="1"/>
    </xf>
    <xf numFmtId="0" fontId="2" fillId="0" borderId="0" xfId="1" applyAlignment="1">
      <alignment vertical="center" wrapText="1"/>
    </xf>
    <xf numFmtId="0" fontId="6" fillId="0" borderId="0" xfId="1" applyFont="1" applyAlignment="1">
      <alignment horizontal="left" vertical="center" wrapText="1"/>
    </xf>
    <xf numFmtId="0" fontId="5" fillId="0" borderId="0" xfId="1" applyFont="1" applyAlignment="1">
      <alignment horizontal="left"/>
    </xf>
    <xf numFmtId="0" fontId="3" fillId="0" borderId="0" xfId="1" applyFont="1" applyAlignment="1">
      <alignment horizontal="center" wrapText="1"/>
    </xf>
    <xf numFmtId="0" fontId="9" fillId="7" borderId="5" xfId="0" applyFont="1" applyFill="1" applyBorder="1" applyAlignment="1">
      <alignment horizontal="justify" vertical="center"/>
    </xf>
    <xf numFmtId="0" fontId="9" fillId="7" borderId="6" xfId="0" applyFont="1" applyFill="1" applyBorder="1" applyAlignment="1">
      <alignment horizontal="justify" vertical="center"/>
    </xf>
    <xf numFmtId="0" fontId="9" fillId="0" borderId="1" xfId="0" applyFont="1" applyBorder="1" applyAlignment="1">
      <alignment horizontal="justify" vertical="center"/>
    </xf>
    <xf numFmtId="0" fontId="9" fillId="0" borderId="1" xfId="0" applyFont="1" applyBorder="1" applyAlignment="1">
      <alignment horizontal="right" vertical="center"/>
    </xf>
    <xf numFmtId="0" fontId="9" fillId="0" borderId="1" xfId="0" applyFont="1" applyBorder="1" applyAlignment="1">
      <alignment horizontal="center" vertical="center"/>
    </xf>
    <xf numFmtId="44" fontId="9" fillId="0" borderId="1" xfId="2" applyFont="1" applyBorder="1" applyAlignment="1">
      <alignment horizontal="right" vertical="center"/>
    </xf>
    <xf numFmtId="0" fontId="9" fillId="7" borderId="7" xfId="0" applyFont="1" applyFill="1" applyBorder="1" applyAlignment="1">
      <alignment horizontal="justify" vertical="center"/>
    </xf>
    <xf numFmtId="0" fontId="9" fillId="7" borderId="8" xfId="0" applyFont="1" applyFill="1" applyBorder="1" applyAlignment="1">
      <alignment horizontal="justify" vertical="center"/>
    </xf>
    <xf numFmtId="0" fontId="9" fillId="7" borderId="8" xfId="0" applyFont="1" applyFill="1" applyBorder="1" applyAlignment="1">
      <alignment horizontal="center" vertical="center"/>
    </xf>
    <xf numFmtId="44" fontId="9" fillId="7" borderId="8" xfId="2" applyFont="1" applyFill="1" applyBorder="1" applyAlignment="1">
      <alignment horizontal="right" vertical="center"/>
    </xf>
    <xf numFmtId="0" fontId="10" fillId="8" borderId="9" xfId="0" applyFont="1" applyFill="1" applyBorder="1" applyAlignment="1">
      <alignment horizontal="left" vertical="center" wrapText="1"/>
    </xf>
    <xf numFmtId="0" fontId="10" fillId="8" borderId="10" xfId="0" applyFont="1" applyFill="1" applyBorder="1" applyAlignment="1">
      <alignment horizontal="left" vertical="center" wrapText="1"/>
    </xf>
    <xf numFmtId="0" fontId="11" fillId="0" borderId="11" xfId="0" applyFont="1" applyBorder="1" applyAlignment="1">
      <alignment horizontal="left" vertical="center" wrapText="1"/>
    </xf>
    <xf numFmtId="0" fontId="0" fillId="0" borderId="11" xfId="0" applyBorder="1" applyAlignment="1">
      <alignment vertical="top" wrapText="1"/>
    </xf>
    <xf numFmtId="0" fontId="0" fillId="0" borderId="7" xfId="0" applyBorder="1" applyAlignment="1">
      <alignment vertical="top" wrapText="1"/>
    </xf>
    <xf numFmtId="0" fontId="11" fillId="0" borderId="12" xfId="0" applyFont="1" applyBorder="1" applyAlignment="1">
      <alignment horizontal="left" vertical="center" wrapText="1"/>
    </xf>
    <xf numFmtId="0" fontId="12" fillId="0" borderId="12" xfId="0" applyFont="1" applyBorder="1" applyAlignment="1">
      <alignment horizontal="left" vertical="center" wrapText="1"/>
    </xf>
    <xf numFmtId="0" fontId="12" fillId="0" borderId="8" xfId="0" applyFont="1" applyBorder="1" applyAlignment="1">
      <alignment horizontal="left" vertical="center" wrapText="1"/>
    </xf>
    <xf numFmtId="0" fontId="13" fillId="9" borderId="12" xfId="0" applyFont="1" applyFill="1" applyBorder="1" applyAlignment="1">
      <alignment horizontal="left" vertical="center" wrapText="1"/>
    </xf>
    <xf numFmtId="0" fontId="13" fillId="9" borderId="8" xfId="0" applyFont="1" applyFill="1" applyBorder="1" applyAlignment="1">
      <alignment horizontal="left" vertical="center" wrapText="1"/>
    </xf>
    <xf numFmtId="0" fontId="11" fillId="0" borderId="8" xfId="0" applyFont="1" applyBorder="1" applyAlignment="1">
      <alignment horizontal="left" vertical="center" wrapText="1"/>
    </xf>
    <xf numFmtId="0" fontId="14" fillId="9" borderId="12" xfId="0" applyFont="1" applyFill="1" applyBorder="1" applyAlignment="1">
      <alignment horizontal="left" vertical="center" wrapText="1" indent="3"/>
    </xf>
    <xf numFmtId="0" fontId="11" fillId="9" borderId="12" xfId="0" applyFont="1" applyFill="1" applyBorder="1" applyAlignment="1">
      <alignment horizontal="left" vertical="center" wrapText="1"/>
    </xf>
    <xf numFmtId="0" fontId="11" fillId="0" borderId="12" xfId="0" applyFont="1" applyBorder="1" applyAlignment="1">
      <alignment horizontal="left" vertical="center" wrapText="1" indent="3"/>
    </xf>
    <xf numFmtId="0" fontId="16" fillId="0" borderId="8" xfId="0" applyFont="1" applyBorder="1" applyAlignment="1">
      <alignment vertical="center"/>
    </xf>
    <xf numFmtId="0" fontId="17" fillId="2" borderId="1" xfId="1" applyFont="1" applyFill="1" applyBorder="1" applyAlignment="1">
      <alignment horizontal="center" vertical="center"/>
    </xf>
    <xf numFmtId="0" fontId="17" fillId="2" borderId="1" xfId="1" applyFont="1" applyFill="1" applyBorder="1" applyAlignment="1">
      <alignment vertical="center" wrapText="1"/>
    </xf>
    <xf numFmtId="17" fontId="18" fillId="2" borderId="1" xfId="1" applyNumberFormat="1" applyFont="1" applyFill="1" applyBorder="1" applyAlignment="1">
      <alignment horizontal="center" vertical="center"/>
    </xf>
    <xf numFmtId="17" fontId="18" fillId="4" borderId="1" xfId="1" applyNumberFormat="1" applyFont="1" applyFill="1" applyBorder="1" applyAlignment="1">
      <alignment horizontal="left" vertical="center" wrapText="1"/>
    </xf>
    <xf numFmtId="0" fontId="19" fillId="5" borderId="1" xfId="1" applyFont="1" applyFill="1" applyBorder="1"/>
    <xf numFmtId="2" fontId="19" fillId="4" borderId="1" xfId="1" applyNumberFormat="1" applyFont="1" applyFill="1" applyBorder="1" applyAlignment="1">
      <alignment horizontal="center"/>
    </xf>
    <xf numFmtId="0" fontId="19" fillId="4" borderId="1" xfId="1" applyFont="1" applyFill="1" applyBorder="1"/>
    <xf numFmtId="17" fontId="18" fillId="4" borderId="1" xfId="0" applyNumberFormat="1" applyFont="1" applyFill="1" applyBorder="1" applyAlignment="1">
      <alignment horizontal="left" vertical="center" wrapText="1"/>
    </xf>
    <xf numFmtId="17" fontId="18" fillId="4" borderId="2" xfId="0" applyNumberFormat="1" applyFont="1" applyFill="1" applyBorder="1" applyAlignment="1">
      <alignment vertical="center" wrapText="1"/>
    </xf>
    <xf numFmtId="17" fontId="18" fillId="4" borderId="2" xfId="1" applyNumberFormat="1" applyFont="1" applyFill="1" applyBorder="1" applyAlignment="1">
      <alignment vertical="center" wrapText="1"/>
    </xf>
    <xf numFmtId="17" fontId="18" fillId="4" borderId="1" xfId="1" applyNumberFormat="1" applyFont="1" applyFill="1" applyBorder="1" applyAlignment="1">
      <alignment vertical="center" wrapText="1"/>
    </xf>
    <xf numFmtId="0" fontId="19" fillId="0" borderId="1" xfId="1" applyFont="1" applyBorder="1"/>
    <xf numFmtId="0" fontId="17" fillId="3" borderId="2" xfId="1" applyFont="1" applyFill="1" applyBorder="1" applyAlignment="1">
      <alignment horizontal="center" vertical="center" wrapText="1"/>
    </xf>
    <xf numFmtId="0" fontId="21" fillId="0" borderId="0" xfId="0" applyFont="1" applyAlignment="1">
      <alignment horizontal="center" vertical="center"/>
    </xf>
    <xf numFmtId="0" fontId="21" fillId="0" borderId="0" xfId="0" applyFont="1" applyAlignment="1">
      <alignment vertical="center"/>
    </xf>
    <xf numFmtId="3" fontId="21" fillId="0" borderId="0" xfId="0" applyNumberFormat="1" applyFont="1" applyAlignment="1">
      <alignment vertical="center"/>
    </xf>
    <xf numFmtId="0" fontId="22" fillId="0" borderId="0" xfId="0" applyFont="1" applyAlignment="1">
      <alignment horizontal="center" vertical="center"/>
    </xf>
    <xf numFmtId="0" fontId="22" fillId="0" borderId="0" xfId="0" applyFont="1" applyAlignment="1">
      <alignment horizontal="left" vertical="center"/>
    </xf>
    <xf numFmtId="3" fontId="22" fillId="0" borderId="0" xfId="0" applyNumberFormat="1" applyFont="1" applyAlignment="1">
      <alignment horizontal="left" vertical="center"/>
    </xf>
    <xf numFmtId="0" fontId="22" fillId="0" borderId="0" xfId="0" applyFont="1" applyAlignment="1">
      <alignment vertical="center"/>
    </xf>
    <xf numFmtId="3" fontId="22" fillId="0" borderId="0" xfId="0" applyNumberFormat="1" applyFont="1" applyAlignment="1">
      <alignment vertical="center"/>
    </xf>
    <xf numFmtId="0" fontId="24" fillId="0" borderId="0" xfId="7" applyFont="1" applyAlignment="1">
      <alignment horizontal="center" vertical="center" wrapText="1"/>
    </xf>
    <xf numFmtId="0" fontId="24" fillId="0" borderId="0" xfId="7" applyFont="1" applyAlignment="1">
      <alignment vertical="center" wrapText="1"/>
    </xf>
    <xf numFmtId="3" fontId="24" fillId="0" borderId="0" xfId="7" applyNumberFormat="1" applyFont="1" applyAlignment="1">
      <alignment vertical="center" wrapText="1"/>
    </xf>
    <xf numFmtId="0" fontId="25" fillId="0" borderId="0" xfId="3" applyFont="1" applyAlignment="1">
      <alignment horizontal="right" vertical="center"/>
    </xf>
    <xf numFmtId="0" fontId="25" fillId="0" borderId="0" xfId="3" applyFont="1" applyAlignment="1">
      <alignment horizontal="center" vertical="center"/>
    </xf>
    <xf numFmtId="3" fontId="25" fillId="0" borderId="0" xfId="3" applyNumberFormat="1" applyFont="1" applyAlignment="1">
      <alignment horizontal="right" vertical="center"/>
    </xf>
    <xf numFmtId="0" fontId="26" fillId="0" borderId="0" xfId="0" applyFont="1" applyAlignment="1">
      <alignment horizontal="center" vertical="center" wrapText="1"/>
    </xf>
    <xf numFmtId="0" fontId="27" fillId="0" borderId="0" xfId="0" applyFont="1" applyAlignment="1">
      <alignment horizontal="right" vertical="center"/>
    </xf>
    <xf numFmtId="3" fontId="28" fillId="0" borderId="0" xfId="0" applyNumberFormat="1" applyFont="1" applyAlignment="1">
      <alignment horizontal="right" vertical="center"/>
    </xf>
    <xf numFmtId="3" fontId="27" fillId="0" borderId="0" xfId="0" applyNumberFormat="1" applyFont="1" applyAlignment="1">
      <alignment horizontal="right" vertical="center"/>
    </xf>
    <xf numFmtId="0" fontId="28" fillId="4" borderId="0" xfId="0" applyFont="1" applyFill="1"/>
    <xf numFmtId="0" fontId="29" fillId="0" borderId="0" xfId="0" applyFont="1" applyAlignment="1">
      <alignment vertical="center"/>
    </xf>
    <xf numFmtId="0" fontId="29" fillId="0" borderId="0" xfId="0" applyFont="1" applyAlignment="1">
      <alignment horizontal="center" vertical="center"/>
    </xf>
    <xf numFmtId="3" fontId="21" fillId="0" borderId="0" xfId="0" applyNumberFormat="1" applyFont="1" applyAlignment="1">
      <alignment horizontal="center" vertical="center"/>
    </xf>
    <xf numFmtId="0" fontId="21" fillId="0" borderId="0" xfId="0" quotePrefix="1" applyFont="1" applyAlignment="1">
      <alignment vertical="center" wrapText="1"/>
    </xf>
    <xf numFmtId="0" fontId="21" fillId="0" borderId="0" xfId="0" quotePrefix="1" applyFont="1" applyAlignment="1">
      <alignment horizontal="center" vertical="center" wrapText="1"/>
    </xf>
    <xf numFmtId="0" fontId="30" fillId="10" borderId="1" xfId="0" applyFont="1" applyFill="1" applyBorder="1" applyAlignment="1">
      <alignment horizontal="center" vertical="center" wrapText="1"/>
    </xf>
    <xf numFmtId="0" fontId="30" fillId="11" borderId="1" xfId="0" applyFont="1" applyFill="1" applyBorder="1" applyAlignment="1">
      <alignment horizontal="center" vertical="center" wrapText="1"/>
    </xf>
    <xf numFmtId="0" fontId="30" fillId="11" borderId="16" xfId="0" applyFont="1" applyFill="1" applyBorder="1" applyAlignment="1">
      <alignment horizontal="center" vertical="center" wrapText="1"/>
    </xf>
    <xf numFmtId="3" fontId="30" fillId="10" borderId="15" xfId="0" applyNumberFormat="1" applyFont="1" applyFill="1" applyBorder="1" applyAlignment="1">
      <alignment horizontal="center" vertical="center" wrapText="1"/>
    </xf>
    <xf numFmtId="3" fontId="30" fillId="10" borderId="1" xfId="0" applyNumberFormat="1" applyFont="1" applyFill="1" applyBorder="1" applyAlignment="1">
      <alignment horizontal="center" vertical="center" wrapText="1"/>
    </xf>
    <xf numFmtId="9" fontId="21" fillId="0" borderId="0" xfId="0" applyNumberFormat="1" applyFont="1" applyAlignment="1">
      <alignment vertical="center"/>
    </xf>
    <xf numFmtId="0" fontId="31" fillId="0" borderId="0" xfId="0" applyFont="1" applyAlignment="1">
      <alignment vertical="center"/>
    </xf>
    <xf numFmtId="0" fontId="30" fillId="12" borderId="1" xfId="0" applyFont="1" applyFill="1" applyBorder="1" applyAlignment="1">
      <alignment horizontal="center" vertical="center" wrapText="1"/>
    </xf>
    <xf numFmtId="0" fontId="30" fillId="12" borderId="16" xfId="0" applyFont="1" applyFill="1" applyBorder="1" applyAlignment="1">
      <alignment horizontal="left" vertical="center" wrapText="1"/>
    </xf>
    <xf numFmtId="3" fontId="30" fillId="12" borderId="14" xfId="0" applyNumberFormat="1" applyFont="1" applyFill="1" applyBorder="1" applyAlignment="1">
      <alignment horizontal="left" vertical="center" wrapText="1"/>
    </xf>
    <xf numFmtId="3" fontId="30" fillId="12" borderId="16" xfId="0" applyNumberFormat="1" applyFont="1" applyFill="1" applyBorder="1" applyAlignment="1">
      <alignment horizontal="center" vertical="center" wrapText="1"/>
    </xf>
    <xf numFmtId="0" fontId="32" fillId="0" borderId="0" xfId="0" applyFont="1" applyAlignment="1">
      <alignment vertical="center"/>
    </xf>
    <xf numFmtId="0" fontId="33" fillId="0" borderId="0" xfId="0" applyFont="1" applyAlignment="1">
      <alignment vertical="center"/>
    </xf>
    <xf numFmtId="0" fontId="29" fillId="13" borderId="1" xfId="0" applyFont="1" applyFill="1" applyBorder="1" applyAlignment="1">
      <alignment horizontal="center" vertical="center"/>
    </xf>
    <xf numFmtId="0" fontId="29" fillId="13" borderId="1" xfId="0" applyFont="1" applyFill="1" applyBorder="1" applyAlignment="1">
      <alignment vertical="center" wrapText="1"/>
    </xf>
    <xf numFmtId="43" fontId="29" fillId="13" borderId="1" xfId="4" applyFont="1" applyFill="1" applyBorder="1" applyAlignment="1">
      <alignment horizontal="center" vertical="center" wrapText="1"/>
    </xf>
    <xf numFmtId="165" fontId="28" fillId="13" borderId="1" xfId="4" applyNumberFormat="1" applyFont="1" applyFill="1" applyBorder="1" applyAlignment="1">
      <alignment vertical="center"/>
    </xf>
    <xf numFmtId="165" fontId="28" fillId="13" borderId="16" xfId="4" applyNumberFormat="1" applyFont="1" applyFill="1" applyBorder="1" applyAlignment="1">
      <alignment vertical="center"/>
    </xf>
    <xf numFmtId="3" fontId="28" fillId="13" borderId="14" xfId="4" applyNumberFormat="1" applyFont="1" applyFill="1" applyBorder="1" applyAlignment="1">
      <alignment vertical="center"/>
    </xf>
    <xf numFmtId="3" fontId="28" fillId="13" borderId="13" xfId="4" applyNumberFormat="1" applyFont="1" applyFill="1" applyBorder="1" applyAlignment="1">
      <alignment vertical="center"/>
    </xf>
    <xf numFmtId="3" fontId="28" fillId="13" borderId="16" xfId="4" applyNumberFormat="1" applyFont="1" applyFill="1" applyBorder="1" applyAlignment="1">
      <alignment horizontal="center" vertical="center"/>
    </xf>
    <xf numFmtId="166" fontId="34" fillId="0" borderId="0" xfId="2" applyNumberFormat="1" applyFont="1" applyFill="1" applyBorder="1" applyAlignment="1">
      <alignment vertical="center"/>
    </xf>
    <xf numFmtId="0" fontId="27" fillId="0" borderId="0" xfId="0" applyFont="1" applyAlignment="1">
      <alignment vertical="center"/>
    </xf>
    <xf numFmtId="0" fontId="27" fillId="0" borderId="1" xfId="0" applyFont="1" applyBorder="1" applyAlignment="1">
      <alignment horizontal="center" vertical="center"/>
    </xf>
    <xf numFmtId="0" fontId="27" fillId="4" borderId="1" xfId="0" applyFont="1" applyFill="1" applyBorder="1" applyAlignment="1">
      <alignment horizontal="left" vertical="center" wrapText="1" indent="1"/>
    </xf>
    <xf numFmtId="0" fontId="27" fillId="4" borderId="1" xfId="0" applyFont="1" applyFill="1" applyBorder="1" applyAlignment="1">
      <alignment horizontal="left" vertical="center" wrapText="1" indent="2"/>
    </xf>
    <xf numFmtId="0" fontId="27" fillId="4" borderId="2" xfId="0" applyFont="1" applyFill="1" applyBorder="1" applyAlignment="1">
      <alignment horizontal="center" vertical="center"/>
    </xf>
    <xf numFmtId="4" fontId="27" fillId="4" borderId="2" xfId="4" applyNumberFormat="1" applyFont="1" applyFill="1" applyBorder="1" applyAlignment="1">
      <alignment horizontal="right" vertical="center"/>
    </xf>
    <xf numFmtId="4" fontId="27" fillId="4" borderId="17" xfId="4" applyNumberFormat="1" applyFont="1" applyFill="1" applyBorder="1" applyAlignment="1">
      <alignment horizontal="right" vertical="center"/>
    </xf>
    <xf numFmtId="3" fontId="27" fillId="4" borderId="17" xfId="4" applyNumberFormat="1" applyFont="1" applyFill="1" applyBorder="1" applyAlignment="1">
      <alignment horizontal="right" vertical="center" wrapText="1"/>
    </xf>
    <xf numFmtId="0" fontId="27" fillId="4" borderId="4" xfId="0" applyFont="1" applyFill="1" applyBorder="1" applyAlignment="1">
      <alignment horizontal="center" vertical="center"/>
    </xf>
    <xf numFmtId="4" fontId="27" fillId="4" borderId="4" xfId="4" applyNumberFormat="1" applyFont="1" applyFill="1" applyBorder="1" applyAlignment="1">
      <alignment horizontal="right" vertical="center"/>
    </xf>
    <xf numFmtId="4" fontId="27" fillId="4" borderId="19" xfId="4" applyNumberFormat="1" applyFont="1" applyFill="1" applyBorder="1" applyAlignment="1">
      <alignment horizontal="right" vertical="center"/>
    </xf>
    <xf numFmtId="4" fontId="28" fillId="13" borderId="1" xfId="4" applyNumberFormat="1" applyFont="1" applyFill="1" applyBorder="1" applyAlignment="1">
      <alignment horizontal="right" vertical="center"/>
    </xf>
    <xf numFmtId="4" fontId="28" fillId="13" borderId="16" xfId="4" applyNumberFormat="1" applyFont="1" applyFill="1" applyBorder="1" applyAlignment="1">
      <alignment horizontal="right" vertical="center"/>
    </xf>
    <xf numFmtId="3" fontId="28" fillId="13" borderId="14" xfId="4" applyNumberFormat="1" applyFont="1" applyFill="1" applyBorder="1" applyAlignment="1">
      <alignment horizontal="right" vertical="center"/>
    </xf>
    <xf numFmtId="3" fontId="28" fillId="13" borderId="13" xfId="4" applyNumberFormat="1" applyFont="1" applyFill="1" applyBorder="1" applyAlignment="1">
      <alignment horizontal="right" vertical="center"/>
    </xf>
    <xf numFmtId="3" fontId="28" fillId="13" borderId="16" xfId="4" applyNumberFormat="1" applyFont="1" applyFill="1" applyBorder="1" applyAlignment="1">
      <alignment horizontal="right" vertical="center"/>
    </xf>
    <xf numFmtId="4" fontId="27" fillId="4" borderId="1" xfId="4" applyNumberFormat="1" applyFont="1" applyFill="1" applyBorder="1" applyAlignment="1">
      <alignment horizontal="right" vertical="center"/>
    </xf>
    <xf numFmtId="4" fontId="27" fillId="4" borderId="16" xfId="4" applyNumberFormat="1" applyFont="1" applyFill="1" applyBorder="1" applyAlignment="1">
      <alignment horizontal="right" vertical="center"/>
    </xf>
    <xf numFmtId="3" fontId="27" fillId="4" borderId="21" xfId="4" applyNumberFormat="1" applyFont="1" applyFill="1" applyBorder="1" applyAlignment="1">
      <alignment horizontal="right" vertical="center"/>
    </xf>
    <xf numFmtId="3" fontId="27" fillId="4" borderId="22" xfId="4" applyNumberFormat="1" applyFont="1" applyFill="1" applyBorder="1" applyAlignment="1">
      <alignment horizontal="right" vertical="center"/>
    </xf>
    <xf numFmtId="2" fontId="27" fillId="0" borderId="0" xfId="0" applyNumberFormat="1" applyFont="1" applyAlignment="1">
      <alignment vertical="center"/>
    </xf>
    <xf numFmtId="0" fontId="27" fillId="4" borderId="1" xfId="0" applyFont="1" applyFill="1" applyBorder="1" applyAlignment="1">
      <alignment horizontal="center" vertical="center"/>
    </xf>
    <xf numFmtId="3" fontId="27" fillId="4" borderId="13" xfId="4" applyNumberFormat="1" applyFont="1" applyFill="1" applyBorder="1" applyAlignment="1">
      <alignment horizontal="right" vertical="center"/>
    </xf>
    <xf numFmtId="3" fontId="27" fillId="4" borderId="16" xfId="4" applyNumberFormat="1" applyFont="1" applyFill="1" applyBorder="1" applyAlignment="1">
      <alignment horizontal="right" vertical="center" wrapText="1"/>
    </xf>
    <xf numFmtId="165" fontId="35" fillId="0" borderId="0" xfId="4" applyNumberFormat="1" applyFont="1" applyFill="1" applyBorder="1" applyAlignment="1">
      <alignment vertical="center"/>
    </xf>
    <xf numFmtId="165" fontId="34" fillId="0" borderId="0" xfId="4" applyNumberFormat="1" applyFont="1" applyFill="1" applyBorder="1" applyAlignment="1">
      <alignment vertical="center"/>
    </xf>
    <xf numFmtId="4" fontId="30" fillId="12" borderId="16" xfId="0" applyNumberFormat="1" applyFont="1" applyFill="1" applyBorder="1" applyAlignment="1">
      <alignment horizontal="right" vertical="center" wrapText="1"/>
    </xf>
    <xf numFmtId="3" fontId="30" fillId="12" borderId="14" xfId="0" applyNumberFormat="1" applyFont="1" applyFill="1" applyBorder="1" applyAlignment="1">
      <alignment horizontal="right" vertical="center" wrapText="1"/>
    </xf>
    <xf numFmtId="3" fontId="30" fillId="12" borderId="16" xfId="0" applyNumberFormat="1" applyFont="1" applyFill="1" applyBorder="1" applyAlignment="1">
      <alignment horizontal="right" vertical="center" wrapText="1"/>
    </xf>
    <xf numFmtId="0" fontId="27" fillId="4" borderId="1" xfId="0" applyFont="1" applyFill="1" applyBorder="1" applyAlignment="1">
      <alignment horizontal="left" vertical="center" indent="2"/>
    </xf>
    <xf numFmtId="0" fontId="27" fillId="4" borderId="1" xfId="0" applyFont="1" applyFill="1" applyBorder="1" applyAlignment="1">
      <alignment horizontal="left" vertical="center" indent="1"/>
    </xf>
    <xf numFmtId="3" fontId="27" fillId="4" borderId="14" xfId="4" applyNumberFormat="1" applyFont="1" applyFill="1" applyBorder="1" applyAlignment="1">
      <alignment horizontal="right" vertical="center"/>
    </xf>
    <xf numFmtId="3" fontId="27" fillId="4" borderId="16" xfId="4" applyNumberFormat="1" applyFont="1" applyFill="1" applyBorder="1" applyAlignment="1">
      <alignment horizontal="right" vertical="center"/>
    </xf>
    <xf numFmtId="3" fontId="27" fillId="4" borderId="19" xfId="4" applyNumberFormat="1" applyFont="1" applyFill="1" applyBorder="1" applyAlignment="1">
      <alignment horizontal="right" vertical="center"/>
    </xf>
    <xf numFmtId="4" fontId="30" fillId="12" borderId="16" xfId="0" applyNumberFormat="1" applyFont="1" applyFill="1" applyBorder="1" applyAlignment="1">
      <alignment vertical="center" wrapText="1"/>
    </xf>
    <xf numFmtId="4" fontId="28" fillId="13" borderId="1" xfId="4" applyNumberFormat="1" applyFont="1" applyFill="1" applyBorder="1" applyAlignment="1">
      <alignment vertical="center"/>
    </xf>
    <xf numFmtId="4" fontId="28" fillId="13" borderId="16" xfId="4" applyNumberFormat="1" applyFont="1" applyFill="1" applyBorder="1" applyAlignment="1">
      <alignment vertical="center"/>
    </xf>
    <xf numFmtId="3" fontId="27" fillId="4" borderId="25" xfId="4" applyNumberFormat="1" applyFont="1" applyFill="1" applyBorder="1" applyAlignment="1">
      <alignment horizontal="right" vertical="center"/>
    </xf>
    <xf numFmtId="3" fontId="27" fillId="4" borderId="26" xfId="4" applyNumberFormat="1" applyFont="1" applyFill="1" applyBorder="1" applyAlignment="1">
      <alignment horizontal="right" vertical="center"/>
    </xf>
    <xf numFmtId="0" fontId="35" fillId="6" borderId="1" xfId="0" applyFont="1" applyFill="1" applyBorder="1" applyAlignment="1">
      <alignment horizontal="center" vertical="center"/>
    </xf>
    <xf numFmtId="0" fontId="30" fillId="6" borderId="1" xfId="0" applyFont="1" applyFill="1" applyBorder="1" applyAlignment="1">
      <alignment vertical="center"/>
    </xf>
    <xf numFmtId="0" fontId="36" fillId="6" borderId="1" xfId="0" applyFont="1" applyFill="1" applyBorder="1" applyAlignment="1">
      <alignment horizontal="center" vertical="center"/>
    </xf>
    <xf numFmtId="4" fontId="30" fillId="6" borderId="1" xfId="4" applyNumberFormat="1" applyFont="1" applyFill="1" applyBorder="1" applyAlignment="1">
      <alignment vertical="center"/>
    </xf>
    <xf numFmtId="4" fontId="30" fillId="6" borderId="16" xfId="4" applyNumberFormat="1" applyFont="1" applyFill="1" applyBorder="1" applyAlignment="1">
      <alignment vertical="center"/>
    </xf>
    <xf numFmtId="3" fontId="30" fillId="6" borderId="14" xfId="4" applyNumberFormat="1" applyFont="1" applyFill="1" applyBorder="1" applyAlignment="1">
      <alignment vertical="center"/>
    </xf>
    <xf numFmtId="3" fontId="30" fillId="6" borderId="13" xfId="4" applyNumberFormat="1" applyFont="1" applyFill="1" applyBorder="1" applyAlignment="1">
      <alignment vertical="center"/>
    </xf>
    <xf numFmtId="3" fontId="30" fillId="6" borderId="16" xfId="4" applyNumberFormat="1" applyFont="1" applyFill="1" applyBorder="1" applyAlignment="1">
      <alignment horizontal="right" vertical="center"/>
    </xf>
    <xf numFmtId="0" fontId="37" fillId="0" borderId="0" xfId="0" applyFont="1" applyAlignment="1">
      <alignment vertical="center"/>
    </xf>
    <xf numFmtId="0" fontId="35" fillId="0" borderId="0" xfId="0" applyFont="1" applyAlignment="1">
      <alignment horizontal="center" vertical="center"/>
    </xf>
    <xf numFmtId="0" fontId="32" fillId="0" borderId="0" xfId="0" applyFont="1" applyAlignment="1">
      <alignment horizontal="center" vertical="center"/>
    </xf>
    <xf numFmtId="165" fontId="35" fillId="0" borderId="0" xfId="4" applyNumberFormat="1" applyFont="1" applyFill="1" applyBorder="1" applyAlignment="1">
      <alignment horizontal="right" vertical="center"/>
    </xf>
    <xf numFmtId="3" fontId="35" fillId="0" borderId="0" xfId="4" applyNumberFormat="1" applyFont="1" applyFill="1" applyBorder="1" applyAlignment="1">
      <alignment horizontal="right" vertical="center"/>
    </xf>
    <xf numFmtId="0" fontId="38" fillId="0" borderId="0" xfId="0" applyFont="1" applyAlignment="1">
      <alignment vertical="center"/>
    </xf>
    <xf numFmtId="0" fontId="21" fillId="0" borderId="0" xfId="0" applyFont="1" applyAlignment="1">
      <alignment horizontal="left" vertical="center"/>
    </xf>
    <xf numFmtId="0" fontId="29" fillId="0" borderId="0" xfId="0" applyFont="1"/>
    <xf numFmtId="0" fontId="20" fillId="6" borderId="0" xfId="1" applyFont="1" applyFill="1" applyAlignment="1">
      <alignment horizontal="center" vertical="center" wrapText="1"/>
    </xf>
    <xf numFmtId="0" fontId="5" fillId="0" borderId="0" xfId="1" applyFont="1" applyAlignment="1">
      <alignment horizontal="left"/>
    </xf>
    <xf numFmtId="0" fontId="3" fillId="0" borderId="0" xfId="1" applyFont="1" applyAlignment="1">
      <alignment horizontal="left" vertical="center" wrapText="1"/>
    </xf>
    <xf numFmtId="0" fontId="17" fillId="3" borderId="2" xfId="1" applyFont="1" applyFill="1" applyBorder="1" applyAlignment="1">
      <alignment horizontal="center" vertical="center" wrapText="1"/>
    </xf>
    <xf numFmtId="0" fontId="17" fillId="3" borderId="3" xfId="1" applyFont="1" applyFill="1" applyBorder="1" applyAlignment="1">
      <alignment horizontal="center" vertical="center" wrapText="1"/>
    </xf>
    <xf numFmtId="0" fontId="17" fillId="3" borderId="4" xfId="1" applyFont="1" applyFill="1" applyBorder="1" applyAlignment="1">
      <alignment horizontal="center" vertical="center" wrapText="1"/>
    </xf>
    <xf numFmtId="0" fontId="20" fillId="6" borderId="0" xfId="1" applyFont="1" applyFill="1" applyAlignment="1">
      <alignment horizontal="center" vertical="center" wrapText="1"/>
    </xf>
    <xf numFmtId="0" fontId="11" fillId="0" borderId="5" xfId="0" applyFont="1" applyBorder="1" applyAlignment="1">
      <alignment horizontal="left" vertical="center" wrapText="1"/>
    </xf>
    <xf numFmtId="0" fontId="11" fillId="0" borderId="11" xfId="0" applyFont="1" applyBorder="1" applyAlignment="1">
      <alignment horizontal="left" vertical="center" wrapText="1"/>
    </xf>
    <xf numFmtId="0" fontId="11" fillId="0" borderId="7" xfId="0" applyFont="1" applyBorder="1" applyAlignment="1">
      <alignment horizontal="left" vertical="center" wrapText="1"/>
    </xf>
    <xf numFmtId="0" fontId="13" fillId="9" borderId="5" xfId="0" applyFont="1" applyFill="1" applyBorder="1" applyAlignment="1">
      <alignment horizontal="left" vertical="center" wrapText="1"/>
    </xf>
    <xf numFmtId="0" fontId="13" fillId="9" borderId="7" xfId="0" applyFont="1" applyFill="1" applyBorder="1" applyAlignment="1">
      <alignment horizontal="left" vertical="center" wrapText="1"/>
    </xf>
    <xf numFmtId="0" fontId="13" fillId="9" borderId="11" xfId="0" applyFont="1" applyFill="1" applyBorder="1" applyAlignment="1">
      <alignment horizontal="left" vertical="center" wrapText="1"/>
    </xf>
    <xf numFmtId="0" fontId="30" fillId="12" borderId="13" xfId="0" applyFont="1" applyFill="1" applyBorder="1" applyAlignment="1">
      <alignment horizontal="left" vertical="center" wrapText="1"/>
    </xf>
    <xf numFmtId="0" fontId="30" fillId="12" borderId="14" xfId="0" applyFont="1" applyFill="1" applyBorder="1" applyAlignment="1">
      <alignment horizontal="left" vertical="center" wrapText="1"/>
    </xf>
    <xf numFmtId="0" fontId="30" fillId="12" borderId="15" xfId="0" applyFont="1" applyFill="1" applyBorder="1" applyAlignment="1">
      <alignment horizontal="left" vertical="center" wrapText="1"/>
    </xf>
    <xf numFmtId="3" fontId="27" fillId="4" borderId="2" xfId="4" applyNumberFormat="1" applyFont="1" applyFill="1" applyBorder="1" applyAlignment="1">
      <alignment horizontal="right" vertical="center"/>
    </xf>
    <xf numFmtId="3" fontId="27" fillId="4" borderId="3" xfId="4" applyNumberFormat="1" applyFont="1" applyFill="1" applyBorder="1" applyAlignment="1">
      <alignment horizontal="right" vertical="center"/>
    </xf>
    <xf numFmtId="3" fontId="27" fillId="4" borderId="4" xfId="4" applyNumberFormat="1" applyFont="1" applyFill="1" applyBorder="1" applyAlignment="1">
      <alignment horizontal="right" vertical="center"/>
    </xf>
    <xf numFmtId="3" fontId="27" fillId="4" borderId="17" xfId="4" applyNumberFormat="1" applyFont="1" applyFill="1" applyBorder="1" applyAlignment="1">
      <alignment horizontal="right" vertical="center"/>
    </xf>
    <xf numFmtId="3" fontId="27" fillId="4" borderId="23" xfId="4" applyNumberFormat="1" applyFont="1" applyFill="1" applyBorder="1" applyAlignment="1">
      <alignment horizontal="right" vertical="center"/>
    </xf>
    <xf numFmtId="3" fontId="27" fillId="4" borderId="19" xfId="4" applyNumberFormat="1" applyFont="1" applyFill="1" applyBorder="1" applyAlignment="1">
      <alignment horizontal="right" vertical="center"/>
    </xf>
    <xf numFmtId="0" fontId="27" fillId="4" borderId="2" xfId="0" applyFont="1" applyFill="1" applyBorder="1" applyAlignment="1">
      <alignment horizontal="center" vertical="center"/>
    </xf>
    <xf numFmtId="0" fontId="27" fillId="4" borderId="3" xfId="0" applyFont="1" applyFill="1" applyBorder="1" applyAlignment="1">
      <alignment horizontal="center" vertical="center"/>
    </xf>
    <xf numFmtId="0" fontId="27" fillId="4" borderId="4" xfId="0" applyFont="1" applyFill="1" applyBorder="1" applyAlignment="1">
      <alignment horizontal="center" vertical="center"/>
    </xf>
    <xf numFmtId="4" fontId="27" fillId="4" borderId="2" xfId="4" applyNumberFormat="1" applyFont="1" applyFill="1" applyBorder="1" applyAlignment="1">
      <alignment horizontal="right" vertical="center"/>
    </xf>
    <xf numFmtId="4" fontId="27" fillId="4" borderId="3" xfId="4" applyNumberFormat="1" applyFont="1" applyFill="1" applyBorder="1" applyAlignment="1">
      <alignment horizontal="right" vertical="center"/>
    </xf>
    <xf numFmtId="4" fontId="27" fillId="4" borderId="4" xfId="4" applyNumberFormat="1" applyFont="1" applyFill="1" applyBorder="1" applyAlignment="1">
      <alignment horizontal="right" vertical="center"/>
    </xf>
    <xf numFmtId="4" fontId="27" fillId="4" borderId="17" xfId="4" applyNumberFormat="1" applyFont="1" applyFill="1" applyBorder="1" applyAlignment="1">
      <alignment horizontal="right" vertical="center"/>
    </xf>
    <xf numFmtId="4" fontId="27" fillId="4" borderId="23" xfId="4" applyNumberFormat="1" applyFont="1" applyFill="1" applyBorder="1" applyAlignment="1">
      <alignment horizontal="right" vertical="center"/>
    </xf>
    <xf numFmtId="4" fontId="27" fillId="4" borderId="19" xfId="4" applyNumberFormat="1" applyFont="1" applyFill="1" applyBorder="1" applyAlignment="1">
      <alignment horizontal="right" vertical="center"/>
    </xf>
    <xf numFmtId="3" fontId="27" fillId="4" borderId="18" xfId="4" applyNumberFormat="1" applyFont="1" applyFill="1" applyBorder="1" applyAlignment="1">
      <alignment horizontal="right" vertical="center"/>
    </xf>
    <xf numFmtId="3" fontId="27" fillId="4" borderId="24" xfId="4" applyNumberFormat="1" applyFont="1" applyFill="1" applyBorder="1" applyAlignment="1">
      <alignment horizontal="right" vertical="center"/>
    </xf>
    <xf numFmtId="3" fontId="27" fillId="4" borderId="20" xfId="4" applyNumberFormat="1" applyFont="1" applyFill="1" applyBorder="1" applyAlignment="1">
      <alignment horizontal="right" vertical="center"/>
    </xf>
    <xf numFmtId="3" fontId="27" fillId="4" borderId="17" xfId="4" applyNumberFormat="1" applyFont="1" applyFill="1" applyBorder="1" applyAlignment="1">
      <alignment horizontal="right" vertical="center" wrapText="1"/>
    </xf>
    <xf numFmtId="3" fontId="27" fillId="4" borderId="19" xfId="4" applyNumberFormat="1" applyFont="1" applyFill="1" applyBorder="1" applyAlignment="1">
      <alignment horizontal="right" vertical="center" wrapText="1"/>
    </xf>
    <xf numFmtId="3" fontId="27" fillId="4" borderId="23" xfId="4" applyNumberFormat="1" applyFont="1" applyFill="1" applyBorder="1" applyAlignment="1">
      <alignment horizontal="right" vertical="center" wrapText="1"/>
    </xf>
    <xf numFmtId="0" fontId="26" fillId="0" borderId="0" xfId="0" applyFont="1" applyAlignment="1">
      <alignment horizontal="center" vertical="center" wrapText="1"/>
    </xf>
    <xf numFmtId="2" fontId="19" fillId="4" borderId="2" xfId="1" applyNumberFormat="1" applyFont="1" applyFill="1" applyBorder="1" applyAlignment="1">
      <alignment horizontal="center"/>
    </xf>
    <xf numFmtId="0" fontId="19" fillId="5" borderId="2" xfId="1" applyFont="1" applyFill="1" applyBorder="1"/>
    <xf numFmtId="0" fontId="17" fillId="3" borderId="1" xfId="1" applyFont="1" applyFill="1" applyBorder="1" applyAlignment="1">
      <alignment horizontal="center" vertical="center" wrapText="1"/>
    </xf>
  </cellXfs>
  <cellStyles count="8">
    <cellStyle name="Bình thường 2" xfId="1" xr:uid="{00000000-0005-0000-0000-000000000000}"/>
    <cellStyle name="Comma" xfId="4" builtinId="3"/>
    <cellStyle name="Currency" xfId="2" builtinId="4"/>
    <cellStyle name="Dấu phẩy [0] 2" xfId="6" xr:uid="{00000000-0005-0000-0000-000003000000}"/>
    <cellStyle name="Normal" xfId="0" builtinId="0"/>
    <cellStyle name="Normal 162" xfId="5" xr:uid="{00000000-0005-0000-0000-000005000000}"/>
    <cellStyle name="Normal 2" xfId="3" xr:uid="{00000000-0005-0000-0000-000006000000}"/>
    <cellStyle name="Normal 3 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112059</xdr:colOff>
      <xdr:row>0</xdr:row>
      <xdr:rowOff>62255</xdr:rowOff>
    </xdr:from>
    <xdr:to>
      <xdr:col>1</xdr:col>
      <xdr:colOff>1232479</xdr:colOff>
      <xdr:row>4</xdr:row>
      <xdr:rowOff>89089</xdr:rowOff>
    </xdr:to>
    <xdr:pic>
      <xdr:nvPicPr>
        <xdr:cNvPr id="2" name="Picture 1" descr="A picture containing background pattern&#10;&#10;Description automatically generated">
          <a:extLst>
            <a:ext uri="{FF2B5EF4-FFF2-40B4-BE49-F238E27FC236}">
              <a16:creationId xmlns:a16="http://schemas.microsoft.com/office/drawing/2014/main" id="{37AAD391-4E78-C34A-9F5C-7A58412CC7D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076" t="5421" r="58106" b="11287"/>
        <a:stretch/>
      </xdr:blipFill>
      <xdr:spPr bwMode="auto">
        <a:xfrm>
          <a:off x="112059" y="62255"/>
          <a:ext cx="2278660" cy="697394"/>
        </a:xfrm>
        <a:prstGeom prst="rect">
          <a:avLst/>
        </a:prstGeom>
        <a:ln>
          <a:noFill/>
        </a:ln>
        <a:extLst>
          <a:ext uri="{53640926-AAD7-44D8-BBD7-CCE9431645EC}">
            <a14:shadowObscured xmlns:a14="http://schemas.microsoft.com/office/drawing/2010/main"/>
          </a:ext>
        </a:extLst>
      </xdr:spPr>
    </xdr:pic>
    <xdr:clientData/>
  </xdr:twoCellAnchor>
  <xdr:twoCellAnchor>
    <xdr:from>
      <xdr:col>4</xdr:col>
      <xdr:colOff>672352</xdr:colOff>
      <xdr:row>0</xdr:row>
      <xdr:rowOff>74706</xdr:rowOff>
    </xdr:from>
    <xdr:to>
      <xdr:col>6</xdr:col>
      <xdr:colOff>1294902</xdr:colOff>
      <xdr:row>6</xdr:row>
      <xdr:rowOff>136961</xdr:rowOff>
    </xdr:to>
    <xdr:grpSp>
      <xdr:nvGrpSpPr>
        <xdr:cNvPr id="3" name="Group 2">
          <a:extLst>
            <a:ext uri="{FF2B5EF4-FFF2-40B4-BE49-F238E27FC236}">
              <a16:creationId xmlns:a16="http://schemas.microsoft.com/office/drawing/2014/main" id="{2294FB35-4112-164D-892D-B1C2B135A41A}"/>
            </a:ext>
          </a:extLst>
        </xdr:cNvPr>
        <xdr:cNvGrpSpPr/>
      </xdr:nvGrpSpPr>
      <xdr:grpSpPr>
        <a:xfrm>
          <a:off x="8475232" y="74706"/>
          <a:ext cx="3380990" cy="1098575"/>
          <a:chOff x="-544956" y="51149"/>
          <a:chExt cx="2364961" cy="859790"/>
        </a:xfrm>
      </xdr:grpSpPr>
      <xdr:pic>
        <xdr:nvPicPr>
          <xdr:cNvPr id="4" name="image1.png">
            <a:extLst>
              <a:ext uri="{FF2B5EF4-FFF2-40B4-BE49-F238E27FC236}">
                <a16:creationId xmlns:a16="http://schemas.microsoft.com/office/drawing/2014/main" id="{5ED3701B-000B-7421-BAE3-423FA68A6B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24519" y="53385"/>
            <a:ext cx="195486" cy="179705"/>
          </a:xfrm>
          <a:prstGeom prst="rect">
            <a:avLst/>
          </a:prstGeom>
        </xdr:spPr>
      </xdr:pic>
      <xdr:pic>
        <xdr:nvPicPr>
          <xdr:cNvPr id="5" name="image2.png">
            <a:extLst>
              <a:ext uri="{FF2B5EF4-FFF2-40B4-BE49-F238E27FC236}">
                <a16:creationId xmlns:a16="http://schemas.microsoft.com/office/drawing/2014/main" id="{8B09655F-7CFB-797C-70E5-6B543BB817F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24519" y="354936"/>
            <a:ext cx="195486" cy="179705"/>
          </a:xfrm>
          <a:prstGeom prst="rect">
            <a:avLst/>
          </a:prstGeom>
        </xdr:spPr>
      </xdr:pic>
      <xdr:pic>
        <xdr:nvPicPr>
          <xdr:cNvPr id="6" name="image3.png">
            <a:extLst>
              <a:ext uri="{FF2B5EF4-FFF2-40B4-BE49-F238E27FC236}">
                <a16:creationId xmlns:a16="http://schemas.microsoft.com/office/drawing/2014/main" id="{5C3DE02E-9A2C-E250-90BE-020BA749338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24519" y="656492"/>
            <a:ext cx="195486" cy="179705"/>
          </a:xfrm>
          <a:prstGeom prst="rect">
            <a:avLst/>
          </a:prstGeom>
        </xdr:spPr>
      </xdr:pic>
      <xdr:sp macro="" textlink="">
        <xdr:nvSpPr>
          <xdr:cNvPr id="7" name="docshape1">
            <a:extLst>
              <a:ext uri="{FF2B5EF4-FFF2-40B4-BE49-F238E27FC236}">
                <a16:creationId xmlns:a16="http://schemas.microsoft.com/office/drawing/2014/main" id="{F8F0E314-16E2-CD98-B01A-12C939018D51}"/>
              </a:ext>
            </a:extLst>
          </xdr:cNvPr>
          <xdr:cNvSpPr txBox="1">
            <a:spLocks/>
          </xdr:cNvSpPr>
        </xdr:nvSpPr>
        <xdr:spPr bwMode="auto">
          <a:xfrm>
            <a:off x="-544956" y="51149"/>
            <a:ext cx="2082714" cy="859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marL="14605" algn="r">
              <a:lnSpc>
                <a:spcPct val="107000"/>
              </a:lnSpc>
              <a:spcBef>
                <a:spcPts val="80"/>
              </a:spcBef>
              <a:spcAft>
                <a:spcPts val="800"/>
              </a:spcAft>
            </a:pPr>
            <a:r>
              <a:rPr lang="it-IT" sz="900">
                <a:solidFill>
                  <a:srgbClr val="051B2C"/>
                </a:solidFill>
                <a:effectLst/>
                <a:latin typeface="Ember" panose="020B0603020204020204" pitchFamily="34" charset="0"/>
                <a:ea typeface="Amazon Ember Viet hoa-Light"/>
                <a:cs typeface="Times New Roman" panose="02020603050405020304" pitchFamily="18" charset="0"/>
              </a:rPr>
              <a:t>digital@techxcorp.com</a:t>
            </a:r>
            <a:endParaRPr lang="en-VN" sz="900">
              <a:effectLst/>
              <a:latin typeface="Amazon Ember Viet hoa-Light"/>
              <a:ea typeface="Amazon Ember Viet hoa-Light"/>
              <a:cs typeface="Times New Roman" panose="02020603050405020304" pitchFamily="18" charset="0"/>
            </a:endParaRPr>
          </a:p>
          <a:p>
            <a:pPr marL="14605" algn="r">
              <a:lnSpc>
                <a:spcPct val="107000"/>
              </a:lnSpc>
              <a:spcBef>
                <a:spcPts val="690"/>
              </a:spcBef>
              <a:spcAft>
                <a:spcPts val="800"/>
              </a:spcAft>
            </a:pPr>
            <a:r>
              <a:rPr lang="vi-VN" sz="900">
                <a:solidFill>
                  <a:srgbClr val="051B2C"/>
                </a:solidFill>
                <a:effectLst/>
                <a:latin typeface="Ember" panose="020B0603020204020204" pitchFamily="34" charset="0"/>
                <a:ea typeface="Amazon Ember Viet hoa-Light"/>
                <a:cs typeface="Times New Roman" panose="02020603050405020304" pitchFamily="18" charset="0"/>
              </a:rPr>
              <a:t>Level 09, #412 Nguyen Thi Minh Khai, District 3</a:t>
            </a:r>
            <a:r>
              <a:rPr lang="it-IT" sz="900">
                <a:solidFill>
                  <a:srgbClr val="051B2C"/>
                </a:solidFill>
                <a:effectLst/>
                <a:latin typeface="Ember" panose="020B0603020204020204" pitchFamily="34" charset="0"/>
                <a:ea typeface="Amazon Ember Viet hoa-Light"/>
                <a:cs typeface="Times New Roman" panose="02020603050405020304" pitchFamily="18" charset="0"/>
              </a:rPr>
              <a:t>, Ho</a:t>
            </a:r>
            <a:r>
              <a:rPr lang="it-IT" sz="900" spc="-5">
                <a:solidFill>
                  <a:srgbClr val="051B2C"/>
                </a:solidFill>
                <a:effectLst/>
                <a:latin typeface="Ember" panose="020B0603020204020204" pitchFamily="34" charset="0"/>
                <a:ea typeface="Amazon Ember Viet hoa-Light"/>
                <a:cs typeface="Times New Roman" panose="02020603050405020304" pitchFamily="18" charset="0"/>
              </a:rPr>
              <a:t> </a:t>
            </a:r>
            <a:r>
              <a:rPr lang="it-IT" sz="900">
                <a:solidFill>
                  <a:srgbClr val="051B2C"/>
                </a:solidFill>
                <a:effectLst/>
                <a:latin typeface="Ember" panose="020B0603020204020204" pitchFamily="34" charset="0"/>
                <a:ea typeface="Amazon Ember Viet hoa-Light"/>
                <a:cs typeface="Times New Roman" panose="02020603050405020304" pitchFamily="18" charset="0"/>
              </a:rPr>
              <a:t>Chi Minh</a:t>
            </a:r>
            <a:r>
              <a:rPr lang="it-IT" sz="900" spc="-5">
                <a:solidFill>
                  <a:srgbClr val="051B2C"/>
                </a:solidFill>
                <a:effectLst/>
                <a:latin typeface="Ember" panose="020B0603020204020204" pitchFamily="34" charset="0"/>
                <a:ea typeface="Amazon Ember Viet hoa-Light"/>
                <a:cs typeface="Times New Roman" panose="02020603050405020304" pitchFamily="18" charset="0"/>
              </a:rPr>
              <a:t> </a:t>
            </a:r>
            <a:r>
              <a:rPr lang="it-IT" sz="900">
                <a:solidFill>
                  <a:srgbClr val="051B2C"/>
                </a:solidFill>
                <a:effectLst/>
                <a:latin typeface="Ember" panose="020B0603020204020204" pitchFamily="34" charset="0"/>
                <a:ea typeface="Amazon Ember Viet hoa-Light"/>
                <a:cs typeface="Times New Roman" panose="02020603050405020304" pitchFamily="18" charset="0"/>
              </a:rPr>
              <a:t>City</a:t>
            </a:r>
            <a:endParaRPr lang="en-VN" sz="900">
              <a:effectLst/>
              <a:latin typeface="Amazon Ember Viet hoa-Light"/>
              <a:ea typeface="Amazon Ember Viet hoa-Light"/>
              <a:cs typeface="Times New Roman" panose="02020603050405020304" pitchFamily="18" charset="0"/>
            </a:endParaRPr>
          </a:p>
          <a:p>
            <a:pPr marL="14605" algn="r">
              <a:lnSpc>
                <a:spcPct val="107000"/>
              </a:lnSpc>
              <a:spcBef>
                <a:spcPts val="725"/>
              </a:spcBef>
              <a:spcAft>
                <a:spcPts val="800"/>
              </a:spcAft>
            </a:pPr>
            <a:r>
              <a:rPr lang="en-US" sz="900" u="none" strike="noStrike">
                <a:solidFill>
                  <a:srgbClr val="051B2C"/>
                </a:solidFill>
                <a:effectLst/>
                <a:latin typeface="Ember" panose="020B0603020204020204" pitchFamily="34" charset="0"/>
                <a:ea typeface="Amazon Ember Viet hoa-Light"/>
                <a:cs typeface="Times New Roman" panose="02020603050405020304" pitchFamily="18" charset="0"/>
              </a:rPr>
              <a:t>www.techxcorp.com</a:t>
            </a:r>
            <a:endParaRPr lang="en-VN" sz="900">
              <a:effectLst/>
              <a:latin typeface="Amazon Ember Viet hoa-Light"/>
              <a:ea typeface="Amazon Ember Viet hoa-Light"/>
              <a:cs typeface="Times New Roman" panose="02020603050405020304" pitchFamily="18"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0"/>
  <sheetViews>
    <sheetView showWhiteSpace="0" zoomScaleNormal="100" workbookViewId="0">
      <selection sqref="A1:B1"/>
    </sheetView>
  </sheetViews>
  <sheetFormatPr defaultColWidth="9.6640625" defaultRowHeight="15.6"/>
  <cols>
    <col min="1" max="1" width="20" style="1" customWidth="1"/>
    <col min="2" max="2" width="41.88671875" style="7" customWidth="1"/>
    <col min="3" max="4" width="5" style="1" bestFit="1" customWidth="1"/>
    <col min="5" max="14" width="5.33203125" style="1" bestFit="1" customWidth="1"/>
    <col min="15" max="16384" width="9.6640625" style="1"/>
  </cols>
  <sheetData>
    <row r="1" spans="1:14" ht="31.2" customHeight="1">
      <c r="A1" s="153" t="s">
        <v>183</v>
      </c>
      <c r="B1" s="153"/>
    </row>
    <row r="2" spans="1:14">
      <c r="A2" s="2"/>
      <c r="B2" s="3"/>
      <c r="E2" s="4"/>
    </row>
    <row r="3" spans="1:14">
      <c r="A3" s="5" t="s">
        <v>0</v>
      </c>
      <c r="B3" s="11" t="s">
        <v>1</v>
      </c>
    </row>
    <row r="4" spans="1:14">
      <c r="A4" s="5" t="s">
        <v>2</v>
      </c>
      <c r="B4" s="3"/>
    </row>
    <row r="5" spans="1:14">
      <c r="A5" s="6"/>
    </row>
    <row r="6" spans="1:14">
      <c r="A6" s="37" t="s">
        <v>3</v>
      </c>
      <c r="B6" s="38" t="s">
        <v>4</v>
      </c>
      <c r="C6" s="39" t="s">
        <v>5</v>
      </c>
      <c r="D6" s="39" t="s">
        <v>6</v>
      </c>
      <c r="E6" s="39" t="s">
        <v>7</v>
      </c>
      <c r="F6" s="39" t="s">
        <v>8</v>
      </c>
      <c r="G6" s="39" t="s">
        <v>9</v>
      </c>
      <c r="H6" s="39" t="s">
        <v>10</v>
      </c>
      <c r="I6" s="39" t="s">
        <v>11</v>
      </c>
      <c r="J6" s="39" t="s">
        <v>12</v>
      </c>
      <c r="K6" s="39" t="s">
        <v>13</v>
      </c>
      <c r="L6" s="39" t="s">
        <v>14</v>
      </c>
      <c r="M6" s="39" t="s">
        <v>15</v>
      </c>
      <c r="N6" s="39" t="s">
        <v>16</v>
      </c>
    </row>
    <row r="7" spans="1:14">
      <c r="A7" s="154" t="s">
        <v>17</v>
      </c>
      <c r="B7" s="40" t="s">
        <v>18</v>
      </c>
      <c r="C7" s="41"/>
      <c r="D7" s="42"/>
      <c r="E7" s="42"/>
      <c r="F7" s="42"/>
      <c r="G7" s="42"/>
      <c r="H7" s="42"/>
      <c r="I7" s="42"/>
      <c r="J7" s="43"/>
      <c r="K7" s="43"/>
      <c r="L7" s="43"/>
      <c r="M7" s="43"/>
      <c r="N7" s="43"/>
    </row>
    <row r="8" spans="1:14">
      <c r="A8" s="155"/>
      <c r="B8" s="40" t="s">
        <v>19</v>
      </c>
      <c r="C8" s="41"/>
      <c r="D8" s="42"/>
      <c r="E8" s="42"/>
      <c r="F8" s="42"/>
      <c r="G8" s="42"/>
      <c r="H8" s="42"/>
      <c r="I8" s="42"/>
      <c r="J8" s="42"/>
      <c r="K8" s="42"/>
      <c r="L8" s="42"/>
      <c r="M8" s="42"/>
      <c r="N8" s="42"/>
    </row>
    <row r="9" spans="1:14">
      <c r="A9" s="155"/>
      <c r="B9" s="40" t="s">
        <v>20</v>
      </c>
      <c r="C9" s="41"/>
      <c r="D9" s="42"/>
      <c r="E9" s="42"/>
      <c r="F9" s="42"/>
      <c r="G9" s="42"/>
      <c r="H9" s="42"/>
      <c r="I9" s="42"/>
      <c r="J9" s="42"/>
      <c r="K9" s="42"/>
      <c r="L9" s="42"/>
      <c r="M9" s="42"/>
      <c r="N9" s="42"/>
    </row>
    <row r="10" spans="1:14">
      <c r="A10" s="156"/>
      <c r="B10" s="44" t="s">
        <v>21</v>
      </c>
      <c r="C10" s="42"/>
      <c r="D10" s="41"/>
      <c r="E10" s="41"/>
      <c r="F10" s="42"/>
      <c r="G10" s="42"/>
      <c r="H10" s="42"/>
      <c r="I10" s="42"/>
      <c r="J10" s="42"/>
      <c r="K10" s="42"/>
      <c r="L10" s="42"/>
      <c r="M10" s="42"/>
      <c r="N10" s="42"/>
    </row>
    <row r="11" spans="1:14" ht="15.6" customHeight="1">
      <c r="A11" s="154" t="s">
        <v>22</v>
      </c>
      <c r="B11" s="44" t="s">
        <v>23</v>
      </c>
      <c r="C11" s="42"/>
      <c r="D11" s="42"/>
      <c r="E11" s="41"/>
      <c r="F11" s="41"/>
      <c r="G11" s="42"/>
      <c r="H11" s="42"/>
      <c r="I11" s="42"/>
      <c r="J11" s="42"/>
      <c r="K11" s="42"/>
      <c r="L11" s="42"/>
      <c r="M11" s="42"/>
      <c r="N11" s="42"/>
    </row>
    <row r="12" spans="1:14" ht="15.6" customHeight="1">
      <c r="A12" s="155"/>
      <c r="B12" s="45" t="s">
        <v>24</v>
      </c>
      <c r="C12" s="42"/>
      <c r="D12" s="42"/>
      <c r="E12" s="41"/>
      <c r="F12" s="41"/>
      <c r="G12" s="42"/>
      <c r="H12" s="42"/>
      <c r="I12" s="42"/>
      <c r="J12" s="42"/>
      <c r="K12" s="42"/>
      <c r="L12" s="42"/>
      <c r="M12" s="42"/>
      <c r="N12" s="42"/>
    </row>
    <row r="13" spans="1:14" ht="15.6" customHeight="1">
      <c r="A13" s="155"/>
      <c r="B13" s="46" t="s">
        <v>25</v>
      </c>
      <c r="C13" s="42"/>
      <c r="D13" s="42"/>
      <c r="E13" s="42"/>
      <c r="F13" s="42"/>
      <c r="G13" s="41"/>
      <c r="H13" s="41"/>
      <c r="I13" s="42"/>
      <c r="J13" s="42"/>
      <c r="K13" s="42"/>
      <c r="L13" s="42"/>
      <c r="M13" s="42"/>
      <c r="N13" s="42"/>
    </row>
    <row r="14" spans="1:14" ht="27.6">
      <c r="A14" s="155"/>
      <c r="B14" s="46" t="s">
        <v>26</v>
      </c>
      <c r="C14" s="42"/>
      <c r="D14" s="42"/>
      <c r="E14" s="42"/>
      <c r="F14" s="42"/>
      <c r="G14" s="41"/>
      <c r="H14" s="41"/>
      <c r="I14" s="41"/>
      <c r="J14" s="42"/>
      <c r="K14" s="42"/>
      <c r="L14" s="42"/>
      <c r="M14" s="42"/>
      <c r="N14" s="42"/>
    </row>
    <row r="15" spans="1:14">
      <c r="A15" s="155"/>
      <c r="B15" s="46" t="s">
        <v>27</v>
      </c>
      <c r="C15" s="42"/>
      <c r="D15" s="42"/>
      <c r="E15" s="42"/>
      <c r="F15" s="42"/>
      <c r="G15" s="41"/>
      <c r="H15" s="41"/>
      <c r="I15" s="41"/>
      <c r="J15" s="42"/>
      <c r="K15" s="42"/>
      <c r="L15" s="42"/>
      <c r="M15" s="42"/>
      <c r="N15" s="42"/>
    </row>
    <row r="16" spans="1:14" ht="27.6">
      <c r="A16" s="155"/>
      <c r="B16" s="46" t="s">
        <v>28</v>
      </c>
      <c r="C16" s="42"/>
      <c r="D16" s="42"/>
      <c r="E16" s="42"/>
      <c r="F16" s="42"/>
      <c r="G16" s="42"/>
      <c r="H16" s="41"/>
      <c r="I16" s="41"/>
      <c r="J16" s="41"/>
      <c r="K16" s="42"/>
      <c r="L16" s="42"/>
      <c r="M16" s="42"/>
      <c r="N16" s="42"/>
    </row>
    <row r="17" spans="1:14">
      <c r="A17" s="155"/>
      <c r="B17" s="46" t="s">
        <v>29</v>
      </c>
      <c r="C17" s="42"/>
      <c r="D17" s="42"/>
      <c r="E17" s="42"/>
      <c r="F17" s="42"/>
      <c r="G17" s="42"/>
      <c r="H17" s="41"/>
      <c r="I17" s="41"/>
      <c r="J17" s="41"/>
      <c r="K17" s="42"/>
      <c r="L17" s="42"/>
      <c r="M17" s="42"/>
      <c r="N17" s="42"/>
    </row>
    <row r="18" spans="1:14">
      <c r="A18" s="155"/>
      <c r="B18" s="46" t="s">
        <v>30</v>
      </c>
      <c r="C18" s="42"/>
      <c r="D18" s="42"/>
      <c r="E18" s="42"/>
      <c r="F18" s="42"/>
      <c r="G18" s="42"/>
      <c r="H18" s="41"/>
      <c r="I18" s="41"/>
      <c r="J18" s="41"/>
      <c r="K18" s="42"/>
      <c r="L18" s="42"/>
      <c r="M18" s="42"/>
      <c r="N18" s="42"/>
    </row>
    <row r="19" spans="1:14">
      <c r="A19" s="155"/>
      <c r="B19" s="46" t="s">
        <v>31</v>
      </c>
      <c r="C19" s="42"/>
      <c r="D19" s="42"/>
      <c r="E19" s="42"/>
      <c r="F19" s="42"/>
      <c r="G19" s="42"/>
      <c r="H19" s="42"/>
      <c r="I19" s="42"/>
      <c r="J19" s="41"/>
      <c r="K19" s="41"/>
      <c r="L19" s="42"/>
      <c r="M19" s="42"/>
      <c r="N19" s="42"/>
    </row>
    <row r="20" spans="1:14">
      <c r="A20" s="156"/>
      <c r="B20" s="47" t="s">
        <v>32</v>
      </c>
      <c r="C20" s="42"/>
      <c r="D20" s="42"/>
      <c r="E20" s="42"/>
      <c r="F20" s="42"/>
      <c r="G20" s="42"/>
      <c r="H20" s="42"/>
      <c r="I20" s="42"/>
      <c r="J20" s="41"/>
      <c r="K20" s="41"/>
      <c r="L20" s="42"/>
      <c r="M20" s="42"/>
      <c r="N20" s="42"/>
    </row>
    <row r="21" spans="1:14" ht="16.2" thickBot="1">
      <c r="A21" s="154" t="s">
        <v>33</v>
      </c>
      <c r="B21" s="36" t="s">
        <v>34</v>
      </c>
      <c r="C21" s="42"/>
      <c r="D21" s="42"/>
      <c r="E21" s="42"/>
      <c r="F21" s="42"/>
      <c r="G21" s="42"/>
      <c r="H21" s="42"/>
      <c r="I21" s="48"/>
      <c r="J21" s="48"/>
      <c r="K21" s="42"/>
      <c r="L21" s="41"/>
      <c r="M21" s="48"/>
      <c r="N21" s="48"/>
    </row>
    <row r="22" spans="1:14" ht="16.2" thickBot="1">
      <c r="A22" s="155"/>
      <c r="B22" s="36" t="s">
        <v>35</v>
      </c>
      <c r="C22" s="42"/>
      <c r="D22" s="42"/>
      <c r="E22" s="42"/>
      <c r="F22" s="42"/>
      <c r="G22" s="42"/>
      <c r="H22" s="42"/>
      <c r="I22" s="48"/>
      <c r="J22" s="48"/>
      <c r="K22" s="48"/>
      <c r="L22" s="48"/>
      <c r="M22" s="41"/>
      <c r="N22" s="48"/>
    </row>
    <row r="23" spans="1:14" ht="27.6">
      <c r="A23" s="49" t="s">
        <v>36</v>
      </c>
      <c r="B23" s="40" t="s">
        <v>37</v>
      </c>
      <c r="C23" s="42"/>
      <c r="D23" s="42"/>
      <c r="E23" s="42"/>
      <c r="F23" s="48"/>
      <c r="G23" s="48"/>
      <c r="H23" s="48"/>
      <c r="I23" s="48"/>
      <c r="J23" s="48"/>
      <c r="K23" s="48"/>
      <c r="L23" s="48"/>
      <c r="M23" s="48"/>
      <c r="N23" s="41"/>
    </row>
    <row r="24" spans="1:14" ht="43.95" customHeight="1">
      <c r="A24" s="157" t="s">
        <v>38</v>
      </c>
      <c r="B24" s="157"/>
      <c r="C24" s="157"/>
      <c r="D24" s="157"/>
      <c r="E24" s="157"/>
      <c r="F24" s="157"/>
      <c r="G24" s="157"/>
      <c r="H24" s="157"/>
      <c r="I24" s="157"/>
      <c r="J24" s="157"/>
      <c r="K24" s="157"/>
      <c r="L24" s="157"/>
      <c r="M24" s="157"/>
      <c r="N24" s="157"/>
    </row>
    <row r="25" spans="1:14">
      <c r="A25" s="152"/>
      <c r="B25" s="152"/>
      <c r="C25" s="152"/>
      <c r="D25" s="152"/>
      <c r="E25" s="152"/>
      <c r="F25" s="152"/>
      <c r="G25" s="152"/>
      <c r="H25" s="152"/>
      <c r="I25" s="152"/>
      <c r="J25" s="152"/>
    </row>
    <row r="26" spans="1:14">
      <c r="A26" s="152"/>
      <c r="B26" s="152"/>
      <c r="C26" s="152"/>
      <c r="D26" s="152"/>
      <c r="E26" s="152"/>
      <c r="F26" s="152"/>
      <c r="G26" s="152"/>
      <c r="H26" s="152"/>
      <c r="I26" s="152"/>
      <c r="J26" s="152"/>
    </row>
    <row r="27" spans="1:14">
      <c r="A27" s="152"/>
      <c r="B27" s="152"/>
      <c r="C27" s="152"/>
      <c r="D27" s="152"/>
      <c r="E27" s="152"/>
      <c r="F27" s="152"/>
      <c r="G27" s="152"/>
      <c r="H27" s="152"/>
      <c r="I27" s="152"/>
      <c r="J27" s="152"/>
    </row>
    <row r="28" spans="1:14">
      <c r="B28" s="8"/>
    </row>
    <row r="29" spans="1:14">
      <c r="A29" s="9"/>
    </row>
    <row r="30" spans="1:14">
      <c r="A30" s="152"/>
      <c r="B30" s="152"/>
      <c r="C30" s="152"/>
      <c r="D30" s="152"/>
      <c r="E30" s="152"/>
      <c r="F30" s="152"/>
      <c r="G30" s="152"/>
      <c r="H30" s="152"/>
      <c r="I30" s="152"/>
      <c r="J30" s="152"/>
    </row>
    <row r="31" spans="1:14">
      <c r="A31" s="152"/>
      <c r="B31" s="152"/>
      <c r="C31" s="152"/>
      <c r="D31" s="152"/>
      <c r="E31" s="152"/>
      <c r="F31" s="152"/>
      <c r="G31" s="152"/>
      <c r="H31" s="152"/>
      <c r="I31" s="152"/>
      <c r="J31" s="152"/>
    </row>
    <row r="32" spans="1:14">
      <c r="A32" s="152"/>
      <c r="B32" s="152"/>
      <c r="C32" s="152"/>
      <c r="D32" s="152"/>
      <c r="E32" s="152"/>
      <c r="F32" s="152"/>
      <c r="G32" s="152"/>
      <c r="H32" s="152"/>
      <c r="I32" s="152"/>
      <c r="J32" s="152"/>
    </row>
    <row r="33" spans="1:10">
      <c r="A33" s="152"/>
      <c r="B33" s="152"/>
      <c r="C33" s="152"/>
      <c r="D33" s="152"/>
      <c r="E33" s="152"/>
      <c r="F33" s="152"/>
      <c r="G33" s="152"/>
      <c r="H33" s="152"/>
      <c r="I33" s="152"/>
      <c r="J33" s="152"/>
    </row>
    <row r="34" spans="1:10">
      <c r="A34" s="152"/>
      <c r="B34" s="152"/>
      <c r="C34" s="152"/>
      <c r="D34" s="152"/>
      <c r="E34" s="152"/>
      <c r="F34" s="152"/>
      <c r="G34" s="152"/>
      <c r="H34" s="152"/>
      <c r="I34" s="152"/>
      <c r="J34" s="152"/>
    </row>
    <row r="35" spans="1:10">
      <c r="A35" s="152"/>
      <c r="B35" s="152"/>
      <c r="C35" s="152"/>
      <c r="D35" s="152"/>
      <c r="E35" s="152"/>
      <c r="F35" s="152"/>
      <c r="G35" s="152"/>
      <c r="H35" s="152"/>
      <c r="I35" s="152"/>
      <c r="J35" s="152"/>
    </row>
    <row r="36" spans="1:10">
      <c r="A36" s="152"/>
      <c r="B36" s="152"/>
      <c r="C36" s="152"/>
      <c r="D36" s="152"/>
      <c r="E36" s="152"/>
      <c r="F36" s="152"/>
      <c r="G36" s="152"/>
      <c r="H36" s="152"/>
      <c r="I36" s="152"/>
      <c r="J36" s="152"/>
    </row>
    <row r="37" spans="1:10">
      <c r="A37" s="152"/>
      <c r="B37" s="152"/>
      <c r="C37" s="152"/>
      <c r="D37" s="152"/>
      <c r="E37" s="152"/>
      <c r="F37" s="152"/>
      <c r="G37" s="152"/>
      <c r="H37" s="152"/>
      <c r="I37" s="152"/>
      <c r="J37" s="152"/>
    </row>
    <row r="38" spans="1:10">
      <c r="A38" s="152"/>
      <c r="B38" s="152"/>
      <c r="C38" s="152"/>
      <c r="D38" s="152"/>
      <c r="E38" s="152"/>
      <c r="F38" s="152"/>
      <c r="G38" s="152"/>
      <c r="H38" s="152"/>
      <c r="I38" s="152"/>
      <c r="J38" s="152"/>
    </row>
    <row r="39" spans="1:10">
      <c r="A39" s="152"/>
      <c r="B39" s="152"/>
      <c r="C39" s="152"/>
      <c r="D39" s="152"/>
      <c r="E39" s="152"/>
      <c r="F39" s="152"/>
      <c r="G39" s="152"/>
      <c r="H39" s="152"/>
      <c r="I39" s="152"/>
      <c r="J39" s="152"/>
    </row>
    <row r="40" spans="1:10">
      <c r="A40" s="10"/>
    </row>
  </sheetData>
  <mergeCells count="18">
    <mergeCell ref="A39:J39"/>
    <mergeCell ref="A26:J26"/>
    <mergeCell ref="A27:J27"/>
    <mergeCell ref="A30:J30"/>
    <mergeCell ref="A31:J31"/>
    <mergeCell ref="A32:J32"/>
    <mergeCell ref="A33:J33"/>
    <mergeCell ref="A34:J34"/>
    <mergeCell ref="A35:J35"/>
    <mergeCell ref="A36:J36"/>
    <mergeCell ref="A37:J37"/>
    <mergeCell ref="A38:J38"/>
    <mergeCell ref="A25:J25"/>
    <mergeCell ref="A1:B1"/>
    <mergeCell ref="A11:A20"/>
    <mergeCell ref="A7:A10"/>
    <mergeCell ref="A21:A22"/>
    <mergeCell ref="A24:N24"/>
  </mergeCells>
  <phoneticPr fontId="7" type="noConversion"/>
  <pageMargins left="0.79166666666666663" right="0.66666666666666663" top="0.75" bottom="0.75" header="0.3" footer="0.3"/>
  <pageSetup paperSize="9" orientation="landscape"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00C25-8D33-4DA5-976A-2B349CAF9AD6}">
  <dimension ref="A1:F32"/>
  <sheetViews>
    <sheetView showWhiteSpace="0" zoomScaleNormal="100" workbookViewId="0">
      <selection activeCell="F6" sqref="F6"/>
    </sheetView>
  </sheetViews>
  <sheetFormatPr defaultColWidth="9.6640625" defaultRowHeight="15.6"/>
  <cols>
    <col min="1" max="1" width="20" style="1" customWidth="1"/>
    <col min="2" max="2" width="41.88671875" style="7" customWidth="1"/>
    <col min="3" max="4" width="5" style="1" bestFit="1" customWidth="1"/>
    <col min="5" max="5" width="5.33203125" style="1" bestFit="1" customWidth="1"/>
    <col min="6" max="6" width="5.33203125" style="1" customWidth="1"/>
    <col min="7" max="16384" width="9.6640625" style="1"/>
  </cols>
  <sheetData>
    <row r="1" spans="1:6" ht="31.2" customHeight="1">
      <c r="A1" s="153" t="s">
        <v>183</v>
      </c>
      <c r="B1" s="153"/>
    </row>
    <row r="2" spans="1:6">
      <c r="A2" s="2"/>
      <c r="B2" s="3"/>
      <c r="E2" s="4"/>
      <c r="F2" s="4"/>
    </row>
    <row r="3" spans="1:6">
      <c r="A3" s="5" t="s">
        <v>0</v>
      </c>
      <c r="B3" s="11" t="s">
        <v>1</v>
      </c>
    </row>
    <row r="4" spans="1:6">
      <c r="A4" s="5" t="s">
        <v>2</v>
      </c>
      <c r="B4" s="3"/>
    </row>
    <row r="5" spans="1:6">
      <c r="A5" s="6"/>
    </row>
    <row r="6" spans="1:6">
      <c r="A6" s="37" t="s">
        <v>3</v>
      </c>
      <c r="B6" s="38" t="s">
        <v>4</v>
      </c>
      <c r="C6" s="39" t="s">
        <v>5</v>
      </c>
      <c r="D6" s="39" t="s">
        <v>6</v>
      </c>
      <c r="E6" s="39" t="s">
        <v>7</v>
      </c>
      <c r="F6" s="39" t="s">
        <v>8</v>
      </c>
    </row>
    <row r="7" spans="1:6">
      <c r="A7" s="154" t="s">
        <v>17</v>
      </c>
      <c r="B7" s="40" t="s">
        <v>18</v>
      </c>
      <c r="C7" s="41"/>
      <c r="D7" s="42"/>
      <c r="E7" s="42"/>
      <c r="F7" s="42"/>
    </row>
    <row r="8" spans="1:6">
      <c r="A8" s="155"/>
      <c r="B8" s="40" t="s">
        <v>19</v>
      </c>
      <c r="C8" s="41"/>
      <c r="D8" s="42"/>
      <c r="E8" s="42"/>
      <c r="F8" s="42"/>
    </row>
    <row r="9" spans="1:6">
      <c r="A9" s="156"/>
      <c r="B9" s="44" t="s">
        <v>21</v>
      </c>
      <c r="C9" s="41"/>
      <c r="D9" s="43"/>
      <c r="E9" s="43"/>
      <c r="F9" s="43"/>
    </row>
    <row r="10" spans="1:6" ht="15.6" customHeight="1">
      <c r="A10" s="154" t="s">
        <v>22</v>
      </c>
      <c r="B10" s="44" t="s">
        <v>23</v>
      </c>
      <c r="C10" s="41"/>
      <c r="D10" s="42"/>
      <c r="E10" s="43"/>
      <c r="F10" s="43"/>
    </row>
    <row r="11" spans="1:6" ht="15.6" customHeight="1">
      <c r="A11" s="155"/>
      <c r="B11" s="46" t="s">
        <v>25</v>
      </c>
      <c r="C11" s="42"/>
      <c r="D11" s="41"/>
      <c r="E11" s="42"/>
      <c r="F11" s="42"/>
    </row>
    <row r="12" spans="1:6" ht="27.6">
      <c r="A12" s="155"/>
      <c r="B12" s="46" t="s">
        <v>26</v>
      </c>
      <c r="C12" s="42"/>
      <c r="D12" s="41"/>
      <c r="E12" s="41"/>
      <c r="F12" s="43"/>
    </row>
    <row r="13" spans="1:6">
      <c r="A13" s="155"/>
      <c r="B13" s="46" t="s">
        <v>29</v>
      </c>
      <c r="C13" s="42"/>
      <c r="D13" s="41"/>
      <c r="E13" s="41"/>
      <c r="F13" s="43"/>
    </row>
    <row r="14" spans="1:6">
      <c r="A14" s="155"/>
      <c r="B14" s="46" t="s">
        <v>30</v>
      </c>
      <c r="C14" s="189"/>
      <c r="D14" s="190"/>
      <c r="E14" s="190"/>
      <c r="F14" s="43"/>
    </row>
    <row r="15" spans="1:6" ht="27.6">
      <c r="A15" s="191" t="s">
        <v>184</v>
      </c>
      <c r="B15" s="46" t="s">
        <v>184</v>
      </c>
      <c r="C15" s="42"/>
      <c r="D15" s="43"/>
      <c r="E15" s="43"/>
      <c r="F15" s="41"/>
    </row>
    <row r="16" spans="1:6" ht="43.95" customHeight="1">
      <c r="A16" s="157" t="s">
        <v>38</v>
      </c>
      <c r="B16" s="157"/>
      <c r="C16" s="157"/>
      <c r="D16" s="157"/>
      <c r="E16" s="157"/>
      <c r="F16" s="151"/>
    </row>
    <row r="17" spans="1:6">
      <c r="A17" s="152"/>
      <c r="B17" s="152"/>
      <c r="C17" s="152"/>
      <c r="D17" s="152"/>
      <c r="E17" s="152"/>
      <c r="F17" s="10"/>
    </row>
    <row r="18" spans="1:6">
      <c r="A18" s="152"/>
      <c r="B18" s="152"/>
      <c r="C18" s="152"/>
      <c r="D18" s="152"/>
      <c r="E18" s="152"/>
      <c r="F18" s="10"/>
    </row>
    <row r="19" spans="1:6">
      <c r="A19" s="152"/>
      <c r="B19" s="152"/>
      <c r="C19" s="152"/>
      <c r="D19" s="152"/>
      <c r="E19" s="152"/>
      <c r="F19" s="10"/>
    </row>
    <row r="20" spans="1:6">
      <c r="B20" s="8"/>
    </row>
    <row r="21" spans="1:6">
      <c r="A21" s="9"/>
    </row>
    <row r="22" spans="1:6">
      <c r="A22" s="152"/>
      <c r="B22" s="152"/>
      <c r="C22" s="152"/>
      <c r="D22" s="152"/>
      <c r="E22" s="152"/>
      <c r="F22" s="10"/>
    </row>
    <row r="23" spans="1:6">
      <c r="A23" s="152"/>
      <c r="B23" s="152"/>
      <c r="C23" s="152"/>
      <c r="D23" s="152"/>
      <c r="E23" s="152"/>
      <c r="F23" s="10"/>
    </row>
    <row r="24" spans="1:6">
      <c r="A24" s="152"/>
      <c r="B24" s="152"/>
      <c r="C24" s="152"/>
      <c r="D24" s="152"/>
      <c r="E24" s="152"/>
      <c r="F24" s="10"/>
    </row>
    <row r="25" spans="1:6">
      <c r="A25" s="152"/>
      <c r="B25" s="152"/>
      <c r="C25" s="152"/>
      <c r="D25" s="152"/>
      <c r="E25" s="152"/>
      <c r="F25" s="10"/>
    </row>
    <row r="26" spans="1:6">
      <c r="A26" s="152"/>
      <c r="B26" s="152"/>
      <c r="C26" s="152"/>
      <c r="D26" s="152"/>
      <c r="E26" s="152"/>
      <c r="F26" s="10"/>
    </row>
    <row r="27" spans="1:6">
      <c r="A27" s="152"/>
      <c r="B27" s="152"/>
      <c r="C27" s="152"/>
      <c r="D27" s="152"/>
      <c r="E27" s="152"/>
      <c r="F27" s="10"/>
    </row>
    <row r="28" spans="1:6">
      <c r="A28" s="152"/>
      <c r="B28" s="152"/>
      <c r="C28" s="152"/>
      <c r="D28" s="152"/>
      <c r="E28" s="152"/>
      <c r="F28" s="10"/>
    </row>
    <row r="29" spans="1:6">
      <c r="A29" s="152"/>
      <c r="B29" s="152"/>
      <c r="C29" s="152"/>
      <c r="D29" s="152"/>
      <c r="E29" s="152"/>
      <c r="F29" s="10"/>
    </row>
    <row r="30" spans="1:6">
      <c r="A30" s="152"/>
      <c r="B30" s="152"/>
      <c r="C30" s="152"/>
      <c r="D30" s="152"/>
      <c r="E30" s="152"/>
      <c r="F30" s="10"/>
    </row>
    <row r="31" spans="1:6">
      <c r="A31" s="152"/>
      <c r="B31" s="152"/>
      <c r="C31" s="152"/>
      <c r="D31" s="152"/>
      <c r="E31" s="152"/>
      <c r="F31" s="10"/>
    </row>
    <row r="32" spans="1:6">
      <c r="A32" s="10"/>
    </row>
  </sheetData>
  <mergeCells count="17">
    <mergeCell ref="A26:E26"/>
    <mergeCell ref="A27:E27"/>
    <mergeCell ref="A28:E28"/>
    <mergeCell ref="A29:E29"/>
    <mergeCell ref="A30:E30"/>
    <mergeCell ref="A31:E31"/>
    <mergeCell ref="A18:E18"/>
    <mergeCell ref="A19:E19"/>
    <mergeCell ref="A22:E22"/>
    <mergeCell ref="A23:E23"/>
    <mergeCell ref="A24:E24"/>
    <mergeCell ref="A25:E25"/>
    <mergeCell ref="A1:B1"/>
    <mergeCell ref="A7:A9"/>
    <mergeCell ref="A10:A14"/>
    <mergeCell ref="A16:E16"/>
    <mergeCell ref="A17:E17"/>
  </mergeCells>
  <pageMargins left="0.79166666666666663" right="0.66666666666666663" top="0.75" bottom="0.75" header="0.3" footer="0.3"/>
  <pageSetup paperSize="9" orientation="landscape"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C22" sqref="C22"/>
    </sheetView>
  </sheetViews>
  <sheetFormatPr defaultRowHeight="14.4"/>
  <cols>
    <col min="1" max="1" width="32.33203125" customWidth="1"/>
    <col min="2" max="2" width="27.33203125" customWidth="1"/>
    <col min="3" max="3" width="24.44140625" customWidth="1"/>
    <col min="4" max="4" width="21.33203125" customWidth="1"/>
    <col min="5" max="5" width="23.6640625" customWidth="1"/>
  </cols>
  <sheetData>
    <row r="1" spans="1:4">
      <c r="A1" s="12" t="s">
        <v>39</v>
      </c>
      <c r="B1" s="13" t="s">
        <v>40</v>
      </c>
      <c r="C1" s="13" t="s">
        <v>41</v>
      </c>
      <c r="D1" s="13" t="s">
        <v>42</v>
      </c>
    </row>
    <row r="2" spans="1:4">
      <c r="A2" s="14" t="s">
        <v>43</v>
      </c>
      <c r="B2" s="15">
        <v>320</v>
      </c>
      <c r="C2" s="16">
        <v>66</v>
      </c>
      <c r="D2" s="17">
        <f>C2*B2</f>
        <v>21120</v>
      </c>
    </row>
    <row r="3" spans="1:4">
      <c r="A3" s="14" t="s">
        <v>44</v>
      </c>
      <c r="B3" s="15">
        <v>320</v>
      </c>
      <c r="C3" s="16">
        <v>30</v>
      </c>
      <c r="D3" s="17">
        <f t="shared" ref="D3:D10" si="0">C3*B3</f>
        <v>9600</v>
      </c>
    </row>
    <row r="4" spans="1:4">
      <c r="A4" s="14" t="s">
        <v>45</v>
      </c>
      <c r="B4" s="15">
        <v>280</v>
      </c>
      <c r="C4" s="16">
        <v>44</v>
      </c>
      <c r="D4" s="17">
        <f t="shared" si="0"/>
        <v>12320</v>
      </c>
    </row>
    <row r="5" spans="1:4">
      <c r="A5" s="14" t="s">
        <v>46</v>
      </c>
      <c r="B5" s="15">
        <v>280</v>
      </c>
      <c r="C5" s="16">
        <v>100</v>
      </c>
      <c r="D5" s="17">
        <f t="shared" si="0"/>
        <v>28000</v>
      </c>
    </row>
    <row r="6" spans="1:4">
      <c r="A6" s="14" t="s">
        <v>47</v>
      </c>
      <c r="B6" s="15">
        <v>280</v>
      </c>
      <c r="C6" s="16">
        <v>100</v>
      </c>
      <c r="D6" s="17">
        <f t="shared" si="0"/>
        <v>28000</v>
      </c>
    </row>
    <row r="7" spans="1:4">
      <c r="A7" s="14" t="s">
        <v>48</v>
      </c>
      <c r="B7" s="15">
        <v>320</v>
      </c>
      <c r="C7" s="16">
        <v>45</v>
      </c>
      <c r="D7" s="17">
        <f t="shared" si="0"/>
        <v>14400</v>
      </c>
    </row>
    <row r="8" spans="1:4">
      <c r="A8" s="14" t="s">
        <v>49</v>
      </c>
      <c r="B8" s="15">
        <v>280</v>
      </c>
      <c r="C8" s="16">
        <v>60</v>
      </c>
      <c r="D8" s="17">
        <f t="shared" si="0"/>
        <v>16800</v>
      </c>
    </row>
    <row r="9" spans="1:4">
      <c r="A9" s="14" t="s">
        <v>50</v>
      </c>
      <c r="B9" s="15">
        <v>280</v>
      </c>
      <c r="C9" s="16">
        <v>60</v>
      </c>
      <c r="D9" s="17">
        <f t="shared" si="0"/>
        <v>16800</v>
      </c>
    </row>
    <row r="10" spans="1:4">
      <c r="A10" s="14" t="s">
        <v>51</v>
      </c>
      <c r="B10" s="15">
        <v>280</v>
      </c>
      <c r="C10" s="16">
        <v>60</v>
      </c>
      <c r="D10" s="17">
        <f t="shared" si="0"/>
        <v>16800</v>
      </c>
    </row>
    <row r="11" spans="1:4" ht="15" thickBot="1">
      <c r="A11" s="18" t="s">
        <v>52</v>
      </c>
      <c r="B11" s="19"/>
      <c r="C11" s="20">
        <f>SUM(C2:C10)</f>
        <v>565</v>
      </c>
      <c r="D11" s="21">
        <f>SUM(D2:D10)</f>
        <v>163840</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5C5-456A-4DFF-B97C-99FEEF7686B8}">
  <dimension ref="A1:D5"/>
  <sheetViews>
    <sheetView tabSelected="1" workbookViewId="0">
      <selection activeCell="D20" sqref="D20"/>
    </sheetView>
  </sheetViews>
  <sheetFormatPr defaultRowHeight="14.4"/>
  <cols>
    <col min="1" max="1" width="32.33203125" customWidth="1"/>
    <col min="2" max="2" width="27.33203125" customWidth="1"/>
    <col min="3" max="3" width="24.44140625" customWidth="1"/>
    <col min="4" max="4" width="21.33203125" customWidth="1"/>
    <col min="5" max="5" width="23.6640625" customWidth="1"/>
  </cols>
  <sheetData>
    <row r="1" spans="1:4">
      <c r="A1" s="12" t="s">
        <v>39</v>
      </c>
      <c r="B1" s="13" t="s">
        <v>40</v>
      </c>
      <c r="C1" s="13" t="s">
        <v>41</v>
      </c>
      <c r="D1" s="13" t="s">
        <v>42</v>
      </c>
    </row>
    <row r="2" spans="1:4">
      <c r="A2" s="14" t="s">
        <v>43</v>
      </c>
      <c r="B2" s="15">
        <v>320</v>
      </c>
      <c r="C2" s="16">
        <v>15</v>
      </c>
      <c r="D2" s="17">
        <f>C2*B2</f>
        <v>4800</v>
      </c>
    </row>
    <row r="3" spans="1:4">
      <c r="A3" s="14" t="s">
        <v>46</v>
      </c>
      <c r="B3" s="15">
        <v>280</v>
      </c>
      <c r="C3" s="16">
        <v>20</v>
      </c>
      <c r="D3" s="17">
        <f t="shared" ref="D3:D4" si="0">C3*B3</f>
        <v>5600</v>
      </c>
    </row>
    <row r="4" spans="1:4">
      <c r="A4" s="14" t="s">
        <v>49</v>
      </c>
      <c r="B4" s="15">
        <v>280</v>
      </c>
      <c r="C4" s="16">
        <v>20</v>
      </c>
      <c r="D4" s="17">
        <f t="shared" si="0"/>
        <v>5600</v>
      </c>
    </row>
    <row r="5" spans="1:4" ht="15" thickBot="1">
      <c r="A5" s="18" t="s">
        <v>52</v>
      </c>
      <c r="B5" s="19"/>
      <c r="C5" s="20">
        <f>SUM(C2:C4)</f>
        <v>55</v>
      </c>
      <c r="D5" s="21">
        <f>SUM(D2:D4)</f>
        <v>16000</v>
      </c>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5"/>
  <sheetViews>
    <sheetView topLeftCell="A31" workbookViewId="0">
      <selection activeCell="B40" sqref="A40:XFD45"/>
    </sheetView>
  </sheetViews>
  <sheetFormatPr defaultRowHeight="14.4"/>
  <cols>
    <col min="1" max="1" width="24.109375" customWidth="1"/>
    <col min="2" max="2" width="85.5546875" customWidth="1"/>
  </cols>
  <sheetData>
    <row r="1" spans="1:2" ht="16.2" thickBot="1">
      <c r="A1" s="22" t="s">
        <v>53</v>
      </c>
      <c r="B1" s="23" t="s">
        <v>54</v>
      </c>
    </row>
    <row r="2" spans="1:2" ht="46.8">
      <c r="A2" s="24" t="s">
        <v>55</v>
      </c>
      <c r="B2" s="27" t="s">
        <v>56</v>
      </c>
    </row>
    <row r="3" spans="1:2" ht="15.6">
      <c r="A3" s="24" t="s">
        <v>57</v>
      </c>
      <c r="B3" s="27" t="s">
        <v>58</v>
      </c>
    </row>
    <row r="4" spans="1:2" ht="15.6">
      <c r="A4" s="25"/>
      <c r="B4" s="27" t="s">
        <v>59</v>
      </c>
    </row>
    <row r="5" spans="1:2" ht="31.2">
      <c r="A5" s="25"/>
      <c r="B5" s="27" t="s">
        <v>60</v>
      </c>
    </row>
    <row r="6" spans="1:2" ht="15.6">
      <c r="A6" s="25"/>
      <c r="B6" s="27" t="s">
        <v>61</v>
      </c>
    </row>
    <row r="7" spans="1:2" ht="15.6">
      <c r="A7" s="25"/>
      <c r="B7" s="27" t="s">
        <v>62</v>
      </c>
    </row>
    <row r="8" spans="1:2" ht="15.6">
      <c r="A8" s="25"/>
      <c r="B8" s="27" t="s">
        <v>63</v>
      </c>
    </row>
    <row r="9" spans="1:2" ht="15.6">
      <c r="A9" s="25"/>
      <c r="B9" s="27" t="s">
        <v>64</v>
      </c>
    </row>
    <row r="10" spans="1:2" ht="15.6">
      <c r="A10" s="25"/>
      <c r="B10" s="27" t="s">
        <v>65</v>
      </c>
    </row>
    <row r="11" spans="1:2" ht="15.6">
      <c r="A11" s="25"/>
      <c r="B11" s="27"/>
    </row>
    <row r="12" spans="1:2" ht="46.8">
      <c r="A12" s="25"/>
      <c r="B12" s="27" t="s">
        <v>66</v>
      </c>
    </row>
    <row r="13" spans="1:2" ht="15.6">
      <c r="A13" s="25"/>
      <c r="B13" s="28" t="s">
        <v>67</v>
      </c>
    </row>
    <row r="14" spans="1:2" ht="15.6">
      <c r="A14" s="25"/>
      <c r="B14" s="28" t="s">
        <v>68</v>
      </c>
    </row>
    <row r="15" spans="1:2" ht="31.2">
      <c r="A15" s="25"/>
      <c r="B15" s="28" t="s">
        <v>69</v>
      </c>
    </row>
    <row r="16" spans="1:2" ht="15.6">
      <c r="A16" s="25"/>
      <c r="B16" s="28" t="s">
        <v>70</v>
      </c>
    </row>
    <row r="17" spans="1:2" ht="15.6">
      <c r="A17" s="25"/>
      <c r="B17" s="28" t="s">
        <v>71</v>
      </c>
    </row>
    <row r="18" spans="1:2" ht="15.6">
      <c r="A18" s="25"/>
      <c r="B18" s="28" t="s">
        <v>72</v>
      </c>
    </row>
    <row r="19" spans="1:2" ht="15.6">
      <c r="A19" s="25"/>
      <c r="B19" s="28" t="s">
        <v>73</v>
      </c>
    </row>
    <row r="20" spans="1:2" ht="16.2" thickBot="1">
      <c r="A20" s="26"/>
      <c r="B20" s="29" t="s">
        <v>74</v>
      </c>
    </row>
    <row r="21" spans="1:2" ht="62.4">
      <c r="A21" s="161" t="s">
        <v>75</v>
      </c>
      <c r="B21" s="30" t="s">
        <v>76</v>
      </c>
    </row>
    <row r="22" spans="1:2" ht="63" thickBot="1">
      <c r="A22" s="162"/>
      <c r="B22" s="31" t="s">
        <v>77</v>
      </c>
    </row>
    <row r="23" spans="1:2" ht="31.2">
      <c r="A23" s="158" t="s">
        <v>78</v>
      </c>
      <c r="B23" s="27" t="s">
        <v>79</v>
      </c>
    </row>
    <row r="24" spans="1:2" ht="47.4" thickBot="1">
      <c r="A24" s="160"/>
      <c r="B24" s="32" t="s">
        <v>80</v>
      </c>
    </row>
    <row r="25" spans="1:2" ht="62.4">
      <c r="A25" s="161" t="s">
        <v>81</v>
      </c>
      <c r="B25" s="30" t="s">
        <v>82</v>
      </c>
    </row>
    <row r="26" spans="1:2" ht="63" thickBot="1">
      <c r="A26" s="162"/>
      <c r="B26" s="31" t="s">
        <v>83</v>
      </c>
    </row>
    <row r="27" spans="1:2" ht="62.4">
      <c r="A27" s="158" t="s">
        <v>47</v>
      </c>
      <c r="B27" s="27" t="s">
        <v>84</v>
      </c>
    </row>
    <row r="28" spans="1:2" ht="63" thickBot="1">
      <c r="A28" s="160"/>
      <c r="B28" s="32" t="s">
        <v>85</v>
      </c>
    </row>
    <row r="29" spans="1:2" ht="15.6">
      <c r="A29" s="161" t="s">
        <v>48</v>
      </c>
      <c r="B29" s="33" t="s">
        <v>86</v>
      </c>
    </row>
    <row r="30" spans="1:2" ht="15.6">
      <c r="A30" s="163"/>
      <c r="B30" s="33" t="s">
        <v>87</v>
      </c>
    </row>
    <row r="31" spans="1:2" ht="15.6">
      <c r="A31" s="163"/>
      <c r="B31" s="33" t="s">
        <v>88</v>
      </c>
    </row>
    <row r="32" spans="1:2" ht="15.6">
      <c r="A32" s="163"/>
      <c r="B32" s="34"/>
    </row>
    <row r="33" spans="1:2" ht="15.6">
      <c r="A33" s="163"/>
      <c r="B33" s="30" t="s">
        <v>89</v>
      </c>
    </row>
    <row r="34" spans="1:2" ht="15.6">
      <c r="A34" s="163"/>
      <c r="B34" s="30" t="s">
        <v>90</v>
      </c>
    </row>
    <row r="35" spans="1:2" ht="16.2" thickBot="1">
      <c r="A35" s="162"/>
      <c r="B35" s="31" t="s">
        <v>91</v>
      </c>
    </row>
    <row r="36" spans="1:2" ht="15.6">
      <c r="A36" s="158" t="s">
        <v>49</v>
      </c>
      <c r="B36" s="35" t="s">
        <v>92</v>
      </c>
    </row>
    <row r="37" spans="1:2" ht="15.6">
      <c r="A37" s="159"/>
      <c r="B37" s="35" t="s">
        <v>93</v>
      </c>
    </row>
    <row r="38" spans="1:2" ht="15.6">
      <c r="A38" s="159"/>
      <c r="B38" s="35" t="s">
        <v>94</v>
      </c>
    </row>
    <row r="39" spans="1:2" ht="15.6">
      <c r="A39" s="159"/>
      <c r="B39" s="35" t="s">
        <v>95</v>
      </c>
    </row>
    <row r="40" spans="1:2" ht="15.6" thickBot="1">
      <c r="A40" s="160"/>
      <c r="B40" s="29"/>
    </row>
    <row r="41" spans="1:2" ht="15.6">
      <c r="A41" s="158" t="s">
        <v>96</v>
      </c>
      <c r="B41" s="27" t="s">
        <v>97</v>
      </c>
    </row>
    <row r="42" spans="1:2" ht="15.6">
      <c r="A42" s="159"/>
      <c r="B42" s="27" t="s">
        <v>98</v>
      </c>
    </row>
    <row r="43" spans="1:2" ht="16.2" thickBot="1">
      <c r="A43" s="160"/>
      <c r="B43" s="32" t="s">
        <v>99</v>
      </c>
    </row>
    <row r="44" spans="1:2" ht="46.8">
      <c r="A44" s="161" t="s">
        <v>100</v>
      </c>
      <c r="B44" s="30" t="s">
        <v>101</v>
      </c>
    </row>
    <row r="45" spans="1:2" ht="47.4" thickBot="1">
      <c r="A45" s="162"/>
      <c r="B45" s="31" t="s">
        <v>102</v>
      </c>
    </row>
  </sheetData>
  <mergeCells count="8">
    <mergeCell ref="A41:A43"/>
    <mergeCell ref="A44:A45"/>
    <mergeCell ref="A21:A22"/>
    <mergeCell ref="A23:A24"/>
    <mergeCell ref="A25:A26"/>
    <mergeCell ref="A27:A28"/>
    <mergeCell ref="A29:A35"/>
    <mergeCell ref="A36:A4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96"/>
  <sheetViews>
    <sheetView topLeftCell="A34" zoomScaleNormal="100" workbookViewId="0">
      <selection activeCell="M42" sqref="M42"/>
    </sheetView>
  </sheetViews>
  <sheetFormatPr defaultColWidth="11.88671875" defaultRowHeight="15"/>
  <cols>
    <col min="1" max="1" width="5.6640625" style="50" customWidth="1"/>
    <col min="2" max="2" width="35.6640625" style="51" customWidth="1"/>
    <col min="3" max="3" width="60.33203125" style="51" customWidth="1"/>
    <col min="4" max="4" width="12.109375" style="50" customWidth="1"/>
    <col min="5" max="7" width="20.109375" style="51" customWidth="1"/>
    <col min="8" max="10" width="20.109375" style="52" hidden="1" customWidth="1"/>
    <col min="11" max="11" width="15.6640625" style="51" customWidth="1"/>
    <col min="12" max="12" width="18.44140625" style="51" customWidth="1"/>
    <col min="13" max="16384" width="11.88671875" style="51"/>
  </cols>
  <sheetData>
    <row r="2" spans="1:13" s="54" customFormat="1" ht="13.2">
      <c r="A2" s="53"/>
      <c r="D2" s="53"/>
      <c r="H2" s="55"/>
      <c r="I2" s="55"/>
      <c r="J2" s="55"/>
    </row>
    <row r="3" spans="1:13" s="56" customFormat="1" ht="13.2">
      <c r="A3" s="53"/>
      <c r="D3" s="53"/>
      <c r="H3" s="57"/>
      <c r="I3" s="57"/>
      <c r="J3" s="57"/>
    </row>
    <row r="4" spans="1:13" s="59" customFormat="1" ht="11.4">
      <c r="A4" s="58"/>
      <c r="D4" s="58"/>
      <c r="H4" s="60"/>
      <c r="I4" s="60"/>
      <c r="J4" s="60"/>
    </row>
    <row r="5" spans="1:13" s="59" customFormat="1" ht="14.4">
      <c r="A5" s="58"/>
      <c r="B5" s="61"/>
      <c r="C5" s="61"/>
      <c r="D5" s="62"/>
      <c r="E5" s="61"/>
      <c r="F5" s="61"/>
      <c r="G5" s="61"/>
      <c r="H5" s="63"/>
      <c r="I5" s="63"/>
      <c r="J5" s="63"/>
    </row>
    <row r="6" spans="1:13" s="59" customFormat="1" ht="14.4">
      <c r="A6" s="58"/>
      <c r="B6" s="61"/>
      <c r="C6" s="61"/>
      <c r="D6" s="62"/>
      <c r="E6" s="61"/>
      <c r="F6" s="61"/>
      <c r="G6" s="61"/>
      <c r="H6" s="63"/>
      <c r="I6" s="63"/>
      <c r="J6" s="63"/>
    </row>
    <row r="7" spans="1:13" s="59" customFormat="1" ht="14.4">
      <c r="A7" s="58"/>
      <c r="B7" s="61"/>
      <c r="C7" s="61"/>
      <c r="D7" s="62"/>
      <c r="E7" s="61"/>
      <c r="F7" s="61"/>
      <c r="G7" s="61"/>
      <c r="H7" s="63"/>
      <c r="I7" s="63"/>
      <c r="J7" s="63"/>
    </row>
    <row r="8" spans="1:13" ht="36.9" customHeight="1">
      <c r="A8" s="188" t="s">
        <v>103</v>
      </c>
      <c r="B8" s="188"/>
      <c r="C8" s="188"/>
      <c r="D8" s="188"/>
      <c r="E8" s="188"/>
      <c r="F8" s="188"/>
      <c r="G8" s="188"/>
      <c r="H8" s="188"/>
      <c r="I8" s="188"/>
      <c r="J8" s="188"/>
    </row>
    <row r="9" spans="1:13" ht="18" customHeight="1">
      <c r="A9" s="64"/>
      <c r="B9" s="64"/>
      <c r="C9" s="64"/>
      <c r="D9" s="64"/>
      <c r="E9" s="64"/>
      <c r="F9" s="64"/>
      <c r="G9" s="64"/>
      <c r="H9" s="64"/>
      <c r="I9" s="64"/>
      <c r="J9" s="64"/>
    </row>
    <row r="10" spans="1:13" ht="15.6">
      <c r="E10" s="65"/>
      <c r="F10" s="65"/>
      <c r="G10" s="66" t="s">
        <v>104</v>
      </c>
      <c r="H10" s="67"/>
      <c r="I10" s="67"/>
    </row>
    <row r="11" spans="1:13" ht="15.6">
      <c r="E11" s="65"/>
      <c r="F11" s="65"/>
      <c r="G11" s="65"/>
      <c r="H11" s="67"/>
      <c r="I11" s="67"/>
      <c r="J11" s="66"/>
    </row>
    <row r="12" spans="1:13" ht="15.6">
      <c r="A12" s="68" t="s">
        <v>105</v>
      </c>
      <c r="E12" s="65"/>
      <c r="F12" s="65"/>
      <c r="G12" s="65"/>
      <c r="H12" s="67"/>
      <c r="I12" s="67"/>
      <c r="J12" s="67"/>
    </row>
    <row r="13" spans="1:13" ht="15.6">
      <c r="A13" s="68" t="s">
        <v>106</v>
      </c>
      <c r="B13" s="69"/>
      <c r="C13" s="69"/>
      <c r="D13" s="70"/>
      <c r="E13" s="50"/>
      <c r="F13" s="50"/>
      <c r="G13" s="50"/>
      <c r="H13" s="71"/>
      <c r="I13" s="71"/>
      <c r="J13" s="71"/>
    </row>
    <row r="14" spans="1:13" ht="15.6">
      <c r="A14" s="68"/>
      <c r="B14" s="69"/>
      <c r="C14" s="69"/>
      <c r="D14" s="70"/>
      <c r="E14" s="50"/>
      <c r="F14" s="50"/>
      <c r="G14" s="50"/>
      <c r="H14" s="71"/>
      <c r="I14" s="71"/>
      <c r="J14" s="71"/>
    </row>
    <row r="15" spans="1:13" ht="15.6">
      <c r="B15" s="72"/>
      <c r="C15" s="72"/>
      <c r="D15" s="73"/>
      <c r="F15" s="65"/>
      <c r="G15" s="65"/>
      <c r="H15" s="67"/>
      <c r="I15" s="67"/>
      <c r="J15" s="67"/>
    </row>
    <row r="16" spans="1:13" s="80" customFormat="1" ht="31.2">
      <c r="A16" s="74" t="s">
        <v>107</v>
      </c>
      <c r="B16" s="74" t="s">
        <v>108</v>
      </c>
      <c r="C16" s="74" t="s">
        <v>109</v>
      </c>
      <c r="D16" s="74" t="s">
        <v>110</v>
      </c>
      <c r="E16" s="75" t="s">
        <v>111</v>
      </c>
      <c r="F16" s="75" t="s">
        <v>112</v>
      </c>
      <c r="G16" s="76" t="s">
        <v>113</v>
      </c>
      <c r="H16" s="77" t="s">
        <v>114</v>
      </c>
      <c r="I16" s="78" t="s">
        <v>115</v>
      </c>
      <c r="J16" s="78" t="s">
        <v>116</v>
      </c>
      <c r="K16" s="79">
        <v>0.1</v>
      </c>
      <c r="L16" s="51">
        <v>24200</v>
      </c>
      <c r="M16" s="51"/>
    </row>
    <row r="17" spans="1:13" s="86" customFormat="1" ht="17.399999999999999">
      <c r="A17" s="81"/>
      <c r="B17" s="164" t="s">
        <v>117</v>
      </c>
      <c r="C17" s="165"/>
      <c r="D17" s="165"/>
      <c r="E17" s="165"/>
      <c r="F17" s="166"/>
      <c r="G17" s="82"/>
      <c r="H17" s="83"/>
      <c r="I17" s="83"/>
      <c r="J17" s="84"/>
      <c r="K17" s="85"/>
      <c r="L17" s="85"/>
      <c r="M17" s="85"/>
    </row>
    <row r="18" spans="1:13" s="96" customFormat="1" ht="15.6">
      <c r="A18" s="87">
        <v>1</v>
      </c>
      <c r="B18" s="88" t="s">
        <v>118</v>
      </c>
      <c r="C18" s="88"/>
      <c r="D18" s="89"/>
      <c r="E18" s="90"/>
      <c r="F18" s="90"/>
      <c r="G18" s="91"/>
      <c r="H18" s="92"/>
      <c r="I18" s="93"/>
      <c r="J18" s="94"/>
      <c r="K18" s="95"/>
      <c r="L18" s="95"/>
    </row>
    <row r="19" spans="1:13" s="96" customFormat="1" ht="31.2">
      <c r="A19" s="97"/>
      <c r="B19" s="98" t="s">
        <v>119</v>
      </c>
      <c r="C19" s="99" t="s">
        <v>120</v>
      </c>
      <c r="D19" s="173">
        <v>1</v>
      </c>
      <c r="E19" s="176">
        <f>153.5/0.9</f>
        <v>170.55555555555554</v>
      </c>
      <c r="F19" s="176">
        <f>E19*D19</f>
        <v>170.55555555555554</v>
      </c>
      <c r="G19" s="179">
        <f>F19*12</f>
        <v>2046.6666666666665</v>
      </c>
      <c r="H19" s="182">
        <f>ROUND(E19/(1-$K$16)*$L$16,-3)</f>
        <v>4586000</v>
      </c>
      <c r="I19" s="167">
        <f>H19*D19</f>
        <v>4586000</v>
      </c>
      <c r="J19" s="185">
        <f>I19*12</f>
        <v>55032000</v>
      </c>
    </row>
    <row r="20" spans="1:13" s="96" customFormat="1" ht="31.2">
      <c r="A20" s="97"/>
      <c r="B20" s="98" t="s">
        <v>121</v>
      </c>
      <c r="C20" s="99" t="s">
        <v>122</v>
      </c>
      <c r="D20" s="175"/>
      <c r="E20" s="178"/>
      <c r="F20" s="178"/>
      <c r="G20" s="181"/>
      <c r="H20" s="184"/>
      <c r="I20" s="169"/>
      <c r="J20" s="186"/>
    </row>
    <row r="21" spans="1:13" s="96" customFormat="1" ht="15.6">
      <c r="A21" s="87">
        <v>2</v>
      </c>
      <c r="B21" s="88" t="s">
        <v>123</v>
      </c>
      <c r="C21" s="88"/>
      <c r="D21" s="89"/>
      <c r="E21" s="107"/>
      <c r="F21" s="107"/>
      <c r="G21" s="108"/>
      <c r="H21" s="109"/>
      <c r="I21" s="110"/>
      <c r="J21" s="111"/>
      <c r="K21" s="95"/>
      <c r="L21" s="95"/>
    </row>
    <row r="22" spans="1:13" s="96" customFormat="1" ht="62.4">
      <c r="A22" s="97"/>
      <c r="B22" s="98" t="s">
        <v>124</v>
      </c>
      <c r="C22" s="99" t="s">
        <v>125</v>
      </c>
      <c r="D22" s="100">
        <v>1</v>
      </c>
      <c r="E22" s="101">
        <f>576.7/0.9</f>
        <v>640.77777777777783</v>
      </c>
      <c r="F22" s="112">
        <f t="shared" ref="F22:F23" si="0">E22*D22</f>
        <v>640.77777777777783</v>
      </c>
      <c r="G22" s="113">
        <f>F22*12</f>
        <v>7689.3333333333339</v>
      </c>
      <c r="H22" s="114">
        <f>ROUND(E22/(1-$K$16)*$L$16,-3)</f>
        <v>17230000</v>
      </c>
      <c r="I22" s="115">
        <f>H22*D22</f>
        <v>17230000</v>
      </c>
      <c r="J22" s="103">
        <f>I22*12</f>
        <v>206760000</v>
      </c>
      <c r="M22" s="116"/>
    </row>
    <row r="23" spans="1:13" s="96" customFormat="1" ht="31.2">
      <c r="A23" s="97"/>
      <c r="B23" s="98" t="s">
        <v>126</v>
      </c>
      <c r="C23" s="99" t="s">
        <v>127</v>
      </c>
      <c r="D23" s="117">
        <v>5120</v>
      </c>
      <c r="E23" s="112">
        <f>0.065/0.9</f>
        <v>7.2222222222222229E-2</v>
      </c>
      <c r="F23" s="112">
        <f t="shared" si="0"/>
        <v>369.77777777777783</v>
      </c>
      <c r="G23" s="102">
        <f>F23*12</f>
        <v>4437.3333333333339</v>
      </c>
      <c r="H23" s="114">
        <f>ROUND(E23/(1-$K$16)*$L$16,-3)</f>
        <v>2000</v>
      </c>
      <c r="I23" s="118">
        <f>H23*D23</f>
        <v>10240000</v>
      </c>
      <c r="J23" s="119">
        <f>I23*12</f>
        <v>122880000</v>
      </c>
      <c r="K23" s="120"/>
      <c r="L23" s="121"/>
    </row>
    <row r="24" spans="1:13" s="86" customFormat="1" ht="17.399999999999999">
      <c r="A24" s="81"/>
      <c r="B24" s="164" t="s">
        <v>128</v>
      </c>
      <c r="C24" s="165"/>
      <c r="D24" s="165"/>
      <c r="E24" s="165"/>
      <c r="F24" s="166"/>
      <c r="G24" s="122"/>
      <c r="H24" s="123"/>
      <c r="I24" s="123"/>
      <c r="J24" s="124"/>
      <c r="K24" s="85"/>
      <c r="L24" s="85"/>
      <c r="M24" s="85"/>
    </row>
    <row r="25" spans="1:13" s="96" customFormat="1" ht="15.6">
      <c r="A25" s="87">
        <v>3</v>
      </c>
      <c r="B25" s="88" t="s">
        <v>118</v>
      </c>
      <c r="C25" s="88"/>
      <c r="D25" s="89"/>
      <c r="E25" s="107"/>
      <c r="F25" s="107"/>
      <c r="G25" s="108"/>
      <c r="H25" s="109"/>
      <c r="I25" s="110"/>
      <c r="J25" s="111"/>
      <c r="K25" s="95"/>
      <c r="L25" s="95"/>
    </row>
    <row r="26" spans="1:13" s="96" customFormat="1" ht="31.2">
      <c r="A26" s="97"/>
      <c r="B26" s="98" t="s">
        <v>119</v>
      </c>
      <c r="C26" s="99" t="s">
        <v>120</v>
      </c>
      <c r="D26" s="173">
        <v>1</v>
      </c>
      <c r="E26" s="176">
        <f>112.54/0.9</f>
        <v>125.04444444444445</v>
      </c>
      <c r="F26" s="176">
        <f>E26*D26</f>
        <v>125.04444444444445</v>
      </c>
      <c r="G26" s="179">
        <f>F26*12</f>
        <v>1500.5333333333333</v>
      </c>
      <c r="H26" s="182">
        <f t="shared" ref="H26:H27" si="1">ROUND(E26/(1-$K$16)*$L$16,-3)</f>
        <v>3362000</v>
      </c>
      <c r="I26" s="167">
        <f>H26*D26</f>
        <v>3362000</v>
      </c>
      <c r="J26" s="185">
        <f>I26*12</f>
        <v>40344000</v>
      </c>
    </row>
    <row r="27" spans="1:13" s="96" customFormat="1" ht="31.2">
      <c r="A27" s="97"/>
      <c r="B27" s="98" t="s">
        <v>121</v>
      </c>
      <c r="C27" s="99" t="s">
        <v>129</v>
      </c>
      <c r="D27" s="175"/>
      <c r="E27" s="178"/>
      <c r="F27" s="178"/>
      <c r="G27" s="181"/>
      <c r="H27" s="184">
        <f t="shared" si="1"/>
        <v>0</v>
      </c>
      <c r="I27" s="169">
        <f>H27*D27</f>
        <v>0</v>
      </c>
      <c r="J27" s="186"/>
    </row>
    <row r="28" spans="1:13" s="96" customFormat="1" ht="15.6">
      <c r="A28" s="87">
        <v>4</v>
      </c>
      <c r="B28" s="88" t="s">
        <v>123</v>
      </c>
      <c r="C28" s="88"/>
      <c r="D28" s="89"/>
      <c r="E28" s="107"/>
      <c r="F28" s="107"/>
      <c r="G28" s="108"/>
      <c r="H28" s="109"/>
      <c r="I28" s="110"/>
      <c r="J28" s="111"/>
      <c r="K28" s="95"/>
      <c r="L28" s="95"/>
    </row>
    <row r="29" spans="1:13" s="96" customFormat="1" ht="62.4">
      <c r="A29" s="97"/>
      <c r="B29" s="98" t="s">
        <v>124</v>
      </c>
      <c r="C29" s="99" t="s">
        <v>125</v>
      </c>
      <c r="D29" s="100">
        <v>1</v>
      </c>
      <c r="E29" s="101">
        <f>576.7/0.9</f>
        <v>640.77777777777783</v>
      </c>
      <c r="F29" s="112">
        <f t="shared" ref="F29:F30" si="2">E29*D29</f>
        <v>640.77777777777783</v>
      </c>
      <c r="G29" s="113">
        <f>F29*12</f>
        <v>7689.3333333333339</v>
      </c>
      <c r="H29" s="114">
        <f>ROUND(E29/(1-$K$16)*$L$16,-3)</f>
        <v>17230000</v>
      </c>
      <c r="I29" s="115">
        <f>H29*D29</f>
        <v>17230000</v>
      </c>
      <c r="J29" s="103">
        <f>I29*12</f>
        <v>206760000</v>
      </c>
      <c r="M29" s="116"/>
    </row>
    <row r="30" spans="1:13" s="96" customFormat="1" ht="31.2">
      <c r="A30" s="97"/>
      <c r="B30" s="98" t="s">
        <v>126</v>
      </c>
      <c r="C30" s="99" t="s">
        <v>130</v>
      </c>
      <c r="D30" s="117">
        <v>3072</v>
      </c>
      <c r="E30" s="112">
        <f>0.065/0.9</f>
        <v>7.2222222222222229E-2</v>
      </c>
      <c r="F30" s="112">
        <f t="shared" si="2"/>
        <v>221.86666666666667</v>
      </c>
      <c r="G30" s="102">
        <f>F30*12</f>
        <v>2662.4</v>
      </c>
      <c r="H30" s="114">
        <f>ROUND(E30/(1-$K$16)*$L$16,-3)</f>
        <v>2000</v>
      </c>
      <c r="I30" s="118">
        <f>H30*D30</f>
        <v>6144000</v>
      </c>
      <c r="J30" s="119">
        <f>I30*12</f>
        <v>73728000</v>
      </c>
      <c r="K30" s="120"/>
      <c r="L30" s="121"/>
    </row>
    <row r="31" spans="1:13" s="96" customFormat="1" ht="15.6">
      <c r="A31" s="87">
        <v>5</v>
      </c>
      <c r="B31" s="88" t="s">
        <v>131</v>
      </c>
      <c r="C31" s="88"/>
      <c r="D31" s="89"/>
      <c r="E31" s="107"/>
      <c r="F31" s="107"/>
      <c r="G31" s="108"/>
      <c r="H31" s="109"/>
      <c r="I31" s="110"/>
      <c r="J31" s="111"/>
      <c r="K31" s="95"/>
      <c r="L31" s="95"/>
    </row>
    <row r="32" spans="1:13" s="96" customFormat="1" ht="31.2">
      <c r="A32" s="97"/>
      <c r="B32" s="98" t="s">
        <v>132</v>
      </c>
      <c r="C32" s="99" t="s">
        <v>133</v>
      </c>
      <c r="D32" s="173">
        <v>1</v>
      </c>
      <c r="E32" s="176">
        <f>47.6/0.9</f>
        <v>52.888888888888886</v>
      </c>
      <c r="F32" s="176">
        <f>D32*E32</f>
        <v>52.888888888888886</v>
      </c>
      <c r="G32" s="179">
        <f>F32*12</f>
        <v>634.66666666666663</v>
      </c>
      <c r="H32" s="182">
        <f>ROUND(E32/(1-$K$16)*$L$16,-3)</f>
        <v>1422000</v>
      </c>
      <c r="I32" s="167">
        <f>H32*D32</f>
        <v>1422000</v>
      </c>
      <c r="J32" s="185">
        <f>I32*12</f>
        <v>17064000</v>
      </c>
    </row>
    <row r="33" spans="1:13" s="96" customFormat="1" ht="31.2">
      <c r="A33" s="97"/>
      <c r="B33" s="98" t="s">
        <v>134</v>
      </c>
      <c r="C33" s="125" t="s">
        <v>135</v>
      </c>
      <c r="D33" s="174"/>
      <c r="E33" s="177"/>
      <c r="F33" s="177"/>
      <c r="G33" s="180"/>
      <c r="H33" s="183"/>
      <c r="I33" s="168"/>
      <c r="J33" s="187"/>
    </row>
    <row r="34" spans="1:13" s="96" customFormat="1" ht="31.2">
      <c r="A34" s="97"/>
      <c r="B34" s="98" t="s">
        <v>136</v>
      </c>
      <c r="C34" s="125" t="s">
        <v>137</v>
      </c>
      <c r="D34" s="174"/>
      <c r="E34" s="177"/>
      <c r="F34" s="177"/>
      <c r="G34" s="180"/>
      <c r="H34" s="183"/>
      <c r="I34" s="168"/>
      <c r="J34" s="187"/>
    </row>
    <row r="35" spans="1:13" s="96" customFormat="1" ht="15.6">
      <c r="A35" s="97"/>
      <c r="B35" s="98" t="s">
        <v>138</v>
      </c>
      <c r="C35" s="125" t="s">
        <v>139</v>
      </c>
      <c r="D35" s="174"/>
      <c r="E35" s="177"/>
      <c r="F35" s="177"/>
      <c r="G35" s="180"/>
      <c r="H35" s="183"/>
      <c r="I35" s="168"/>
      <c r="J35" s="187"/>
    </row>
    <row r="36" spans="1:13" s="96" customFormat="1" ht="31.2">
      <c r="A36" s="97"/>
      <c r="B36" s="98" t="s">
        <v>140</v>
      </c>
      <c r="C36" s="125" t="s">
        <v>141</v>
      </c>
      <c r="D36" s="175"/>
      <c r="E36" s="178"/>
      <c r="F36" s="178"/>
      <c r="G36" s="181"/>
      <c r="H36" s="184"/>
      <c r="I36" s="169"/>
      <c r="J36" s="186"/>
    </row>
    <row r="37" spans="1:13" s="96" customFormat="1" ht="15.6">
      <c r="A37" s="87">
        <v>6</v>
      </c>
      <c r="B37" s="88" t="s">
        <v>142</v>
      </c>
      <c r="C37" s="88"/>
      <c r="D37" s="89"/>
      <c r="E37" s="107"/>
      <c r="F37" s="107"/>
      <c r="G37" s="108"/>
      <c r="H37" s="109"/>
      <c r="I37" s="110"/>
      <c r="J37" s="111"/>
      <c r="K37" s="95"/>
      <c r="L37" s="95"/>
    </row>
    <row r="38" spans="1:13" s="96" customFormat="1" ht="15.6">
      <c r="A38" s="97"/>
      <c r="B38" s="126" t="s">
        <v>143</v>
      </c>
      <c r="C38" s="125" t="s">
        <v>143</v>
      </c>
      <c r="D38" s="117">
        <v>1</v>
      </c>
      <c r="E38" s="112">
        <f>0/0.9</f>
        <v>0</v>
      </c>
      <c r="F38" s="112">
        <f>D38*E38</f>
        <v>0</v>
      </c>
      <c r="G38" s="113">
        <f>F38*12</f>
        <v>0</v>
      </c>
      <c r="H38" s="127">
        <f>ROUND(E38/(1-$K$16)*$L$16,-3)</f>
        <v>0</v>
      </c>
      <c r="I38" s="118">
        <f>H38*D38</f>
        <v>0</v>
      </c>
      <c r="J38" s="128">
        <f>I38*12</f>
        <v>0</v>
      </c>
    </row>
    <row r="39" spans="1:13" s="96" customFormat="1" ht="15.6">
      <c r="A39" s="87">
        <v>7</v>
      </c>
      <c r="B39" s="88" t="s">
        <v>144</v>
      </c>
      <c r="C39" s="88"/>
      <c r="D39" s="89"/>
      <c r="E39" s="107"/>
      <c r="F39" s="107"/>
      <c r="G39" s="108"/>
      <c r="H39" s="109"/>
      <c r="I39" s="110"/>
      <c r="J39" s="111"/>
      <c r="K39" s="95"/>
      <c r="L39" s="95"/>
    </row>
    <row r="40" spans="1:13" s="96" customFormat="1" ht="31.2">
      <c r="A40" s="97"/>
      <c r="B40" s="98" t="s">
        <v>145</v>
      </c>
      <c r="C40" s="125">
        <v>1</v>
      </c>
      <c r="D40" s="173">
        <v>1</v>
      </c>
      <c r="E40" s="176">
        <f>191/0.9</f>
        <v>212.22222222222223</v>
      </c>
      <c r="F40" s="176">
        <f>D40*E40</f>
        <v>212.22222222222223</v>
      </c>
      <c r="G40" s="179">
        <f>F40*12</f>
        <v>2546.666666666667</v>
      </c>
      <c r="H40" s="182">
        <f>ROUND(E40/(1-$K$16)*$L$16,-3)</f>
        <v>5706000</v>
      </c>
      <c r="I40" s="167">
        <f>H40*D40</f>
        <v>5706000</v>
      </c>
      <c r="J40" s="170">
        <f>I40*12</f>
        <v>68472000</v>
      </c>
    </row>
    <row r="41" spans="1:13" s="96" customFormat="1" ht="31.2">
      <c r="A41" s="97"/>
      <c r="B41" s="98" t="s">
        <v>146</v>
      </c>
      <c r="C41" s="125">
        <v>100</v>
      </c>
      <c r="D41" s="174"/>
      <c r="E41" s="177"/>
      <c r="F41" s="177"/>
      <c r="G41" s="180"/>
      <c r="H41" s="183">
        <f t="shared" ref="H41:H45" si="3">ROUND(E41/(1-$K$16)*$L$16,-3)</f>
        <v>0</v>
      </c>
      <c r="I41" s="168"/>
      <c r="J41" s="171"/>
    </row>
    <row r="42" spans="1:13" s="96" customFormat="1" ht="31.2">
      <c r="A42" s="97"/>
      <c r="B42" s="98" t="s">
        <v>147</v>
      </c>
      <c r="C42" s="125">
        <v>5</v>
      </c>
      <c r="D42" s="174"/>
      <c r="E42" s="177"/>
      <c r="F42" s="177"/>
      <c r="G42" s="180"/>
      <c r="H42" s="183">
        <f t="shared" si="3"/>
        <v>0</v>
      </c>
      <c r="I42" s="168"/>
      <c r="J42" s="171"/>
    </row>
    <row r="43" spans="1:13" s="96" customFormat="1" ht="31.2">
      <c r="A43" s="97"/>
      <c r="B43" s="98" t="s">
        <v>148</v>
      </c>
      <c r="C43" s="125">
        <v>10</v>
      </c>
      <c r="D43" s="174"/>
      <c r="E43" s="177"/>
      <c r="F43" s="177"/>
      <c r="G43" s="180"/>
      <c r="H43" s="183">
        <f t="shared" si="3"/>
        <v>0</v>
      </c>
      <c r="I43" s="168"/>
      <c r="J43" s="171"/>
    </row>
    <row r="44" spans="1:13" s="96" customFormat="1" ht="31.2">
      <c r="A44" s="97"/>
      <c r="B44" s="98" t="s">
        <v>149</v>
      </c>
      <c r="C44" s="125">
        <v>1</v>
      </c>
      <c r="D44" s="174"/>
      <c r="E44" s="177"/>
      <c r="F44" s="177"/>
      <c r="G44" s="180"/>
      <c r="H44" s="183">
        <f t="shared" si="3"/>
        <v>0</v>
      </c>
      <c r="I44" s="168"/>
      <c r="J44" s="171"/>
    </row>
    <row r="45" spans="1:13" s="96" customFormat="1" ht="31.2">
      <c r="A45" s="97"/>
      <c r="B45" s="98" t="s">
        <v>150</v>
      </c>
      <c r="C45" s="125" t="s">
        <v>151</v>
      </c>
      <c r="D45" s="175"/>
      <c r="E45" s="178"/>
      <c r="F45" s="178"/>
      <c r="G45" s="181"/>
      <c r="H45" s="184">
        <f t="shared" si="3"/>
        <v>0</v>
      </c>
      <c r="I45" s="169"/>
      <c r="J45" s="172"/>
    </row>
    <row r="46" spans="1:13" s="86" customFormat="1" ht="17.399999999999999">
      <c r="A46" s="81"/>
      <c r="B46" s="164" t="s">
        <v>152</v>
      </c>
      <c r="C46" s="165"/>
      <c r="D46" s="165"/>
      <c r="E46" s="165"/>
      <c r="F46" s="166"/>
      <c r="G46" s="130"/>
      <c r="H46" s="83"/>
      <c r="I46" s="123"/>
      <c r="J46" s="124"/>
      <c r="K46" s="85"/>
      <c r="L46" s="85"/>
      <c r="M46" s="85"/>
    </row>
    <row r="47" spans="1:13" s="96" customFormat="1" ht="15.6">
      <c r="A47" s="87">
        <v>8</v>
      </c>
      <c r="B47" s="88" t="s">
        <v>118</v>
      </c>
      <c r="C47" s="88"/>
      <c r="D47" s="89"/>
      <c r="E47" s="131"/>
      <c r="F47" s="131"/>
      <c r="G47" s="132"/>
      <c r="H47" s="92"/>
      <c r="I47" s="110"/>
      <c r="J47" s="111"/>
      <c r="K47" s="95"/>
      <c r="L47" s="95"/>
    </row>
    <row r="48" spans="1:13" s="96" customFormat="1" ht="31.2">
      <c r="A48" s="97"/>
      <c r="B48" s="98" t="s">
        <v>119</v>
      </c>
      <c r="C48" s="99" t="s">
        <v>120</v>
      </c>
      <c r="D48" s="173">
        <v>1</v>
      </c>
      <c r="E48" s="176">
        <f>71.58/0.9</f>
        <v>79.533333333333331</v>
      </c>
      <c r="F48" s="176">
        <f>E48*D48</f>
        <v>79.533333333333331</v>
      </c>
      <c r="G48" s="179">
        <f>F48*12</f>
        <v>954.4</v>
      </c>
      <c r="H48" s="182">
        <f t="shared" ref="H48:H50" si="4">ROUND(E48/(1-$K$16)*$L$16,-3)</f>
        <v>2139000</v>
      </c>
      <c r="I48" s="167">
        <f>H48*D48</f>
        <v>2139000</v>
      </c>
      <c r="J48" s="185">
        <f>I48*12</f>
        <v>25668000</v>
      </c>
    </row>
    <row r="49" spans="1:13" s="96" customFormat="1" ht="31.2">
      <c r="A49" s="97"/>
      <c r="B49" s="98" t="s">
        <v>121</v>
      </c>
      <c r="C49" s="99" t="s">
        <v>153</v>
      </c>
      <c r="D49" s="175"/>
      <c r="E49" s="178"/>
      <c r="F49" s="178"/>
      <c r="G49" s="181"/>
      <c r="H49" s="184">
        <f t="shared" si="4"/>
        <v>0</v>
      </c>
      <c r="I49" s="169"/>
      <c r="J49" s="186"/>
    </row>
    <row r="50" spans="1:13" s="96" customFormat="1" ht="31.2">
      <c r="A50" s="97"/>
      <c r="B50" s="98" t="s">
        <v>154</v>
      </c>
      <c r="C50" s="99" t="s">
        <v>155</v>
      </c>
      <c r="D50" s="117">
        <v>1</v>
      </c>
      <c r="E50" s="112">
        <f>206.98/0.9</f>
        <v>229.97777777777776</v>
      </c>
      <c r="F50" s="112">
        <f>D50*E50</f>
        <v>229.97777777777776</v>
      </c>
      <c r="G50" s="113">
        <f>F50*12</f>
        <v>2759.7333333333331</v>
      </c>
      <c r="H50" s="127">
        <f t="shared" si="4"/>
        <v>6184000</v>
      </c>
      <c r="I50" s="118">
        <f>H50*D50</f>
        <v>6184000</v>
      </c>
      <c r="J50" s="119">
        <f>I50*12</f>
        <v>74208000</v>
      </c>
      <c r="K50" s="120"/>
      <c r="L50" s="121"/>
    </row>
    <row r="51" spans="1:13" s="86" customFormat="1" ht="17.399999999999999">
      <c r="A51" s="81"/>
      <c r="B51" s="164" t="s">
        <v>156</v>
      </c>
      <c r="C51" s="165"/>
      <c r="D51" s="165"/>
      <c r="E51" s="165"/>
      <c r="F51" s="166"/>
      <c r="G51" s="130"/>
      <c r="H51" s="83"/>
      <c r="I51" s="123"/>
      <c r="J51" s="124"/>
      <c r="K51" s="85"/>
      <c r="L51" s="85"/>
      <c r="M51" s="85"/>
    </row>
    <row r="52" spans="1:13" s="96" customFormat="1" ht="15.6">
      <c r="A52" s="87">
        <v>9</v>
      </c>
      <c r="B52" s="88" t="s">
        <v>118</v>
      </c>
      <c r="C52" s="88"/>
      <c r="D52" s="89"/>
      <c r="E52" s="131"/>
      <c r="F52" s="131"/>
      <c r="G52" s="132"/>
      <c r="H52" s="92"/>
      <c r="I52" s="110"/>
      <c r="J52" s="111"/>
      <c r="K52" s="95"/>
      <c r="L52" s="95"/>
    </row>
    <row r="53" spans="1:13" s="96" customFormat="1" ht="31.2">
      <c r="A53" s="97"/>
      <c r="B53" s="98" t="s">
        <v>119</v>
      </c>
      <c r="C53" s="99" t="s">
        <v>120</v>
      </c>
      <c r="D53" s="173">
        <v>1</v>
      </c>
      <c r="E53" s="176">
        <f>71.58/0.9</f>
        <v>79.533333333333331</v>
      </c>
      <c r="F53" s="176">
        <f>E53*D53</f>
        <v>79.533333333333331</v>
      </c>
      <c r="G53" s="179">
        <f>F53*12</f>
        <v>954.4</v>
      </c>
      <c r="H53" s="182">
        <f>ROUND(E53/(1-$K$16)*$L$16,-3)</f>
        <v>2139000</v>
      </c>
      <c r="I53" s="167">
        <f>H53*D53</f>
        <v>2139000</v>
      </c>
      <c r="J53" s="185">
        <f>I53*12</f>
        <v>25668000</v>
      </c>
    </row>
    <row r="54" spans="1:13" s="96" customFormat="1" ht="31.2">
      <c r="A54" s="97"/>
      <c r="B54" s="98" t="s">
        <v>121</v>
      </c>
      <c r="C54" s="99" t="s">
        <v>153</v>
      </c>
      <c r="D54" s="175"/>
      <c r="E54" s="178"/>
      <c r="F54" s="178"/>
      <c r="G54" s="181"/>
      <c r="H54" s="184">
        <f t="shared" ref="H54" si="5">ROUND(E54/(1-$K$16)*$L$16,-3)</f>
        <v>0</v>
      </c>
      <c r="I54" s="169"/>
      <c r="J54" s="186"/>
    </row>
    <row r="55" spans="1:13" s="96" customFormat="1" ht="15.6">
      <c r="A55" s="87">
        <v>10</v>
      </c>
      <c r="B55" s="88" t="s">
        <v>157</v>
      </c>
      <c r="C55" s="88"/>
      <c r="D55" s="89"/>
      <c r="E55" s="107"/>
      <c r="F55" s="107"/>
      <c r="G55" s="108"/>
      <c r="H55" s="109"/>
      <c r="I55" s="110"/>
      <c r="J55" s="111"/>
      <c r="K55" s="95"/>
      <c r="L55" s="95"/>
    </row>
    <row r="56" spans="1:13" s="96" customFormat="1" ht="31.2">
      <c r="A56" s="97"/>
      <c r="B56" s="98" t="s">
        <v>158</v>
      </c>
      <c r="C56" s="125" t="s">
        <v>159</v>
      </c>
      <c r="D56" s="173">
        <v>1</v>
      </c>
      <c r="E56" s="176">
        <f>94.92/0.9</f>
        <v>105.46666666666667</v>
      </c>
      <c r="F56" s="176">
        <f>D56*E56</f>
        <v>105.46666666666667</v>
      </c>
      <c r="G56" s="179">
        <f>F56*12</f>
        <v>1265.5999999999999</v>
      </c>
      <c r="H56" s="182">
        <f>ROUND(E56/(1-$K$16)*$L$16,-3)</f>
        <v>2836000</v>
      </c>
      <c r="I56" s="167">
        <f>H56*D56</f>
        <v>2836000</v>
      </c>
      <c r="J56" s="170">
        <f>I56*12</f>
        <v>34032000</v>
      </c>
    </row>
    <row r="57" spans="1:13" s="96" customFormat="1" ht="31.2">
      <c r="A57" s="97"/>
      <c r="B57" s="98" t="s">
        <v>160</v>
      </c>
      <c r="C57" s="125" t="s">
        <v>161</v>
      </c>
      <c r="D57" s="174"/>
      <c r="E57" s="177"/>
      <c r="F57" s="177"/>
      <c r="G57" s="180"/>
      <c r="H57" s="183"/>
      <c r="I57" s="168"/>
      <c r="J57" s="171"/>
    </row>
    <row r="58" spans="1:13" s="96" customFormat="1" ht="46.8">
      <c r="A58" s="97"/>
      <c r="B58" s="98" t="s">
        <v>162</v>
      </c>
      <c r="C58" s="125" t="s">
        <v>163</v>
      </c>
      <c r="D58" s="175"/>
      <c r="E58" s="178"/>
      <c r="F58" s="178"/>
      <c r="G58" s="181"/>
      <c r="H58" s="184"/>
      <c r="I58" s="169"/>
      <c r="J58" s="172"/>
    </row>
    <row r="59" spans="1:13" s="96" customFormat="1" ht="15.6">
      <c r="A59" s="87">
        <v>11</v>
      </c>
      <c r="B59" s="88" t="s">
        <v>164</v>
      </c>
      <c r="C59" s="88"/>
      <c r="D59" s="89"/>
      <c r="E59" s="107"/>
      <c r="F59" s="107"/>
      <c r="G59" s="108"/>
      <c r="H59" s="109"/>
      <c r="I59" s="110"/>
      <c r="J59" s="111"/>
      <c r="K59" s="95"/>
      <c r="L59" s="95"/>
    </row>
    <row r="60" spans="1:13" s="96" customFormat="1" ht="15.6">
      <c r="A60" s="97"/>
      <c r="B60" s="98" t="s">
        <v>165</v>
      </c>
      <c r="C60" s="125">
        <v>5</v>
      </c>
      <c r="D60" s="173">
        <v>1</v>
      </c>
      <c r="E60" s="176">
        <f>2.54/0.9</f>
        <v>2.8222222222222224</v>
      </c>
      <c r="F60" s="176">
        <v>2.54</v>
      </c>
      <c r="G60" s="179">
        <f>F60*12</f>
        <v>30.48</v>
      </c>
      <c r="H60" s="182">
        <f>ROUND(E60/(1-$K$16)*$L$16,-3)</f>
        <v>76000</v>
      </c>
      <c r="I60" s="167">
        <f>H60*D60</f>
        <v>76000</v>
      </c>
      <c r="J60" s="170">
        <f>I60*12</f>
        <v>912000</v>
      </c>
    </row>
    <row r="61" spans="1:13" s="96" customFormat="1" ht="31.2">
      <c r="A61" s="97"/>
      <c r="B61" s="98" t="s">
        <v>166</v>
      </c>
      <c r="C61" s="125">
        <v>1</v>
      </c>
      <c r="D61" s="174"/>
      <c r="E61" s="177"/>
      <c r="F61" s="177"/>
      <c r="G61" s="180"/>
      <c r="H61" s="183"/>
      <c r="I61" s="168"/>
      <c r="J61" s="171"/>
    </row>
    <row r="62" spans="1:13" s="96" customFormat="1" ht="15.6">
      <c r="A62" s="97"/>
      <c r="B62" s="98" t="s">
        <v>167</v>
      </c>
      <c r="C62" s="125" t="s">
        <v>168</v>
      </c>
      <c r="D62" s="175"/>
      <c r="E62" s="178"/>
      <c r="F62" s="178"/>
      <c r="G62" s="181"/>
      <c r="H62" s="184"/>
      <c r="I62" s="169"/>
      <c r="J62" s="172"/>
    </row>
    <row r="63" spans="1:13" s="86" customFormat="1" ht="17.399999999999999">
      <c r="A63" s="81"/>
      <c r="B63" s="164" t="s">
        <v>169</v>
      </c>
      <c r="C63" s="165"/>
      <c r="D63" s="165"/>
      <c r="E63" s="165"/>
      <c r="F63" s="166"/>
      <c r="G63" s="122"/>
      <c r="H63" s="123"/>
      <c r="I63" s="123"/>
      <c r="J63" s="124"/>
      <c r="K63" s="85"/>
      <c r="L63" s="85"/>
      <c r="M63" s="85"/>
    </row>
    <row r="64" spans="1:13" s="96" customFormat="1" ht="15.6">
      <c r="A64" s="87">
        <v>12</v>
      </c>
      <c r="B64" s="88" t="s">
        <v>170</v>
      </c>
      <c r="C64" s="88"/>
      <c r="D64" s="89"/>
      <c r="E64" s="107"/>
      <c r="F64" s="107"/>
      <c r="G64" s="108"/>
      <c r="H64" s="109"/>
      <c r="I64" s="110"/>
      <c r="J64" s="111"/>
      <c r="K64" s="95"/>
      <c r="L64" s="95"/>
    </row>
    <row r="65" spans="1:13" s="96" customFormat="1" ht="31.2">
      <c r="A65" s="97"/>
      <c r="B65" s="98" t="s">
        <v>171</v>
      </c>
      <c r="C65" s="99" t="s">
        <v>172</v>
      </c>
      <c r="D65" s="104">
        <v>1</v>
      </c>
      <c r="E65" s="105">
        <f>175.2/0.9</f>
        <v>194.66666666666666</v>
      </c>
      <c r="F65" s="105">
        <f>D65*E65</f>
        <v>194.66666666666666</v>
      </c>
      <c r="G65" s="106">
        <f>F65*12</f>
        <v>2336</v>
      </c>
      <c r="H65" s="133">
        <f>ROUND(E65/(1-$K$16)*$L$16,-3)</f>
        <v>5234000</v>
      </c>
      <c r="I65" s="134">
        <f>H65*D65</f>
        <v>5234000</v>
      </c>
      <c r="J65" s="129">
        <f>I65*12</f>
        <v>62808000</v>
      </c>
    </row>
    <row r="66" spans="1:13" s="86" customFormat="1" ht="17.399999999999999">
      <c r="A66" s="81"/>
      <c r="B66" s="164" t="s">
        <v>173</v>
      </c>
      <c r="C66" s="165"/>
      <c r="D66" s="165"/>
      <c r="E66" s="165"/>
      <c r="F66" s="166"/>
      <c r="G66" s="130"/>
      <c r="H66" s="83"/>
      <c r="I66" s="123"/>
      <c r="J66" s="124"/>
      <c r="K66" s="85"/>
      <c r="L66" s="85"/>
      <c r="M66" s="85"/>
    </row>
    <row r="67" spans="1:13" s="96" customFormat="1" ht="15.6">
      <c r="A67" s="87">
        <v>13</v>
      </c>
      <c r="B67" s="88" t="s">
        <v>174</v>
      </c>
      <c r="C67" s="88"/>
      <c r="D67" s="89"/>
      <c r="E67" s="131"/>
      <c r="F67" s="131"/>
      <c r="G67" s="132"/>
      <c r="H67" s="92"/>
      <c r="I67" s="110"/>
      <c r="J67" s="111"/>
      <c r="K67" s="95"/>
      <c r="L67" s="95"/>
    </row>
    <row r="68" spans="1:13" s="96" customFormat="1" ht="93.6">
      <c r="A68" s="97"/>
      <c r="B68" s="98" t="s">
        <v>175</v>
      </c>
      <c r="C68" s="99" t="s">
        <v>176</v>
      </c>
      <c r="D68" s="104">
        <v>1</v>
      </c>
      <c r="E68" s="105">
        <f>12.51/0.9</f>
        <v>13.899999999999999</v>
      </c>
      <c r="F68" s="105">
        <f>D68*E68</f>
        <v>13.899999999999999</v>
      </c>
      <c r="G68" s="106">
        <f>F68*12</f>
        <v>166.79999999999998</v>
      </c>
      <c r="H68" s="133">
        <f>ROUND(E68/(1-$K$16)*$L$16,-3)</f>
        <v>374000</v>
      </c>
      <c r="I68" s="134">
        <f>H68*D68</f>
        <v>374000</v>
      </c>
      <c r="J68" s="129">
        <f>I68*12</f>
        <v>4488000</v>
      </c>
    </row>
    <row r="69" spans="1:13" s="86" customFormat="1" ht="17.399999999999999">
      <c r="A69" s="81"/>
      <c r="B69" s="164" t="s">
        <v>177</v>
      </c>
      <c r="C69" s="165"/>
      <c r="D69" s="165"/>
      <c r="E69" s="165"/>
      <c r="F69" s="166"/>
      <c r="G69" s="130"/>
      <c r="H69" s="83"/>
      <c r="I69" s="123"/>
      <c r="J69" s="124"/>
      <c r="K69" s="85"/>
      <c r="L69" s="85"/>
      <c r="M69" s="85"/>
    </row>
    <row r="70" spans="1:13" s="96" customFormat="1" ht="15.6">
      <c r="A70" s="87">
        <v>15</v>
      </c>
      <c r="B70" s="88" t="s">
        <v>178</v>
      </c>
      <c r="C70" s="88"/>
      <c r="D70" s="89"/>
      <c r="E70" s="131"/>
      <c r="F70" s="131"/>
      <c r="G70" s="132"/>
      <c r="H70" s="92"/>
      <c r="I70" s="110"/>
      <c r="J70" s="111"/>
      <c r="K70" s="95"/>
      <c r="L70" s="95"/>
    </row>
    <row r="71" spans="1:13" s="96" customFormat="1" ht="46.8">
      <c r="A71" s="97"/>
      <c r="B71" s="98" t="s">
        <v>179</v>
      </c>
      <c r="C71" s="99" t="s">
        <v>180</v>
      </c>
      <c r="D71" s="104">
        <v>1</v>
      </c>
      <c r="E71" s="105">
        <f>29.9/0.9</f>
        <v>33.222222222222221</v>
      </c>
      <c r="F71" s="105">
        <f>D71*E71</f>
        <v>33.222222222222221</v>
      </c>
      <c r="G71" s="106">
        <f>F71*12</f>
        <v>398.66666666666663</v>
      </c>
      <c r="H71" s="133"/>
      <c r="I71" s="134"/>
      <c r="J71" s="129"/>
    </row>
    <row r="72" spans="1:13" s="96" customFormat="1" ht="15.6">
      <c r="A72" s="97"/>
      <c r="B72" s="98"/>
      <c r="C72" s="99"/>
      <c r="D72" s="104"/>
      <c r="E72" s="105"/>
      <c r="F72" s="105"/>
      <c r="G72" s="106"/>
      <c r="H72" s="133"/>
      <c r="I72" s="134"/>
      <c r="J72" s="129"/>
    </row>
    <row r="73" spans="1:13" s="96" customFormat="1" ht="15.6">
      <c r="A73" s="97"/>
      <c r="B73" s="98"/>
      <c r="C73" s="99"/>
      <c r="D73" s="104"/>
      <c r="E73" s="105"/>
      <c r="F73" s="105"/>
      <c r="G73" s="106"/>
      <c r="H73" s="133"/>
      <c r="I73" s="134"/>
      <c r="J73" s="129"/>
    </row>
    <row r="74" spans="1:13" s="143" customFormat="1" ht="17.399999999999999">
      <c r="A74" s="135"/>
      <c r="B74" s="136" t="s">
        <v>181</v>
      </c>
      <c r="C74" s="136"/>
      <c r="D74" s="137"/>
      <c r="E74" s="138"/>
      <c r="F74" s="138">
        <f>SUM(F19:F71)</f>
        <v>3172.7511111111107</v>
      </c>
      <c r="G74" s="139">
        <f>F74*12</f>
        <v>38073.013333333329</v>
      </c>
      <c r="H74" s="140"/>
      <c r="I74" s="141">
        <f>SUM(I19:I68)</f>
        <v>84902000</v>
      </c>
      <c r="J74" s="142">
        <f>SUM(J19:J68)</f>
        <v>1018824000</v>
      </c>
    </row>
    <row r="75" spans="1:13" s="143" customFormat="1" ht="17.399999999999999">
      <c r="A75" s="144"/>
      <c r="C75" s="85"/>
      <c r="D75" s="145"/>
      <c r="E75" s="146"/>
      <c r="F75" s="146"/>
      <c r="G75" s="146"/>
      <c r="H75" s="147"/>
      <c r="I75" s="147"/>
      <c r="J75" s="147"/>
    </row>
    <row r="76" spans="1:13" ht="15.6">
      <c r="B76" s="96" t="s">
        <v>182</v>
      </c>
    </row>
    <row r="77" spans="1:13" ht="15.6">
      <c r="A77" s="144"/>
      <c r="B77" s="148"/>
    </row>
    <row r="78" spans="1:13" ht="15.6">
      <c r="A78" s="70"/>
      <c r="B78" s="69"/>
    </row>
    <row r="79" spans="1:13">
      <c r="B79" s="149"/>
    </row>
    <row r="81" spans="1:2" ht="15.6">
      <c r="A81" s="70"/>
      <c r="B81" s="69"/>
    </row>
    <row r="89" spans="1:2" ht="15.6">
      <c r="A89" s="70"/>
      <c r="B89" s="85"/>
    </row>
    <row r="91" spans="1:2" ht="15.6">
      <c r="B91" s="150"/>
    </row>
    <row r="92" spans="1:2" ht="15.6">
      <c r="B92" s="150"/>
    </row>
    <row r="93" spans="1:2" ht="15.6">
      <c r="B93" s="150"/>
    </row>
    <row r="94" spans="1:2" ht="15.6">
      <c r="B94" s="150"/>
    </row>
    <row r="95" spans="1:2" ht="15.6">
      <c r="B95" s="150"/>
    </row>
    <row r="96" spans="1:2" ht="15.6">
      <c r="B96" s="150"/>
    </row>
  </sheetData>
  <mergeCells count="64">
    <mergeCell ref="A8:J8"/>
    <mergeCell ref="B17:F17"/>
    <mergeCell ref="D19:D20"/>
    <mergeCell ref="E19:E20"/>
    <mergeCell ref="F19:F20"/>
    <mergeCell ref="G19:G20"/>
    <mergeCell ref="H19:H20"/>
    <mergeCell ref="I19:I20"/>
    <mergeCell ref="J19:J20"/>
    <mergeCell ref="B24:F24"/>
    <mergeCell ref="D26:D27"/>
    <mergeCell ref="E26:E27"/>
    <mergeCell ref="F26:F27"/>
    <mergeCell ref="G26:G27"/>
    <mergeCell ref="H26:H27"/>
    <mergeCell ref="I26:I27"/>
    <mergeCell ref="J26:J27"/>
    <mergeCell ref="I32:I36"/>
    <mergeCell ref="J32:J36"/>
    <mergeCell ref="I40:I45"/>
    <mergeCell ref="J40:J45"/>
    <mergeCell ref="D32:D36"/>
    <mergeCell ref="E32:E36"/>
    <mergeCell ref="F32:F36"/>
    <mergeCell ref="G32:G36"/>
    <mergeCell ref="H32:H36"/>
    <mergeCell ref="D40:D45"/>
    <mergeCell ref="E40:E45"/>
    <mergeCell ref="F40:F45"/>
    <mergeCell ref="G40:G45"/>
    <mergeCell ref="H40:H45"/>
    <mergeCell ref="B46:F46"/>
    <mergeCell ref="D48:D49"/>
    <mergeCell ref="E48:E49"/>
    <mergeCell ref="F48:F49"/>
    <mergeCell ref="G48:G49"/>
    <mergeCell ref="H56:H58"/>
    <mergeCell ref="H48:H49"/>
    <mergeCell ref="I48:I49"/>
    <mergeCell ref="J48:J49"/>
    <mergeCell ref="B51:F51"/>
    <mergeCell ref="D53:D54"/>
    <mergeCell ref="E53:E54"/>
    <mergeCell ref="F53:F54"/>
    <mergeCell ref="G53:G54"/>
    <mergeCell ref="H53:H54"/>
    <mergeCell ref="I53:I54"/>
    <mergeCell ref="J53:J54"/>
    <mergeCell ref="B63:F63"/>
    <mergeCell ref="B66:F66"/>
    <mergeCell ref="B69:F69"/>
    <mergeCell ref="I56:I58"/>
    <mergeCell ref="J56:J58"/>
    <mergeCell ref="D60:D62"/>
    <mergeCell ref="E60:E62"/>
    <mergeCell ref="F60:F62"/>
    <mergeCell ref="G60:G62"/>
    <mergeCell ref="H60:H62"/>
    <mergeCell ref="I60:I62"/>
    <mergeCell ref="J60:J62"/>
    <mergeCell ref="D56:D58"/>
    <mergeCell ref="E56:E58"/>
    <mergeCell ref="F56:F58"/>
    <mergeCell ref="G56:G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Implementation Plan</vt:lpstr>
      <vt:lpstr>Implementation Plan MVP</vt:lpstr>
      <vt:lpstr>Team</vt:lpstr>
      <vt:lpstr>Team MVP</vt:lpstr>
      <vt:lpstr>Role</vt:lpstr>
      <vt:lpstr>INF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HaNM9</dc:creator>
  <cp:keywords/>
  <dc:description/>
  <cp:lastModifiedBy>Ngo Tuan anh</cp:lastModifiedBy>
  <cp:revision/>
  <dcterms:created xsi:type="dcterms:W3CDTF">2020-05-23T12:26:57Z</dcterms:created>
  <dcterms:modified xsi:type="dcterms:W3CDTF">2023-08-18T02:58:58Z</dcterms:modified>
  <cp:category/>
  <cp:contentStatus/>
</cp:coreProperties>
</file>