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Data A &amp; V\Data analysis with Amara\"/>
    </mc:Choice>
  </mc:AlternateContent>
  <bookViews>
    <workbookView xWindow="0" yWindow="0" windowWidth="20490" windowHeight="9045" firstSheet="4" activeTab="7"/>
  </bookViews>
  <sheets>
    <sheet name="Sheet1" sheetId="1" r:id="rId1"/>
    <sheet name="Main data" sheetId="4" r:id="rId2"/>
    <sheet name="Pivot table and visualization" sheetId="5" r:id="rId3"/>
    <sheet name="Data for functions" sheetId="6" r:id="rId4"/>
    <sheet name="Arithmetic operations" sheetId="3" r:id="rId5"/>
    <sheet name="Splitting and combination" sheetId="2" r:id="rId6"/>
    <sheet name="data for sorting" sheetId="7" r:id="rId7"/>
    <sheet name="Sheet4" sheetId="9" r:id="rId8"/>
  </sheet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4" l="1"/>
  <c r="D1" i="4"/>
  <c r="F1" i="5"/>
  <c r="D1" i="5"/>
  <c r="I3" i="3"/>
  <c r="I4" i="3"/>
  <c r="I5" i="3"/>
  <c r="J5" i="3" s="1"/>
  <c r="K5" i="3" s="1"/>
  <c r="I6" i="3"/>
  <c r="J6" i="3" s="1"/>
  <c r="K6" i="3" s="1"/>
  <c r="I7" i="3"/>
  <c r="I8" i="3"/>
  <c r="I9" i="3"/>
  <c r="I10" i="3"/>
  <c r="I11" i="3"/>
  <c r="J2" i="3"/>
  <c r="L2" i="3" s="1"/>
  <c r="K2" i="3"/>
  <c r="J3" i="3"/>
  <c r="K3" i="3" s="1"/>
  <c r="L3" i="3" s="1"/>
  <c r="J4" i="3"/>
  <c r="K4" i="3"/>
  <c r="L4" i="3"/>
  <c r="J7" i="3"/>
  <c r="K7" i="3" s="1"/>
  <c r="L7" i="3" s="1"/>
  <c r="J8" i="3"/>
  <c r="K8" i="3" s="1"/>
  <c r="L8" i="3" s="1"/>
  <c r="J9" i="3"/>
  <c r="K9" i="3" s="1"/>
  <c r="J10" i="3"/>
  <c r="K10" i="3" s="1"/>
  <c r="J11" i="3"/>
  <c r="K11" i="3"/>
  <c r="L11" i="3"/>
  <c r="Q2" i="3"/>
  <c r="R2" i="3"/>
  <c r="S2" i="3" s="1"/>
  <c r="Q3" i="3"/>
  <c r="R3" i="3" s="1"/>
  <c r="S3" i="3" s="1"/>
  <c r="Q4" i="3"/>
  <c r="R4" i="3"/>
  <c r="S4" i="3" s="1"/>
  <c r="Q5" i="3"/>
  <c r="R5" i="3" s="1"/>
  <c r="S5" i="3" s="1"/>
  <c r="Q6" i="3"/>
  <c r="R6" i="3"/>
  <c r="S6" i="3" s="1"/>
  <c r="Q7" i="3"/>
  <c r="R7" i="3" s="1"/>
  <c r="S7" i="3" s="1"/>
  <c r="Q8" i="3"/>
  <c r="R8" i="3"/>
  <c r="S8" i="3" s="1"/>
  <c r="Q9" i="3"/>
  <c r="R9" i="3" s="1"/>
  <c r="S9" i="3" s="1"/>
  <c r="Q10" i="3"/>
  <c r="R10" i="3"/>
  <c r="S10" i="3" s="1"/>
  <c r="Q11" i="3"/>
  <c r="R11" i="3" s="1"/>
  <c r="S11" i="3" s="1"/>
  <c r="P3" i="3"/>
  <c r="P4" i="3"/>
  <c r="P5" i="3"/>
  <c r="P6" i="3"/>
  <c r="P7" i="3"/>
  <c r="P8" i="3"/>
  <c r="P9" i="3"/>
  <c r="P10" i="3"/>
  <c r="P11" i="3"/>
  <c r="P2" i="3"/>
  <c r="J15" i="3"/>
  <c r="K15" i="3" s="1"/>
  <c r="L15" i="3" s="1"/>
  <c r="J16" i="3"/>
  <c r="K16" i="3"/>
  <c r="L16" i="3" s="1"/>
  <c r="J21" i="3"/>
  <c r="K21" i="3" s="1"/>
  <c r="L21" i="3" s="1"/>
  <c r="J23" i="3"/>
  <c r="K23" i="3" s="1"/>
  <c r="L23" i="3" s="1"/>
  <c r="I15" i="3"/>
  <c r="I16" i="3"/>
  <c r="I17" i="3"/>
  <c r="J17" i="3" s="1"/>
  <c r="K17" i="3" s="1"/>
  <c r="L17" i="3" s="1"/>
  <c r="I18" i="3"/>
  <c r="J18" i="3" s="1"/>
  <c r="K18" i="3" s="1"/>
  <c r="L18" i="3" s="1"/>
  <c r="I19" i="3"/>
  <c r="J19" i="3" s="1"/>
  <c r="K19" i="3" s="1"/>
  <c r="L19" i="3" s="1"/>
  <c r="I20" i="3"/>
  <c r="J20" i="3" s="1"/>
  <c r="K20" i="3" s="1"/>
  <c r="L20" i="3" s="1"/>
  <c r="I21" i="3"/>
  <c r="I22" i="3"/>
  <c r="J22" i="3" s="1"/>
  <c r="K22" i="3" s="1"/>
  <c r="L22" i="3" s="1"/>
  <c r="I23" i="3"/>
  <c r="I14" i="3"/>
  <c r="J14" i="3" s="1"/>
  <c r="K14" i="3" s="1"/>
  <c r="L14" i="3" s="1"/>
  <c r="I2" i="3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J4" i="7"/>
  <c r="L9" i="3" l="1"/>
  <c r="L5" i="3"/>
  <c r="L10" i="3"/>
  <c r="L6" i="3"/>
  <c r="P47" i="4"/>
  <c r="P48" i="4"/>
  <c r="P49" i="4"/>
  <c r="P50" i="4"/>
  <c r="P51" i="4"/>
  <c r="P52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" i="4"/>
  <c r="F1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I19" i="6"/>
  <c r="H13" i="6"/>
  <c r="H10" i="6"/>
  <c r="H7" i="6"/>
  <c r="D44" i="6"/>
  <c r="D45" i="6"/>
  <c r="D46" i="6"/>
  <c r="D47" i="6"/>
  <c r="D48" i="6"/>
  <c r="D49" i="6"/>
  <c r="D50" i="6"/>
  <c r="D5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8" i="6"/>
  <c r="D19" i="6"/>
  <c r="D20" i="6"/>
  <c r="D21" i="6"/>
  <c r="D22" i="6"/>
  <c r="D15" i="6"/>
  <c r="D16" i="6"/>
  <c r="D17" i="6"/>
  <c r="D12" i="6"/>
  <c r="D13" i="6"/>
  <c r="D14" i="6"/>
  <c r="D8" i="6"/>
  <c r="D9" i="6"/>
  <c r="D10" i="6"/>
  <c r="I16" i="6" s="1"/>
  <c r="D11" i="6"/>
  <c r="D6" i="6"/>
  <c r="D7" i="6"/>
  <c r="D4" i="6"/>
  <c r="I7" i="6" s="1"/>
  <c r="D5" i="6"/>
  <c r="D3" i="6"/>
  <c r="D1" i="1" l="1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U6" i="1"/>
  <c r="S6" i="1"/>
  <c r="R6" i="1"/>
  <c r="U5" i="1"/>
  <c r="S5" i="1"/>
  <c r="R5" i="1"/>
  <c r="U4" i="1"/>
  <c r="S4" i="1"/>
  <c r="R4" i="1"/>
  <c r="S3" i="1"/>
  <c r="R3" i="1"/>
</calcChain>
</file>

<file path=xl/sharedStrings.xml><?xml version="1.0" encoding="utf-8"?>
<sst xmlns="http://schemas.openxmlformats.org/spreadsheetml/2006/main" count="1364" uniqueCount="245">
  <si>
    <t>Order ID</t>
  </si>
  <si>
    <t>Order Date</t>
  </si>
  <si>
    <t>Ship Date</t>
  </si>
  <si>
    <t>Ship Mode</t>
  </si>
  <si>
    <t>Customer Name</t>
  </si>
  <si>
    <t>Segment</t>
  </si>
  <si>
    <t>Country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</si>
  <si>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</si>
  <si>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</si>
  <si>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</si>
  <si>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</si>
  <si>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</si>
  <si>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</si>
  <si>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</si>
  <si>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</si>
  <si>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</si>
  <si>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</si>
  <si>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Cost</t>
  </si>
  <si>
    <t>cost per unit</t>
  </si>
  <si>
    <t>CA-2016-152156</t>
  </si>
  <si>
    <t>Second Class</t>
  </si>
  <si>
    <t>Claire Gute</t>
  </si>
  <si>
    <t>Consumer</t>
  </si>
  <si>
    <t>United States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</si>
  <si>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</si>
  <si>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</si>
  <si>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</si>
  <si>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</si>
  <si>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</si>
  <si>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</si>
  <si>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</si>
  <si>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</si>
  <si>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Sum:</t>
  </si>
  <si>
    <t>CA-2016-138688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</si>
  <si>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</si>
  <si>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</si>
  <si>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</si>
  <si>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</si>
  <si>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</si>
  <si>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</si>
  <si>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</si>
  <si>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</si>
  <si>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Average/Mean:</t>
  </si>
  <si>
    <t>US-2015-108966</t>
  </si>
  <si>
    <t>Standard Class</t>
  </si>
  <si>
    <t>Sean O'Donnell</t>
  </si>
  <si>
    <t>Fort Lauderdale</t>
  </si>
  <si>
    <t>Florida</t>
  </si>
  <si>
    <t>Tables</t>
  </si>
  <si>
    <t>Bretford CR4500 Series Slim Rectangular Table</t>
  </si>
  <si>
    <t>Count:</t>
  </si>
  <si>
    <t>Storage</t>
  </si>
  <si>
    <t>Eldon Fold 'N Roll Cart System</t>
  </si>
  <si>
    <t>CA-2014-115812</t>
  </si>
  <si>
    <t>Brosina Hoffman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</si>
  <si>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</si>
  <si>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</si>
  <si>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</si>
  <si>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</si>
  <si>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</si>
  <si>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</si>
  <si>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</si>
  <si>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</si>
  <si>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</si>
  <si>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</si>
  <si>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</si>
  <si>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</si>
  <si>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</si>
  <si>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CA-2017-114412</t>
  </si>
  <si>
    <t>Andrew Allen</t>
  </si>
  <si>
    <t>Concord</t>
  </si>
  <si>
    <t>North Carolina</t>
  </si>
  <si>
    <t>Paper</t>
  </si>
  <si>
    <t>Xerox 1967</t>
  </si>
  <si>
    <t>CA-2016-161389</t>
  </si>
  <si>
    <t>Irene Maddox</t>
  </si>
  <si>
    <t>Seattle</t>
  </si>
  <si>
    <t>Washington</t>
  </si>
  <si>
    <t>Fellowes PB200 Plastic Comb Binding Machine</t>
  </si>
  <si>
    <t>US-2015-118983</t>
  </si>
  <si>
    <t>Harold Pawlan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</si>
  <si>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</si>
  <si>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</si>
  <si>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</si>
  <si>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</si>
  <si>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</si>
  <si>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</si>
  <si>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CA-2014-105893</t>
  </si>
  <si>
    <t>Pete Kriz</t>
  </si>
  <si>
    <t>Madison</t>
  </si>
  <si>
    <t>Wisconsin</t>
  </si>
  <si>
    <t>Stur-D-Stor Shelving, Vertical 5-Shelf: 72"H x 36"W x 18 1/2"D</t>
  </si>
  <si>
    <t>CA-2014-167164</t>
  </si>
  <si>
    <t>Alejandro Grove</t>
  </si>
  <si>
    <t>West Jordan</t>
  </si>
  <si>
    <t>Utah</t>
  </si>
  <si>
    <t>Fellowes Super Stor/Drawer</t>
  </si>
  <si>
    <t>CA-2014-143336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</si>
  <si>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</si>
  <si>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</si>
  <si>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</si>
  <si>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</si>
  <si>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</si>
  <si>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CA-2016-137330</t>
  </si>
  <si>
    <t>Ken Black</t>
  </si>
  <si>
    <t>Fremont</t>
  </si>
  <si>
    <t>Nebraska</t>
  </si>
  <si>
    <t>Newell 318</t>
  </si>
  <si>
    <t>Acco Six-Outlet Power Strip, 4' Cord Length</t>
  </si>
  <si>
    <t>US-2017-156909</t>
  </si>
  <si>
    <t>Sandra Flanagan</t>
  </si>
  <si>
    <t>Philadelphia</t>
  </si>
  <si>
    <t>Pennsylvania</t>
  </si>
  <si>
    <t>East</t>
  </si>
  <si>
    <t>Global Deluxe Stacking Chair, Gray</t>
  </si>
  <si>
    <t>CA-2015-106320</t>
  </si>
  <si>
    <t>Emily Burns</t>
  </si>
  <si>
    <t>Orem</t>
  </si>
  <si>
    <t>CA-2016-121755</t>
  </si>
  <si>
    <t>Eric Hoffmann</t>
  </si>
  <si>
    <t>Wilson Jones Active Use Binders</t>
  </si>
  <si>
    <t>Accessories</t>
  </si>
  <si>
    <t>Imation 8GB Mini TravelDrive USB 2.0 Flash Drive</t>
  </si>
  <si>
    <t>US-2015-150630</t>
  </si>
  <si>
    <t>Tracy Blumstein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</si>
  <si>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</si>
  <si>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</si>
  <si>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</si>
  <si>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</si>
  <si>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</si>
  <si>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</si>
  <si>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</si>
  <si>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</si>
  <si>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CA-2017-107727</t>
  </si>
  <si>
    <t>Matt Abelman</t>
  </si>
  <si>
    <t>Houston</t>
  </si>
  <si>
    <t>Easy-staple paper</t>
  </si>
  <si>
    <t>CA-2016-117590</t>
  </si>
  <si>
    <t>First Class</t>
  </si>
  <si>
    <t>Gene Hale</t>
  </si>
  <si>
    <t>Richardson</t>
  </si>
  <si>
    <t>GE 30524EE4</t>
  </si>
  <si>
    <t>Electrix Architect's Clamp-On Swing Arm Lamp, Black</t>
  </si>
  <si>
    <t>CA-2015-117415</t>
  </si>
  <si>
    <t>Steve Nguyen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</si>
  <si>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</si>
  <si>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</si>
  <si>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</si>
  <si>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</si>
  <si>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CA-2017-120999</t>
  </si>
  <si>
    <t>Linda Cazamias</t>
  </si>
  <si>
    <t>Naperville</t>
  </si>
  <si>
    <t>Illinois</t>
  </si>
  <si>
    <t>Panasonic Kx-TS550</t>
  </si>
  <si>
    <t>CA-2016-101343</t>
  </si>
  <si>
    <t>Ruben Ausman</t>
  </si>
  <si>
    <t>Eldon Base for stackable storage shelf, platinum</t>
  </si>
  <si>
    <t>CA-2017-139619</t>
  </si>
  <si>
    <t>Erin Smith</t>
  </si>
  <si>
    <t>Melbourne</t>
  </si>
  <si>
    <t>Advantus 10-Drawer Portable Organizer, Chrome Metal Frame, Smoke Drawers</t>
  </si>
  <si>
    <t>CA-2016-118255</t>
  </si>
  <si>
    <t>Odella Nelson</t>
  </si>
  <si>
    <t>Eagan</t>
  </si>
  <si>
    <t>Minnesota</t>
  </si>
  <si>
    <t>Verbatim 25 GB 6x Blu-ray Single Layer Recordable Disc, 25/Pack</t>
  </si>
  <si>
    <t>Wilson Jones Leather-Like Binders with DublLock Round Rings</t>
  </si>
  <si>
    <t>CA-2014-146703</t>
  </si>
  <si>
    <t>Patrick O'Donnell</t>
  </si>
  <si>
    <t>Westland</t>
  </si>
  <si>
    <t>Michigan</t>
  </si>
  <si>
    <t>Gould Plastics 9-Pocket Panel Bin, 18-3/8w x 5-1/4d x 20-1/2h, Black</t>
  </si>
  <si>
    <t>CA-2016-169194</t>
  </si>
  <si>
    <t>Lena Hernandez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</si>
  <si>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</si>
  <si>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</si>
  <si>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</si>
  <si>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</si>
  <si>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Column Labels</t>
  </si>
  <si>
    <t>Grand Total</t>
  </si>
  <si>
    <t>Row Labels</t>
  </si>
  <si>
    <t>Sum of Sales</t>
  </si>
  <si>
    <t>sales per unit</t>
  </si>
  <si>
    <t>Price</t>
  </si>
  <si>
    <t>Sales per unit</t>
  </si>
  <si>
    <t>SUMIF</t>
  </si>
  <si>
    <t>COUNTIF</t>
  </si>
  <si>
    <t>VLOOKUP</t>
  </si>
  <si>
    <t>IF STATEMENT</t>
  </si>
  <si>
    <t>Fair</t>
  </si>
  <si>
    <t>SUMIFS</t>
  </si>
  <si>
    <t>COUNTIFS</t>
  </si>
  <si>
    <t>First Name</t>
  </si>
  <si>
    <t>Last name</t>
  </si>
  <si>
    <t>, and the time is</t>
  </si>
  <si>
    <t>Welcome Amara, today is:</t>
  </si>
  <si>
    <t>ROUND</t>
  </si>
  <si>
    <t>ROUND UP</t>
  </si>
  <si>
    <t>ROUND DOWN</t>
  </si>
  <si>
    <t>G$2</t>
  </si>
  <si>
    <t>$G$2</t>
  </si>
  <si>
    <t>$G2</t>
  </si>
  <si>
    <t>ClaireGute@Bbanalytics.com</t>
  </si>
  <si>
    <t>DarrinVan Huff@Bbanalytics.com</t>
  </si>
  <si>
    <t>SeanO'Donnell@Bbanalytics.com</t>
  </si>
  <si>
    <t>BrosinaHoffman@Bbanalytics.com</t>
  </si>
  <si>
    <t>AndrewAllen@Bbanalytics.com</t>
  </si>
  <si>
    <t>IreneMaddox@Bbanalytics.com</t>
  </si>
  <si>
    <t>HaroldPawlan@Bbanalytics.com</t>
  </si>
  <si>
    <t>PeteKriz@Bbanalytics.com</t>
  </si>
  <si>
    <t>AlejandroGrove@Bbanalytics.com</t>
  </si>
  <si>
    <t>ZuschussDonatelli@Bbanalytics.com</t>
  </si>
  <si>
    <t>KenBlack@Bbanalytics.com</t>
  </si>
  <si>
    <t>SandraFlanagan@Bbanalytics.com</t>
  </si>
  <si>
    <t>EmilyBurns@Bbanalytics.com</t>
  </si>
  <si>
    <t>EricHoffmann@Bbanalytics.com</t>
  </si>
  <si>
    <t>TracyBlumstein@Bbanalytics.com</t>
  </si>
  <si>
    <t>MattAbelman@Bbanalytics.com</t>
  </si>
  <si>
    <t>GeneHale@Bbanalytics.com</t>
  </si>
  <si>
    <t>SteveNguyen@Bbanalytics.com</t>
  </si>
  <si>
    <t>LindaCazamias@Bbanalytics.com</t>
  </si>
  <si>
    <t>RubenAusman@Bbanalytics.com</t>
  </si>
  <si>
    <t>ErinSmith@Bbanalytics.com</t>
  </si>
  <si>
    <t>OdellaNelson@Bbanalytics.com</t>
  </si>
  <si>
    <t>PatrickO'Donnell@Bbanalytics.com</t>
  </si>
  <si>
    <t>LenaHernandez@Bbanalytics.com</t>
  </si>
  <si>
    <t>E-mail</t>
  </si>
  <si>
    <t>+234-9075645372</t>
  </si>
  <si>
    <t>+234-8176564534</t>
  </si>
  <si>
    <t>+234-7081233476</t>
  </si>
  <si>
    <t>+234-9076545654</t>
  </si>
  <si>
    <t>+234-8086633221</t>
  </si>
  <si>
    <t>+234-9060005432</t>
  </si>
  <si>
    <t>+234-7065432431</t>
  </si>
  <si>
    <t>+234-8156453243</t>
  </si>
  <si>
    <t>second sheet</t>
  </si>
  <si>
    <t>Bbanalytics</t>
  </si>
  <si>
    <t>third sheet</t>
  </si>
  <si>
    <t>Home</t>
  </si>
  <si>
    <t>Pivot table and visualization</t>
  </si>
  <si>
    <t>Pivot and visua…</t>
  </si>
  <si>
    <t>Data for functions</t>
  </si>
  <si>
    <t>Arithmetic oper…</t>
  </si>
  <si>
    <t>Splitting and com…</t>
  </si>
  <si>
    <t>Data for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</si>
</sst>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sz val="13"/>
      <color theme="0"/>
      <name val="Times New Roman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applyFont="1"/>
    <xf numFmtId="164" fontId="2" fillId="0" borderId="0" xfId="1" applyNumberFormat="1" applyFont="1" applyAlignment="1"/>
    <xf numFmtId="0" fontId="1" fillId="0" borderId="0" xfId="1"/>
    <xf numFmtId="14" fontId="1" fillId="0" borderId="0" xfId="1" applyNumberFormat="1"/>
    <xf numFmtId="164" fontId="1" fillId="0" borderId="0" xfId="1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1" applyNumberFormat="1" applyFont="1"/>
    <xf numFmtId="14" fontId="0" fillId="0" borderId="0" xfId="0" applyNumberFormat="1"/>
    <xf numFmtId="0" fontId="3" fillId="2" borderId="0" xfId="1" applyFont="1" applyFill="1"/>
    <xf numFmtId="0" fontId="5" fillId="2" borderId="0" xfId="0" applyFont="1" applyFill="1"/>
    <xf numFmtId="2" fontId="0" fillId="0" borderId="0" xfId="0" applyNumberFormat="1"/>
    <xf numFmtId="165" fontId="3" fillId="2" borderId="0" xfId="1" applyNumberFormat="1" applyFont="1" applyFill="1" applyAlignment="1"/>
    <xf numFmtId="165" fontId="1" fillId="0" borderId="0" xfId="1" applyNumberFormat="1" applyAlignment="1"/>
    <xf numFmtId="165" fontId="0" fillId="0" borderId="0" xfId="0" applyNumberFormat="1"/>
    <xf numFmtId="164" fontId="5" fillId="2" borderId="0" xfId="0" applyNumberFormat="1" applyFont="1" applyFill="1"/>
    <xf numFmtId="0" fontId="4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6" fontId="6" fillId="2" borderId="0" xfId="0" applyNumberFormat="1" applyFont="1" applyFill="1" applyAlignment="1">
      <alignment vertical="center"/>
    </xf>
    <xf numFmtId="18" fontId="6" fillId="2" borderId="0" xfId="0" applyNumberFormat="1" applyFont="1" applyFill="1" applyAlignment="1">
      <alignment horizontal="center" vertical="center"/>
    </xf>
    <xf numFmtId="2" fontId="1" fillId="5" borderId="0" xfId="1" applyNumberFormat="1" applyFill="1" applyAlignment="1"/>
    <xf numFmtId="0" fontId="7" fillId="2" borderId="0" xfId="0" applyFont="1" applyFill="1"/>
    <xf numFmtId="0" fontId="7" fillId="2" borderId="0" xfId="1" applyFont="1" applyFill="1"/>
    <xf numFmtId="0" fontId="1" fillId="5" borderId="0" xfId="1" applyFill="1"/>
    <xf numFmtId="0" fontId="3" fillId="4" borderId="0" xfId="1" applyFont="1" applyFill="1"/>
    <xf numFmtId="0" fontId="5" fillId="4" borderId="0" xfId="0" applyFont="1" applyFill="1"/>
    <xf numFmtId="0" fontId="8" fillId="0" borderId="0" xfId="2"/>
    <xf numFmtId="0" fontId="5" fillId="3" borderId="0" xfId="0" applyFont="1" applyFill="1"/>
    <xf numFmtId="0" fontId="9" fillId="3" borderId="0" xfId="0" applyFont="1" applyFill="1"/>
    <xf numFmtId="0" fontId="5" fillId="2" borderId="0" xfId="0" applyFont="1" applyFill="1" applyAlignment="1">
      <alignment horizontal="center" vertical="top"/>
    </xf>
    <xf numFmtId="49" fontId="0" fillId="0" borderId="0" xfId="0" applyNumberFormat="1"/>
    <xf numFmtId="0" fontId="10" fillId="3" borderId="0" xfId="0" applyFont="1" applyFill="1" applyAlignment="1">
      <alignment vertical="center"/>
    </xf>
    <xf numFmtId="166" fontId="10" fillId="3" borderId="0" xfId="0" applyNumberFormat="1" applyFont="1" applyFill="1" applyAlignment="1">
      <alignment vertical="center"/>
    </xf>
    <xf numFmtId="18" fontId="10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/>
    <xf numFmtId="0" fontId="5" fillId="6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heet1!A1"/><Relationship Id="rId1" Type="http://schemas.openxmlformats.org/officeDocument/2006/relationships/hyperlink" Target="#'Pivot table and visualization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Main data'!A1"/><Relationship Id="rId1" Type="http://schemas.openxmlformats.org/officeDocument/2006/relationships/hyperlink" Target="#'Data for function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Pivot table and visualization'!A1"/><Relationship Id="rId1" Type="http://schemas.openxmlformats.org/officeDocument/2006/relationships/hyperlink" Target="#'Arithmetic operations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Data for functions'!A1"/><Relationship Id="rId1" Type="http://schemas.openxmlformats.org/officeDocument/2006/relationships/hyperlink" Target="#'Splitting and combination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Arithmetic operations'!A1"/><Relationship Id="rId1" Type="http://schemas.openxmlformats.org/officeDocument/2006/relationships/hyperlink" Target="#'data for sorting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'Splitting and combination'!A1"/><Relationship Id="rId1" Type="http://schemas.openxmlformats.org/officeDocument/2006/relationships/hyperlink" Target="#Sheet4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data for sort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</xdr:row>
      <xdr:rowOff>47625</xdr:rowOff>
    </xdr:from>
    <xdr:to>
      <xdr:col>0</xdr:col>
      <xdr:colOff>904875</xdr:colOff>
      <xdr:row>3</xdr:row>
      <xdr:rowOff>9525</xdr:rowOff>
    </xdr:to>
    <xdr:sp macro="" textlink="">
      <xdr:nvSpPr>
        <xdr:cNvPr id="6" name="Right Arrow 5">
          <a:hlinkClick xmlns:r="http://schemas.openxmlformats.org/officeDocument/2006/relationships" r:id="rId1"/>
        </xdr:cNvPr>
        <xdr:cNvSpPr/>
      </xdr:nvSpPr>
      <xdr:spPr>
        <a:xfrm>
          <a:off x="628650" y="504825"/>
          <a:ext cx="276225" cy="161925"/>
        </a:xfrm>
        <a:prstGeom prst="rightArrow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2</xdr:row>
      <xdr:rowOff>47625</xdr:rowOff>
    </xdr:from>
    <xdr:to>
      <xdr:col>0</xdr:col>
      <xdr:colOff>447675</xdr:colOff>
      <xdr:row>3</xdr:row>
      <xdr:rowOff>0</xdr:rowOff>
    </xdr:to>
    <xdr:sp macro="" textlink="">
      <xdr:nvSpPr>
        <xdr:cNvPr id="7" name="Left Arrow 6">
          <a:hlinkClick xmlns:r="http://schemas.openxmlformats.org/officeDocument/2006/relationships" r:id="rId2"/>
        </xdr:cNvPr>
        <xdr:cNvSpPr/>
      </xdr:nvSpPr>
      <xdr:spPr>
        <a:xfrm>
          <a:off x="152400" y="504825"/>
          <a:ext cx="295275" cy="152400"/>
        </a:xfrm>
        <a:prstGeom prst="leftArrow">
          <a:avLst/>
        </a:prstGeom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2</xdr:row>
      <xdr:rowOff>19050</xdr:rowOff>
    </xdr:from>
    <xdr:to>
      <xdr:col>0</xdr:col>
      <xdr:colOff>971550</xdr:colOff>
      <xdr:row>2</xdr:row>
      <xdr:rowOff>180975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695325" y="495300"/>
          <a:ext cx="276225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2</xdr:row>
      <xdr:rowOff>28575</xdr:rowOff>
    </xdr:from>
    <xdr:to>
      <xdr:col>0</xdr:col>
      <xdr:colOff>466725</xdr:colOff>
      <xdr:row>2</xdr:row>
      <xdr:rowOff>180975</xdr:rowOff>
    </xdr:to>
    <xdr:sp macro="" textlink="">
      <xdr:nvSpPr>
        <xdr:cNvPr id="4" name="Left Arrow 3">
          <a:hlinkClick xmlns:r="http://schemas.openxmlformats.org/officeDocument/2006/relationships" r:id="rId2"/>
        </xdr:cNvPr>
        <xdr:cNvSpPr/>
      </xdr:nvSpPr>
      <xdr:spPr>
        <a:xfrm>
          <a:off x="171450" y="504825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123825</xdr:rowOff>
    </xdr:from>
    <xdr:to>
      <xdr:col>4</xdr:col>
      <xdr:colOff>476250</xdr:colOff>
      <xdr:row>2</xdr:row>
      <xdr:rowOff>123825</xdr:rowOff>
    </xdr:to>
    <xdr:cxnSp macro="">
      <xdr:nvCxnSpPr>
        <xdr:cNvPr id="3" name="Straight Arrow Connector 2"/>
        <xdr:cNvCxnSpPr/>
      </xdr:nvCxnSpPr>
      <xdr:spPr>
        <a:xfrm>
          <a:off x="2895600" y="323850"/>
          <a:ext cx="438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19050</xdr:rowOff>
    </xdr:from>
    <xdr:to>
      <xdr:col>0</xdr:col>
      <xdr:colOff>914400</xdr:colOff>
      <xdr:row>1</xdr:row>
      <xdr:rowOff>180975</xdr:rowOff>
    </xdr:to>
    <xdr:sp macro="" textlink="">
      <xdr:nvSpPr>
        <xdr:cNvPr id="4" name="Right Arrow 3">
          <a:hlinkClick xmlns:r="http://schemas.openxmlformats.org/officeDocument/2006/relationships" r:id="rId1"/>
        </xdr:cNvPr>
        <xdr:cNvSpPr/>
      </xdr:nvSpPr>
      <xdr:spPr>
        <a:xfrm>
          <a:off x="638175" y="209550"/>
          <a:ext cx="276225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123825</xdr:colOff>
      <xdr:row>1</xdr:row>
      <xdr:rowOff>28575</xdr:rowOff>
    </xdr:from>
    <xdr:to>
      <xdr:col>0</xdr:col>
      <xdr:colOff>419100</xdr:colOff>
      <xdr:row>1</xdr:row>
      <xdr:rowOff>180975</xdr:rowOff>
    </xdr:to>
    <xdr:sp macro="" textlink="">
      <xdr:nvSpPr>
        <xdr:cNvPr id="5" name="Left Arrow 4">
          <a:hlinkClick xmlns:r="http://schemas.openxmlformats.org/officeDocument/2006/relationships" r:id="rId2"/>
        </xdr:cNvPr>
        <xdr:cNvSpPr/>
      </xdr:nvSpPr>
      <xdr:spPr>
        <a:xfrm>
          <a:off x="123825" y="219075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9525</xdr:rowOff>
    </xdr:from>
    <xdr:to>
      <xdr:col>0</xdr:col>
      <xdr:colOff>866775</xdr:colOff>
      <xdr:row>1</xdr:row>
      <xdr:rowOff>171450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590550" y="209550"/>
          <a:ext cx="276225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1</xdr:row>
      <xdr:rowOff>19050</xdr:rowOff>
    </xdr:from>
    <xdr:to>
      <xdr:col>0</xdr:col>
      <xdr:colOff>428625</xdr:colOff>
      <xdr:row>1</xdr:row>
      <xdr:rowOff>171450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133350" y="219075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</xdr:row>
      <xdr:rowOff>19050</xdr:rowOff>
    </xdr:from>
    <xdr:to>
      <xdr:col>0</xdr:col>
      <xdr:colOff>895350</xdr:colOff>
      <xdr:row>1</xdr:row>
      <xdr:rowOff>180975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619125" y="219075"/>
          <a:ext cx="276225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1</xdr:row>
      <xdr:rowOff>19050</xdr:rowOff>
    </xdr:from>
    <xdr:to>
      <xdr:col>0</xdr:col>
      <xdr:colOff>438150</xdr:colOff>
      <xdr:row>1</xdr:row>
      <xdr:rowOff>171450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142875" y="219075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28575</xdr:rowOff>
    </xdr:from>
    <xdr:to>
      <xdr:col>0</xdr:col>
      <xdr:colOff>857250</xdr:colOff>
      <xdr:row>1</xdr:row>
      <xdr:rowOff>190500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581025" y="228600"/>
          <a:ext cx="276225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1</xdr:row>
      <xdr:rowOff>28575</xdr:rowOff>
    </xdr:from>
    <xdr:to>
      <xdr:col>0</xdr:col>
      <xdr:colOff>447675</xdr:colOff>
      <xdr:row>1</xdr:row>
      <xdr:rowOff>180975</xdr:rowOff>
    </xdr:to>
    <xdr:sp macro="" textlink="">
      <xdr:nvSpPr>
        <xdr:cNvPr id="3" name="Left Arrow 2">
          <a:hlinkClick xmlns:r="http://schemas.openxmlformats.org/officeDocument/2006/relationships" r:id="rId2"/>
        </xdr:cNvPr>
        <xdr:cNvSpPr/>
      </xdr:nvSpPr>
      <xdr:spPr>
        <a:xfrm>
          <a:off x="152400" y="228600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9525</xdr:rowOff>
    </xdr:from>
    <xdr:to>
      <xdr:col>0</xdr:col>
      <xdr:colOff>781050</xdr:colOff>
      <xdr:row>1</xdr:row>
      <xdr:rowOff>171450</xdr:rowOff>
    </xdr:to>
    <xdr:sp macro="" textlink="">
      <xdr:nvSpPr>
        <xdr:cNvPr id="2" name="Right Arrow 1"/>
        <xdr:cNvSpPr/>
      </xdr:nvSpPr>
      <xdr:spPr>
        <a:xfrm>
          <a:off x="514350" y="200025"/>
          <a:ext cx="266700" cy="161925"/>
        </a:xfrm>
        <a:prstGeom prst="righ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1</xdr:row>
      <xdr:rowOff>19050</xdr:rowOff>
    </xdr:from>
    <xdr:to>
      <xdr:col>0</xdr:col>
      <xdr:colOff>371475</xdr:colOff>
      <xdr:row>1</xdr:row>
      <xdr:rowOff>171450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76200" y="209550"/>
          <a:ext cx="295275" cy="152400"/>
        </a:xfrm>
        <a:prstGeom prst="leftArrow">
          <a:avLst/>
        </a:prstGeom>
        <a:solidFill>
          <a:schemeClr val="tx2">
            <a:lumMod val="75000"/>
          </a:schemeClr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46.933916203707" createdVersion="5" refreshedVersion="5" minRefreshableVersion="3" recordCount="49">
  <cacheSource type="worksheet">
    <worksheetSource ref="B3:Q52" sheet="Main data"/>
  </cacheSource>
  <cacheFields count="16">
    <cacheField name="Ship Mode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 count="19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</sharedItems>
    </cacheField>
    <cacheField name="State" numFmtId="0">
      <sharedItems count="14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</sharedItems>
    </cacheField>
    <cacheField name="Region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3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</sharedItems>
    </cacheField>
    <cacheField name="Product Name" numFmtId="0">
      <sharedItems/>
    </cacheField>
    <cacheField name="Sales" numFmtId="0">
      <sharedItems containsSemiMixedTypes="0" containsString="0" containsNumber="1" minValue="2.5439999999999996" maxValue="3083.4300000000003" count="49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</sharedItems>
    </cacheField>
    <cacheField name="Quantity" numFmtId="0">
      <sharedItems containsSemiMixedTypes="0" containsString="0" containsNumber="1" containsInteger="1" minValue="2" maxValue="9" count="7">
        <n v="2"/>
        <n v="3"/>
        <n v="5"/>
        <n v="7"/>
        <n v="4"/>
        <n v="6"/>
        <n v="9"/>
      </sharedItems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40.26490000000001"/>
    </cacheField>
    <cacheField name="Cost" numFmtId="164">
      <sharedItems containsSemiMixedTypes="0" containsString="0" containsNumber="1" minValue="2.1624000000000008" maxValue="4748.4822000000004"/>
    </cacheField>
    <cacheField name="cost per unit" numFmtId="164">
      <sharedItems containsSemiMixedTypes="0" containsString="0" containsNumber="1" minValue="1.0812000000000004" maxValue="678.3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Second Class"/>
    <s v="Claire Gute"/>
    <s v="Consumer"/>
    <s v="United States"/>
    <x v="0"/>
    <x v="0"/>
    <s v="South"/>
    <x v="0"/>
    <x v="0"/>
    <s v="Bush Somerset Collection Bookcase"/>
    <x v="0"/>
    <x v="0"/>
    <n v="0"/>
    <n v="41.913600000000002"/>
    <n v="220.04639999999998"/>
    <n v="110.02319999999999"/>
  </r>
  <r>
    <s v="Second Class"/>
    <s v="Claire Gute"/>
    <s v="Consumer"/>
    <s v="United States"/>
    <x v="0"/>
    <x v="0"/>
    <s v="South"/>
    <x v="0"/>
    <x v="1"/>
    <s v="Hon Deluxe Fabric Upholstered Stacking Chairs, Rounded Back"/>
    <x v="1"/>
    <x v="1"/>
    <n v="0"/>
    <n v="219.58199999999997"/>
    <n v="512.35799999999995"/>
    <n v="170.78599999999997"/>
  </r>
  <r>
    <s v="Second Class"/>
    <s v="Darrin Van Huff"/>
    <s v="Corporate"/>
    <s v="United States"/>
    <x v="1"/>
    <x v="1"/>
    <s v="West"/>
    <x v="1"/>
    <x v="2"/>
    <s v="Self-Adhesive Address Labels for Typewriters by Universal"/>
    <x v="2"/>
    <x v="0"/>
    <n v="0"/>
    <n v="6.8713999999999995"/>
    <n v="7.7485999999999997"/>
    <n v="3.8742999999999999"/>
  </r>
  <r>
    <s v="Standard Class"/>
    <s v="Sean O'Donnell"/>
    <s v="Consumer"/>
    <s v="United States"/>
    <x v="2"/>
    <x v="2"/>
    <s v="South"/>
    <x v="0"/>
    <x v="3"/>
    <s v="Bretford CR4500 Series Slim Rectangular Table"/>
    <x v="3"/>
    <x v="2"/>
    <n v="0.45"/>
    <n v="-383.03100000000006"/>
    <n v="1340.6085"/>
    <n v="268.12170000000003"/>
  </r>
  <r>
    <s v="Standard Class"/>
    <s v="Sean O'Donnell"/>
    <s v="Consumer"/>
    <s v="United States"/>
    <x v="2"/>
    <x v="2"/>
    <s v="South"/>
    <x v="1"/>
    <x v="4"/>
    <s v="Eldon Fold 'N Roll Cart System"/>
    <x v="4"/>
    <x v="0"/>
    <n v="0.2"/>
    <n v="2.5163999999999991"/>
    <n v="19.851600000000005"/>
    <n v="9.9258000000000024"/>
  </r>
  <r>
    <s v="Standard Class"/>
    <s v="Brosina Hoffman"/>
    <s v="Consumer"/>
    <s v="United States"/>
    <x v="1"/>
    <x v="1"/>
    <s v="West"/>
    <x v="0"/>
    <x v="5"/>
    <s v="Eldon Expressions Wood and Plastic Desk Accessories, Cherry Wood"/>
    <x v="5"/>
    <x v="3"/>
    <n v="0"/>
    <n v="14.169399999999996"/>
    <n v="34.690600000000003"/>
    <n v="4.9558000000000009"/>
  </r>
  <r>
    <s v="Standard Class"/>
    <s v="Brosina Hoffman"/>
    <s v="Consumer"/>
    <s v="United States"/>
    <x v="1"/>
    <x v="1"/>
    <s v="West"/>
    <x v="1"/>
    <x v="6"/>
    <s v="Newell 322"/>
    <x v="6"/>
    <x v="4"/>
    <n v="0"/>
    <n v="1.9656000000000002"/>
    <n v="5.3144"/>
    <n v="1.3286"/>
  </r>
  <r>
    <s v="Standard Class"/>
    <s v="Brosina Hoffman"/>
    <s v="Consumer"/>
    <s v="United States"/>
    <x v="1"/>
    <x v="1"/>
    <s v="West"/>
    <x v="2"/>
    <x v="7"/>
    <s v="Mitel 5320 IP Phone VoIP phone"/>
    <x v="7"/>
    <x v="5"/>
    <n v="0.2"/>
    <n v="90.715200000000038"/>
    <n v="816.43679999999995"/>
    <n v="136.0728"/>
  </r>
  <r>
    <s v="Standard Class"/>
    <s v="Brosina Hoffman"/>
    <s v="Consumer"/>
    <s v="United States"/>
    <x v="1"/>
    <x v="1"/>
    <s v="West"/>
    <x v="1"/>
    <x v="8"/>
    <s v="DXL Angle-View Binders with Locking Rings by Samsill"/>
    <x v="8"/>
    <x v="1"/>
    <n v="0.2"/>
    <n v="5.7824999999999998"/>
    <n v="12.721500000000002"/>
    <n v="4.2405000000000008"/>
  </r>
  <r>
    <s v="Standard Class"/>
    <s v="Brosina Hoffman"/>
    <s v="Consumer"/>
    <s v="United States"/>
    <x v="1"/>
    <x v="1"/>
    <s v="West"/>
    <x v="1"/>
    <x v="9"/>
    <s v="Belkin F5C206VTEL 6 Outlet Surge"/>
    <x v="9"/>
    <x v="2"/>
    <n v="0"/>
    <n v="34.469999999999992"/>
    <n v="80.430000000000007"/>
    <n v="16.086000000000002"/>
  </r>
  <r>
    <s v="Standard Class"/>
    <s v="Brosina Hoffman"/>
    <s v="Consumer"/>
    <s v="United States"/>
    <x v="1"/>
    <x v="1"/>
    <s v="West"/>
    <x v="0"/>
    <x v="3"/>
    <s v="Chromcraft Rectangular Conference Tables"/>
    <x v="10"/>
    <x v="6"/>
    <n v="0.2"/>
    <n v="85.309199999999805"/>
    <n v="1620.8748000000005"/>
    <n v="180.09720000000004"/>
  </r>
  <r>
    <s v="Standard Class"/>
    <s v="Brosina Hoffman"/>
    <s v="Consumer"/>
    <s v="United States"/>
    <x v="1"/>
    <x v="1"/>
    <s v="West"/>
    <x v="2"/>
    <x v="7"/>
    <s v="Konftel 250 Conference phone - Charcoal black"/>
    <x v="11"/>
    <x v="4"/>
    <n v="0.2"/>
    <n v="68.356800000000021"/>
    <n v="843.06719999999996"/>
    <n v="210.76679999999999"/>
  </r>
  <r>
    <s v="Standard Class"/>
    <s v="Andrew Allen"/>
    <s v="Consumer"/>
    <s v="United States"/>
    <x v="3"/>
    <x v="3"/>
    <s v="South"/>
    <x v="1"/>
    <x v="10"/>
    <s v="Xerox 1967"/>
    <x v="12"/>
    <x v="1"/>
    <n v="0.2"/>
    <n v="5.4432"/>
    <n v="10.108800000000002"/>
    <n v="3.3696000000000006"/>
  </r>
  <r>
    <s v="Standard Class"/>
    <s v="Irene Maddox"/>
    <s v="Consumer"/>
    <s v="United States"/>
    <x v="4"/>
    <x v="4"/>
    <s v="West"/>
    <x v="1"/>
    <x v="8"/>
    <s v="Fellowes PB200 Plastic Comb Binding Machine"/>
    <x v="13"/>
    <x v="1"/>
    <n v="0.2"/>
    <n v="132.59219999999993"/>
    <n v="275.38380000000012"/>
    <n v="91.794600000000045"/>
  </r>
  <r>
    <s v="Standard Class"/>
    <s v="Harold Pawlan"/>
    <s v="Home Office"/>
    <s v="United States"/>
    <x v="5"/>
    <x v="5"/>
    <s v="Central"/>
    <x v="1"/>
    <x v="9"/>
    <s v="Holmes Replacement Filter for HEPA Air Cleaner, Very Large Room, HEPA Filter"/>
    <x v="14"/>
    <x v="2"/>
    <n v="0.8"/>
    <n v="-123.858"/>
    <n v="192.66800000000001"/>
    <n v="38.5336"/>
  </r>
  <r>
    <s v="Standard Class"/>
    <s v="Harold Pawlan"/>
    <s v="Home Office"/>
    <s v="United States"/>
    <x v="5"/>
    <x v="5"/>
    <s v="Central"/>
    <x v="1"/>
    <x v="8"/>
    <s v="Storex DuraTech Recycled Plastic Frosted Binders"/>
    <x v="15"/>
    <x v="1"/>
    <n v="0.8"/>
    <n v="-3.8160000000000016"/>
    <n v="6.3600000000000012"/>
    <n v="2.1200000000000006"/>
  </r>
  <r>
    <s v="Standard Class"/>
    <s v="Pete Kriz"/>
    <s v="Consumer"/>
    <s v="United States"/>
    <x v="6"/>
    <x v="6"/>
    <s v="Central"/>
    <x v="1"/>
    <x v="4"/>
    <s v="Stur-D-Stor Shelving, Vertical 5-Shelf: 72&quot;H x 36&quot;W x 18 1/2&quot;D"/>
    <x v="16"/>
    <x v="5"/>
    <n v="0"/>
    <n v="13.317599999999999"/>
    <n v="652.56240000000003"/>
    <n v="108.7604"/>
  </r>
  <r>
    <s v="Second Class"/>
    <s v="Alejandro Grove"/>
    <s v="Consumer"/>
    <s v="United States"/>
    <x v="7"/>
    <x v="7"/>
    <s v="West"/>
    <x v="1"/>
    <x v="4"/>
    <s v="Fellowes Super Stor/Drawer"/>
    <x v="17"/>
    <x v="0"/>
    <n v="0"/>
    <n v="9.9899999999999949"/>
    <n v="45.510000000000005"/>
    <n v="22.755000000000003"/>
  </r>
  <r>
    <s v="Second Class"/>
    <s v="Zuschuss Donatelli"/>
    <s v="Consumer"/>
    <s v="United States"/>
    <x v="8"/>
    <x v="1"/>
    <s v="West"/>
    <x v="1"/>
    <x v="6"/>
    <s v="Newell 341"/>
    <x v="18"/>
    <x v="0"/>
    <n v="0"/>
    <n v="2.4823999999999993"/>
    <n v="6.0776000000000012"/>
    <n v="3.0388000000000006"/>
  </r>
  <r>
    <s v="Second Class"/>
    <s v="Zuschuss Donatelli"/>
    <s v="Consumer"/>
    <s v="United States"/>
    <x v="8"/>
    <x v="1"/>
    <s v="West"/>
    <x v="2"/>
    <x v="7"/>
    <s v="Cisco SPA 501G IP Phone"/>
    <x v="19"/>
    <x v="1"/>
    <n v="0.2"/>
    <n v="16.010999999999981"/>
    <n v="197.46900000000005"/>
    <n v="65.823000000000022"/>
  </r>
  <r>
    <s v="Second Class"/>
    <s v="Zuschuss Donatelli"/>
    <s v="Consumer"/>
    <s v="United States"/>
    <x v="8"/>
    <x v="1"/>
    <s v="West"/>
    <x v="1"/>
    <x v="8"/>
    <s v="Wilson Jones Hanging View Binder, White, 1&quot;"/>
    <x v="20"/>
    <x v="4"/>
    <n v="0.2"/>
    <n v="7.3839999999999986"/>
    <n v="15.336"/>
    <n v="3.8340000000000001"/>
  </r>
  <r>
    <s v="Standard Class"/>
    <s v="Ken Black"/>
    <s v="Corporate"/>
    <s v="United States"/>
    <x v="9"/>
    <x v="8"/>
    <s v="Central"/>
    <x v="1"/>
    <x v="6"/>
    <s v="Newell 318"/>
    <x v="21"/>
    <x v="3"/>
    <n v="0"/>
    <n v="5.0595999999999997"/>
    <n v="14.400399999999998"/>
    <n v="2.0571999999999995"/>
  </r>
  <r>
    <s v="Standard Class"/>
    <s v="Ken Black"/>
    <s v="Corporate"/>
    <s v="United States"/>
    <x v="9"/>
    <x v="8"/>
    <s v="Central"/>
    <x v="1"/>
    <x v="9"/>
    <s v="Acco Six-Outlet Power Strip, 4' Cord Length"/>
    <x v="22"/>
    <x v="3"/>
    <n v="0"/>
    <n v="15.688400000000001"/>
    <n v="44.651599999999995"/>
    <n v="6.3787999999999991"/>
  </r>
  <r>
    <s v="Second Class"/>
    <s v="Sandra Flanagan"/>
    <s v="Consumer"/>
    <s v="United States"/>
    <x v="10"/>
    <x v="9"/>
    <s v="East"/>
    <x v="0"/>
    <x v="1"/>
    <s v="Global Deluxe Stacking Chair, Gray"/>
    <x v="23"/>
    <x v="0"/>
    <n v="0.3"/>
    <n v="-1.0196000000000005"/>
    <n v="72.391599999999983"/>
    <n v="36.195799999999991"/>
  </r>
  <r>
    <s v="Standard Class"/>
    <s v="Emily Burns"/>
    <s v="Consumer"/>
    <s v="United States"/>
    <x v="11"/>
    <x v="7"/>
    <s v="West"/>
    <x v="0"/>
    <x v="3"/>
    <s v="Bretford CR4500 Series Slim Rectangular Table"/>
    <x v="24"/>
    <x v="1"/>
    <n v="0"/>
    <n v="240.26490000000001"/>
    <n v="804.36509999999987"/>
    <n v="268.12169999999998"/>
  </r>
  <r>
    <s v="Second Class"/>
    <s v="Eric Hoffmann"/>
    <s v="Consumer"/>
    <s v="United States"/>
    <x v="1"/>
    <x v="1"/>
    <s v="West"/>
    <x v="1"/>
    <x v="8"/>
    <s v="Wilson Jones Active Use Binders"/>
    <x v="25"/>
    <x v="0"/>
    <n v="0.2"/>
    <n v="4.2224000000000004"/>
    <n v="7.4256000000000011"/>
    <n v="3.7128000000000005"/>
  </r>
  <r>
    <s v="Second Class"/>
    <s v="Eric Hoffmann"/>
    <s v="Consumer"/>
    <s v="United States"/>
    <x v="1"/>
    <x v="1"/>
    <s v="West"/>
    <x v="2"/>
    <x v="11"/>
    <s v="Imation 8GB Mini TravelDrive USB 2.0 Flash Drive"/>
    <x v="26"/>
    <x v="1"/>
    <n v="0"/>
    <n v="11.774100000000004"/>
    <n v="78.795900000000003"/>
    <n v="26.2653"/>
  </r>
  <r>
    <s v="Standard Class"/>
    <s v="Tracy Blumstein"/>
    <s v="Consumer"/>
    <s v="United States"/>
    <x v="10"/>
    <x v="9"/>
    <s v="East"/>
    <x v="0"/>
    <x v="0"/>
    <s v="Riverside Palais Royal Lawyers Bookcase, Royale Cherry Finish"/>
    <x v="27"/>
    <x v="3"/>
    <n v="0.5"/>
    <n v="-1665.0522000000001"/>
    <n v="4748.4822000000004"/>
    <n v="678.3546"/>
  </r>
  <r>
    <s v="Standard Class"/>
    <s v="Tracy Blumstein"/>
    <s v="Consumer"/>
    <s v="United States"/>
    <x v="10"/>
    <x v="9"/>
    <s v="East"/>
    <x v="1"/>
    <x v="8"/>
    <s v="Avery Recycled Flexi-View Covers for Binding Systems"/>
    <x v="28"/>
    <x v="0"/>
    <n v="0.7"/>
    <n v="-7.0532000000000004"/>
    <n v="16.671200000000002"/>
    <n v="8.3356000000000012"/>
  </r>
  <r>
    <s v="Standard Class"/>
    <s v="Tracy Blumstein"/>
    <s v="Consumer"/>
    <s v="United States"/>
    <x v="10"/>
    <x v="9"/>
    <s v="East"/>
    <x v="0"/>
    <x v="5"/>
    <s v="Howard Miller 13-3/4&quot; Diameter Brushed Chrome Round Wall Clock"/>
    <x v="29"/>
    <x v="1"/>
    <n v="0.2"/>
    <n v="15.524999999999991"/>
    <n v="108.67500000000003"/>
    <n v="36.225000000000009"/>
  </r>
  <r>
    <s v="Standard Class"/>
    <s v="Tracy Blumstein"/>
    <s v="Consumer"/>
    <s v="United States"/>
    <x v="10"/>
    <x v="9"/>
    <s v="East"/>
    <x v="1"/>
    <x v="12"/>
    <s v="Poly String Tie Envelopes"/>
    <x v="30"/>
    <x v="0"/>
    <n v="0.2"/>
    <n v="1.1015999999999997"/>
    <n v="2.1624000000000008"/>
    <n v="1.0812000000000004"/>
  </r>
  <r>
    <s v="Standard Class"/>
    <s v="Tracy Blumstein"/>
    <s v="Consumer"/>
    <s v="United States"/>
    <x v="10"/>
    <x v="9"/>
    <s v="East"/>
    <x v="1"/>
    <x v="6"/>
    <s v="BOSTON Model 1800 Electric Pencil Sharpeners, Putty/Woodgrain"/>
    <x v="31"/>
    <x v="5"/>
    <n v="0.2"/>
    <n v="9.7091999999999885"/>
    <n v="76.594800000000021"/>
    <n v="12.765800000000004"/>
  </r>
  <r>
    <s v="Standard Class"/>
    <s v="Tracy Blumstein"/>
    <s v="Consumer"/>
    <s v="United States"/>
    <x v="10"/>
    <x v="9"/>
    <s v="East"/>
    <x v="1"/>
    <x v="8"/>
    <s v="Acco Pressboard Covers with Storage Hooks, 14 7/8&quot; x 11&quot;, Executive Red"/>
    <x v="32"/>
    <x v="5"/>
    <n v="0.7"/>
    <n v="-5.7149999999999999"/>
    <n v="12.573"/>
    <n v="2.0954999999999999"/>
  </r>
  <r>
    <s v="Standard Class"/>
    <s v="Tracy Blumstein"/>
    <s v="Consumer"/>
    <s v="United States"/>
    <x v="10"/>
    <x v="9"/>
    <s v="East"/>
    <x v="1"/>
    <x v="6"/>
    <s v="Lumber Crayons"/>
    <x v="33"/>
    <x v="0"/>
    <n v="0.2"/>
    <n v="3.5460000000000007"/>
    <n v="12.213999999999999"/>
    <n v="6.1069999999999993"/>
  </r>
  <r>
    <s v="Second Class"/>
    <s v="Matt Abelman"/>
    <s v="Home Office"/>
    <s v="United States"/>
    <x v="12"/>
    <x v="5"/>
    <s v="Central"/>
    <x v="1"/>
    <x v="10"/>
    <s v="Easy-staple paper"/>
    <x v="34"/>
    <x v="1"/>
    <n v="0.2"/>
    <n v="9.9467999999999979"/>
    <n v="19.525200000000005"/>
    <n v="6.5084000000000017"/>
  </r>
  <r>
    <s v="First Class"/>
    <s v="Gene Hale"/>
    <s v="Corporate"/>
    <s v="United States"/>
    <x v="13"/>
    <x v="5"/>
    <s v="Central"/>
    <x v="2"/>
    <x v="7"/>
    <s v="GE 30524EE4"/>
    <x v="35"/>
    <x v="3"/>
    <n v="0.2"/>
    <n v="123.47369999999989"/>
    <n v="974.07030000000043"/>
    <n v="139.15290000000007"/>
  </r>
  <r>
    <s v="First Class"/>
    <s v="Gene Hale"/>
    <s v="Corporate"/>
    <s v="United States"/>
    <x v="13"/>
    <x v="5"/>
    <s v="Central"/>
    <x v="0"/>
    <x v="5"/>
    <s v="Electrix Architect's Clamp-On Swing Arm Lamp, Black"/>
    <x v="36"/>
    <x v="2"/>
    <n v="0.6"/>
    <n v="-147.96300000000002"/>
    <n v="338.88300000000004"/>
    <n v="67.776600000000002"/>
  </r>
  <r>
    <s v="Standard Class"/>
    <s v="Steve Nguyen"/>
    <s v="Home Office"/>
    <s v="United States"/>
    <x v="12"/>
    <x v="5"/>
    <s v="Central"/>
    <x v="1"/>
    <x v="12"/>
    <s v="#10-4 1/8&quot; x 9 1/2&quot; Premium Diagonal Seam Envelopes"/>
    <x v="37"/>
    <x v="6"/>
    <n v="0.2"/>
    <n v="35.414999999999999"/>
    <n v="77.913000000000011"/>
    <n v="8.6570000000000018"/>
  </r>
  <r>
    <s v="Standard Class"/>
    <s v="Steve Nguyen"/>
    <s v="Home Office"/>
    <s v="United States"/>
    <x v="12"/>
    <x v="5"/>
    <s v="Central"/>
    <x v="0"/>
    <x v="0"/>
    <s v="Atlantic Metals Mobile 3-Shelf Bookcases, Custom Colors"/>
    <x v="38"/>
    <x v="1"/>
    <n v="0.32"/>
    <n v="-46.976400000000012"/>
    <n v="579.37559999999996"/>
    <n v="193.12519999999998"/>
  </r>
  <r>
    <s v="Standard Class"/>
    <s v="Steve Nguyen"/>
    <s v="Home Office"/>
    <s v="United States"/>
    <x v="12"/>
    <x v="5"/>
    <s v="Central"/>
    <x v="0"/>
    <x v="1"/>
    <s v="Global Fabric Manager's Chair, Dark Gray"/>
    <x v="39"/>
    <x v="1"/>
    <n v="0.3"/>
    <n v="-15.146999999999991"/>
    <n v="227.20499999999998"/>
    <n v="75.734999999999999"/>
  </r>
  <r>
    <s v="Standard Class"/>
    <s v="Steve Nguyen"/>
    <s v="Home Office"/>
    <s v="United States"/>
    <x v="12"/>
    <x v="5"/>
    <s v="Central"/>
    <x v="2"/>
    <x v="7"/>
    <s v="Plantronics HL10 Handset Lifter"/>
    <x v="40"/>
    <x v="4"/>
    <n v="0.2"/>
    <n v="41.756399999999957"/>
    <n v="329.41160000000002"/>
    <n v="82.352900000000005"/>
  </r>
  <r>
    <s v="Standard Class"/>
    <s v="Linda Cazamias"/>
    <s v="Corporate"/>
    <s v="United States"/>
    <x v="14"/>
    <x v="10"/>
    <s v="Central"/>
    <x v="2"/>
    <x v="7"/>
    <s v="Panasonic Kx-TS550"/>
    <x v="41"/>
    <x v="4"/>
    <n v="0.2"/>
    <n v="16.556399999999996"/>
    <n v="130.61160000000001"/>
    <n v="32.652900000000002"/>
  </r>
  <r>
    <s v="Standard Class"/>
    <s v="Ruben Ausman"/>
    <s v="Corporate"/>
    <s v="United States"/>
    <x v="1"/>
    <x v="1"/>
    <s v="West"/>
    <x v="1"/>
    <x v="4"/>
    <s v="Eldon Base for stackable storage shelf, platinum"/>
    <x v="42"/>
    <x v="0"/>
    <n v="0"/>
    <n v="3.8939999999999912"/>
    <n v="73.986000000000004"/>
    <n v="36.993000000000002"/>
  </r>
  <r>
    <s v="Standard Class"/>
    <s v="Erin Smith"/>
    <s v="Corporate"/>
    <s v="United States"/>
    <x v="15"/>
    <x v="2"/>
    <s v="South"/>
    <x v="1"/>
    <x v="4"/>
    <s v="Advantus 10-Drawer Portable Organizer, Chrome Metal Frame, Smoke Drawers"/>
    <x v="43"/>
    <x v="0"/>
    <n v="0.2"/>
    <n v="9.5616000000000092"/>
    <n v="86.054399999999987"/>
    <n v="43.027199999999993"/>
  </r>
  <r>
    <s v="First Class"/>
    <s v="Odella Nelson"/>
    <s v="Corporate"/>
    <s v="United States"/>
    <x v="16"/>
    <x v="11"/>
    <s v="Central"/>
    <x v="2"/>
    <x v="11"/>
    <s v="Verbatim 25 GB 6x Blu-ray Single Layer Recordable Disc, 25/Pack"/>
    <x v="44"/>
    <x v="0"/>
    <n v="0"/>
    <n v="19.7714"/>
    <n v="26.208599999999997"/>
    <n v="13.104299999999999"/>
  </r>
  <r>
    <s v="First Class"/>
    <s v="Odella Nelson"/>
    <s v="Corporate"/>
    <s v="United States"/>
    <x v="16"/>
    <x v="11"/>
    <s v="Central"/>
    <x v="1"/>
    <x v="8"/>
    <s v="Wilson Jones Leather-Like Binders with DublLock Round Rings"/>
    <x v="45"/>
    <x v="0"/>
    <n v="0"/>
    <n v="8.2061999999999991"/>
    <n v="9.2538000000000018"/>
    <n v="4.6269000000000009"/>
  </r>
  <r>
    <s v="Second Class"/>
    <s v="Patrick O'Donnell"/>
    <s v="Consumer"/>
    <s v="United States"/>
    <x v="17"/>
    <x v="12"/>
    <s v="Central"/>
    <x v="1"/>
    <x v="4"/>
    <s v="Gould Plastics 9-Pocket Panel Bin, 18-3/8w x 5-1/4d x 20-1/2h, Black"/>
    <x v="46"/>
    <x v="4"/>
    <n v="0"/>
    <n v="8.4783999999999935"/>
    <n v="203.48160000000001"/>
    <n v="50.870400000000004"/>
  </r>
  <r>
    <s v="Standard Class"/>
    <s v="Lena Hernandez"/>
    <s v="Consumer"/>
    <s v="United States"/>
    <x v="18"/>
    <x v="13"/>
    <s v="East"/>
    <x v="2"/>
    <x v="11"/>
    <s v="Imation 8gb Micro Traveldrive Usb 2.0 Flash Drive"/>
    <x v="47"/>
    <x v="1"/>
    <n v="0"/>
    <n v="4.9500000000000011"/>
    <n v="40.049999999999997"/>
    <n v="13.35"/>
  </r>
  <r>
    <s v="Standard Class"/>
    <s v="Lena Hernandez"/>
    <s v="Consumer"/>
    <s v="United States"/>
    <x v="18"/>
    <x v="13"/>
    <s v="East"/>
    <x v="2"/>
    <x v="7"/>
    <s v="LF Elite 3D Dazzle Designer Hard Case Cover, Lf Stylus Pen and Wiper For Apple Iphone 5c Mini Lite"/>
    <x v="48"/>
    <x v="0"/>
    <n v="0"/>
    <n v="6.104000000000001"/>
    <n v="15.696"/>
    <n v="7.84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B3:F24" firstHeaderRow="1" firstDataRow="2" firstDataCol="1"/>
  <pivotFields count="16">
    <pivotField showAll="0"/>
    <pivotField showAll="0"/>
    <pivotField showAll="0"/>
    <pivotField showAll="0"/>
    <pivotField axis="axisRow" showAll="0">
      <items count="20">
        <item x="3"/>
        <item x="18"/>
        <item x="16"/>
        <item x="2"/>
        <item x="5"/>
        <item x="9"/>
        <item x="0"/>
        <item x="12"/>
        <item x="1"/>
        <item x="6"/>
        <item x="15"/>
        <item x="14"/>
        <item x="11"/>
        <item x="10"/>
        <item x="13"/>
        <item x="8"/>
        <item x="4"/>
        <item x="7"/>
        <item x="17"/>
        <item t="default"/>
      </items>
    </pivotField>
    <pivotField showAll="0">
      <items count="15">
        <item x="1"/>
        <item x="13"/>
        <item x="2"/>
        <item x="10"/>
        <item x="0"/>
        <item x="12"/>
        <item x="11"/>
        <item x="8"/>
        <item x="3"/>
        <item x="9"/>
        <item x="5"/>
        <item x="7"/>
        <item x="4"/>
        <item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>
      <items count="14">
        <item x="11"/>
        <item x="9"/>
        <item x="6"/>
        <item x="8"/>
        <item x="0"/>
        <item x="1"/>
        <item x="12"/>
        <item x="5"/>
        <item x="2"/>
        <item x="10"/>
        <item x="7"/>
        <item x="4"/>
        <item x="3"/>
        <item t="default"/>
      </items>
    </pivotField>
    <pivotField showAll="0"/>
    <pivotField dataField="1" showAll="0">
      <items count="50">
        <item x="15"/>
        <item x="30"/>
        <item x="32"/>
        <item x="6"/>
        <item x="18"/>
        <item x="28"/>
        <item x="25"/>
        <item x="2"/>
        <item x="12"/>
        <item x="33"/>
        <item x="45"/>
        <item x="8"/>
        <item x="21"/>
        <item x="48"/>
        <item x="4"/>
        <item x="20"/>
        <item x="34"/>
        <item x="47"/>
        <item x="44"/>
        <item x="5"/>
        <item x="17"/>
        <item x="22"/>
        <item x="14"/>
        <item x="23"/>
        <item x="42"/>
        <item x="31"/>
        <item x="26"/>
        <item x="43"/>
        <item x="37"/>
        <item x="9"/>
        <item x="29"/>
        <item x="41"/>
        <item x="36"/>
        <item x="46"/>
        <item x="39"/>
        <item x="19"/>
        <item x="0"/>
        <item x="40"/>
        <item x="13"/>
        <item x="38"/>
        <item x="16"/>
        <item x="1"/>
        <item x="7"/>
        <item x="11"/>
        <item x="3"/>
        <item x="24"/>
        <item x="35"/>
        <item x="10"/>
        <item x="27"/>
        <item t="default"/>
      </items>
    </pivotField>
    <pivotField showAll="0">
      <items count="8">
        <item x="0"/>
        <item x="1"/>
        <item x="4"/>
        <item x="2"/>
        <item x="5"/>
        <item x="3"/>
        <item x="6"/>
        <item t="default"/>
      </items>
    </pivotField>
    <pivotField showAll="0"/>
    <pivotField showAll="0"/>
    <pivotField numFmtId="164" showAll="0"/>
    <pivotField numFmtId="164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Sales" fld="1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H21" totalsRowShown="0" headerRowCellStyle="Neutral" dataCellStyle="Neutral">
  <autoFilter ref="B1:H21"/>
  <tableColumns count="7">
    <tableColumn id="1" name="Customer Name" dataCellStyle="Normal 2"/>
    <tableColumn id="9" name="Profit" dataCellStyle="Normal 2"/>
    <tableColumn id="2" name="Sub-Category" dataCellStyle="Normal 2"/>
    <tableColumn id="3" name="Sales" dataCellStyle="Normal 2"/>
    <tableColumn id="4" name="Quantity" dataCellStyle="Normal 2"/>
    <tableColumn id="5" name="Discount" dataCellStyle="Normal 2"/>
    <tableColumn id="7" name="Category" dataCellStyle="Normal 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rosinaHoffman@Bbanalytics.com" TargetMode="External"/><Relationship Id="rId13" Type="http://schemas.openxmlformats.org/officeDocument/2006/relationships/hyperlink" Target="mailto:HaroldPawlan@Bbanalytics.com" TargetMode="External"/><Relationship Id="rId18" Type="http://schemas.openxmlformats.org/officeDocument/2006/relationships/hyperlink" Target="mailto:ZuschussDonatelli@Bbanalytics.com" TargetMode="External"/><Relationship Id="rId26" Type="http://schemas.openxmlformats.org/officeDocument/2006/relationships/hyperlink" Target="mailto:TracyBlumstein@Bbanalytics.com" TargetMode="External"/><Relationship Id="rId39" Type="http://schemas.openxmlformats.org/officeDocument/2006/relationships/hyperlink" Target="mailto:LindaCazamias@Bbanalytics.com" TargetMode="External"/><Relationship Id="rId3" Type="http://schemas.openxmlformats.org/officeDocument/2006/relationships/hyperlink" Target="mailto:BrosinaHoffman@Bbanalytics.com" TargetMode="External"/><Relationship Id="rId21" Type="http://schemas.openxmlformats.org/officeDocument/2006/relationships/hyperlink" Target="mailto:SandraFlanagan@Bbanalytics.com" TargetMode="External"/><Relationship Id="rId34" Type="http://schemas.openxmlformats.org/officeDocument/2006/relationships/hyperlink" Target="mailto:GeneHale@Bbanalytics.com" TargetMode="External"/><Relationship Id="rId42" Type="http://schemas.openxmlformats.org/officeDocument/2006/relationships/hyperlink" Target="mailto:OdellaNelson@Bbanalytics.com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mailto:BrosinaHoffman@Bbanalytics.com" TargetMode="External"/><Relationship Id="rId12" Type="http://schemas.openxmlformats.org/officeDocument/2006/relationships/hyperlink" Target="mailto:HaroldPawlan@Bbanalytics.com" TargetMode="External"/><Relationship Id="rId17" Type="http://schemas.openxmlformats.org/officeDocument/2006/relationships/hyperlink" Target="mailto:ZuschussDonatelli@Bbanalytics.com" TargetMode="External"/><Relationship Id="rId25" Type="http://schemas.openxmlformats.org/officeDocument/2006/relationships/hyperlink" Target="mailto:TracyBlumstein@Bbanalytics.com" TargetMode="External"/><Relationship Id="rId33" Type="http://schemas.openxmlformats.org/officeDocument/2006/relationships/hyperlink" Target="mailto:GeneHale@Bbanalytics.com" TargetMode="External"/><Relationship Id="rId38" Type="http://schemas.openxmlformats.org/officeDocument/2006/relationships/hyperlink" Target="mailto:SteveNguyen@Bbanalytics.com" TargetMode="External"/><Relationship Id="rId46" Type="http://schemas.openxmlformats.org/officeDocument/2006/relationships/printerSettings" Target="../printerSettings/printerSettings4.bin"/><Relationship Id="rId2" Type="http://schemas.openxmlformats.org/officeDocument/2006/relationships/hyperlink" Target="mailto:ClaireGute@Bbanalytics.com" TargetMode="External"/><Relationship Id="rId16" Type="http://schemas.openxmlformats.org/officeDocument/2006/relationships/hyperlink" Target="mailto:ZuschussDonatelli@Bbanalytics.com" TargetMode="External"/><Relationship Id="rId20" Type="http://schemas.openxmlformats.org/officeDocument/2006/relationships/hyperlink" Target="mailto:KenBlack@Bbanalytics.com" TargetMode="External"/><Relationship Id="rId29" Type="http://schemas.openxmlformats.org/officeDocument/2006/relationships/hyperlink" Target="mailto:TracyBlumstein@Bbanalytics.com" TargetMode="External"/><Relationship Id="rId41" Type="http://schemas.openxmlformats.org/officeDocument/2006/relationships/hyperlink" Target="mailto:ErinSmith@Bbanalytics.com" TargetMode="External"/><Relationship Id="rId1" Type="http://schemas.openxmlformats.org/officeDocument/2006/relationships/hyperlink" Target="mailto:ClaireGute@Bbanalytics.com" TargetMode="External"/><Relationship Id="rId6" Type="http://schemas.openxmlformats.org/officeDocument/2006/relationships/hyperlink" Target="mailto:BrosinaHoffman@Bbanalytics.com" TargetMode="External"/><Relationship Id="rId11" Type="http://schemas.openxmlformats.org/officeDocument/2006/relationships/hyperlink" Target="mailto:IreneMaddox@Bbanalytics.com" TargetMode="External"/><Relationship Id="rId24" Type="http://schemas.openxmlformats.org/officeDocument/2006/relationships/hyperlink" Target="mailto:EricHoffmann@Bbanalytics.com" TargetMode="External"/><Relationship Id="rId32" Type="http://schemas.openxmlformats.org/officeDocument/2006/relationships/hyperlink" Target="mailto:MattAbelman@Bbanalytics.com" TargetMode="External"/><Relationship Id="rId37" Type="http://schemas.openxmlformats.org/officeDocument/2006/relationships/hyperlink" Target="mailto:SteveNguyen@Bbanalytics.com" TargetMode="External"/><Relationship Id="rId40" Type="http://schemas.openxmlformats.org/officeDocument/2006/relationships/hyperlink" Target="mailto:RubenAusman@Bbanalytics.com" TargetMode="External"/><Relationship Id="rId45" Type="http://schemas.openxmlformats.org/officeDocument/2006/relationships/hyperlink" Target="mailto:LenaHernandez@Bbanalytics.com" TargetMode="External"/><Relationship Id="rId5" Type="http://schemas.openxmlformats.org/officeDocument/2006/relationships/hyperlink" Target="mailto:BrosinaHoffman@Bbanalytics.com" TargetMode="External"/><Relationship Id="rId15" Type="http://schemas.openxmlformats.org/officeDocument/2006/relationships/hyperlink" Target="mailto:AlejandroGrove@Bbanalytics.com" TargetMode="External"/><Relationship Id="rId23" Type="http://schemas.openxmlformats.org/officeDocument/2006/relationships/hyperlink" Target="mailto:EricHoffmann@Bbanalytics.com" TargetMode="External"/><Relationship Id="rId28" Type="http://schemas.openxmlformats.org/officeDocument/2006/relationships/hyperlink" Target="mailto:TracyBlumstein@Bbanalytics.com" TargetMode="External"/><Relationship Id="rId36" Type="http://schemas.openxmlformats.org/officeDocument/2006/relationships/hyperlink" Target="mailto:SteveNguyen@Bbanalytics.com" TargetMode="External"/><Relationship Id="rId10" Type="http://schemas.openxmlformats.org/officeDocument/2006/relationships/hyperlink" Target="mailto:AndrewAllen@Bbanalytics.com" TargetMode="External"/><Relationship Id="rId19" Type="http://schemas.openxmlformats.org/officeDocument/2006/relationships/hyperlink" Target="mailto:KenBlack@Bbanalytics.com" TargetMode="External"/><Relationship Id="rId31" Type="http://schemas.openxmlformats.org/officeDocument/2006/relationships/hyperlink" Target="mailto:TracyBlumstein@Bbanalytics.com" TargetMode="External"/><Relationship Id="rId44" Type="http://schemas.openxmlformats.org/officeDocument/2006/relationships/hyperlink" Target="mailto:LenaHernandez@Bbanalytics.com" TargetMode="External"/><Relationship Id="rId4" Type="http://schemas.openxmlformats.org/officeDocument/2006/relationships/hyperlink" Target="mailto:BrosinaHoffman@Bbanalytics.com" TargetMode="External"/><Relationship Id="rId9" Type="http://schemas.openxmlformats.org/officeDocument/2006/relationships/hyperlink" Target="mailto:BrosinaHoffman@Bbanalytics.com" TargetMode="External"/><Relationship Id="rId14" Type="http://schemas.openxmlformats.org/officeDocument/2006/relationships/hyperlink" Target="mailto:PeteKriz@Bbanalytics.com" TargetMode="External"/><Relationship Id="rId22" Type="http://schemas.openxmlformats.org/officeDocument/2006/relationships/hyperlink" Target="mailto:EmilyBurns@Bbanalytics.com" TargetMode="External"/><Relationship Id="rId27" Type="http://schemas.openxmlformats.org/officeDocument/2006/relationships/hyperlink" Target="mailto:TracyBlumstein@Bbanalytics.com" TargetMode="External"/><Relationship Id="rId30" Type="http://schemas.openxmlformats.org/officeDocument/2006/relationships/hyperlink" Target="mailto:TracyBlumstein@Bbanalytics.com" TargetMode="External"/><Relationship Id="rId35" Type="http://schemas.openxmlformats.org/officeDocument/2006/relationships/hyperlink" Target="mailto:SteveNguyen@Bbanalytics.com" TargetMode="External"/><Relationship Id="rId43" Type="http://schemas.openxmlformats.org/officeDocument/2006/relationships/hyperlink" Target="mailto:OdellaNelson@Bbanalytic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spadecall9@gmail.com?subject=FROM%20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ySplit="1" topLeftCell="A5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3" width="11.85546875" style="10" bestFit="1" customWidth="1"/>
    <col min="4" max="4" width="25.28515625" bestFit="1" customWidth="1"/>
    <col min="5" max="5" width="18.85546875" bestFit="1" customWidth="1"/>
    <col min="6" max="6" width="12.7109375" customWidth="1"/>
    <col min="7" max="7" width="13.5703125" customWidth="1"/>
    <col min="8" max="8" width="15.5703125" bestFit="1" customWidth="1"/>
    <col min="9" max="9" width="14.5703125" bestFit="1" customWidth="1"/>
    <col min="10" max="10" width="7.7109375" bestFit="1" customWidth="1"/>
    <col min="11" max="11" width="15.140625" bestFit="1" customWidth="1"/>
    <col min="12" max="12" width="13.42578125" bestFit="1" customWidth="1"/>
    <col min="13" max="13" width="95.7109375" bestFit="1" customWidth="1"/>
    <col min="14" max="14" width="10.140625" bestFit="1" customWidth="1"/>
    <col min="15" max="15" width="9" bestFit="1" customWidth="1"/>
    <col min="17" max="17" width="12" bestFit="1" customWidth="1"/>
    <col min="18" max="18" width="7.28515625" bestFit="1" customWidth="1"/>
    <col min="19" max="19" width="12.5703125" bestFit="1" customWidth="1"/>
    <col min="20" max="20" width="14.85546875" bestFit="1" customWidth="1"/>
    <col min="21" max="21" width="12.7109375" bestFit="1" customWidth="1"/>
  </cols>
  <sheetData>
    <row r="1" spans="1:21" ht="28.5" customHeight="1" x14ac:dyDescent="0.25">
      <c r="A1" s="19" t="s">
        <v>195</v>
      </c>
      <c r="B1" s="19"/>
      <c r="C1" s="19"/>
      <c r="D1" s="20">
        <f ca="1">TODAY()</f>
        <v>45061</v>
      </c>
      <c r="E1" s="19" t="s">
        <v>194</v>
      </c>
      <c r="F1" s="21">
        <f ca="1">NOW()</f>
        <v>45061.963774305557</v>
      </c>
      <c r="G1" s="18"/>
    </row>
    <row r="2" spans="1:21" ht="15.75" x14ac:dyDescent="0.25">
      <c r="A2" s="1" t="s">
        <v>0</v>
      </c>
      <c r="B2" s="9" t="s">
        <v>1</v>
      </c>
      <c r="C2" s="9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2" t="s">
        <v>17</v>
      </c>
      <c r="S2" s="2" t="s">
        <v>18</v>
      </c>
    </row>
    <row r="3" spans="1:21" ht="15.75" x14ac:dyDescent="0.25">
      <c r="A3" s="3" t="s">
        <v>19</v>
      </c>
      <c r="B3" s="4">
        <v>42682</v>
      </c>
      <c r="C3" s="4">
        <v>42685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>
        <v>261.95999999999998</v>
      </c>
      <c r="O3" s="3">
        <v>2</v>
      </c>
      <c r="P3" s="3">
        <v>0</v>
      </c>
      <c r="Q3" s="3">
        <v>41.913600000000002</v>
      </c>
      <c r="R3" s="5">
        <f>(N3-Q3)</f>
        <v>220.04639999999998</v>
      </c>
      <c r="S3" s="5">
        <f>(N3-Q3)/O3</f>
        <v>110.02319999999999</v>
      </c>
    </row>
    <row r="4" spans="1:21" ht="15.75" x14ac:dyDescent="0.25">
      <c r="A4" s="3" t="s">
        <v>19</v>
      </c>
      <c r="B4" s="4">
        <v>42682</v>
      </c>
      <c r="C4" s="4">
        <v>42685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30</v>
      </c>
      <c r="M4" s="3" t="s">
        <v>31</v>
      </c>
      <c r="N4" s="3">
        <v>731.93999999999994</v>
      </c>
      <c r="O4" s="3">
        <v>3</v>
      </c>
      <c r="P4" s="3">
        <v>0</v>
      </c>
      <c r="Q4" s="3">
        <v>219.58199999999997</v>
      </c>
      <c r="R4" s="5">
        <f t="shared" ref="R4:R51" si="0">(N4-Q4)</f>
        <v>512.35799999999995</v>
      </c>
      <c r="S4" s="5">
        <f t="shared" ref="S4:S51" si="1">(N4-Q4)/O4</f>
        <v>170.78599999999997</v>
      </c>
      <c r="T4" t="s">
        <v>32</v>
      </c>
      <c r="U4">
        <f>SUM(Q:Q)</f>
        <v>-1045.7538000000002</v>
      </c>
    </row>
    <row r="5" spans="1:21" ht="15.75" x14ac:dyDescent="0.25">
      <c r="A5" s="3" t="s">
        <v>33</v>
      </c>
      <c r="B5" s="4">
        <v>42533</v>
      </c>
      <c r="C5" s="4">
        <v>42537</v>
      </c>
      <c r="D5" s="3" t="s">
        <v>20</v>
      </c>
      <c r="E5" s="3" t="s">
        <v>34</v>
      </c>
      <c r="F5" s="3" t="s">
        <v>35</v>
      </c>
      <c r="G5" s="3" t="s">
        <v>23</v>
      </c>
      <c r="H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3">
        <v>14.62</v>
      </c>
      <c r="O5" s="3">
        <v>2</v>
      </c>
      <c r="P5" s="3">
        <v>0</v>
      </c>
      <c r="Q5" s="3">
        <v>6.8713999999999995</v>
      </c>
      <c r="R5" s="5">
        <f t="shared" si="0"/>
        <v>7.7485999999999997</v>
      </c>
      <c r="S5" s="5">
        <f t="shared" si="1"/>
        <v>3.8742999999999999</v>
      </c>
      <c r="T5" t="s">
        <v>42</v>
      </c>
      <c r="U5">
        <f>AVERAGE(Q:Q)</f>
        <v>-21.341914285714289</v>
      </c>
    </row>
    <row r="6" spans="1:21" ht="15.75" x14ac:dyDescent="0.25">
      <c r="A6" s="3" t="s">
        <v>43</v>
      </c>
      <c r="B6" s="4">
        <v>42288</v>
      </c>
      <c r="C6" s="4">
        <v>42295</v>
      </c>
      <c r="D6" s="3" t="s">
        <v>44</v>
      </c>
      <c r="E6" s="3" t="s">
        <v>45</v>
      </c>
      <c r="F6" s="3" t="s">
        <v>22</v>
      </c>
      <c r="G6" s="3" t="s">
        <v>23</v>
      </c>
      <c r="H6" s="3" t="s">
        <v>46</v>
      </c>
      <c r="I6" s="3" t="s">
        <v>47</v>
      </c>
      <c r="J6" s="3" t="s">
        <v>26</v>
      </c>
      <c r="K6" s="3" t="s">
        <v>27</v>
      </c>
      <c r="L6" s="3" t="s">
        <v>48</v>
      </c>
      <c r="M6" s="3" t="s">
        <v>49</v>
      </c>
      <c r="N6" s="3">
        <v>957.57749999999999</v>
      </c>
      <c r="O6" s="3">
        <v>5</v>
      </c>
      <c r="P6" s="3">
        <v>0.45</v>
      </c>
      <c r="Q6" s="3">
        <v>-383.03100000000006</v>
      </c>
      <c r="R6" s="5">
        <f t="shared" si="0"/>
        <v>1340.6085</v>
      </c>
      <c r="S6" s="5">
        <f t="shared" si="1"/>
        <v>268.12170000000003</v>
      </c>
      <c r="T6" t="s">
        <v>50</v>
      </c>
      <c r="U6">
        <f>COUNT(Q:Q)</f>
        <v>49</v>
      </c>
    </row>
    <row r="7" spans="1:21" ht="15.75" x14ac:dyDescent="0.25">
      <c r="A7" s="3" t="s">
        <v>43</v>
      </c>
      <c r="B7" s="4">
        <v>42288</v>
      </c>
      <c r="C7" s="4">
        <v>42295</v>
      </c>
      <c r="D7" s="3" t="s">
        <v>44</v>
      </c>
      <c r="E7" s="3" t="s">
        <v>45</v>
      </c>
      <c r="F7" s="3" t="s">
        <v>22</v>
      </c>
      <c r="G7" s="3" t="s">
        <v>23</v>
      </c>
      <c r="H7" s="3" t="s">
        <v>46</v>
      </c>
      <c r="I7" s="3" t="s">
        <v>47</v>
      </c>
      <c r="J7" s="3" t="s">
        <v>26</v>
      </c>
      <c r="K7" s="3" t="s">
        <v>39</v>
      </c>
      <c r="L7" s="3" t="s">
        <v>51</v>
      </c>
      <c r="M7" s="3" t="s">
        <v>52</v>
      </c>
      <c r="N7" s="3">
        <v>22.368000000000002</v>
      </c>
      <c r="O7" s="3">
        <v>2</v>
      </c>
      <c r="P7" s="3">
        <v>0.2</v>
      </c>
      <c r="Q7" s="3">
        <v>2.5163999999999991</v>
      </c>
      <c r="R7" s="5">
        <f t="shared" si="0"/>
        <v>19.851600000000005</v>
      </c>
      <c r="S7" s="5">
        <f t="shared" si="1"/>
        <v>9.9258000000000024</v>
      </c>
    </row>
    <row r="8" spans="1:21" ht="15.75" x14ac:dyDescent="0.25">
      <c r="A8" s="3" t="s">
        <v>53</v>
      </c>
      <c r="B8" s="4">
        <v>41799</v>
      </c>
      <c r="C8" s="4">
        <v>41804</v>
      </c>
      <c r="D8" s="3" t="s">
        <v>44</v>
      </c>
      <c r="E8" s="3" t="s">
        <v>54</v>
      </c>
      <c r="F8" s="3" t="s">
        <v>22</v>
      </c>
      <c r="G8" s="3" t="s">
        <v>23</v>
      </c>
      <c r="H8" s="3" t="s">
        <v>36</v>
      </c>
      <c r="I8" s="3" t="s">
        <v>37</v>
      </c>
      <c r="J8" s="3" t="s">
        <v>38</v>
      </c>
      <c r="K8" s="3" t="s">
        <v>27</v>
      </c>
      <c r="L8" s="3" t="s">
        <v>55</v>
      </c>
      <c r="M8" s="3" t="s">
        <v>56</v>
      </c>
      <c r="N8" s="3">
        <v>48.86</v>
      </c>
      <c r="O8" s="3">
        <v>7</v>
      </c>
      <c r="P8" s="3">
        <v>0</v>
      </c>
      <c r="Q8" s="3">
        <v>14.169399999999996</v>
      </c>
      <c r="R8" s="5">
        <f t="shared" si="0"/>
        <v>34.690600000000003</v>
      </c>
      <c r="S8" s="5">
        <f t="shared" si="1"/>
        <v>4.9558000000000009</v>
      </c>
    </row>
    <row r="9" spans="1:21" ht="15.75" x14ac:dyDescent="0.25">
      <c r="A9" s="3" t="s">
        <v>53</v>
      </c>
      <c r="B9" s="4">
        <v>41799</v>
      </c>
      <c r="C9" s="4">
        <v>41804</v>
      </c>
      <c r="D9" s="3" t="s">
        <v>44</v>
      </c>
      <c r="E9" s="3" t="s">
        <v>54</v>
      </c>
      <c r="F9" s="3" t="s">
        <v>22</v>
      </c>
      <c r="G9" s="3" t="s">
        <v>23</v>
      </c>
      <c r="H9" s="3" t="s">
        <v>36</v>
      </c>
      <c r="I9" s="3" t="s">
        <v>37</v>
      </c>
      <c r="J9" s="3" t="s">
        <v>38</v>
      </c>
      <c r="K9" s="3" t="s">
        <v>39</v>
      </c>
      <c r="L9" s="3" t="s">
        <v>57</v>
      </c>
      <c r="M9" s="3" t="s">
        <v>58</v>
      </c>
      <c r="N9" s="3">
        <v>7.28</v>
      </c>
      <c r="O9" s="3">
        <v>4</v>
      </c>
      <c r="P9" s="3">
        <v>0</v>
      </c>
      <c r="Q9" s="3">
        <v>1.9656000000000002</v>
      </c>
      <c r="R9" s="5">
        <f t="shared" si="0"/>
        <v>5.3144</v>
      </c>
      <c r="S9" s="5">
        <f t="shared" si="1"/>
        <v>1.3286</v>
      </c>
    </row>
    <row r="10" spans="1:21" ht="15.75" x14ac:dyDescent="0.25">
      <c r="A10" s="3" t="s">
        <v>53</v>
      </c>
      <c r="B10" s="4">
        <v>41799</v>
      </c>
      <c r="C10" s="4">
        <v>41804</v>
      </c>
      <c r="D10" s="3" t="s">
        <v>44</v>
      </c>
      <c r="E10" s="3" t="s">
        <v>54</v>
      </c>
      <c r="F10" s="3" t="s">
        <v>22</v>
      </c>
      <c r="G10" s="3" t="s">
        <v>23</v>
      </c>
      <c r="H10" s="3" t="s">
        <v>36</v>
      </c>
      <c r="I10" s="3" t="s">
        <v>37</v>
      </c>
      <c r="J10" s="3" t="s">
        <v>38</v>
      </c>
      <c r="K10" s="3" t="s">
        <v>59</v>
      </c>
      <c r="L10" s="3" t="s">
        <v>60</v>
      </c>
      <c r="M10" s="3" t="s">
        <v>61</v>
      </c>
      <c r="N10" s="3">
        <v>907.15200000000004</v>
      </c>
      <c r="O10" s="3">
        <v>6</v>
      </c>
      <c r="P10" s="3">
        <v>0.2</v>
      </c>
      <c r="Q10" s="3">
        <v>90.715200000000038</v>
      </c>
      <c r="R10" s="5">
        <f t="shared" si="0"/>
        <v>816.43679999999995</v>
      </c>
      <c r="S10" s="5">
        <f t="shared" si="1"/>
        <v>136.0728</v>
      </c>
    </row>
    <row r="11" spans="1:21" ht="15.75" x14ac:dyDescent="0.25">
      <c r="A11" s="3" t="s">
        <v>53</v>
      </c>
      <c r="B11" s="4">
        <v>41799</v>
      </c>
      <c r="C11" s="4">
        <v>41804</v>
      </c>
      <c r="D11" s="3" t="s">
        <v>44</v>
      </c>
      <c r="E11" s="3" t="s">
        <v>54</v>
      </c>
      <c r="F11" s="3" t="s">
        <v>22</v>
      </c>
      <c r="G11" s="3" t="s">
        <v>23</v>
      </c>
      <c r="H11" s="3" t="s">
        <v>36</v>
      </c>
      <c r="I11" s="3" t="s">
        <v>37</v>
      </c>
      <c r="J11" s="3" t="s">
        <v>38</v>
      </c>
      <c r="K11" s="3" t="s">
        <v>39</v>
      </c>
      <c r="L11" s="3" t="s">
        <v>62</v>
      </c>
      <c r="M11" s="3" t="s">
        <v>63</v>
      </c>
      <c r="N11" s="3">
        <v>18.504000000000001</v>
      </c>
      <c r="O11" s="3">
        <v>3</v>
      </c>
      <c r="P11" s="3">
        <v>0.2</v>
      </c>
      <c r="Q11" s="3">
        <v>5.7824999999999998</v>
      </c>
      <c r="R11" s="5">
        <f t="shared" si="0"/>
        <v>12.721500000000002</v>
      </c>
      <c r="S11" s="5">
        <f t="shared" si="1"/>
        <v>4.2405000000000008</v>
      </c>
    </row>
    <row r="12" spans="1:21" ht="15.75" x14ac:dyDescent="0.25">
      <c r="A12" s="3" t="s">
        <v>53</v>
      </c>
      <c r="B12" s="4">
        <v>41799</v>
      </c>
      <c r="C12" s="4">
        <v>41804</v>
      </c>
      <c r="D12" s="3" t="s">
        <v>44</v>
      </c>
      <c r="E12" s="3" t="s">
        <v>54</v>
      </c>
      <c r="F12" s="3" t="s">
        <v>22</v>
      </c>
      <c r="G12" s="3" t="s">
        <v>23</v>
      </c>
      <c r="H12" s="3" t="s">
        <v>36</v>
      </c>
      <c r="I12" s="3" t="s">
        <v>37</v>
      </c>
      <c r="J12" s="3" t="s">
        <v>38</v>
      </c>
      <c r="K12" s="3" t="s">
        <v>39</v>
      </c>
      <c r="L12" s="3" t="s">
        <v>64</v>
      </c>
      <c r="M12" s="3" t="s">
        <v>65</v>
      </c>
      <c r="N12" s="3">
        <v>114.9</v>
      </c>
      <c r="O12" s="3">
        <v>5</v>
      </c>
      <c r="P12" s="3">
        <v>0</v>
      </c>
      <c r="Q12" s="3">
        <v>34.469999999999992</v>
      </c>
      <c r="R12" s="5">
        <f t="shared" si="0"/>
        <v>80.430000000000007</v>
      </c>
      <c r="S12" s="5">
        <f t="shared" si="1"/>
        <v>16.086000000000002</v>
      </c>
    </row>
    <row r="13" spans="1:21" ht="15.75" x14ac:dyDescent="0.25">
      <c r="A13" s="3" t="s">
        <v>53</v>
      </c>
      <c r="B13" s="4">
        <v>41799</v>
      </c>
      <c r="C13" s="4">
        <v>41804</v>
      </c>
      <c r="D13" s="3" t="s">
        <v>44</v>
      </c>
      <c r="E13" s="3" t="s">
        <v>54</v>
      </c>
      <c r="F13" s="3" t="s">
        <v>22</v>
      </c>
      <c r="G13" s="3" t="s">
        <v>23</v>
      </c>
      <c r="H13" s="3" t="s">
        <v>36</v>
      </c>
      <c r="I13" s="3" t="s">
        <v>37</v>
      </c>
      <c r="J13" s="3" t="s">
        <v>38</v>
      </c>
      <c r="K13" s="3" t="s">
        <v>27</v>
      </c>
      <c r="L13" s="3" t="s">
        <v>48</v>
      </c>
      <c r="M13" s="3" t="s">
        <v>66</v>
      </c>
      <c r="N13" s="3">
        <v>1706.1840000000002</v>
      </c>
      <c r="O13" s="3">
        <v>9</v>
      </c>
      <c r="P13" s="3">
        <v>0.2</v>
      </c>
      <c r="Q13" s="3">
        <v>85.309199999999805</v>
      </c>
      <c r="R13" s="5">
        <f t="shared" si="0"/>
        <v>1620.8748000000005</v>
      </c>
      <c r="S13" s="5">
        <f t="shared" si="1"/>
        <v>180.09720000000004</v>
      </c>
    </row>
    <row r="14" spans="1:21" ht="15.75" x14ac:dyDescent="0.25">
      <c r="A14" s="3" t="s">
        <v>53</v>
      </c>
      <c r="B14" s="4">
        <v>41799</v>
      </c>
      <c r="C14" s="4">
        <v>41804</v>
      </c>
      <c r="D14" s="3" t="s">
        <v>44</v>
      </c>
      <c r="E14" s="3" t="s">
        <v>54</v>
      </c>
      <c r="F14" s="3" t="s">
        <v>22</v>
      </c>
      <c r="G14" s="3" t="s">
        <v>23</v>
      </c>
      <c r="H14" s="3" t="s">
        <v>36</v>
      </c>
      <c r="I14" s="3" t="s">
        <v>37</v>
      </c>
      <c r="J14" s="3" t="s">
        <v>38</v>
      </c>
      <c r="K14" s="3" t="s">
        <v>59</v>
      </c>
      <c r="L14" s="3" t="s">
        <v>60</v>
      </c>
      <c r="M14" s="3" t="s">
        <v>67</v>
      </c>
      <c r="N14" s="3">
        <v>911.42399999999998</v>
      </c>
      <c r="O14" s="3">
        <v>4</v>
      </c>
      <c r="P14" s="3">
        <v>0.2</v>
      </c>
      <c r="Q14" s="3">
        <v>68.356800000000021</v>
      </c>
      <c r="R14" s="5">
        <f t="shared" si="0"/>
        <v>843.06719999999996</v>
      </c>
      <c r="S14" s="5">
        <f t="shared" si="1"/>
        <v>210.76679999999999</v>
      </c>
    </row>
    <row r="15" spans="1:21" ht="15.75" x14ac:dyDescent="0.25">
      <c r="A15" s="3" t="s">
        <v>68</v>
      </c>
      <c r="B15" s="4">
        <v>42840</v>
      </c>
      <c r="C15" s="4">
        <v>42845</v>
      </c>
      <c r="D15" s="3" t="s">
        <v>44</v>
      </c>
      <c r="E15" s="3" t="s">
        <v>69</v>
      </c>
      <c r="F15" s="3" t="s">
        <v>22</v>
      </c>
      <c r="G15" s="3" t="s">
        <v>23</v>
      </c>
      <c r="H15" s="3" t="s">
        <v>70</v>
      </c>
      <c r="I15" s="3" t="s">
        <v>71</v>
      </c>
      <c r="J15" s="3" t="s">
        <v>26</v>
      </c>
      <c r="K15" s="3" t="s">
        <v>39</v>
      </c>
      <c r="L15" s="3" t="s">
        <v>72</v>
      </c>
      <c r="M15" s="3" t="s">
        <v>73</v>
      </c>
      <c r="N15" s="3">
        <v>15.552000000000003</v>
      </c>
      <c r="O15" s="3">
        <v>3</v>
      </c>
      <c r="P15" s="3">
        <v>0.2</v>
      </c>
      <c r="Q15" s="3">
        <v>5.4432</v>
      </c>
      <c r="R15" s="5">
        <f t="shared" si="0"/>
        <v>10.108800000000002</v>
      </c>
      <c r="S15" s="5">
        <f t="shared" si="1"/>
        <v>3.3696000000000006</v>
      </c>
    </row>
    <row r="16" spans="1:21" ht="15.75" x14ac:dyDescent="0.25">
      <c r="A16" s="3" t="s">
        <v>74</v>
      </c>
      <c r="B16" s="4">
        <v>42709</v>
      </c>
      <c r="C16" s="4">
        <v>42714</v>
      </c>
      <c r="D16" s="3" t="s">
        <v>44</v>
      </c>
      <c r="E16" s="3" t="s">
        <v>75</v>
      </c>
      <c r="F16" s="3" t="s">
        <v>22</v>
      </c>
      <c r="G16" s="3" t="s">
        <v>23</v>
      </c>
      <c r="H16" s="3" t="s">
        <v>76</v>
      </c>
      <c r="I16" s="3" t="s">
        <v>77</v>
      </c>
      <c r="J16" s="3" t="s">
        <v>38</v>
      </c>
      <c r="K16" s="3" t="s">
        <v>39</v>
      </c>
      <c r="L16" s="3" t="s">
        <v>62</v>
      </c>
      <c r="M16" s="3" t="s">
        <v>78</v>
      </c>
      <c r="N16" s="3">
        <v>407.97600000000006</v>
      </c>
      <c r="O16" s="3">
        <v>3</v>
      </c>
      <c r="P16" s="3">
        <v>0.2</v>
      </c>
      <c r="Q16" s="3">
        <v>132.59219999999993</v>
      </c>
      <c r="R16" s="5">
        <f t="shared" si="0"/>
        <v>275.38380000000012</v>
      </c>
      <c r="S16" s="5">
        <f t="shared" si="1"/>
        <v>91.794600000000045</v>
      </c>
    </row>
    <row r="17" spans="1:19" ht="15.75" x14ac:dyDescent="0.25">
      <c r="A17" s="3" t="s">
        <v>79</v>
      </c>
      <c r="B17" s="4">
        <v>42330</v>
      </c>
      <c r="C17" s="4">
        <v>42334</v>
      </c>
      <c r="D17" s="3" t="s">
        <v>44</v>
      </c>
      <c r="E17" s="3" t="s">
        <v>80</v>
      </c>
      <c r="F17" s="3" t="s">
        <v>81</v>
      </c>
      <c r="G17" s="3" t="s">
        <v>23</v>
      </c>
      <c r="H17" s="3" t="s">
        <v>82</v>
      </c>
      <c r="I17" s="3" t="s">
        <v>83</v>
      </c>
      <c r="J17" s="3" t="s">
        <v>84</v>
      </c>
      <c r="K17" s="3" t="s">
        <v>39</v>
      </c>
      <c r="L17" s="3" t="s">
        <v>64</v>
      </c>
      <c r="M17" s="3" t="s">
        <v>85</v>
      </c>
      <c r="N17" s="3">
        <v>68.809999999999988</v>
      </c>
      <c r="O17" s="3">
        <v>5</v>
      </c>
      <c r="P17" s="3">
        <v>0.8</v>
      </c>
      <c r="Q17" s="3">
        <v>-123.858</v>
      </c>
      <c r="R17" s="5">
        <f t="shared" si="0"/>
        <v>192.66800000000001</v>
      </c>
      <c r="S17" s="5">
        <f t="shared" si="1"/>
        <v>38.5336</v>
      </c>
    </row>
    <row r="18" spans="1:19" ht="15.75" x14ac:dyDescent="0.25">
      <c r="A18" s="3" t="s">
        <v>79</v>
      </c>
      <c r="B18" s="4">
        <v>42330</v>
      </c>
      <c r="C18" s="4">
        <v>42334</v>
      </c>
      <c r="D18" s="3" t="s">
        <v>44</v>
      </c>
      <c r="E18" s="3" t="s">
        <v>80</v>
      </c>
      <c r="F18" s="3" t="s">
        <v>81</v>
      </c>
      <c r="G18" s="3" t="s">
        <v>23</v>
      </c>
      <c r="H18" s="3" t="s">
        <v>82</v>
      </c>
      <c r="I18" s="3" t="s">
        <v>83</v>
      </c>
      <c r="J18" s="3" t="s">
        <v>84</v>
      </c>
      <c r="K18" s="3" t="s">
        <v>39</v>
      </c>
      <c r="L18" s="3" t="s">
        <v>62</v>
      </c>
      <c r="M18" s="3" t="s">
        <v>86</v>
      </c>
      <c r="N18" s="3">
        <v>2.5439999999999996</v>
      </c>
      <c r="O18" s="3">
        <v>3</v>
      </c>
      <c r="P18" s="3">
        <v>0.8</v>
      </c>
      <c r="Q18" s="3">
        <v>-3.8160000000000016</v>
      </c>
      <c r="R18" s="5">
        <f t="shared" si="0"/>
        <v>6.3600000000000012</v>
      </c>
      <c r="S18" s="5">
        <f t="shared" si="1"/>
        <v>2.1200000000000006</v>
      </c>
    </row>
    <row r="19" spans="1:19" ht="15.75" x14ac:dyDescent="0.25">
      <c r="A19" s="3" t="s">
        <v>87</v>
      </c>
      <c r="B19" s="4">
        <v>41954</v>
      </c>
      <c r="C19" s="4">
        <v>41961</v>
      </c>
      <c r="D19" s="3" t="s">
        <v>44</v>
      </c>
      <c r="E19" s="3" t="s">
        <v>88</v>
      </c>
      <c r="F19" s="3" t="s">
        <v>22</v>
      </c>
      <c r="G19" s="3" t="s">
        <v>23</v>
      </c>
      <c r="H19" s="3" t="s">
        <v>89</v>
      </c>
      <c r="I19" s="3" t="s">
        <v>90</v>
      </c>
      <c r="J19" s="3" t="s">
        <v>84</v>
      </c>
      <c r="K19" s="3" t="s">
        <v>39</v>
      </c>
      <c r="L19" s="3" t="s">
        <v>51</v>
      </c>
      <c r="M19" s="3" t="s">
        <v>91</v>
      </c>
      <c r="N19" s="3">
        <v>665.88</v>
      </c>
      <c r="O19" s="3">
        <v>6</v>
      </c>
      <c r="P19" s="3">
        <v>0</v>
      </c>
      <c r="Q19" s="3">
        <v>13.317599999999999</v>
      </c>
      <c r="R19" s="5">
        <f t="shared" si="0"/>
        <v>652.56240000000003</v>
      </c>
      <c r="S19" s="5">
        <f t="shared" si="1"/>
        <v>108.7604</v>
      </c>
    </row>
    <row r="20" spans="1:19" ht="15.75" x14ac:dyDescent="0.25">
      <c r="A20" s="3" t="s">
        <v>92</v>
      </c>
      <c r="B20" s="4">
        <v>41772</v>
      </c>
      <c r="C20" s="4">
        <v>41774</v>
      </c>
      <c r="D20" s="3" t="s">
        <v>20</v>
      </c>
      <c r="E20" s="3" t="s">
        <v>93</v>
      </c>
      <c r="F20" s="3" t="s">
        <v>22</v>
      </c>
      <c r="G20" s="3" t="s">
        <v>23</v>
      </c>
      <c r="H20" s="3" t="s">
        <v>94</v>
      </c>
      <c r="I20" s="3" t="s">
        <v>95</v>
      </c>
      <c r="J20" s="3" t="s">
        <v>38</v>
      </c>
      <c r="K20" s="3" t="s">
        <v>39</v>
      </c>
      <c r="L20" s="3" t="s">
        <v>51</v>
      </c>
      <c r="M20" s="3" t="s">
        <v>96</v>
      </c>
      <c r="N20" s="3">
        <v>55.5</v>
      </c>
      <c r="O20" s="3">
        <v>2</v>
      </c>
      <c r="P20" s="3">
        <v>0</v>
      </c>
      <c r="Q20" s="3">
        <v>9.9899999999999949</v>
      </c>
      <c r="R20" s="5">
        <f t="shared" si="0"/>
        <v>45.510000000000005</v>
      </c>
      <c r="S20" s="5">
        <f t="shared" si="1"/>
        <v>22.755000000000003</v>
      </c>
    </row>
    <row r="21" spans="1:19" ht="15.75" x14ac:dyDescent="0.25">
      <c r="A21" s="3" t="s">
        <v>97</v>
      </c>
      <c r="B21" s="4">
        <v>41878</v>
      </c>
      <c r="C21" s="4">
        <v>41883</v>
      </c>
      <c r="D21" s="3" t="s">
        <v>20</v>
      </c>
      <c r="E21" s="3" t="s">
        <v>98</v>
      </c>
      <c r="F21" s="3" t="s">
        <v>22</v>
      </c>
      <c r="G21" s="3" t="s">
        <v>23</v>
      </c>
      <c r="H21" s="3" t="s">
        <v>99</v>
      </c>
      <c r="I21" s="3" t="s">
        <v>37</v>
      </c>
      <c r="J21" s="3" t="s">
        <v>38</v>
      </c>
      <c r="K21" s="3" t="s">
        <v>39</v>
      </c>
      <c r="L21" s="3" t="s">
        <v>57</v>
      </c>
      <c r="M21" s="3" t="s">
        <v>100</v>
      </c>
      <c r="N21" s="3">
        <v>8.56</v>
      </c>
      <c r="O21" s="3">
        <v>2</v>
      </c>
      <c r="P21" s="3">
        <v>0</v>
      </c>
      <c r="Q21" s="3">
        <v>2.4823999999999993</v>
      </c>
      <c r="R21" s="5">
        <f t="shared" si="0"/>
        <v>6.0776000000000012</v>
      </c>
      <c r="S21" s="5">
        <f t="shared" si="1"/>
        <v>3.0388000000000006</v>
      </c>
    </row>
    <row r="22" spans="1:19" ht="15.75" x14ac:dyDescent="0.25">
      <c r="A22" s="3" t="s">
        <v>97</v>
      </c>
      <c r="B22" s="4">
        <v>41878</v>
      </c>
      <c r="C22" s="4">
        <v>41883</v>
      </c>
      <c r="D22" s="3" t="s">
        <v>20</v>
      </c>
      <c r="E22" s="3" t="s">
        <v>98</v>
      </c>
      <c r="F22" s="3" t="s">
        <v>22</v>
      </c>
      <c r="G22" s="3" t="s">
        <v>23</v>
      </c>
      <c r="H22" s="3" t="s">
        <v>99</v>
      </c>
      <c r="I22" s="3" t="s">
        <v>37</v>
      </c>
      <c r="J22" s="3" t="s">
        <v>38</v>
      </c>
      <c r="K22" s="3" t="s">
        <v>59</v>
      </c>
      <c r="L22" s="3" t="s">
        <v>60</v>
      </c>
      <c r="M22" s="3" t="s">
        <v>101</v>
      </c>
      <c r="N22" s="3">
        <v>213.48000000000002</v>
      </c>
      <c r="O22" s="3">
        <v>3</v>
      </c>
      <c r="P22" s="3">
        <v>0.2</v>
      </c>
      <c r="Q22" s="3">
        <v>16.010999999999981</v>
      </c>
      <c r="R22" s="5">
        <f t="shared" si="0"/>
        <v>197.46900000000005</v>
      </c>
      <c r="S22" s="5">
        <f t="shared" si="1"/>
        <v>65.823000000000022</v>
      </c>
    </row>
    <row r="23" spans="1:19" ht="15.75" x14ac:dyDescent="0.25">
      <c r="A23" s="3" t="s">
        <v>97</v>
      </c>
      <c r="B23" s="4">
        <v>41878</v>
      </c>
      <c r="C23" s="4">
        <v>41883</v>
      </c>
      <c r="D23" s="3" t="s">
        <v>20</v>
      </c>
      <c r="E23" s="3" t="s">
        <v>98</v>
      </c>
      <c r="F23" s="3" t="s">
        <v>22</v>
      </c>
      <c r="G23" s="3" t="s">
        <v>23</v>
      </c>
      <c r="H23" s="3" t="s">
        <v>99</v>
      </c>
      <c r="I23" s="3" t="s">
        <v>37</v>
      </c>
      <c r="J23" s="3" t="s">
        <v>38</v>
      </c>
      <c r="K23" s="3" t="s">
        <v>39</v>
      </c>
      <c r="L23" s="3" t="s">
        <v>62</v>
      </c>
      <c r="M23" s="3" t="s">
        <v>102</v>
      </c>
      <c r="N23" s="3">
        <v>22.72</v>
      </c>
      <c r="O23" s="3">
        <v>4</v>
      </c>
      <c r="P23" s="3">
        <v>0.2</v>
      </c>
      <c r="Q23" s="3">
        <v>7.3839999999999986</v>
      </c>
      <c r="R23" s="5">
        <f t="shared" si="0"/>
        <v>15.336</v>
      </c>
      <c r="S23" s="5">
        <f t="shared" si="1"/>
        <v>3.8340000000000001</v>
      </c>
    </row>
    <row r="24" spans="1:19" ht="15.75" x14ac:dyDescent="0.25">
      <c r="A24" s="3" t="s">
        <v>103</v>
      </c>
      <c r="B24" s="4">
        <v>42713</v>
      </c>
      <c r="C24" s="4">
        <v>42717</v>
      </c>
      <c r="D24" s="3" t="s">
        <v>44</v>
      </c>
      <c r="E24" s="3" t="s">
        <v>104</v>
      </c>
      <c r="F24" s="3" t="s">
        <v>35</v>
      </c>
      <c r="G24" s="3" t="s">
        <v>23</v>
      </c>
      <c r="H24" s="3" t="s">
        <v>105</v>
      </c>
      <c r="I24" s="3" t="s">
        <v>106</v>
      </c>
      <c r="J24" s="3" t="s">
        <v>84</v>
      </c>
      <c r="K24" s="3" t="s">
        <v>39</v>
      </c>
      <c r="L24" s="3" t="s">
        <v>57</v>
      </c>
      <c r="M24" s="3" t="s">
        <v>107</v>
      </c>
      <c r="N24" s="3">
        <v>19.459999999999997</v>
      </c>
      <c r="O24" s="3">
        <v>7</v>
      </c>
      <c r="P24" s="3">
        <v>0</v>
      </c>
      <c r="Q24" s="3">
        <v>5.0595999999999997</v>
      </c>
      <c r="R24" s="5">
        <f t="shared" si="0"/>
        <v>14.400399999999998</v>
      </c>
      <c r="S24" s="5">
        <f t="shared" si="1"/>
        <v>2.0571999999999995</v>
      </c>
    </row>
    <row r="25" spans="1:19" ht="15.75" x14ac:dyDescent="0.25">
      <c r="A25" s="3" t="s">
        <v>103</v>
      </c>
      <c r="B25" s="4">
        <v>42713</v>
      </c>
      <c r="C25" s="4">
        <v>42717</v>
      </c>
      <c r="D25" s="3" t="s">
        <v>44</v>
      </c>
      <c r="E25" s="3" t="s">
        <v>104</v>
      </c>
      <c r="F25" s="3" t="s">
        <v>35</v>
      </c>
      <c r="G25" s="3" t="s">
        <v>23</v>
      </c>
      <c r="H25" s="3" t="s">
        <v>105</v>
      </c>
      <c r="I25" s="3" t="s">
        <v>106</v>
      </c>
      <c r="J25" s="3" t="s">
        <v>84</v>
      </c>
      <c r="K25" s="3" t="s">
        <v>39</v>
      </c>
      <c r="L25" s="3" t="s">
        <v>64</v>
      </c>
      <c r="M25" s="3" t="s">
        <v>108</v>
      </c>
      <c r="N25" s="3">
        <v>60.339999999999996</v>
      </c>
      <c r="O25" s="3">
        <v>7</v>
      </c>
      <c r="P25" s="3">
        <v>0</v>
      </c>
      <c r="Q25" s="3">
        <v>15.688400000000001</v>
      </c>
      <c r="R25" s="5">
        <f t="shared" si="0"/>
        <v>44.651599999999995</v>
      </c>
      <c r="S25" s="5">
        <f t="shared" si="1"/>
        <v>6.3787999999999991</v>
      </c>
    </row>
    <row r="26" spans="1:19" ht="15.75" x14ac:dyDescent="0.25">
      <c r="A26" s="3" t="s">
        <v>109</v>
      </c>
      <c r="B26" s="4">
        <v>42932</v>
      </c>
      <c r="C26" s="4">
        <v>42934</v>
      </c>
      <c r="D26" s="3" t="s">
        <v>20</v>
      </c>
      <c r="E26" s="3" t="s">
        <v>110</v>
      </c>
      <c r="F26" s="3" t="s">
        <v>22</v>
      </c>
      <c r="G26" s="3" t="s">
        <v>23</v>
      </c>
      <c r="H26" s="3" t="s">
        <v>111</v>
      </c>
      <c r="I26" s="3" t="s">
        <v>112</v>
      </c>
      <c r="J26" s="3" t="s">
        <v>113</v>
      </c>
      <c r="K26" s="3" t="s">
        <v>27</v>
      </c>
      <c r="L26" s="3" t="s">
        <v>30</v>
      </c>
      <c r="M26" s="3" t="s">
        <v>114</v>
      </c>
      <c r="N26" s="3">
        <v>71.371999999999986</v>
      </c>
      <c r="O26" s="3">
        <v>2</v>
      </c>
      <c r="P26" s="3">
        <v>0.3</v>
      </c>
      <c r="Q26" s="3">
        <v>-1.0196000000000005</v>
      </c>
      <c r="R26" s="5">
        <f t="shared" si="0"/>
        <v>72.391599999999983</v>
      </c>
      <c r="S26" s="5">
        <f t="shared" si="1"/>
        <v>36.195799999999991</v>
      </c>
    </row>
    <row r="27" spans="1:19" ht="15.75" x14ac:dyDescent="0.25">
      <c r="A27" s="3" t="s">
        <v>115</v>
      </c>
      <c r="B27" s="4">
        <v>42272</v>
      </c>
      <c r="C27" s="4">
        <v>42277</v>
      </c>
      <c r="D27" s="3" t="s">
        <v>44</v>
      </c>
      <c r="E27" s="3" t="s">
        <v>116</v>
      </c>
      <c r="F27" s="3" t="s">
        <v>22</v>
      </c>
      <c r="G27" s="3" t="s">
        <v>23</v>
      </c>
      <c r="H27" s="3" t="s">
        <v>117</v>
      </c>
      <c r="I27" s="3" t="s">
        <v>95</v>
      </c>
      <c r="J27" s="3" t="s">
        <v>38</v>
      </c>
      <c r="K27" s="3" t="s">
        <v>27</v>
      </c>
      <c r="L27" s="3" t="s">
        <v>48</v>
      </c>
      <c r="M27" s="3" t="s">
        <v>49</v>
      </c>
      <c r="N27" s="3">
        <v>1044.6299999999999</v>
      </c>
      <c r="O27" s="3">
        <v>3</v>
      </c>
      <c r="P27" s="3">
        <v>0</v>
      </c>
      <c r="Q27" s="3">
        <v>240.26490000000001</v>
      </c>
      <c r="R27" s="5">
        <f t="shared" si="0"/>
        <v>804.36509999999987</v>
      </c>
      <c r="S27" s="5">
        <f t="shared" si="1"/>
        <v>268.12169999999998</v>
      </c>
    </row>
    <row r="28" spans="1:19" ht="15.75" x14ac:dyDescent="0.25">
      <c r="A28" s="3" t="s">
        <v>118</v>
      </c>
      <c r="B28" s="4">
        <v>42385</v>
      </c>
      <c r="C28" s="4">
        <v>42389</v>
      </c>
      <c r="D28" s="3" t="s">
        <v>20</v>
      </c>
      <c r="E28" s="3" t="s">
        <v>119</v>
      </c>
      <c r="F28" s="3" t="s">
        <v>22</v>
      </c>
      <c r="G28" s="3" t="s">
        <v>23</v>
      </c>
      <c r="H28" s="3" t="s">
        <v>36</v>
      </c>
      <c r="I28" s="3" t="s">
        <v>37</v>
      </c>
      <c r="J28" s="3" t="s">
        <v>38</v>
      </c>
      <c r="K28" s="3" t="s">
        <v>39</v>
      </c>
      <c r="L28" s="3" t="s">
        <v>62</v>
      </c>
      <c r="M28" s="3" t="s">
        <v>120</v>
      </c>
      <c r="N28" s="3">
        <v>11.648000000000001</v>
      </c>
      <c r="O28" s="3">
        <v>2</v>
      </c>
      <c r="P28" s="3">
        <v>0.2</v>
      </c>
      <c r="Q28" s="3">
        <v>4.2224000000000004</v>
      </c>
      <c r="R28" s="5">
        <f t="shared" si="0"/>
        <v>7.4256000000000011</v>
      </c>
      <c r="S28" s="5">
        <f t="shared" si="1"/>
        <v>3.7128000000000005</v>
      </c>
    </row>
    <row r="29" spans="1:19" ht="15.75" x14ac:dyDescent="0.25">
      <c r="A29" s="3" t="s">
        <v>118</v>
      </c>
      <c r="B29" s="4">
        <v>42385</v>
      </c>
      <c r="C29" s="4">
        <v>42389</v>
      </c>
      <c r="D29" s="3" t="s">
        <v>20</v>
      </c>
      <c r="E29" s="3" t="s">
        <v>119</v>
      </c>
      <c r="F29" s="3" t="s">
        <v>22</v>
      </c>
      <c r="G29" s="3" t="s">
        <v>23</v>
      </c>
      <c r="H29" s="3" t="s">
        <v>36</v>
      </c>
      <c r="I29" s="3" t="s">
        <v>37</v>
      </c>
      <c r="J29" s="3" t="s">
        <v>38</v>
      </c>
      <c r="K29" s="3" t="s">
        <v>59</v>
      </c>
      <c r="L29" s="3" t="s">
        <v>121</v>
      </c>
      <c r="M29" s="3" t="s">
        <v>122</v>
      </c>
      <c r="N29" s="3">
        <v>90.570000000000007</v>
      </c>
      <c r="O29" s="3">
        <v>3</v>
      </c>
      <c r="P29" s="3">
        <v>0</v>
      </c>
      <c r="Q29" s="3">
        <v>11.774100000000004</v>
      </c>
      <c r="R29" s="5">
        <f t="shared" si="0"/>
        <v>78.795900000000003</v>
      </c>
      <c r="S29" s="5">
        <f t="shared" si="1"/>
        <v>26.2653</v>
      </c>
    </row>
    <row r="30" spans="1:19" ht="15.75" x14ac:dyDescent="0.25">
      <c r="A30" s="3" t="s">
        <v>123</v>
      </c>
      <c r="B30" s="4">
        <v>42264</v>
      </c>
      <c r="C30" s="4">
        <v>42268</v>
      </c>
      <c r="D30" s="3" t="s">
        <v>44</v>
      </c>
      <c r="E30" s="3" t="s">
        <v>124</v>
      </c>
      <c r="F30" s="3" t="s">
        <v>22</v>
      </c>
      <c r="G30" s="3" t="s">
        <v>23</v>
      </c>
      <c r="H30" s="3" t="s">
        <v>111</v>
      </c>
      <c r="I30" s="3" t="s">
        <v>112</v>
      </c>
      <c r="J30" s="3" t="s">
        <v>113</v>
      </c>
      <c r="K30" s="3" t="s">
        <v>27</v>
      </c>
      <c r="L30" s="3" t="s">
        <v>28</v>
      </c>
      <c r="M30" s="3" t="s">
        <v>125</v>
      </c>
      <c r="N30" s="3">
        <v>3083.4300000000003</v>
      </c>
      <c r="O30" s="3">
        <v>7</v>
      </c>
      <c r="P30" s="3">
        <v>0.5</v>
      </c>
      <c r="Q30" s="3">
        <v>-1665.0522000000001</v>
      </c>
      <c r="R30" s="5">
        <f t="shared" si="0"/>
        <v>4748.4822000000004</v>
      </c>
      <c r="S30" s="5">
        <f t="shared" si="1"/>
        <v>678.3546</v>
      </c>
    </row>
    <row r="31" spans="1:19" ht="15.75" x14ac:dyDescent="0.25">
      <c r="A31" s="3" t="s">
        <v>123</v>
      </c>
      <c r="B31" s="4">
        <v>42264</v>
      </c>
      <c r="C31" s="4">
        <v>42268</v>
      </c>
      <c r="D31" s="3" t="s">
        <v>44</v>
      </c>
      <c r="E31" s="3" t="s">
        <v>124</v>
      </c>
      <c r="F31" s="3" t="s">
        <v>22</v>
      </c>
      <c r="G31" s="3" t="s">
        <v>23</v>
      </c>
      <c r="H31" s="3" t="s">
        <v>111</v>
      </c>
      <c r="I31" s="3" t="s">
        <v>112</v>
      </c>
      <c r="J31" s="3" t="s">
        <v>113</v>
      </c>
      <c r="K31" s="3" t="s">
        <v>39</v>
      </c>
      <c r="L31" s="3" t="s">
        <v>62</v>
      </c>
      <c r="M31" s="3" t="s">
        <v>126</v>
      </c>
      <c r="N31" s="3">
        <v>9.6180000000000021</v>
      </c>
      <c r="O31" s="3">
        <v>2</v>
      </c>
      <c r="P31" s="3">
        <v>0.7</v>
      </c>
      <c r="Q31" s="3">
        <v>-7.0532000000000004</v>
      </c>
      <c r="R31" s="5">
        <f t="shared" si="0"/>
        <v>16.671200000000002</v>
      </c>
      <c r="S31" s="5">
        <f t="shared" si="1"/>
        <v>8.3356000000000012</v>
      </c>
    </row>
    <row r="32" spans="1:19" ht="15.75" x14ac:dyDescent="0.25">
      <c r="A32" s="3" t="s">
        <v>123</v>
      </c>
      <c r="B32" s="4">
        <v>42264</v>
      </c>
      <c r="C32" s="4">
        <v>42268</v>
      </c>
      <c r="D32" s="3" t="s">
        <v>44</v>
      </c>
      <c r="E32" s="3" t="s">
        <v>124</v>
      </c>
      <c r="F32" s="3" t="s">
        <v>22</v>
      </c>
      <c r="G32" s="3" t="s">
        <v>23</v>
      </c>
      <c r="H32" s="3" t="s">
        <v>111</v>
      </c>
      <c r="I32" s="3" t="s">
        <v>112</v>
      </c>
      <c r="J32" s="3" t="s">
        <v>113</v>
      </c>
      <c r="K32" s="3" t="s">
        <v>27</v>
      </c>
      <c r="L32" s="3" t="s">
        <v>55</v>
      </c>
      <c r="M32" s="3" t="s">
        <v>127</v>
      </c>
      <c r="N32" s="3">
        <v>124.20000000000002</v>
      </c>
      <c r="O32" s="3">
        <v>3</v>
      </c>
      <c r="P32" s="3">
        <v>0.2</v>
      </c>
      <c r="Q32" s="3">
        <v>15.524999999999991</v>
      </c>
      <c r="R32" s="5">
        <f t="shared" si="0"/>
        <v>108.67500000000003</v>
      </c>
      <c r="S32" s="5">
        <f t="shared" si="1"/>
        <v>36.225000000000009</v>
      </c>
    </row>
    <row r="33" spans="1:19" ht="15.75" x14ac:dyDescent="0.25">
      <c r="A33" s="3" t="s">
        <v>123</v>
      </c>
      <c r="B33" s="4">
        <v>42264</v>
      </c>
      <c r="C33" s="4">
        <v>42268</v>
      </c>
      <c r="D33" s="3" t="s">
        <v>44</v>
      </c>
      <c r="E33" s="3" t="s">
        <v>124</v>
      </c>
      <c r="F33" s="3" t="s">
        <v>22</v>
      </c>
      <c r="G33" s="3" t="s">
        <v>23</v>
      </c>
      <c r="H33" s="3" t="s">
        <v>111</v>
      </c>
      <c r="I33" s="3" t="s">
        <v>112</v>
      </c>
      <c r="J33" s="3" t="s">
        <v>113</v>
      </c>
      <c r="K33" s="3" t="s">
        <v>39</v>
      </c>
      <c r="L33" s="3" t="s">
        <v>128</v>
      </c>
      <c r="M33" s="3" t="s">
        <v>129</v>
      </c>
      <c r="N33" s="3">
        <v>3.2640000000000002</v>
      </c>
      <c r="O33" s="3">
        <v>2</v>
      </c>
      <c r="P33" s="3">
        <v>0.2</v>
      </c>
      <c r="Q33" s="3">
        <v>1.1015999999999997</v>
      </c>
      <c r="R33" s="5">
        <f t="shared" si="0"/>
        <v>2.1624000000000008</v>
      </c>
      <c r="S33" s="5">
        <f t="shared" si="1"/>
        <v>1.0812000000000004</v>
      </c>
    </row>
    <row r="34" spans="1:19" ht="15.75" x14ac:dyDescent="0.25">
      <c r="A34" s="3" t="s">
        <v>123</v>
      </c>
      <c r="B34" s="4">
        <v>42264</v>
      </c>
      <c r="C34" s="4">
        <v>42268</v>
      </c>
      <c r="D34" s="3" t="s">
        <v>44</v>
      </c>
      <c r="E34" s="3" t="s">
        <v>124</v>
      </c>
      <c r="F34" s="3" t="s">
        <v>22</v>
      </c>
      <c r="G34" s="3" t="s">
        <v>23</v>
      </c>
      <c r="H34" s="3" t="s">
        <v>111</v>
      </c>
      <c r="I34" s="3" t="s">
        <v>112</v>
      </c>
      <c r="J34" s="3" t="s">
        <v>113</v>
      </c>
      <c r="K34" s="3" t="s">
        <v>39</v>
      </c>
      <c r="L34" s="3" t="s">
        <v>57</v>
      </c>
      <c r="M34" s="3" t="s">
        <v>130</v>
      </c>
      <c r="N34" s="3">
        <v>86.304000000000002</v>
      </c>
      <c r="O34" s="3">
        <v>6</v>
      </c>
      <c r="P34" s="3">
        <v>0.2</v>
      </c>
      <c r="Q34" s="3">
        <v>9.7091999999999885</v>
      </c>
      <c r="R34" s="5">
        <f t="shared" si="0"/>
        <v>76.594800000000021</v>
      </c>
      <c r="S34" s="5">
        <f t="shared" si="1"/>
        <v>12.765800000000004</v>
      </c>
    </row>
    <row r="35" spans="1:19" ht="15.75" x14ac:dyDescent="0.25">
      <c r="A35" s="3" t="s">
        <v>123</v>
      </c>
      <c r="B35" s="4">
        <v>42264</v>
      </c>
      <c r="C35" s="4">
        <v>42268</v>
      </c>
      <c r="D35" s="3" t="s">
        <v>44</v>
      </c>
      <c r="E35" s="3" t="s">
        <v>124</v>
      </c>
      <c r="F35" s="3" t="s">
        <v>22</v>
      </c>
      <c r="G35" s="3" t="s">
        <v>23</v>
      </c>
      <c r="H35" s="3" t="s">
        <v>111</v>
      </c>
      <c r="I35" s="3" t="s">
        <v>112</v>
      </c>
      <c r="J35" s="3" t="s">
        <v>113</v>
      </c>
      <c r="K35" s="3" t="s">
        <v>39</v>
      </c>
      <c r="L35" s="3" t="s">
        <v>62</v>
      </c>
      <c r="M35" s="3" t="s">
        <v>131</v>
      </c>
      <c r="N35" s="3">
        <v>6.8580000000000014</v>
      </c>
      <c r="O35" s="3">
        <v>6</v>
      </c>
      <c r="P35" s="3">
        <v>0.7</v>
      </c>
      <c r="Q35" s="3">
        <v>-5.7149999999999999</v>
      </c>
      <c r="R35" s="5">
        <f t="shared" si="0"/>
        <v>12.573</v>
      </c>
      <c r="S35" s="5">
        <f t="shared" si="1"/>
        <v>2.0954999999999999</v>
      </c>
    </row>
    <row r="36" spans="1:19" ht="15.75" x14ac:dyDescent="0.25">
      <c r="A36" s="3" t="s">
        <v>123</v>
      </c>
      <c r="B36" s="4">
        <v>42264</v>
      </c>
      <c r="C36" s="4">
        <v>42268</v>
      </c>
      <c r="D36" s="3" t="s">
        <v>44</v>
      </c>
      <c r="E36" s="3" t="s">
        <v>124</v>
      </c>
      <c r="F36" s="3" t="s">
        <v>22</v>
      </c>
      <c r="G36" s="3" t="s">
        <v>23</v>
      </c>
      <c r="H36" s="3" t="s">
        <v>111</v>
      </c>
      <c r="I36" s="3" t="s">
        <v>112</v>
      </c>
      <c r="J36" s="3" t="s">
        <v>113</v>
      </c>
      <c r="K36" s="3" t="s">
        <v>39</v>
      </c>
      <c r="L36" s="3" t="s">
        <v>57</v>
      </c>
      <c r="M36" s="3" t="s">
        <v>132</v>
      </c>
      <c r="N36" s="3">
        <v>15.76</v>
      </c>
      <c r="O36" s="3">
        <v>2</v>
      </c>
      <c r="P36" s="3">
        <v>0.2</v>
      </c>
      <c r="Q36" s="3">
        <v>3.5460000000000007</v>
      </c>
      <c r="R36" s="5">
        <f t="shared" si="0"/>
        <v>12.213999999999999</v>
      </c>
      <c r="S36" s="5">
        <f t="shared" si="1"/>
        <v>6.1069999999999993</v>
      </c>
    </row>
    <row r="37" spans="1:19" ht="15.75" x14ac:dyDescent="0.25">
      <c r="A37" s="3" t="s">
        <v>133</v>
      </c>
      <c r="B37" s="4">
        <v>43027</v>
      </c>
      <c r="C37" s="4">
        <v>43031</v>
      </c>
      <c r="D37" s="3" t="s">
        <v>20</v>
      </c>
      <c r="E37" s="3" t="s">
        <v>134</v>
      </c>
      <c r="F37" s="3" t="s">
        <v>81</v>
      </c>
      <c r="G37" s="3" t="s">
        <v>23</v>
      </c>
      <c r="H37" s="3" t="s">
        <v>135</v>
      </c>
      <c r="I37" s="3" t="s">
        <v>83</v>
      </c>
      <c r="J37" s="3" t="s">
        <v>84</v>
      </c>
      <c r="K37" s="3" t="s">
        <v>39</v>
      </c>
      <c r="L37" s="3" t="s">
        <v>72</v>
      </c>
      <c r="M37" s="3" t="s">
        <v>136</v>
      </c>
      <c r="N37" s="3">
        <v>29.472000000000001</v>
      </c>
      <c r="O37" s="3">
        <v>3</v>
      </c>
      <c r="P37" s="3">
        <v>0.2</v>
      </c>
      <c r="Q37" s="3">
        <v>9.9467999999999979</v>
      </c>
      <c r="R37" s="5">
        <f t="shared" si="0"/>
        <v>19.525200000000005</v>
      </c>
      <c r="S37" s="5">
        <f t="shared" si="1"/>
        <v>6.5084000000000017</v>
      </c>
    </row>
    <row r="38" spans="1:19" ht="15.75" x14ac:dyDescent="0.25">
      <c r="A38" s="3" t="s">
        <v>137</v>
      </c>
      <c r="B38" s="4">
        <v>42712</v>
      </c>
      <c r="C38" s="4">
        <v>42714</v>
      </c>
      <c r="D38" s="3" t="s">
        <v>138</v>
      </c>
      <c r="E38" s="3" t="s">
        <v>139</v>
      </c>
      <c r="F38" s="3" t="s">
        <v>35</v>
      </c>
      <c r="G38" s="3" t="s">
        <v>23</v>
      </c>
      <c r="H38" s="3" t="s">
        <v>140</v>
      </c>
      <c r="I38" s="3" t="s">
        <v>83</v>
      </c>
      <c r="J38" s="3" t="s">
        <v>84</v>
      </c>
      <c r="K38" s="3" t="s">
        <v>59</v>
      </c>
      <c r="L38" s="3" t="s">
        <v>60</v>
      </c>
      <c r="M38" s="3" t="s">
        <v>141</v>
      </c>
      <c r="N38" s="3">
        <v>1097.5440000000003</v>
      </c>
      <c r="O38" s="3">
        <v>7</v>
      </c>
      <c r="P38" s="3">
        <v>0.2</v>
      </c>
      <c r="Q38" s="3">
        <v>123.47369999999989</v>
      </c>
      <c r="R38" s="5">
        <f t="shared" si="0"/>
        <v>974.07030000000043</v>
      </c>
      <c r="S38" s="5">
        <f t="shared" si="1"/>
        <v>139.15290000000007</v>
      </c>
    </row>
    <row r="39" spans="1:19" ht="15.75" x14ac:dyDescent="0.25">
      <c r="A39" s="3" t="s">
        <v>137</v>
      </c>
      <c r="B39" s="4">
        <v>42712</v>
      </c>
      <c r="C39" s="4">
        <v>42714</v>
      </c>
      <c r="D39" s="3" t="s">
        <v>138</v>
      </c>
      <c r="E39" s="3" t="s">
        <v>139</v>
      </c>
      <c r="F39" s="3" t="s">
        <v>35</v>
      </c>
      <c r="G39" s="3" t="s">
        <v>23</v>
      </c>
      <c r="H39" s="3" t="s">
        <v>140</v>
      </c>
      <c r="I39" s="3" t="s">
        <v>83</v>
      </c>
      <c r="J39" s="3" t="s">
        <v>84</v>
      </c>
      <c r="K39" s="3" t="s">
        <v>27</v>
      </c>
      <c r="L39" s="3" t="s">
        <v>55</v>
      </c>
      <c r="M39" s="3" t="s">
        <v>142</v>
      </c>
      <c r="N39" s="3">
        <v>190.92</v>
      </c>
      <c r="O39" s="3">
        <v>5</v>
      </c>
      <c r="P39" s="3">
        <v>0.6</v>
      </c>
      <c r="Q39" s="3">
        <v>-147.96300000000002</v>
      </c>
      <c r="R39" s="5">
        <f t="shared" si="0"/>
        <v>338.88300000000004</v>
      </c>
      <c r="S39" s="5">
        <f t="shared" si="1"/>
        <v>67.776600000000002</v>
      </c>
    </row>
    <row r="40" spans="1:19" ht="15.75" x14ac:dyDescent="0.25">
      <c r="A40" s="3" t="s">
        <v>143</v>
      </c>
      <c r="B40" s="4">
        <v>42365</v>
      </c>
      <c r="C40" s="4">
        <v>42369</v>
      </c>
      <c r="D40" s="3" t="s">
        <v>44</v>
      </c>
      <c r="E40" s="3" t="s">
        <v>144</v>
      </c>
      <c r="F40" s="3" t="s">
        <v>81</v>
      </c>
      <c r="G40" s="3" t="s">
        <v>23</v>
      </c>
      <c r="H40" s="3" t="s">
        <v>135</v>
      </c>
      <c r="I40" s="3" t="s">
        <v>83</v>
      </c>
      <c r="J40" s="3" t="s">
        <v>84</v>
      </c>
      <c r="K40" s="3" t="s">
        <v>39</v>
      </c>
      <c r="L40" s="3" t="s">
        <v>128</v>
      </c>
      <c r="M40" s="3" t="s">
        <v>145</v>
      </c>
      <c r="N40" s="3">
        <v>113.328</v>
      </c>
      <c r="O40" s="3">
        <v>9</v>
      </c>
      <c r="P40" s="3">
        <v>0.2</v>
      </c>
      <c r="Q40" s="3">
        <v>35.414999999999999</v>
      </c>
      <c r="R40" s="5">
        <f t="shared" si="0"/>
        <v>77.913000000000011</v>
      </c>
      <c r="S40" s="5">
        <f t="shared" si="1"/>
        <v>8.6570000000000018</v>
      </c>
    </row>
    <row r="41" spans="1:19" ht="15.75" x14ac:dyDescent="0.25">
      <c r="A41" s="3" t="s">
        <v>143</v>
      </c>
      <c r="B41" s="4">
        <v>42365</v>
      </c>
      <c r="C41" s="4">
        <v>42369</v>
      </c>
      <c r="D41" s="3" t="s">
        <v>44</v>
      </c>
      <c r="E41" s="3" t="s">
        <v>144</v>
      </c>
      <c r="F41" s="3" t="s">
        <v>81</v>
      </c>
      <c r="G41" s="3" t="s">
        <v>23</v>
      </c>
      <c r="H41" s="3" t="s">
        <v>135</v>
      </c>
      <c r="I41" s="3" t="s">
        <v>83</v>
      </c>
      <c r="J41" s="3" t="s">
        <v>84</v>
      </c>
      <c r="K41" s="3" t="s">
        <v>27</v>
      </c>
      <c r="L41" s="3" t="s">
        <v>28</v>
      </c>
      <c r="M41" s="3" t="s">
        <v>146</v>
      </c>
      <c r="N41" s="3">
        <v>532.39919999999995</v>
      </c>
      <c r="O41" s="3">
        <v>3</v>
      </c>
      <c r="P41" s="3">
        <v>0.32</v>
      </c>
      <c r="Q41" s="3">
        <v>-46.976400000000012</v>
      </c>
      <c r="R41" s="5">
        <f t="shared" si="0"/>
        <v>579.37559999999996</v>
      </c>
      <c r="S41" s="5">
        <f t="shared" si="1"/>
        <v>193.12519999999998</v>
      </c>
    </row>
    <row r="42" spans="1:19" ht="15.75" x14ac:dyDescent="0.25">
      <c r="A42" s="3" t="s">
        <v>143</v>
      </c>
      <c r="B42" s="4">
        <v>42365</v>
      </c>
      <c r="C42" s="4">
        <v>42369</v>
      </c>
      <c r="D42" s="3" t="s">
        <v>44</v>
      </c>
      <c r="E42" s="3" t="s">
        <v>144</v>
      </c>
      <c r="F42" s="3" t="s">
        <v>81</v>
      </c>
      <c r="G42" s="3" t="s">
        <v>23</v>
      </c>
      <c r="H42" s="3" t="s">
        <v>135</v>
      </c>
      <c r="I42" s="3" t="s">
        <v>83</v>
      </c>
      <c r="J42" s="3" t="s">
        <v>84</v>
      </c>
      <c r="K42" s="3" t="s">
        <v>27</v>
      </c>
      <c r="L42" s="3" t="s">
        <v>30</v>
      </c>
      <c r="M42" s="3" t="s">
        <v>147</v>
      </c>
      <c r="N42" s="3">
        <v>212.05799999999999</v>
      </c>
      <c r="O42" s="3">
        <v>3</v>
      </c>
      <c r="P42" s="3">
        <v>0.3</v>
      </c>
      <c r="Q42" s="3">
        <v>-15.146999999999991</v>
      </c>
      <c r="R42" s="5">
        <f t="shared" si="0"/>
        <v>227.20499999999998</v>
      </c>
      <c r="S42" s="5">
        <f t="shared" si="1"/>
        <v>75.734999999999999</v>
      </c>
    </row>
    <row r="43" spans="1:19" ht="15.75" x14ac:dyDescent="0.25">
      <c r="A43" s="3" t="s">
        <v>143</v>
      </c>
      <c r="B43" s="4">
        <v>42365</v>
      </c>
      <c r="C43" s="4">
        <v>42369</v>
      </c>
      <c r="D43" s="3" t="s">
        <v>44</v>
      </c>
      <c r="E43" s="3" t="s">
        <v>144</v>
      </c>
      <c r="F43" s="3" t="s">
        <v>81</v>
      </c>
      <c r="G43" s="3" t="s">
        <v>23</v>
      </c>
      <c r="H43" s="3" t="s">
        <v>135</v>
      </c>
      <c r="I43" s="3" t="s">
        <v>83</v>
      </c>
      <c r="J43" s="3" t="s">
        <v>84</v>
      </c>
      <c r="K43" s="3" t="s">
        <v>59</v>
      </c>
      <c r="L43" s="3" t="s">
        <v>60</v>
      </c>
      <c r="M43" s="3" t="s">
        <v>148</v>
      </c>
      <c r="N43" s="3">
        <v>371.16800000000001</v>
      </c>
      <c r="O43" s="3">
        <v>4</v>
      </c>
      <c r="P43" s="3">
        <v>0.2</v>
      </c>
      <c r="Q43" s="3">
        <v>41.756399999999957</v>
      </c>
      <c r="R43" s="5">
        <f t="shared" si="0"/>
        <v>329.41160000000002</v>
      </c>
      <c r="S43" s="5">
        <f t="shared" si="1"/>
        <v>82.352900000000005</v>
      </c>
    </row>
    <row r="44" spans="1:19" ht="15.75" x14ac:dyDescent="0.25">
      <c r="A44" s="3" t="s">
        <v>149</v>
      </c>
      <c r="B44" s="4">
        <v>42988</v>
      </c>
      <c r="C44" s="4">
        <v>42993</v>
      </c>
      <c r="D44" s="3" t="s">
        <v>44</v>
      </c>
      <c r="E44" s="3" t="s">
        <v>150</v>
      </c>
      <c r="F44" s="3" t="s">
        <v>35</v>
      </c>
      <c r="G44" s="3" t="s">
        <v>23</v>
      </c>
      <c r="H44" s="3" t="s">
        <v>151</v>
      </c>
      <c r="I44" s="3" t="s">
        <v>152</v>
      </c>
      <c r="J44" s="3" t="s">
        <v>84</v>
      </c>
      <c r="K44" s="3" t="s">
        <v>59</v>
      </c>
      <c r="L44" s="3" t="s">
        <v>60</v>
      </c>
      <c r="M44" s="3" t="s">
        <v>153</v>
      </c>
      <c r="N44" s="3">
        <v>147.16800000000001</v>
      </c>
      <c r="O44" s="3">
        <v>4</v>
      </c>
      <c r="P44" s="3">
        <v>0.2</v>
      </c>
      <c r="Q44" s="3">
        <v>16.556399999999996</v>
      </c>
      <c r="R44" s="5">
        <f t="shared" si="0"/>
        <v>130.61160000000001</v>
      </c>
      <c r="S44" s="5">
        <f t="shared" si="1"/>
        <v>32.652900000000002</v>
      </c>
    </row>
    <row r="45" spans="1:19" ht="15.75" x14ac:dyDescent="0.25">
      <c r="A45" s="3" t="s">
        <v>154</v>
      </c>
      <c r="B45" s="4">
        <v>42568</v>
      </c>
      <c r="C45" s="4">
        <v>42573</v>
      </c>
      <c r="D45" s="3" t="s">
        <v>44</v>
      </c>
      <c r="E45" s="3" t="s">
        <v>155</v>
      </c>
      <c r="F45" s="3" t="s">
        <v>35</v>
      </c>
      <c r="G45" s="3" t="s">
        <v>23</v>
      </c>
      <c r="H45" s="3" t="s">
        <v>36</v>
      </c>
      <c r="I45" s="3" t="s">
        <v>37</v>
      </c>
      <c r="J45" s="3" t="s">
        <v>38</v>
      </c>
      <c r="K45" s="3" t="s">
        <v>39</v>
      </c>
      <c r="L45" s="3" t="s">
        <v>51</v>
      </c>
      <c r="M45" s="3" t="s">
        <v>156</v>
      </c>
      <c r="N45" s="3">
        <v>77.88</v>
      </c>
      <c r="O45" s="3">
        <v>2</v>
      </c>
      <c r="P45" s="3">
        <v>0</v>
      </c>
      <c r="Q45" s="3">
        <v>3.8939999999999912</v>
      </c>
      <c r="R45" s="5">
        <f t="shared" si="0"/>
        <v>73.986000000000004</v>
      </c>
      <c r="S45" s="5">
        <f t="shared" si="1"/>
        <v>36.993000000000002</v>
      </c>
    </row>
    <row r="46" spans="1:19" ht="15.75" x14ac:dyDescent="0.25">
      <c r="A46" s="3" t="s">
        <v>157</v>
      </c>
      <c r="B46" s="4">
        <v>42997</v>
      </c>
      <c r="C46" s="4">
        <v>43001</v>
      </c>
      <c r="D46" s="3" t="s">
        <v>44</v>
      </c>
      <c r="E46" s="3" t="s">
        <v>158</v>
      </c>
      <c r="F46" s="3" t="s">
        <v>35</v>
      </c>
      <c r="G46" s="3" t="s">
        <v>23</v>
      </c>
      <c r="H46" s="3" t="s">
        <v>159</v>
      </c>
      <c r="I46" s="3" t="s">
        <v>47</v>
      </c>
      <c r="J46" s="3" t="s">
        <v>26</v>
      </c>
      <c r="K46" s="3" t="s">
        <v>39</v>
      </c>
      <c r="L46" s="3" t="s">
        <v>51</v>
      </c>
      <c r="M46" s="3" t="s">
        <v>160</v>
      </c>
      <c r="N46" s="3">
        <v>95.616</v>
      </c>
      <c r="O46" s="3">
        <v>2</v>
      </c>
      <c r="P46" s="3">
        <v>0.2</v>
      </c>
      <c r="Q46" s="3">
        <v>9.5616000000000092</v>
      </c>
      <c r="R46" s="5">
        <f t="shared" si="0"/>
        <v>86.054399999999987</v>
      </c>
      <c r="S46" s="5">
        <f t="shared" si="1"/>
        <v>43.027199999999993</v>
      </c>
    </row>
    <row r="47" spans="1:19" ht="15.75" x14ac:dyDescent="0.25">
      <c r="A47" s="3" t="s">
        <v>161</v>
      </c>
      <c r="B47" s="4">
        <v>42440</v>
      </c>
      <c r="C47" s="4">
        <v>42442</v>
      </c>
      <c r="D47" s="3" t="s">
        <v>138</v>
      </c>
      <c r="E47" s="3" t="s">
        <v>162</v>
      </c>
      <c r="F47" s="3" t="s">
        <v>35</v>
      </c>
      <c r="G47" s="3" t="s">
        <v>23</v>
      </c>
      <c r="H47" s="3" t="s">
        <v>163</v>
      </c>
      <c r="I47" s="3" t="s">
        <v>164</v>
      </c>
      <c r="J47" s="3" t="s">
        <v>84</v>
      </c>
      <c r="K47" s="3" t="s">
        <v>59</v>
      </c>
      <c r="L47" s="3" t="s">
        <v>121</v>
      </c>
      <c r="M47" s="3" t="s">
        <v>165</v>
      </c>
      <c r="N47" s="3">
        <v>45.98</v>
      </c>
      <c r="O47" s="3">
        <v>2</v>
      </c>
      <c r="P47" s="3">
        <v>0</v>
      </c>
      <c r="Q47" s="3">
        <v>19.7714</v>
      </c>
      <c r="R47" s="5">
        <f t="shared" si="0"/>
        <v>26.208599999999997</v>
      </c>
      <c r="S47" s="5">
        <f t="shared" si="1"/>
        <v>13.104299999999999</v>
      </c>
    </row>
    <row r="48" spans="1:19" ht="15.75" x14ac:dyDescent="0.25">
      <c r="A48" s="3" t="s">
        <v>161</v>
      </c>
      <c r="B48" s="4">
        <v>42440</v>
      </c>
      <c r="C48" s="4">
        <v>42442</v>
      </c>
      <c r="D48" s="3" t="s">
        <v>138</v>
      </c>
      <c r="E48" s="3" t="s">
        <v>162</v>
      </c>
      <c r="F48" s="3" t="s">
        <v>35</v>
      </c>
      <c r="G48" s="3" t="s">
        <v>23</v>
      </c>
      <c r="H48" s="3" t="s">
        <v>163</v>
      </c>
      <c r="I48" s="3" t="s">
        <v>164</v>
      </c>
      <c r="J48" s="3" t="s">
        <v>84</v>
      </c>
      <c r="K48" s="3" t="s">
        <v>39</v>
      </c>
      <c r="L48" s="3" t="s">
        <v>62</v>
      </c>
      <c r="M48" s="3" t="s">
        <v>166</v>
      </c>
      <c r="N48" s="3">
        <v>17.46</v>
      </c>
      <c r="O48" s="3">
        <v>2</v>
      </c>
      <c r="P48" s="3">
        <v>0</v>
      </c>
      <c r="Q48" s="3">
        <v>8.2061999999999991</v>
      </c>
      <c r="R48" s="5">
        <f t="shared" si="0"/>
        <v>9.2538000000000018</v>
      </c>
      <c r="S48" s="5">
        <f t="shared" si="1"/>
        <v>4.6269000000000009</v>
      </c>
    </row>
    <row r="49" spans="1:19" ht="15.75" x14ac:dyDescent="0.25">
      <c r="A49" s="3" t="s">
        <v>167</v>
      </c>
      <c r="B49" s="4">
        <v>41932</v>
      </c>
      <c r="C49" s="4">
        <v>41937</v>
      </c>
      <c r="D49" s="3" t="s">
        <v>20</v>
      </c>
      <c r="E49" s="3" t="s">
        <v>168</v>
      </c>
      <c r="F49" s="3" t="s">
        <v>22</v>
      </c>
      <c r="G49" s="3" t="s">
        <v>23</v>
      </c>
      <c r="H49" s="3" t="s">
        <v>169</v>
      </c>
      <c r="I49" s="3" t="s">
        <v>170</v>
      </c>
      <c r="J49" s="3" t="s">
        <v>84</v>
      </c>
      <c r="K49" s="3" t="s">
        <v>39</v>
      </c>
      <c r="L49" s="3" t="s">
        <v>51</v>
      </c>
      <c r="M49" s="3" t="s">
        <v>171</v>
      </c>
      <c r="N49" s="3">
        <v>211.96</v>
      </c>
      <c r="O49" s="3">
        <v>4</v>
      </c>
      <c r="P49" s="3">
        <v>0</v>
      </c>
      <c r="Q49" s="3">
        <v>8.4783999999999935</v>
      </c>
      <c r="R49" s="5">
        <f t="shared" si="0"/>
        <v>203.48160000000001</v>
      </c>
      <c r="S49" s="5">
        <f t="shared" si="1"/>
        <v>50.870400000000004</v>
      </c>
    </row>
    <row r="50" spans="1:19" ht="15.75" x14ac:dyDescent="0.25">
      <c r="A50" s="3" t="s">
        <v>172</v>
      </c>
      <c r="B50" s="4">
        <v>42541</v>
      </c>
      <c r="C50" s="4">
        <v>42546</v>
      </c>
      <c r="D50" s="3" t="s">
        <v>44</v>
      </c>
      <c r="E50" s="3" t="s">
        <v>173</v>
      </c>
      <c r="F50" s="3" t="s">
        <v>22</v>
      </c>
      <c r="G50" s="3" t="s">
        <v>23</v>
      </c>
      <c r="H50" s="3" t="s">
        <v>174</v>
      </c>
      <c r="I50" s="3" t="s">
        <v>175</v>
      </c>
      <c r="J50" s="3" t="s">
        <v>113</v>
      </c>
      <c r="K50" s="3" t="s">
        <v>59</v>
      </c>
      <c r="L50" s="3" t="s">
        <v>121</v>
      </c>
      <c r="M50" s="3" t="s">
        <v>176</v>
      </c>
      <c r="N50" s="3">
        <v>45</v>
      </c>
      <c r="O50" s="3">
        <v>3</v>
      </c>
      <c r="P50" s="3">
        <v>0</v>
      </c>
      <c r="Q50" s="3">
        <v>4.9500000000000011</v>
      </c>
      <c r="R50" s="5">
        <f t="shared" si="0"/>
        <v>40.049999999999997</v>
      </c>
      <c r="S50" s="5">
        <f t="shared" si="1"/>
        <v>13.35</v>
      </c>
    </row>
    <row r="51" spans="1:19" ht="15.75" x14ac:dyDescent="0.25">
      <c r="A51" s="3" t="s">
        <v>172</v>
      </c>
      <c r="B51" s="4">
        <v>42541</v>
      </c>
      <c r="C51" s="4">
        <v>42546</v>
      </c>
      <c r="D51" s="3" t="s">
        <v>44</v>
      </c>
      <c r="E51" s="3" t="s">
        <v>173</v>
      </c>
      <c r="F51" s="3" t="s">
        <v>22</v>
      </c>
      <c r="G51" s="3" t="s">
        <v>23</v>
      </c>
      <c r="H51" s="3" t="s">
        <v>174</v>
      </c>
      <c r="I51" s="3" t="s">
        <v>175</v>
      </c>
      <c r="J51" s="3" t="s">
        <v>113</v>
      </c>
      <c r="K51" s="3" t="s">
        <v>59</v>
      </c>
      <c r="L51" s="3" t="s">
        <v>60</v>
      </c>
      <c r="M51" s="3" t="s">
        <v>177</v>
      </c>
      <c r="N51" s="3">
        <v>21.8</v>
      </c>
      <c r="O51" s="3">
        <v>2</v>
      </c>
      <c r="P51" s="3">
        <v>0</v>
      </c>
      <c r="Q51" s="3">
        <v>6.104000000000001</v>
      </c>
      <c r="R51" s="5">
        <f t="shared" si="0"/>
        <v>15.696</v>
      </c>
      <c r="S51" s="5">
        <f t="shared" si="1"/>
        <v>7.8479999999999999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A9" sqref="A9"/>
    </sheetView>
  </sheetViews>
  <sheetFormatPr defaultRowHeight="15" x14ac:dyDescent="0.25"/>
  <cols>
    <col min="1" max="1" width="17.85546875" customWidth="1"/>
    <col min="2" max="2" width="14.85546875" bestFit="1" customWidth="1"/>
    <col min="3" max="3" width="18.85546875" bestFit="1" customWidth="1"/>
    <col min="4" max="4" width="24.42578125" bestFit="1" customWidth="1"/>
    <col min="5" max="5" width="16.7109375" bestFit="1" customWidth="1"/>
    <col min="6" max="6" width="15.5703125" bestFit="1" customWidth="1"/>
    <col min="7" max="7" width="14.5703125" bestFit="1" customWidth="1"/>
    <col min="8" max="8" width="7.7109375" bestFit="1" customWidth="1"/>
    <col min="9" max="9" width="15.140625" bestFit="1" customWidth="1"/>
    <col min="10" max="10" width="13.42578125" bestFit="1" customWidth="1"/>
    <col min="11" max="11" width="95.7109375" bestFit="1" customWidth="1"/>
    <col min="12" max="12" width="10.140625" bestFit="1" customWidth="1"/>
    <col min="13" max="13" width="9" bestFit="1" customWidth="1"/>
    <col min="15" max="15" width="12" bestFit="1" customWidth="1"/>
    <col min="16" max="16" width="9.5703125" style="16" bestFit="1" customWidth="1"/>
    <col min="17" max="17" width="12.5703125" style="16" bestFit="1" customWidth="1"/>
    <col min="18" max="18" width="12.5703125" style="16" customWidth="1"/>
  </cols>
  <sheetData>
    <row r="1" spans="1:18" ht="27.75" customHeight="1" x14ac:dyDescent="0.25">
      <c r="A1" s="19" t="s">
        <v>195</v>
      </c>
      <c r="B1" s="19"/>
      <c r="C1" s="19"/>
      <c r="D1" s="20">
        <f ca="1">TODAY()</f>
        <v>45061</v>
      </c>
      <c r="E1" s="19" t="s">
        <v>194</v>
      </c>
      <c r="F1" s="21">
        <f ca="1">NOW()</f>
        <v>45061.963774305557</v>
      </c>
    </row>
    <row r="2" spans="1:18" s="30" customFormat="1" ht="8.25" customHeight="1" x14ac:dyDescent="0.25">
      <c r="A2" s="33"/>
      <c r="B2" s="33"/>
      <c r="C2" s="33"/>
      <c r="D2" s="34"/>
      <c r="E2" s="33"/>
      <c r="F2" s="35"/>
      <c r="P2" s="36"/>
      <c r="Q2" s="36"/>
      <c r="R2" s="36"/>
    </row>
    <row r="3" spans="1:18" s="12" customFormat="1" ht="15.75" x14ac:dyDescent="0.25">
      <c r="A3" s="29"/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4" t="s">
        <v>17</v>
      </c>
      <c r="Q3" s="14" t="s">
        <v>18</v>
      </c>
      <c r="R3" s="14" t="s">
        <v>182</v>
      </c>
    </row>
    <row r="4" spans="1:18" ht="15.75" x14ac:dyDescent="0.25"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29</v>
      </c>
      <c r="L4" s="3">
        <v>261.95999999999998</v>
      </c>
      <c r="M4" s="3">
        <v>2</v>
      </c>
      <c r="N4" s="3">
        <v>0</v>
      </c>
      <c r="O4" s="3">
        <v>41.913600000000002</v>
      </c>
      <c r="P4" s="15">
        <f>(L4-O4)</f>
        <v>220.04639999999998</v>
      </c>
      <c r="Q4" s="15">
        <f>(L4-O4)/M4</f>
        <v>110.02319999999999</v>
      </c>
      <c r="R4" s="15">
        <v>130.97999999999999</v>
      </c>
    </row>
    <row r="5" spans="1:18" ht="15.75" x14ac:dyDescent="0.25">
      <c r="A5" s="37" t="s">
        <v>238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30</v>
      </c>
      <c r="K5" s="3" t="s">
        <v>31</v>
      </c>
      <c r="L5" s="3">
        <v>731.93999999999994</v>
      </c>
      <c r="M5" s="3">
        <v>3</v>
      </c>
      <c r="N5" s="3">
        <v>0</v>
      </c>
      <c r="O5" s="3">
        <v>219.58199999999997</v>
      </c>
      <c r="P5" s="15">
        <f t="shared" ref="P5:P52" si="0">(L5-O5)</f>
        <v>512.35799999999995</v>
      </c>
      <c r="Q5" s="15">
        <f t="shared" ref="Q5:Q52" si="1">(L5-O5)/M5</f>
        <v>170.78599999999997</v>
      </c>
      <c r="R5" s="15">
        <v>243.98</v>
      </c>
    </row>
    <row r="6" spans="1:18" ht="15.75" x14ac:dyDescent="0.25">
      <c r="A6" s="37" t="s">
        <v>240</v>
      </c>
      <c r="B6" s="3" t="s">
        <v>20</v>
      </c>
      <c r="C6" s="3" t="s">
        <v>34</v>
      </c>
      <c r="D6" s="3" t="s">
        <v>35</v>
      </c>
      <c r="E6" s="3" t="s">
        <v>23</v>
      </c>
      <c r="F6" s="3" t="s">
        <v>36</v>
      </c>
      <c r="G6" s="3" t="s">
        <v>37</v>
      </c>
      <c r="H6" s="3" t="s">
        <v>38</v>
      </c>
      <c r="I6" s="3" t="s">
        <v>39</v>
      </c>
      <c r="J6" s="3" t="s">
        <v>40</v>
      </c>
      <c r="K6" s="3" t="s">
        <v>41</v>
      </c>
      <c r="L6" s="3">
        <v>14.62</v>
      </c>
      <c r="M6" s="3">
        <v>2</v>
      </c>
      <c r="N6" s="3">
        <v>0</v>
      </c>
      <c r="O6" s="3">
        <v>6.8713999999999995</v>
      </c>
      <c r="P6" s="15">
        <f t="shared" si="0"/>
        <v>7.7485999999999997</v>
      </c>
      <c r="Q6" s="15">
        <f t="shared" si="1"/>
        <v>3.8742999999999999</v>
      </c>
      <c r="R6" s="15">
        <v>7.31</v>
      </c>
    </row>
    <row r="7" spans="1:18" ht="15.75" x14ac:dyDescent="0.25">
      <c r="A7" s="37" t="s">
        <v>241</v>
      </c>
      <c r="B7" s="3" t="s">
        <v>44</v>
      </c>
      <c r="C7" s="3" t="s">
        <v>45</v>
      </c>
      <c r="D7" s="3" t="s">
        <v>22</v>
      </c>
      <c r="E7" s="3" t="s">
        <v>23</v>
      </c>
      <c r="F7" s="3" t="s">
        <v>46</v>
      </c>
      <c r="G7" s="3" t="s">
        <v>47</v>
      </c>
      <c r="H7" s="3" t="s">
        <v>26</v>
      </c>
      <c r="I7" s="3" t="s">
        <v>27</v>
      </c>
      <c r="J7" s="3" t="s">
        <v>48</v>
      </c>
      <c r="K7" s="3" t="s">
        <v>49</v>
      </c>
      <c r="L7" s="3">
        <v>957.57749999999999</v>
      </c>
      <c r="M7" s="3">
        <v>5</v>
      </c>
      <c r="N7" s="3">
        <v>0.45</v>
      </c>
      <c r="O7" s="3">
        <v>-383.03100000000006</v>
      </c>
      <c r="P7" s="15">
        <f t="shared" si="0"/>
        <v>1340.6085</v>
      </c>
      <c r="Q7" s="15">
        <f t="shared" si="1"/>
        <v>268.12170000000003</v>
      </c>
      <c r="R7" s="15">
        <v>191.5155</v>
      </c>
    </row>
    <row r="8" spans="1:18" ht="15.75" x14ac:dyDescent="0.25">
      <c r="A8" s="37" t="s">
        <v>242</v>
      </c>
      <c r="B8" s="3" t="s">
        <v>44</v>
      </c>
      <c r="C8" s="3" t="s">
        <v>45</v>
      </c>
      <c r="D8" s="3" t="s">
        <v>22</v>
      </c>
      <c r="E8" s="3" t="s">
        <v>23</v>
      </c>
      <c r="F8" s="3" t="s">
        <v>46</v>
      </c>
      <c r="G8" s="3" t="s">
        <v>47</v>
      </c>
      <c r="H8" s="3" t="s">
        <v>26</v>
      </c>
      <c r="I8" s="3" t="s">
        <v>39</v>
      </c>
      <c r="J8" s="3" t="s">
        <v>51</v>
      </c>
      <c r="K8" s="3" t="s">
        <v>52</v>
      </c>
      <c r="L8" s="3">
        <v>22.368000000000002</v>
      </c>
      <c r="M8" s="3">
        <v>2</v>
      </c>
      <c r="N8" s="3">
        <v>0.2</v>
      </c>
      <c r="O8" s="3">
        <v>2.5163999999999991</v>
      </c>
      <c r="P8" s="15">
        <f t="shared" si="0"/>
        <v>19.851600000000005</v>
      </c>
      <c r="Q8" s="15">
        <f t="shared" si="1"/>
        <v>9.9258000000000024</v>
      </c>
      <c r="R8" s="15">
        <v>11.184000000000001</v>
      </c>
    </row>
    <row r="9" spans="1:18" ht="15.75" x14ac:dyDescent="0.25">
      <c r="A9" s="37" t="s">
        <v>243</v>
      </c>
      <c r="B9" s="3" t="s">
        <v>44</v>
      </c>
      <c r="C9" s="3" t="s">
        <v>54</v>
      </c>
      <c r="D9" s="3" t="s">
        <v>22</v>
      </c>
      <c r="E9" s="3" t="s">
        <v>23</v>
      </c>
      <c r="F9" s="3" t="s">
        <v>36</v>
      </c>
      <c r="G9" s="3" t="s">
        <v>37</v>
      </c>
      <c r="H9" s="3" t="s">
        <v>38</v>
      </c>
      <c r="I9" s="3" t="s">
        <v>27</v>
      </c>
      <c r="J9" s="3" t="s">
        <v>55</v>
      </c>
      <c r="K9" s="3" t="s">
        <v>56</v>
      </c>
      <c r="L9" s="3">
        <v>48.86</v>
      </c>
      <c r="M9" s="3">
        <v>7</v>
      </c>
      <c r="N9" s="3">
        <v>0</v>
      </c>
      <c r="O9" s="3">
        <v>14.169399999999996</v>
      </c>
      <c r="P9" s="15">
        <f t="shared" si="0"/>
        <v>34.690600000000003</v>
      </c>
      <c r="Q9" s="15">
        <f t="shared" si="1"/>
        <v>4.9558000000000009</v>
      </c>
      <c r="R9" s="15">
        <v>6.9799999999999995</v>
      </c>
    </row>
    <row r="10" spans="1:18" ht="15.75" x14ac:dyDescent="0.25">
      <c r="A10" s="37" t="s">
        <v>244</v>
      </c>
      <c r="B10" s="3" t="s">
        <v>44</v>
      </c>
      <c r="C10" s="3" t="s">
        <v>54</v>
      </c>
      <c r="D10" s="3" t="s">
        <v>22</v>
      </c>
      <c r="E10" s="3" t="s">
        <v>23</v>
      </c>
      <c r="F10" s="3" t="s">
        <v>36</v>
      </c>
      <c r="G10" s="3" t="s">
        <v>37</v>
      </c>
      <c r="H10" s="3" t="s">
        <v>38</v>
      </c>
      <c r="I10" s="3" t="s">
        <v>39</v>
      </c>
      <c r="J10" s="3" t="s">
        <v>57</v>
      </c>
      <c r="K10" s="3" t="s">
        <v>58</v>
      </c>
      <c r="L10" s="3">
        <v>7.28</v>
      </c>
      <c r="M10" s="3">
        <v>4</v>
      </c>
      <c r="N10" s="3">
        <v>0</v>
      </c>
      <c r="O10" s="3">
        <v>1.9656000000000002</v>
      </c>
      <c r="P10" s="15">
        <f t="shared" si="0"/>
        <v>5.3144</v>
      </c>
      <c r="Q10" s="15">
        <f t="shared" si="1"/>
        <v>1.3286</v>
      </c>
      <c r="R10" s="15">
        <v>1.82</v>
      </c>
    </row>
    <row r="11" spans="1:18" ht="15.75" x14ac:dyDescent="0.25">
      <c r="B11" s="3" t="s">
        <v>44</v>
      </c>
      <c r="C11" s="3" t="s">
        <v>54</v>
      </c>
      <c r="D11" s="3" t="s">
        <v>22</v>
      </c>
      <c r="E11" s="3" t="s">
        <v>23</v>
      </c>
      <c r="F11" s="3" t="s">
        <v>36</v>
      </c>
      <c r="G11" s="3" t="s">
        <v>37</v>
      </c>
      <c r="H11" s="3" t="s">
        <v>38</v>
      </c>
      <c r="I11" s="3" t="s">
        <v>59</v>
      </c>
      <c r="J11" s="3" t="s">
        <v>60</v>
      </c>
      <c r="K11" s="3" t="s">
        <v>61</v>
      </c>
      <c r="L11" s="3">
        <v>907.15200000000004</v>
      </c>
      <c r="M11" s="3">
        <v>6</v>
      </c>
      <c r="N11" s="3">
        <v>0.2</v>
      </c>
      <c r="O11" s="3">
        <v>90.715200000000038</v>
      </c>
      <c r="P11" s="15">
        <f t="shared" si="0"/>
        <v>816.43679999999995</v>
      </c>
      <c r="Q11" s="15">
        <f t="shared" si="1"/>
        <v>136.0728</v>
      </c>
      <c r="R11" s="15">
        <v>151.19200000000001</v>
      </c>
    </row>
    <row r="12" spans="1:18" ht="15.75" x14ac:dyDescent="0.25">
      <c r="B12" s="3" t="s">
        <v>44</v>
      </c>
      <c r="C12" s="3" t="s">
        <v>54</v>
      </c>
      <c r="D12" s="3" t="s">
        <v>22</v>
      </c>
      <c r="E12" s="3" t="s">
        <v>23</v>
      </c>
      <c r="F12" s="3" t="s">
        <v>36</v>
      </c>
      <c r="G12" s="3" t="s">
        <v>37</v>
      </c>
      <c r="H12" s="3" t="s">
        <v>38</v>
      </c>
      <c r="I12" s="3" t="s">
        <v>39</v>
      </c>
      <c r="J12" s="3" t="s">
        <v>62</v>
      </c>
      <c r="K12" s="3" t="s">
        <v>63</v>
      </c>
      <c r="L12" s="3">
        <v>18.504000000000001</v>
      </c>
      <c r="M12" s="3">
        <v>3</v>
      </c>
      <c r="N12" s="3">
        <v>0.2</v>
      </c>
      <c r="O12" s="3">
        <v>5.7824999999999998</v>
      </c>
      <c r="P12" s="15">
        <f t="shared" si="0"/>
        <v>12.721500000000002</v>
      </c>
      <c r="Q12" s="15">
        <f t="shared" si="1"/>
        <v>4.2405000000000008</v>
      </c>
      <c r="R12" s="15">
        <v>6.1680000000000001</v>
      </c>
    </row>
    <row r="13" spans="1:18" ht="15.75" x14ac:dyDescent="0.25">
      <c r="B13" s="3" t="s">
        <v>44</v>
      </c>
      <c r="C13" s="3" t="s">
        <v>54</v>
      </c>
      <c r="D13" s="3" t="s">
        <v>22</v>
      </c>
      <c r="E13" s="3" t="s">
        <v>23</v>
      </c>
      <c r="F13" s="3" t="s">
        <v>36</v>
      </c>
      <c r="G13" s="3" t="s">
        <v>37</v>
      </c>
      <c r="H13" s="3" t="s">
        <v>38</v>
      </c>
      <c r="I13" s="3" t="s">
        <v>39</v>
      </c>
      <c r="J13" s="3" t="s">
        <v>64</v>
      </c>
      <c r="K13" s="3" t="s">
        <v>65</v>
      </c>
      <c r="L13" s="3">
        <v>114.9</v>
      </c>
      <c r="M13" s="3">
        <v>5</v>
      </c>
      <c r="N13" s="3">
        <v>0</v>
      </c>
      <c r="O13" s="3">
        <v>34.469999999999992</v>
      </c>
      <c r="P13" s="15">
        <f t="shared" si="0"/>
        <v>80.430000000000007</v>
      </c>
      <c r="Q13" s="15">
        <f t="shared" si="1"/>
        <v>16.086000000000002</v>
      </c>
      <c r="R13" s="15">
        <v>22.98</v>
      </c>
    </row>
    <row r="14" spans="1:18" ht="15.75" x14ac:dyDescent="0.25">
      <c r="B14" s="3" t="s">
        <v>44</v>
      </c>
      <c r="C14" s="3" t="s">
        <v>54</v>
      </c>
      <c r="D14" s="3" t="s">
        <v>22</v>
      </c>
      <c r="E14" s="3" t="s">
        <v>23</v>
      </c>
      <c r="F14" s="3" t="s">
        <v>36</v>
      </c>
      <c r="G14" s="3" t="s">
        <v>37</v>
      </c>
      <c r="H14" s="3" t="s">
        <v>38</v>
      </c>
      <c r="I14" s="3" t="s">
        <v>27</v>
      </c>
      <c r="J14" s="3" t="s">
        <v>48</v>
      </c>
      <c r="K14" s="3" t="s">
        <v>66</v>
      </c>
      <c r="L14" s="3">
        <v>1706.1840000000002</v>
      </c>
      <c r="M14" s="3">
        <v>9</v>
      </c>
      <c r="N14" s="3">
        <v>0.2</v>
      </c>
      <c r="O14" s="3">
        <v>85.309199999999805</v>
      </c>
      <c r="P14" s="15">
        <f t="shared" si="0"/>
        <v>1620.8748000000005</v>
      </c>
      <c r="Q14" s="15">
        <f t="shared" si="1"/>
        <v>180.09720000000004</v>
      </c>
      <c r="R14" s="15">
        <v>189.57600000000002</v>
      </c>
    </row>
    <row r="15" spans="1:18" ht="15.75" x14ac:dyDescent="0.25">
      <c r="B15" s="3" t="s">
        <v>44</v>
      </c>
      <c r="C15" s="3" t="s">
        <v>54</v>
      </c>
      <c r="D15" s="3" t="s">
        <v>22</v>
      </c>
      <c r="E15" s="3" t="s">
        <v>23</v>
      </c>
      <c r="F15" s="3" t="s">
        <v>36</v>
      </c>
      <c r="G15" s="3" t="s">
        <v>37</v>
      </c>
      <c r="H15" s="3" t="s">
        <v>38</v>
      </c>
      <c r="I15" s="3" t="s">
        <v>59</v>
      </c>
      <c r="J15" s="3" t="s">
        <v>60</v>
      </c>
      <c r="K15" s="3" t="s">
        <v>67</v>
      </c>
      <c r="L15" s="3">
        <v>911.42399999999998</v>
      </c>
      <c r="M15" s="3">
        <v>4</v>
      </c>
      <c r="N15" s="3">
        <v>0.2</v>
      </c>
      <c r="O15" s="3">
        <v>68.356800000000021</v>
      </c>
      <c r="P15" s="15">
        <f t="shared" si="0"/>
        <v>843.06719999999996</v>
      </c>
      <c r="Q15" s="15">
        <f t="shared" si="1"/>
        <v>210.76679999999999</v>
      </c>
      <c r="R15" s="15">
        <v>227.85599999999999</v>
      </c>
    </row>
    <row r="16" spans="1:18" ht="15.75" x14ac:dyDescent="0.25">
      <c r="B16" s="3" t="s">
        <v>44</v>
      </c>
      <c r="C16" s="3" t="s">
        <v>69</v>
      </c>
      <c r="D16" s="3" t="s">
        <v>22</v>
      </c>
      <c r="E16" s="3" t="s">
        <v>23</v>
      </c>
      <c r="F16" s="3" t="s">
        <v>70</v>
      </c>
      <c r="G16" s="3" t="s">
        <v>71</v>
      </c>
      <c r="H16" s="3" t="s">
        <v>26</v>
      </c>
      <c r="I16" s="3" t="s">
        <v>39</v>
      </c>
      <c r="J16" s="3" t="s">
        <v>72</v>
      </c>
      <c r="K16" s="3" t="s">
        <v>73</v>
      </c>
      <c r="L16" s="3">
        <v>15.552000000000003</v>
      </c>
      <c r="M16" s="3">
        <v>3</v>
      </c>
      <c r="N16" s="3">
        <v>0.2</v>
      </c>
      <c r="O16" s="3">
        <v>5.4432</v>
      </c>
      <c r="P16" s="15">
        <f t="shared" si="0"/>
        <v>10.108800000000002</v>
      </c>
      <c r="Q16" s="15">
        <f t="shared" si="1"/>
        <v>3.3696000000000006</v>
      </c>
      <c r="R16" s="15">
        <v>5.1840000000000011</v>
      </c>
    </row>
    <row r="17" spans="2:18" ht="15.75" x14ac:dyDescent="0.25">
      <c r="B17" s="3" t="s">
        <v>44</v>
      </c>
      <c r="C17" s="3" t="s">
        <v>75</v>
      </c>
      <c r="D17" s="3" t="s">
        <v>22</v>
      </c>
      <c r="E17" s="3" t="s">
        <v>23</v>
      </c>
      <c r="F17" s="3" t="s">
        <v>76</v>
      </c>
      <c r="G17" s="3" t="s">
        <v>77</v>
      </c>
      <c r="H17" s="3" t="s">
        <v>38</v>
      </c>
      <c r="I17" s="3" t="s">
        <v>39</v>
      </c>
      <c r="J17" s="3" t="s">
        <v>62</v>
      </c>
      <c r="K17" s="3" t="s">
        <v>78</v>
      </c>
      <c r="L17" s="3">
        <v>407.97600000000006</v>
      </c>
      <c r="M17" s="3">
        <v>3</v>
      </c>
      <c r="N17" s="3">
        <v>0.2</v>
      </c>
      <c r="O17" s="3">
        <v>132.59219999999993</v>
      </c>
      <c r="P17" s="15">
        <f t="shared" si="0"/>
        <v>275.38380000000012</v>
      </c>
      <c r="Q17" s="15">
        <f t="shared" si="1"/>
        <v>91.794600000000045</v>
      </c>
      <c r="R17" s="15">
        <v>135.99200000000002</v>
      </c>
    </row>
    <row r="18" spans="2:18" ht="15.75" x14ac:dyDescent="0.25">
      <c r="B18" s="3" t="s">
        <v>44</v>
      </c>
      <c r="C18" s="3" t="s">
        <v>80</v>
      </c>
      <c r="D18" s="3" t="s">
        <v>81</v>
      </c>
      <c r="E18" s="3" t="s">
        <v>23</v>
      </c>
      <c r="F18" s="3" t="s">
        <v>82</v>
      </c>
      <c r="G18" s="3" t="s">
        <v>83</v>
      </c>
      <c r="H18" s="3" t="s">
        <v>84</v>
      </c>
      <c r="I18" s="3" t="s">
        <v>39</v>
      </c>
      <c r="J18" s="3" t="s">
        <v>64</v>
      </c>
      <c r="K18" s="3" t="s">
        <v>85</v>
      </c>
      <c r="L18" s="3">
        <v>68.809999999999988</v>
      </c>
      <c r="M18" s="3">
        <v>5</v>
      </c>
      <c r="N18" s="3">
        <v>0.8</v>
      </c>
      <c r="O18" s="3">
        <v>-123.858</v>
      </c>
      <c r="P18" s="15">
        <f t="shared" si="0"/>
        <v>192.66800000000001</v>
      </c>
      <c r="Q18" s="15">
        <f t="shared" si="1"/>
        <v>38.5336</v>
      </c>
      <c r="R18" s="15">
        <v>13.761999999999997</v>
      </c>
    </row>
    <row r="19" spans="2:18" ht="15.75" x14ac:dyDescent="0.25">
      <c r="B19" s="3" t="s">
        <v>44</v>
      </c>
      <c r="C19" s="3" t="s">
        <v>80</v>
      </c>
      <c r="D19" s="3" t="s">
        <v>81</v>
      </c>
      <c r="E19" s="3" t="s">
        <v>23</v>
      </c>
      <c r="F19" s="3" t="s">
        <v>82</v>
      </c>
      <c r="G19" s="3" t="s">
        <v>83</v>
      </c>
      <c r="H19" s="3" t="s">
        <v>84</v>
      </c>
      <c r="I19" s="3" t="s">
        <v>39</v>
      </c>
      <c r="J19" s="3" t="s">
        <v>62</v>
      </c>
      <c r="K19" s="3" t="s">
        <v>86</v>
      </c>
      <c r="L19" s="3">
        <v>2.5439999999999996</v>
      </c>
      <c r="M19" s="3">
        <v>3</v>
      </c>
      <c r="N19" s="3">
        <v>0.8</v>
      </c>
      <c r="O19" s="3">
        <v>-3.8160000000000016</v>
      </c>
      <c r="P19" s="15">
        <f t="shared" si="0"/>
        <v>6.3600000000000012</v>
      </c>
      <c r="Q19" s="15">
        <f t="shared" si="1"/>
        <v>2.1200000000000006</v>
      </c>
      <c r="R19" s="15">
        <v>0.84799999999999986</v>
      </c>
    </row>
    <row r="20" spans="2:18" ht="15.75" x14ac:dyDescent="0.25">
      <c r="B20" s="3" t="s">
        <v>44</v>
      </c>
      <c r="C20" s="3" t="s">
        <v>88</v>
      </c>
      <c r="D20" s="3" t="s">
        <v>22</v>
      </c>
      <c r="E20" s="3" t="s">
        <v>23</v>
      </c>
      <c r="F20" s="3" t="s">
        <v>89</v>
      </c>
      <c r="G20" s="3" t="s">
        <v>90</v>
      </c>
      <c r="H20" s="3" t="s">
        <v>84</v>
      </c>
      <c r="I20" s="3" t="s">
        <v>39</v>
      </c>
      <c r="J20" s="3" t="s">
        <v>51</v>
      </c>
      <c r="K20" s="3" t="s">
        <v>91</v>
      </c>
      <c r="L20" s="3">
        <v>665.88</v>
      </c>
      <c r="M20" s="3">
        <v>6</v>
      </c>
      <c r="N20" s="3">
        <v>0</v>
      </c>
      <c r="O20" s="3">
        <v>13.317599999999999</v>
      </c>
      <c r="P20" s="15">
        <f t="shared" si="0"/>
        <v>652.56240000000003</v>
      </c>
      <c r="Q20" s="15">
        <f t="shared" si="1"/>
        <v>108.7604</v>
      </c>
      <c r="R20" s="15">
        <v>110.98</v>
      </c>
    </row>
    <row r="21" spans="2:18" ht="15.75" x14ac:dyDescent="0.25">
      <c r="B21" s="3" t="s">
        <v>20</v>
      </c>
      <c r="C21" s="3" t="s">
        <v>93</v>
      </c>
      <c r="D21" s="3" t="s">
        <v>22</v>
      </c>
      <c r="E21" s="3" t="s">
        <v>23</v>
      </c>
      <c r="F21" s="3" t="s">
        <v>94</v>
      </c>
      <c r="G21" s="3" t="s">
        <v>95</v>
      </c>
      <c r="H21" s="3" t="s">
        <v>38</v>
      </c>
      <c r="I21" s="3" t="s">
        <v>39</v>
      </c>
      <c r="J21" s="3" t="s">
        <v>51</v>
      </c>
      <c r="K21" s="3" t="s">
        <v>96</v>
      </c>
      <c r="L21" s="3">
        <v>55.5</v>
      </c>
      <c r="M21" s="3">
        <v>2</v>
      </c>
      <c r="N21" s="3">
        <v>0</v>
      </c>
      <c r="O21" s="3">
        <v>9.9899999999999949</v>
      </c>
      <c r="P21" s="15">
        <f t="shared" si="0"/>
        <v>45.510000000000005</v>
      </c>
      <c r="Q21" s="15">
        <f t="shared" si="1"/>
        <v>22.755000000000003</v>
      </c>
      <c r="R21" s="15">
        <v>27.75</v>
      </c>
    </row>
    <row r="22" spans="2:18" ht="15.75" x14ac:dyDescent="0.25">
      <c r="B22" s="3" t="s">
        <v>20</v>
      </c>
      <c r="C22" s="3" t="s">
        <v>98</v>
      </c>
      <c r="D22" s="3" t="s">
        <v>22</v>
      </c>
      <c r="E22" s="3" t="s">
        <v>23</v>
      </c>
      <c r="F22" s="3" t="s">
        <v>99</v>
      </c>
      <c r="G22" s="3" t="s">
        <v>37</v>
      </c>
      <c r="H22" s="3" t="s">
        <v>38</v>
      </c>
      <c r="I22" s="3" t="s">
        <v>39</v>
      </c>
      <c r="J22" s="3" t="s">
        <v>57</v>
      </c>
      <c r="K22" s="3" t="s">
        <v>100</v>
      </c>
      <c r="L22" s="3">
        <v>8.56</v>
      </c>
      <c r="M22" s="3">
        <v>2</v>
      </c>
      <c r="N22" s="3">
        <v>0</v>
      </c>
      <c r="O22" s="3">
        <v>2.4823999999999993</v>
      </c>
      <c r="P22" s="15">
        <f t="shared" si="0"/>
        <v>6.0776000000000012</v>
      </c>
      <c r="Q22" s="15">
        <f t="shared" si="1"/>
        <v>3.0388000000000006</v>
      </c>
      <c r="R22" s="15">
        <v>4.28</v>
      </c>
    </row>
    <row r="23" spans="2:18" ht="15.75" x14ac:dyDescent="0.25">
      <c r="B23" s="3" t="s">
        <v>20</v>
      </c>
      <c r="C23" s="3" t="s">
        <v>98</v>
      </c>
      <c r="D23" s="3" t="s">
        <v>22</v>
      </c>
      <c r="E23" s="3" t="s">
        <v>23</v>
      </c>
      <c r="F23" s="3" t="s">
        <v>99</v>
      </c>
      <c r="G23" s="3" t="s">
        <v>37</v>
      </c>
      <c r="H23" s="3" t="s">
        <v>38</v>
      </c>
      <c r="I23" s="3" t="s">
        <v>59</v>
      </c>
      <c r="J23" s="3" t="s">
        <v>60</v>
      </c>
      <c r="K23" s="3" t="s">
        <v>101</v>
      </c>
      <c r="L23" s="3">
        <v>213.48000000000002</v>
      </c>
      <c r="M23" s="3">
        <v>3</v>
      </c>
      <c r="N23" s="3">
        <v>0.2</v>
      </c>
      <c r="O23" s="3">
        <v>16.010999999999981</v>
      </c>
      <c r="P23" s="15">
        <f t="shared" si="0"/>
        <v>197.46900000000005</v>
      </c>
      <c r="Q23" s="15">
        <f t="shared" si="1"/>
        <v>65.823000000000022</v>
      </c>
      <c r="R23" s="15">
        <v>71.160000000000011</v>
      </c>
    </row>
    <row r="24" spans="2:18" ht="15.75" x14ac:dyDescent="0.25">
      <c r="B24" s="3" t="s">
        <v>20</v>
      </c>
      <c r="C24" s="3" t="s">
        <v>98</v>
      </c>
      <c r="D24" s="3" t="s">
        <v>22</v>
      </c>
      <c r="E24" s="3" t="s">
        <v>23</v>
      </c>
      <c r="F24" s="3" t="s">
        <v>99</v>
      </c>
      <c r="G24" s="3" t="s">
        <v>37</v>
      </c>
      <c r="H24" s="3" t="s">
        <v>38</v>
      </c>
      <c r="I24" s="3" t="s">
        <v>39</v>
      </c>
      <c r="J24" s="3" t="s">
        <v>62</v>
      </c>
      <c r="K24" s="3" t="s">
        <v>102</v>
      </c>
      <c r="L24" s="3">
        <v>22.72</v>
      </c>
      <c r="M24" s="3">
        <v>4</v>
      </c>
      <c r="N24" s="3">
        <v>0.2</v>
      </c>
      <c r="O24" s="3">
        <v>7.3839999999999986</v>
      </c>
      <c r="P24" s="15">
        <f t="shared" si="0"/>
        <v>15.336</v>
      </c>
      <c r="Q24" s="15">
        <f t="shared" si="1"/>
        <v>3.8340000000000001</v>
      </c>
      <c r="R24" s="15">
        <v>5.68</v>
      </c>
    </row>
    <row r="25" spans="2:18" ht="15.75" x14ac:dyDescent="0.25">
      <c r="B25" s="3" t="s">
        <v>44</v>
      </c>
      <c r="C25" s="3" t="s">
        <v>104</v>
      </c>
      <c r="D25" s="3" t="s">
        <v>35</v>
      </c>
      <c r="E25" s="3" t="s">
        <v>23</v>
      </c>
      <c r="F25" s="3" t="s">
        <v>105</v>
      </c>
      <c r="G25" s="3" t="s">
        <v>106</v>
      </c>
      <c r="H25" s="3" t="s">
        <v>84</v>
      </c>
      <c r="I25" s="3" t="s">
        <v>39</v>
      </c>
      <c r="J25" s="3" t="s">
        <v>57</v>
      </c>
      <c r="K25" s="3" t="s">
        <v>107</v>
      </c>
      <c r="L25" s="3">
        <v>19.459999999999997</v>
      </c>
      <c r="M25" s="3">
        <v>7</v>
      </c>
      <c r="N25" s="3">
        <v>0</v>
      </c>
      <c r="O25" s="3">
        <v>5.0595999999999997</v>
      </c>
      <c r="P25" s="15">
        <f t="shared" si="0"/>
        <v>14.400399999999998</v>
      </c>
      <c r="Q25" s="15">
        <f t="shared" si="1"/>
        <v>2.0571999999999995</v>
      </c>
      <c r="R25" s="15">
        <v>2.78</v>
      </c>
    </row>
    <row r="26" spans="2:18" ht="15.75" x14ac:dyDescent="0.25">
      <c r="B26" s="3" t="s">
        <v>44</v>
      </c>
      <c r="C26" s="3" t="s">
        <v>104</v>
      </c>
      <c r="D26" s="3" t="s">
        <v>35</v>
      </c>
      <c r="E26" s="3" t="s">
        <v>23</v>
      </c>
      <c r="F26" s="3" t="s">
        <v>105</v>
      </c>
      <c r="G26" s="3" t="s">
        <v>106</v>
      </c>
      <c r="H26" s="3" t="s">
        <v>84</v>
      </c>
      <c r="I26" s="3" t="s">
        <v>39</v>
      </c>
      <c r="J26" s="3" t="s">
        <v>64</v>
      </c>
      <c r="K26" s="3" t="s">
        <v>108</v>
      </c>
      <c r="L26" s="3">
        <v>60.339999999999996</v>
      </c>
      <c r="M26" s="3">
        <v>7</v>
      </c>
      <c r="N26" s="3">
        <v>0</v>
      </c>
      <c r="O26" s="3">
        <v>15.688400000000001</v>
      </c>
      <c r="P26" s="15">
        <f t="shared" si="0"/>
        <v>44.651599999999995</v>
      </c>
      <c r="Q26" s="15">
        <f t="shared" si="1"/>
        <v>6.3787999999999991</v>
      </c>
      <c r="R26" s="15">
        <v>8.6199999999999992</v>
      </c>
    </row>
    <row r="27" spans="2:18" ht="15.75" x14ac:dyDescent="0.25">
      <c r="B27" s="3" t="s">
        <v>20</v>
      </c>
      <c r="C27" s="3" t="s">
        <v>110</v>
      </c>
      <c r="D27" s="3" t="s">
        <v>22</v>
      </c>
      <c r="E27" s="3" t="s">
        <v>23</v>
      </c>
      <c r="F27" s="3" t="s">
        <v>111</v>
      </c>
      <c r="G27" s="3" t="s">
        <v>112</v>
      </c>
      <c r="H27" s="3" t="s">
        <v>113</v>
      </c>
      <c r="I27" s="3" t="s">
        <v>27</v>
      </c>
      <c r="J27" s="3" t="s">
        <v>30</v>
      </c>
      <c r="K27" s="3" t="s">
        <v>114</v>
      </c>
      <c r="L27" s="3">
        <v>71.371999999999986</v>
      </c>
      <c r="M27" s="3">
        <v>2</v>
      </c>
      <c r="N27" s="3">
        <v>0.3</v>
      </c>
      <c r="O27" s="3">
        <v>-1.0196000000000005</v>
      </c>
      <c r="P27" s="15">
        <f t="shared" si="0"/>
        <v>72.391599999999983</v>
      </c>
      <c r="Q27" s="15">
        <f t="shared" si="1"/>
        <v>36.195799999999991</v>
      </c>
      <c r="R27" s="15">
        <v>35.685999999999993</v>
      </c>
    </row>
    <row r="28" spans="2:18" ht="15.75" x14ac:dyDescent="0.25">
      <c r="B28" s="3" t="s">
        <v>44</v>
      </c>
      <c r="C28" s="3" t="s">
        <v>116</v>
      </c>
      <c r="D28" s="3" t="s">
        <v>22</v>
      </c>
      <c r="E28" s="3" t="s">
        <v>23</v>
      </c>
      <c r="F28" s="3" t="s">
        <v>117</v>
      </c>
      <c r="G28" s="3" t="s">
        <v>95</v>
      </c>
      <c r="H28" s="3" t="s">
        <v>38</v>
      </c>
      <c r="I28" s="3" t="s">
        <v>27</v>
      </c>
      <c r="J28" s="3" t="s">
        <v>48</v>
      </c>
      <c r="K28" s="3" t="s">
        <v>49</v>
      </c>
      <c r="L28" s="3">
        <v>1044.6299999999999</v>
      </c>
      <c r="M28" s="3">
        <v>3</v>
      </c>
      <c r="N28" s="3">
        <v>0</v>
      </c>
      <c r="O28" s="3">
        <v>240.26490000000001</v>
      </c>
      <c r="P28" s="15">
        <f t="shared" si="0"/>
        <v>804.36509999999987</v>
      </c>
      <c r="Q28" s="15">
        <f t="shared" si="1"/>
        <v>268.12169999999998</v>
      </c>
      <c r="R28" s="15">
        <v>348.21</v>
      </c>
    </row>
    <row r="29" spans="2:18" ht="15.75" x14ac:dyDescent="0.25">
      <c r="B29" s="3" t="s">
        <v>20</v>
      </c>
      <c r="C29" s="3" t="s">
        <v>119</v>
      </c>
      <c r="D29" s="3" t="s">
        <v>22</v>
      </c>
      <c r="E29" s="3" t="s">
        <v>23</v>
      </c>
      <c r="F29" s="3" t="s">
        <v>36</v>
      </c>
      <c r="G29" s="3" t="s">
        <v>37</v>
      </c>
      <c r="H29" s="3" t="s">
        <v>38</v>
      </c>
      <c r="I29" s="3" t="s">
        <v>39</v>
      </c>
      <c r="J29" s="3" t="s">
        <v>62</v>
      </c>
      <c r="K29" s="3" t="s">
        <v>120</v>
      </c>
      <c r="L29" s="3">
        <v>11.648000000000001</v>
      </c>
      <c r="M29" s="3">
        <v>2</v>
      </c>
      <c r="N29" s="3">
        <v>0.2</v>
      </c>
      <c r="O29" s="3">
        <v>4.2224000000000004</v>
      </c>
      <c r="P29" s="15">
        <f t="shared" si="0"/>
        <v>7.4256000000000011</v>
      </c>
      <c r="Q29" s="15">
        <f t="shared" si="1"/>
        <v>3.7128000000000005</v>
      </c>
      <c r="R29" s="15">
        <v>5.8240000000000007</v>
      </c>
    </row>
    <row r="30" spans="2:18" ht="15.75" x14ac:dyDescent="0.25">
      <c r="B30" s="3" t="s">
        <v>20</v>
      </c>
      <c r="C30" s="3" t="s">
        <v>119</v>
      </c>
      <c r="D30" s="3" t="s">
        <v>22</v>
      </c>
      <c r="E30" s="3" t="s">
        <v>23</v>
      </c>
      <c r="F30" s="3" t="s">
        <v>36</v>
      </c>
      <c r="G30" s="3" t="s">
        <v>37</v>
      </c>
      <c r="H30" s="3" t="s">
        <v>38</v>
      </c>
      <c r="I30" s="3" t="s">
        <v>59</v>
      </c>
      <c r="J30" s="3" t="s">
        <v>121</v>
      </c>
      <c r="K30" s="3" t="s">
        <v>122</v>
      </c>
      <c r="L30" s="3">
        <v>90.570000000000007</v>
      </c>
      <c r="M30" s="3">
        <v>3</v>
      </c>
      <c r="N30" s="3">
        <v>0</v>
      </c>
      <c r="O30" s="3">
        <v>11.774100000000004</v>
      </c>
      <c r="P30" s="15">
        <f t="shared" si="0"/>
        <v>78.795900000000003</v>
      </c>
      <c r="Q30" s="15">
        <f t="shared" si="1"/>
        <v>26.2653</v>
      </c>
      <c r="R30" s="15">
        <v>30.19</v>
      </c>
    </row>
    <row r="31" spans="2:18" ht="15.75" x14ac:dyDescent="0.25">
      <c r="B31" s="3" t="s">
        <v>44</v>
      </c>
      <c r="C31" s="3" t="s">
        <v>124</v>
      </c>
      <c r="D31" s="3" t="s">
        <v>22</v>
      </c>
      <c r="E31" s="3" t="s">
        <v>23</v>
      </c>
      <c r="F31" s="3" t="s">
        <v>111</v>
      </c>
      <c r="G31" s="3" t="s">
        <v>112</v>
      </c>
      <c r="H31" s="3" t="s">
        <v>113</v>
      </c>
      <c r="I31" s="3" t="s">
        <v>27</v>
      </c>
      <c r="J31" s="3" t="s">
        <v>28</v>
      </c>
      <c r="K31" s="3" t="s">
        <v>125</v>
      </c>
      <c r="L31" s="3">
        <v>3083.4300000000003</v>
      </c>
      <c r="M31" s="3">
        <v>7</v>
      </c>
      <c r="N31" s="3">
        <v>0.5</v>
      </c>
      <c r="O31" s="3">
        <v>-1665.0522000000001</v>
      </c>
      <c r="P31" s="15">
        <f t="shared" si="0"/>
        <v>4748.4822000000004</v>
      </c>
      <c r="Q31" s="15">
        <f t="shared" si="1"/>
        <v>678.3546</v>
      </c>
      <c r="R31" s="15">
        <v>440.49000000000007</v>
      </c>
    </row>
    <row r="32" spans="2:18" ht="15.75" x14ac:dyDescent="0.25">
      <c r="B32" s="3" t="s">
        <v>44</v>
      </c>
      <c r="C32" s="3" t="s">
        <v>124</v>
      </c>
      <c r="D32" s="3" t="s">
        <v>22</v>
      </c>
      <c r="E32" s="3" t="s">
        <v>23</v>
      </c>
      <c r="F32" s="3" t="s">
        <v>111</v>
      </c>
      <c r="G32" s="3" t="s">
        <v>112</v>
      </c>
      <c r="H32" s="3" t="s">
        <v>113</v>
      </c>
      <c r="I32" s="3" t="s">
        <v>39</v>
      </c>
      <c r="J32" s="3" t="s">
        <v>62</v>
      </c>
      <c r="K32" s="3" t="s">
        <v>126</v>
      </c>
      <c r="L32" s="3">
        <v>9.6180000000000021</v>
      </c>
      <c r="M32" s="3">
        <v>2</v>
      </c>
      <c r="N32" s="3">
        <v>0.7</v>
      </c>
      <c r="O32" s="3">
        <v>-7.0532000000000004</v>
      </c>
      <c r="P32" s="15">
        <f t="shared" si="0"/>
        <v>16.671200000000002</v>
      </c>
      <c r="Q32" s="15">
        <f t="shared" si="1"/>
        <v>8.3356000000000012</v>
      </c>
      <c r="R32" s="15">
        <v>4.8090000000000011</v>
      </c>
    </row>
    <row r="33" spans="2:18" ht="15.75" x14ac:dyDescent="0.25">
      <c r="B33" s="3" t="s">
        <v>44</v>
      </c>
      <c r="C33" s="3" t="s">
        <v>124</v>
      </c>
      <c r="D33" s="3" t="s">
        <v>22</v>
      </c>
      <c r="E33" s="3" t="s">
        <v>23</v>
      </c>
      <c r="F33" s="3" t="s">
        <v>111</v>
      </c>
      <c r="G33" s="3" t="s">
        <v>112</v>
      </c>
      <c r="H33" s="3" t="s">
        <v>113</v>
      </c>
      <c r="I33" s="3" t="s">
        <v>27</v>
      </c>
      <c r="J33" s="3" t="s">
        <v>55</v>
      </c>
      <c r="K33" s="3" t="s">
        <v>127</v>
      </c>
      <c r="L33" s="3">
        <v>124.20000000000002</v>
      </c>
      <c r="M33" s="3">
        <v>3</v>
      </c>
      <c r="N33" s="3">
        <v>0.2</v>
      </c>
      <c r="O33" s="3">
        <v>15.524999999999991</v>
      </c>
      <c r="P33" s="15">
        <f t="shared" si="0"/>
        <v>108.67500000000003</v>
      </c>
      <c r="Q33" s="15">
        <f t="shared" si="1"/>
        <v>36.225000000000009</v>
      </c>
      <c r="R33" s="15">
        <v>41.400000000000006</v>
      </c>
    </row>
    <row r="34" spans="2:18" ht="15.75" x14ac:dyDescent="0.25">
      <c r="B34" s="3" t="s">
        <v>44</v>
      </c>
      <c r="C34" s="3" t="s">
        <v>124</v>
      </c>
      <c r="D34" s="3" t="s">
        <v>22</v>
      </c>
      <c r="E34" s="3" t="s">
        <v>23</v>
      </c>
      <c r="F34" s="3" t="s">
        <v>111</v>
      </c>
      <c r="G34" s="3" t="s">
        <v>112</v>
      </c>
      <c r="H34" s="3" t="s">
        <v>113</v>
      </c>
      <c r="I34" s="3" t="s">
        <v>39</v>
      </c>
      <c r="J34" s="3" t="s">
        <v>128</v>
      </c>
      <c r="K34" s="3" t="s">
        <v>129</v>
      </c>
      <c r="L34" s="3">
        <v>3.2640000000000002</v>
      </c>
      <c r="M34" s="3">
        <v>2</v>
      </c>
      <c r="N34" s="3">
        <v>0.2</v>
      </c>
      <c r="O34" s="3">
        <v>1.1015999999999997</v>
      </c>
      <c r="P34" s="15">
        <f t="shared" si="0"/>
        <v>2.1624000000000008</v>
      </c>
      <c r="Q34" s="15">
        <f t="shared" si="1"/>
        <v>1.0812000000000004</v>
      </c>
      <c r="R34" s="15">
        <v>1.6320000000000001</v>
      </c>
    </row>
    <row r="35" spans="2:18" ht="15.75" x14ac:dyDescent="0.25">
      <c r="B35" s="3" t="s">
        <v>44</v>
      </c>
      <c r="C35" s="3" t="s">
        <v>124</v>
      </c>
      <c r="D35" s="3" t="s">
        <v>22</v>
      </c>
      <c r="E35" s="3" t="s">
        <v>23</v>
      </c>
      <c r="F35" s="3" t="s">
        <v>111</v>
      </c>
      <c r="G35" s="3" t="s">
        <v>112</v>
      </c>
      <c r="H35" s="3" t="s">
        <v>113</v>
      </c>
      <c r="I35" s="3" t="s">
        <v>39</v>
      </c>
      <c r="J35" s="3" t="s">
        <v>57</v>
      </c>
      <c r="K35" s="3" t="s">
        <v>130</v>
      </c>
      <c r="L35" s="3">
        <v>86.304000000000002</v>
      </c>
      <c r="M35" s="3">
        <v>6</v>
      </c>
      <c r="N35" s="3">
        <v>0.2</v>
      </c>
      <c r="O35" s="3">
        <v>9.7091999999999885</v>
      </c>
      <c r="P35" s="15">
        <f t="shared" si="0"/>
        <v>76.594800000000021</v>
      </c>
      <c r="Q35" s="15">
        <f t="shared" si="1"/>
        <v>12.765800000000004</v>
      </c>
      <c r="R35" s="15">
        <v>14.384</v>
      </c>
    </row>
    <row r="36" spans="2:18" ht="15.75" x14ac:dyDescent="0.25">
      <c r="B36" s="3" t="s">
        <v>44</v>
      </c>
      <c r="C36" s="3" t="s">
        <v>124</v>
      </c>
      <c r="D36" s="3" t="s">
        <v>22</v>
      </c>
      <c r="E36" s="3" t="s">
        <v>23</v>
      </c>
      <c r="F36" s="3" t="s">
        <v>111</v>
      </c>
      <c r="G36" s="3" t="s">
        <v>112</v>
      </c>
      <c r="H36" s="3" t="s">
        <v>113</v>
      </c>
      <c r="I36" s="3" t="s">
        <v>39</v>
      </c>
      <c r="J36" s="3" t="s">
        <v>62</v>
      </c>
      <c r="K36" s="3" t="s">
        <v>131</v>
      </c>
      <c r="L36" s="3">
        <v>6.8580000000000014</v>
      </c>
      <c r="M36" s="3">
        <v>6</v>
      </c>
      <c r="N36" s="3">
        <v>0.7</v>
      </c>
      <c r="O36" s="3">
        <v>-5.7149999999999999</v>
      </c>
      <c r="P36" s="15">
        <f t="shared" si="0"/>
        <v>12.573</v>
      </c>
      <c r="Q36" s="15">
        <f t="shared" si="1"/>
        <v>2.0954999999999999</v>
      </c>
      <c r="R36" s="15">
        <v>1.1430000000000002</v>
      </c>
    </row>
    <row r="37" spans="2:18" ht="15.75" x14ac:dyDescent="0.25">
      <c r="B37" s="3" t="s">
        <v>44</v>
      </c>
      <c r="C37" s="3" t="s">
        <v>124</v>
      </c>
      <c r="D37" s="3" t="s">
        <v>22</v>
      </c>
      <c r="E37" s="3" t="s">
        <v>23</v>
      </c>
      <c r="F37" s="3" t="s">
        <v>111</v>
      </c>
      <c r="G37" s="3" t="s">
        <v>112</v>
      </c>
      <c r="H37" s="3" t="s">
        <v>113</v>
      </c>
      <c r="I37" s="3" t="s">
        <v>39</v>
      </c>
      <c r="J37" s="3" t="s">
        <v>57</v>
      </c>
      <c r="K37" s="3" t="s">
        <v>132</v>
      </c>
      <c r="L37" s="3">
        <v>15.76</v>
      </c>
      <c r="M37" s="3">
        <v>2</v>
      </c>
      <c r="N37" s="3">
        <v>0.2</v>
      </c>
      <c r="O37" s="3">
        <v>3.5460000000000007</v>
      </c>
      <c r="P37" s="15">
        <f t="shared" si="0"/>
        <v>12.213999999999999</v>
      </c>
      <c r="Q37" s="15">
        <f t="shared" si="1"/>
        <v>6.1069999999999993</v>
      </c>
      <c r="R37" s="15">
        <v>7.88</v>
      </c>
    </row>
    <row r="38" spans="2:18" ht="15.75" x14ac:dyDescent="0.25">
      <c r="B38" s="3" t="s">
        <v>20</v>
      </c>
      <c r="C38" s="3" t="s">
        <v>134</v>
      </c>
      <c r="D38" s="3" t="s">
        <v>81</v>
      </c>
      <c r="E38" s="3" t="s">
        <v>23</v>
      </c>
      <c r="F38" s="3" t="s">
        <v>135</v>
      </c>
      <c r="G38" s="3" t="s">
        <v>83</v>
      </c>
      <c r="H38" s="3" t="s">
        <v>84</v>
      </c>
      <c r="I38" s="3" t="s">
        <v>39</v>
      </c>
      <c r="J38" s="3" t="s">
        <v>72</v>
      </c>
      <c r="K38" s="3" t="s">
        <v>136</v>
      </c>
      <c r="L38" s="3">
        <v>29.472000000000001</v>
      </c>
      <c r="M38" s="3">
        <v>3</v>
      </c>
      <c r="N38" s="3">
        <v>0.2</v>
      </c>
      <c r="O38" s="3">
        <v>9.9467999999999979</v>
      </c>
      <c r="P38" s="15">
        <f t="shared" si="0"/>
        <v>19.525200000000005</v>
      </c>
      <c r="Q38" s="15">
        <f t="shared" si="1"/>
        <v>6.5084000000000017</v>
      </c>
      <c r="R38" s="15">
        <v>9.8239999999999998</v>
      </c>
    </row>
    <row r="39" spans="2:18" ht="15.75" x14ac:dyDescent="0.25">
      <c r="B39" s="3" t="s">
        <v>138</v>
      </c>
      <c r="C39" s="3" t="s">
        <v>139</v>
      </c>
      <c r="D39" s="3" t="s">
        <v>35</v>
      </c>
      <c r="E39" s="3" t="s">
        <v>23</v>
      </c>
      <c r="F39" s="3" t="s">
        <v>140</v>
      </c>
      <c r="G39" s="3" t="s">
        <v>83</v>
      </c>
      <c r="H39" s="3" t="s">
        <v>84</v>
      </c>
      <c r="I39" s="3" t="s">
        <v>59</v>
      </c>
      <c r="J39" s="3" t="s">
        <v>60</v>
      </c>
      <c r="K39" s="3" t="s">
        <v>141</v>
      </c>
      <c r="L39" s="3">
        <v>1097.5440000000003</v>
      </c>
      <c r="M39" s="3">
        <v>7</v>
      </c>
      <c r="N39" s="3">
        <v>0.2</v>
      </c>
      <c r="O39" s="3">
        <v>123.47369999999989</v>
      </c>
      <c r="P39" s="15">
        <f t="shared" si="0"/>
        <v>974.07030000000043</v>
      </c>
      <c r="Q39" s="15">
        <f t="shared" si="1"/>
        <v>139.15290000000007</v>
      </c>
      <c r="R39" s="15">
        <v>156.79200000000006</v>
      </c>
    </row>
    <row r="40" spans="2:18" ht="15.75" x14ac:dyDescent="0.25">
      <c r="B40" s="3" t="s">
        <v>138</v>
      </c>
      <c r="C40" s="3" t="s">
        <v>139</v>
      </c>
      <c r="D40" s="3" t="s">
        <v>35</v>
      </c>
      <c r="E40" s="3" t="s">
        <v>23</v>
      </c>
      <c r="F40" s="3" t="s">
        <v>140</v>
      </c>
      <c r="G40" s="3" t="s">
        <v>83</v>
      </c>
      <c r="H40" s="3" t="s">
        <v>84</v>
      </c>
      <c r="I40" s="3" t="s">
        <v>27</v>
      </c>
      <c r="J40" s="3" t="s">
        <v>55</v>
      </c>
      <c r="K40" s="3" t="s">
        <v>142</v>
      </c>
      <c r="L40" s="3">
        <v>190.92</v>
      </c>
      <c r="M40" s="3">
        <v>5</v>
      </c>
      <c r="N40" s="3">
        <v>0.6</v>
      </c>
      <c r="O40" s="3">
        <v>-147.96300000000002</v>
      </c>
      <c r="P40" s="15">
        <f t="shared" si="0"/>
        <v>338.88300000000004</v>
      </c>
      <c r="Q40" s="15">
        <f t="shared" si="1"/>
        <v>67.776600000000002</v>
      </c>
      <c r="R40" s="15">
        <v>38.183999999999997</v>
      </c>
    </row>
    <row r="41" spans="2:18" ht="15.75" x14ac:dyDescent="0.25">
      <c r="B41" s="3" t="s">
        <v>44</v>
      </c>
      <c r="C41" s="3" t="s">
        <v>144</v>
      </c>
      <c r="D41" s="3" t="s">
        <v>81</v>
      </c>
      <c r="E41" s="3" t="s">
        <v>23</v>
      </c>
      <c r="F41" s="3" t="s">
        <v>135</v>
      </c>
      <c r="G41" s="3" t="s">
        <v>83</v>
      </c>
      <c r="H41" s="3" t="s">
        <v>84</v>
      </c>
      <c r="I41" s="3" t="s">
        <v>39</v>
      </c>
      <c r="J41" s="3" t="s">
        <v>128</v>
      </c>
      <c r="K41" s="3" t="s">
        <v>145</v>
      </c>
      <c r="L41" s="3">
        <v>113.328</v>
      </c>
      <c r="M41" s="3">
        <v>9</v>
      </c>
      <c r="N41" s="3">
        <v>0.2</v>
      </c>
      <c r="O41" s="3">
        <v>35.414999999999999</v>
      </c>
      <c r="P41" s="15">
        <f t="shared" si="0"/>
        <v>77.913000000000011</v>
      </c>
      <c r="Q41" s="15">
        <f t="shared" si="1"/>
        <v>8.6570000000000018</v>
      </c>
      <c r="R41" s="15">
        <v>12.592000000000001</v>
      </c>
    </row>
    <row r="42" spans="2:18" ht="15.75" x14ac:dyDescent="0.25">
      <c r="B42" s="3" t="s">
        <v>44</v>
      </c>
      <c r="C42" s="3" t="s">
        <v>144</v>
      </c>
      <c r="D42" s="3" t="s">
        <v>81</v>
      </c>
      <c r="E42" s="3" t="s">
        <v>23</v>
      </c>
      <c r="F42" s="3" t="s">
        <v>135</v>
      </c>
      <c r="G42" s="3" t="s">
        <v>83</v>
      </c>
      <c r="H42" s="3" t="s">
        <v>84</v>
      </c>
      <c r="I42" s="3" t="s">
        <v>27</v>
      </c>
      <c r="J42" s="3" t="s">
        <v>28</v>
      </c>
      <c r="K42" s="3" t="s">
        <v>146</v>
      </c>
      <c r="L42" s="3">
        <v>532.39919999999995</v>
      </c>
      <c r="M42" s="3">
        <v>3</v>
      </c>
      <c r="N42" s="3">
        <v>0.32</v>
      </c>
      <c r="O42" s="3">
        <v>-46.976400000000012</v>
      </c>
      <c r="P42" s="15">
        <f t="shared" si="0"/>
        <v>579.37559999999996</v>
      </c>
      <c r="Q42" s="15">
        <f t="shared" si="1"/>
        <v>193.12519999999998</v>
      </c>
      <c r="R42" s="15">
        <v>177.46639999999999</v>
      </c>
    </row>
    <row r="43" spans="2:18" ht="15.75" x14ac:dyDescent="0.25">
      <c r="B43" s="3" t="s">
        <v>44</v>
      </c>
      <c r="C43" s="3" t="s">
        <v>144</v>
      </c>
      <c r="D43" s="3" t="s">
        <v>81</v>
      </c>
      <c r="E43" s="3" t="s">
        <v>23</v>
      </c>
      <c r="F43" s="3" t="s">
        <v>135</v>
      </c>
      <c r="G43" s="3" t="s">
        <v>83</v>
      </c>
      <c r="H43" s="3" t="s">
        <v>84</v>
      </c>
      <c r="I43" s="3" t="s">
        <v>27</v>
      </c>
      <c r="J43" s="3" t="s">
        <v>30</v>
      </c>
      <c r="K43" s="3" t="s">
        <v>147</v>
      </c>
      <c r="L43" s="3">
        <v>212.05799999999999</v>
      </c>
      <c r="M43" s="3">
        <v>3</v>
      </c>
      <c r="N43" s="3">
        <v>0.3</v>
      </c>
      <c r="O43" s="3">
        <v>-15.146999999999991</v>
      </c>
      <c r="P43" s="15">
        <f t="shared" si="0"/>
        <v>227.20499999999998</v>
      </c>
      <c r="Q43" s="15">
        <f t="shared" si="1"/>
        <v>75.734999999999999</v>
      </c>
      <c r="R43" s="15">
        <v>70.685999999999993</v>
      </c>
    </row>
    <row r="44" spans="2:18" ht="15.75" x14ac:dyDescent="0.25">
      <c r="B44" s="3" t="s">
        <v>44</v>
      </c>
      <c r="C44" s="3" t="s">
        <v>144</v>
      </c>
      <c r="D44" s="3" t="s">
        <v>81</v>
      </c>
      <c r="E44" s="3" t="s">
        <v>23</v>
      </c>
      <c r="F44" s="3" t="s">
        <v>135</v>
      </c>
      <c r="G44" s="3" t="s">
        <v>83</v>
      </c>
      <c r="H44" s="3" t="s">
        <v>84</v>
      </c>
      <c r="I44" s="3" t="s">
        <v>59</v>
      </c>
      <c r="J44" s="3" t="s">
        <v>60</v>
      </c>
      <c r="K44" s="3" t="s">
        <v>148</v>
      </c>
      <c r="L44" s="3">
        <v>371.16800000000001</v>
      </c>
      <c r="M44" s="3">
        <v>4</v>
      </c>
      <c r="N44" s="3">
        <v>0.2</v>
      </c>
      <c r="O44" s="3">
        <v>41.756399999999957</v>
      </c>
      <c r="P44" s="15">
        <f t="shared" si="0"/>
        <v>329.41160000000002</v>
      </c>
      <c r="Q44" s="15">
        <f t="shared" si="1"/>
        <v>82.352900000000005</v>
      </c>
      <c r="R44" s="15">
        <v>92.792000000000002</v>
      </c>
    </row>
    <row r="45" spans="2:18" ht="15.75" x14ac:dyDescent="0.25">
      <c r="B45" s="3" t="s">
        <v>44</v>
      </c>
      <c r="C45" s="3" t="s">
        <v>150</v>
      </c>
      <c r="D45" s="3" t="s">
        <v>35</v>
      </c>
      <c r="E45" s="3" t="s">
        <v>23</v>
      </c>
      <c r="F45" s="3" t="s">
        <v>151</v>
      </c>
      <c r="G45" s="3" t="s">
        <v>152</v>
      </c>
      <c r="H45" s="3" t="s">
        <v>84</v>
      </c>
      <c r="I45" s="3" t="s">
        <v>59</v>
      </c>
      <c r="J45" s="3" t="s">
        <v>60</v>
      </c>
      <c r="K45" s="3" t="s">
        <v>153</v>
      </c>
      <c r="L45" s="3">
        <v>147.16800000000001</v>
      </c>
      <c r="M45" s="3">
        <v>4</v>
      </c>
      <c r="N45" s="3">
        <v>0.2</v>
      </c>
      <c r="O45" s="3">
        <v>16.556399999999996</v>
      </c>
      <c r="P45" s="15">
        <f t="shared" si="0"/>
        <v>130.61160000000001</v>
      </c>
      <c r="Q45" s="15">
        <f t="shared" si="1"/>
        <v>32.652900000000002</v>
      </c>
      <c r="R45" s="15">
        <v>36.792000000000002</v>
      </c>
    </row>
    <row r="46" spans="2:18" ht="15.75" x14ac:dyDescent="0.25">
      <c r="B46" s="3" t="s">
        <v>44</v>
      </c>
      <c r="C46" s="3" t="s">
        <v>155</v>
      </c>
      <c r="D46" s="3" t="s">
        <v>35</v>
      </c>
      <c r="E46" s="3" t="s">
        <v>23</v>
      </c>
      <c r="F46" s="3" t="s">
        <v>36</v>
      </c>
      <c r="G46" s="3" t="s">
        <v>37</v>
      </c>
      <c r="H46" s="3" t="s">
        <v>38</v>
      </c>
      <c r="I46" s="3" t="s">
        <v>39</v>
      </c>
      <c r="J46" s="3" t="s">
        <v>51</v>
      </c>
      <c r="K46" s="3" t="s">
        <v>156</v>
      </c>
      <c r="L46" s="3">
        <v>77.88</v>
      </c>
      <c r="M46" s="3">
        <v>2</v>
      </c>
      <c r="N46" s="3">
        <v>0</v>
      </c>
      <c r="O46" s="3">
        <v>3.8939999999999912</v>
      </c>
      <c r="P46" s="15">
        <f t="shared" si="0"/>
        <v>73.986000000000004</v>
      </c>
      <c r="Q46" s="15">
        <f t="shared" si="1"/>
        <v>36.993000000000002</v>
      </c>
      <c r="R46" s="15">
        <v>38.94</v>
      </c>
    </row>
    <row r="47" spans="2:18" ht="15.75" x14ac:dyDescent="0.25">
      <c r="B47" s="3" t="s">
        <v>44</v>
      </c>
      <c r="C47" s="3" t="s">
        <v>158</v>
      </c>
      <c r="D47" s="3" t="s">
        <v>35</v>
      </c>
      <c r="E47" s="3" t="s">
        <v>23</v>
      </c>
      <c r="F47" s="3" t="s">
        <v>159</v>
      </c>
      <c r="G47" s="3" t="s">
        <v>47</v>
      </c>
      <c r="H47" s="3" t="s">
        <v>26</v>
      </c>
      <c r="I47" s="3" t="s">
        <v>39</v>
      </c>
      <c r="J47" s="3" t="s">
        <v>51</v>
      </c>
      <c r="K47" s="3" t="s">
        <v>160</v>
      </c>
      <c r="L47" s="3">
        <v>95.616</v>
      </c>
      <c r="M47" s="3">
        <v>2</v>
      </c>
      <c r="N47" s="3">
        <v>0.2</v>
      </c>
      <c r="O47" s="3">
        <v>9.5616000000000092</v>
      </c>
      <c r="P47" s="15">
        <f>(L47-O47)</f>
        <v>86.054399999999987</v>
      </c>
      <c r="Q47" s="15">
        <f t="shared" si="1"/>
        <v>43.027199999999993</v>
      </c>
      <c r="R47" s="15">
        <v>47.808</v>
      </c>
    </row>
    <row r="48" spans="2:18" ht="15.75" x14ac:dyDescent="0.25">
      <c r="B48" s="3" t="s">
        <v>138</v>
      </c>
      <c r="C48" s="3" t="s">
        <v>162</v>
      </c>
      <c r="D48" s="3" t="s">
        <v>35</v>
      </c>
      <c r="E48" s="3" t="s">
        <v>23</v>
      </c>
      <c r="F48" s="3" t="s">
        <v>163</v>
      </c>
      <c r="G48" s="3" t="s">
        <v>164</v>
      </c>
      <c r="H48" s="3" t="s">
        <v>84</v>
      </c>
      <c r="I48" s="3" t="s">
        <v>59</v>
      </c>
      <c r="J48" s="3" t="s">
        <v>121</v>
      </c>
      <c r="K48" s="3" t="s">
        <v>165</v>
      </c>
      <c r="L48" s="3">
        <v>45.98</v>
      </c>
      <c r="M48" s="3">
        <v>2</v>
      </c>
      <c r="N48" s="3">
        <v>0</v>
      </c>
      <c r="O48" s="3">
        <v>19.7714</v>
      </c>
      <c r="P48" s="15">
        <f t="shared" si="0"/>
        <v>26.208599999999997</v>
      </c>
      <c r="Q48" s="15">
        <f t="shared" si="1"/>
        <v>13.104299999999999</v>
      </c>
      <c r="R48" s="15">
        <v>22.99</v>
      </c>
    </row>
    <row r="49" spans="2:18" ht="15.75" x14ac:dyDescent="0.25">
      <c r="B49" s="3" t="s">
        <v>138</v>
      </c>
      <c r="C49" s="3" t="s">
        <v>162</v>
      </c>
      <c r="D49" s="3" t="s">
        <v>35</v>
      </c>
      <c r="E49" s="3" t="s">
        <v>23</v>
      </c>
      <c r="F49" s="3" t="s">
        <v>163</v>
      </c>
      <c r="G49" s="3" t="s">
        <v>164</v>
      </c>
      <c r="H49" s="3" t="s">
        <v>84</v>
      </c>
      <c r="I49" s="3" t="s">
        <v>39</v>
      </c>
      <c r="J49" s="3" t="s">
        <v>62</v>
      </c>
      <c r="K49" s="3" t="s">
        <v>166</v>
      </c>
      <c r="L49" s="3">
        <v>17.46</v>
      </c>
      <c r="M49" s="3">
        <v>2</v>
      </c>
      <c r="N49" s="3">
        <v>0</v>
      </c>
      <c r="O49" s="3">
        <v>8.2061999999999991</v>
      </c>
      <c r="P49" s="15">
        <f t="shared" si="0"/>
        <v>9.2538000000000018</v>
      </c>
      <c r="Q49" s="15">
        <f t="shared" si="1"/>
        <v>4.6269000000000009</v>
      </c>
      <c r="R49" s="15">
        <v>8.73</v>
      </c>
    </row>
    <row r="50" spans="2:18" ht="15.75" x14ac:dyDescent="0.25">
      <c r="B50" s="3" t="s">
        <v>20</v>
      </c>
      <c r="C50" s="3" t="s">
        <v>168</v>
      </c>
      <c r="D50" s="3" t="s">
        <v>22</v>
      </c>
      <c r="E50" s="3" t="s">
        <v>23</v>
      </c>
      <c r="F50" s="3" t="s">
        <v>169</v>
      </c>
      <c r="G50" s="3" t="s">
        <v>170</v>
      </c>
      <c r="H50" s="3" t="s">
        <v>84</v>
      </c>
      <c r="I50" s="3" t="s">
        <v>39</v>
      </c>
      <c r="J50" s="3" t="s">
        <v>51</v>
      </c>
      <c r="K50" s="3" t="s">
        <v>171</v>
      </c>
      <c r="L50" s="3">
        <v>211.96</v>
      </c>
      <c r="M50" s="3">
        <v>4</v>
      </c>
      <c r="N50" s="3">
        <v>0</v>
      </c>
      <c r="O50" s="3">
        <v>8.4783999999999935</v>
      </c>
      <c r="P50" s="15">
        <f t="shared" si="0"/>
        <v>203.48160000000001</v>
      </c>
      <c r="Q50" s="15">
        <f t="shared" si="1"/>
        <v>50.870400000000004</v>
      </c>
      <c r="R50" s="15">
        <v>52.99</v>
      </c>
    </row>
    <row r="51" spans="2:18" ht="15.75" x14ac:dyDescent="0.25">
      <c r="B51" s="3" t="s">
        <v>44</v>
      </c>
      <c r="C51" s="3" t="s">
        <v>173</v>
      </c>
      <c r="D51" s="3" t="s">
        <v>22</v>
      </c>
      <c r="E51" s="3" t="s">
        <v>23</v>
      </c>
      <c r="F51" s="3" t="s">
        <v>174</v>
      </c>
      <c r="G51" s="3" t="s">
        <v>175</v>
      </c>
      <c r="H51" s="3" t="s">
        <v>113</v>
      </c>
      <c r="I51" s="3" t="s">
        <v>59</v>
      </c>
      <c r="J51" s="3" t="s">
        <v>121</v>
      </c>
      <c r="K51" s="3" t="s">
        <v>176</v>
      </c>
      <c r="L51" s="3">
        <v>45</v>
      </c>
      <c r="M51" s="3">
        <v>3</v>
      </c>
      <c r="N51" s="3">
        <v>0</v>
      </c>
      <c r="O51" s="3">
        <v>4.9500000000000011</v>
      </c>
      <c r="P51" s="15">
        <f t="shared" si="0"/>
        <v>40.049999999999997</v>
      </c>
      <c r="Q51" s="15">
        <f t="shared" si="1"/>
        <v>13.35</v>
      </c>
      <c r="R51" s="15">
        <v>15</v>
      </c>
    </row>
    <row r="52" spans="2:18" ht="15.75" x14ac:dyDescent="0.25">
      <c r="B52" s="3" t="s">
        <v>44</v>
      </c>
      <c r="C52" s="3" t="s">
        <v>173</v>
      </c>
      <c r="D52" s="3" t="s">
        <v>22</v>
      </c>
      <c r="E52" s="3" t="s">
        <v>23</v>
      </c>
      <c r="F52" s="3" t="s">
        <v>174</v>
      </c>
      <c r="G52" s="3" t="s">
        <v>175</v>
      </c>
      <c r="H52" s="3" t="s">
        <v>113</v>
      </c>
      <c r="I52" s="3" t="s">
        <v>59</v>
      </c>
      <c r="J52" s="3" t="s">
        <v>60</v>
      </c>
      <c r="K52" s="3" t="s">
        <v>177</v>
      </c>
      <c r="L52" s="3">
        <v>21.8</v>
      </c>
      <c r="M52" s="3">
        <v>2</v>
      </c>
      <c r="N52" s="3">
        <v>0</v>
      </c>
      <c r="O52" s="3">
        <v>6.104000000000001</v>
      </c>
      <c r="P52" s="15">
        <f t="shared" si="0"/>
        <v>15.696</v>
      </c>
      <c r="Q52" s="15">
        <f t="shared" si="1"/>
        <v>7.8479999999999999</v>
      </c>
      <c r="R52" s="15">
        <v>10.9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RowHeight="15" x14ac:dyDescent="0.25"/>
  <cols>
    <col min="1" max="1" width="17.28515625" customWidth="1"/>
    <col min="2" max="2" width="15" customWidth="1"/>
    <col min="3" max="3" width="16.28515625" bestFit="1" customWidth="1"/>
    <col min="4" max="4" width="24.42578125" bestFit="1" customWidth="1"/>
    <col min="5" max="5" width="16.7109375" bestFit="1" customWidth="1"/>
    <col min="6" max="6" width="11.28515625" customWidth="1"/>
    <col min="7" max="7" width="16.28515625" customWidth="1"/>
    <col min="8" max="8" width="17.28515625" customWidth="1"/>
    <col min="9" max="9" width="20.42578125" customWidth="1"/>
    <col min="10" max="10" width="8" customWidth="1"/>
    <col min="11" max="12" width="7" customWidth="1"/>
    <col min="13" max="13" width="8" customWidth="1"/>
    <col min="14" max="14" width="5" customWidth="1"/>
    <col min="15" max="15" width="8" customWidth="1"/>
    <col min="16" max="16" width="19.5703125" bestFit="1" customWidth="1"/>
    <col min="17" max="17" width="13" customWidth="1"/>
    <col min="18" max="18" width="7" customWidth="1"/>
    <col min="19" max="20" width="8" customWidth="1"/>
    <col min="21" max="21" width="9" customWidth="1"/>
    <col min="22" max="22" width="16.140625" customWidth="1"/>
    <col min="23" max="23" width="11.28515625" customWidth="1"/>
    <col min="24" max="41" width="16.42578125" bestFit="1" customWidth="1"/>
    <col min="42" max="42" width="19.5703125" bestFit="1" customWidth="1"/>
    <col min="43" max="52" width="13" bestFit="1" customWidth="1"/>
    <col min="53" max="53" width="16.140625" bestFit="1" customWidth="1"/>
    <col min="54" max="54" width="11.28515625" bestFit="1" customWidth="1"/>
  </cols>
  <sheetData>
    <row r="1" spans="1:6" ht="22.5" customHeight="1" x14ac:dyDescent="0.25">
      <c r="A1" s="19" t="s">
        <v>195</v>
      </c>
      <c r="B1" s="19"/>
      <c r="C1" s="19"/>
      <c r="D1" s="20">
        <f ca="1">TODAY()</f>
        <v>45061</v>
      </c>
      <c r="E1" s="19" t="s">
        <v>194</v>
      </c>
      <c r="F1" s="21">
        <f ca="1">NOW()</f>
        <v>45061.963774305557</v>
      </c>
    </row>
    <row r="3" spans="1:6" x14ac:dyDescent="0.25">
      <c r="B3" s="6" t="s">
        <v>181</v>
      </c>
      <c r="C3" s="6" t="s">
        <v>178</v>
      </c>
    </row>
    <row r="4" spans="1:6" x14ac:dyDescent="0.25">
      <c r="B4" s="6" t="s">
        <v>180</v>
      </c>
      <c r="C4" t="s">
        <v>27</v>
      </c>
      <c r="D4" t="s">
        <v>39</v>
      </c>
      <c r="E4" t="s">
        <v>59</v>
      </c>
      <c r="F4" t="s">
        <v>179</v>
      </c>
    </row>
    <row r="5" spans="1:6" x14ac:dyDescent="0.25">
      <c r="B5" s="7" t="s">
        <v>70</v>
      </c>
      <c r="C5" s="8"/>
      <c r="D5" s="8">
        <v>15.552000000000003</v>
      </c>
      <c r="E5" s="8"/>
      <c r="F5" s="8">
        <v>15.552000000000003</v>
      </c>
    </row>
    <row r="6" spans="1:6" x14ac:dyDescent="0.25">
      <c r="B6" s="7" t="s">
        <v>174</v>
      </c>
      <c r="C6" s="8"/>
      <c r="D6" s="8"/>
      <c r="E6" s="8">
        <v>66.8</v>
      </c>
      <c r="F6" s="8">
        <v>66.8</v>
      </c>
    </row>
    <row r="7" spans="1:6" x14ac:dyDescent="0.25">
      <c r="B7" s="7" t="s">
        <v>163</v>
      </c>
      <c r="C7" s="8"/>
      <c r="D7" s="8">
        <v>17.46</v>
      </c>
      <c r="E7" s="8">
        <v>45.98</v>
      </c>
      <c r="F7" s="8">
        <v>63.44</v>
      </c>
    </row>
    <row r="8" spans="1:6" x14ac:dyDescent="0.25">
      <c r="B8" s="7" t="s">
        <v>46</v>
      </c>
      <c r="C8" s="8">
        <v>957.57749999999999</v>
      </c>
      <c r="D8" s="8">
        <v>22.368000000000002</v>
      </c>
      <c r="E8" s="8"/>
      <c r="F8" s="8">
        <v>979.94550000000004</v>
      </c>
    </row>
    <row r="9" spans="1:6" x14ac:dyDescent="0.25">
      <c r="B9" s="7" t="s">
        <v>82</v>
      </c>
      <c r="C9" s="8"/>
      <c r="D9" s="8">
        <v>71.353999999999985</v>
      </c>
      <c r="E9" s="8"/>
      <c r="F9" s="8">
        <v>71.353999999999985</v>
      </c>
    </row>
    <row r="10" spans="1:6" x14ac:dyDescent="0.25">
      <c r="B10" s="7" t="s">
        <v>105</v>
      </c>
      <c r="C10" s="8"/>
      <c r="D10" s="8">
        <v>79.8</v>
      </c>
      <c r="E10" s="8"/>
      <c r="F10" s="8">
        <v>79.8</v>
      </c>
    </row>
    <row r="11" spans="1:6" x14ac:dyDescent="0.25">
      <c r="B11" s="7" t="s">
        <v>24</v>
      </c>
      <c r="C11" s="8">
        <v>993.89999999999986</v>
      </c>
      <c r="D11" s="8"/>
      <c r="E11" s="8"/>
      <c r="F11" s="8">
        <v>993.89999999999986</v>
      </c>
    </row>
    <row r="12" spans="1:6" x14ac:dyDescent="0.25">
      <c r="B12" s="7" t="s">
        <v>135</v>
      </c>
      <c r="C12" s="8">
        <v>744.45719999999994</v>
      </c>
      <c r="D12" s="8">
        <v>142.80000000000001</v>
      </c>
      <c r="E12" s="8">
        <v>371.16800000000001</v>
      </c>
      <c r="F12" s="8">
        <v>1258.4252000000001</v>
      </c>
    </row>
    <row r="13" spans="1:6" x14ac:dyDescent="0.25">
      <c r="B13" s="7" t="s">
        <v>36</v>
      </c>
      <c r="C13" s="8">
        <v>1755.0440000000001</v>
      </c>
      <c r="D13" s="8">
        <v>244.83199999999999</v>
      </c>
      <c r="E13" s="8">
        <v>1909.146</v>
      </c>
      <c r="F13" s="8">
        <v>3909.0219999999999</v>
      </c>
    </row>
    <row r="14" spans="1:6" x14ac:dyDescent="0.25">
      <c r="B14" s="7" t="s">
        <v>89</v>
      </c>
      <c r="C14" s="8"/>
      <c r="D14" s="8">
        <v>665.88</v>
      </c>
      <c r="E14" s="8"/>
      <c r="F14" s="8">
        <v>665.88</v>
      </c>
    </row>
    <row r="15" spans="1:6" x14ac:dyDescent="0.25">
      <c r="B15" s="7" t="s">
        <v>159</v>
      </c>
      <c r="C15" s="8"/>
      <c r="D15" s="8">
        <v>95.616</v>
      </c>
      <c r="E15" s="8"/>
      <c r="F15" s="8">
        <v>95.616</v>
      </c>
    </row>
    <row r="16" spans="1:6" x14ac:dyDescent="0.25">
      <c r="B16" s="7" t="s">
        <v>151</v>
      </c>
      <c r="C16" s="8"/>
      <c r="D16" s="8"/>
      <c r="E16" s="8">
        <v>147.16800000000001</v>
      </c>
      <c r="F16" s="8">
        <v>147.16800000000001</v>
      </c>
    </row>
    <row r="17" spans="2:6" x14ac:dyDescent="0.25">
      <c r="B17" s="7" t="s">
        <v>117</v>
      </c>
      <c r="C17" s="8">
        <v>1044.6299999999999</v>
      </c>
      <c r="D17" s="8"/>
      <c r="E17" s="8"/>
      <c r="F17" s="8">
        <v>1044.6299999999999</v>
      </c>
    </row>
    <row r="18" spans="2:6" x14ac:dyDescent="0.25">
      <c r="B18" s="7" t="s">
        <v>111</v>
      </c>
      <c r="C18" s="8">
        <v>3279.002</v>
      </c>
      <c r="D18" s="8">
        <v>121.80400000000002</v>
      </c>
      <c r="E18" s="8"/>
      <c r="F18" s="8">
        <v>3400.806</v>
      </c>
    </row>
    <row r="19" spans="2:6" x14ac:dyDescent="0.25">
      <c r="B19" s="7" t="s">
        <v>140</v>
      </c>
      <c r="C19" s="8">
        <v>190.92</v>
      </c>
      <c r="D19" s="8"/>
      <c r="E19" s="8">
        <v>1097.5440000000003</v>
      </c>
      <c r="F19" s="8">
        <v>1288.4640000000004</v>
      </c>
    </row>
    <row r="20" spans="2:6" x14ac:dyDescent="0.25">
      <c r="B20" s="7" t="s">
        <v>99</v>
      </c>
      <c r="C20" s="8"/>
      <c r="D20" s="8">
        <v>31.28</v>
      </c>
      <c r="E20" s="8">
        <v>213.48000000000002</v>
      </c>
      <c r="F20" s="8">
        <v>244.76000000000002</v>
      </c>
    </row>
    <row r="21" spans="2:6" x14ac:dyDescent="0.25">
      <c r="B21" s="7" t="s">
        <v>76</v>
      </c>
      <c r="C21" s="8"/>
      <c r="D21" s="8">
        <v>407.97600000000006</v>
      </c>
      <c r="E21" s="8"/>
      <c r="F21" s="8">
        <v>407.97600000000006</v>
      </c>
    </row>
    <row r="22" spans="2:6" x14ac:dyDescent="0.25">
      <c r="B22" s="7" t="s">
        <v>94</v>
      </c>
      <c r="C22" s="8"/>
      <c r="D22" s="8">
        <v>55.5</v>
      </c>
      <c r="E22" s="8"/>
      <c r="F22" s="8">
        <v>55.5</v>
      </c>
    </row>
    <row r="23" spans="2:6" x14ac:dyDescent="0.25">
      <c r="B23" s="7" t="s">
        <v>169</v>
      </c>
      <c r="C23" s="8"/>
      <c r="D23" s="8">
        <v>211.96</v>
      </c>
      <c r="E23" s="8"/>
      <c r="F23" s="8">
        <v>211.96</v>
      </c>
    </row>
    <row r="24" spans="2:6" x14ac:dyDescent="0.25">
      <c r="B24" s="7" t="s">
        <v>179</v>
      </c>
      <c r="C24" s="8">
        <v>8965.5306999999993</v>
      </c>
      <c r="D24" s="8">
        <v>2184.1819999999998</v>
      </c>
      <c r="E24" s="8">
        <v>3851.2860000000005</v>
      </c>
      <c r="F24" s="8">
        <v>15000.9987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workbookViewId="0"/>
  </sheetViews>
  <sheetFormatPr defaultRowHeight="15" x14ac:dyDescent="0.25"/>
  <cols>
    <col min="1" max="1" width="16.7109375" customWidth="1"/>
    <col min="2" max="2" width="13.42578125" bestFit="1" customWidth="1"/>
    <col min="3" max="3" width="13.7109375" style="16" bestFit="1" customWidth="1"/>
    <col min="4" max="4" width="15.7109375" bestFit="1" customWidth="1"/>
    <col min="5" max="5" width="7.5703125" customWidth="1"/>
    <col min="6" max="6" width="14" customWidth="1"/>
    <col min="7" max="7" width="12.28515625" customWidth="1"/>
    <col min="8" max="8" width="10.28515625" customWidth="1"/>
    <col min="9" max="9" width="15.5703125" customWidth="1"/>
    <col min="11" max="11" width="9.5703125" bestFit="1" customWidth="1"/>
    <col min="12" max="12" width="9.28515625" bestFit="1" customWidth="1"/>
    <col min="13" max="13" width="10.5703125" customWidth="1"/>
    <col min="14" max="14" width="16.7109375" customWidth="1"/>
  </cols>
  <sheetData>
    <row r="2" spans="2:14" ht="15.75" x14ac:dyDescent="0.25">
      <c r="B2" s="11" t="s">
        <v>11</v>
      </c>
      <c r="C2" s="14" t="s">
        <v>184</v>
      </c>
      <c r="D2" s="12" t="s">
        <v>183</v>
      </c>
      <c r="E2" s="12"/>
    </row>
    <row r="3" spans="2:14" ht="15.75" x14ac:dyDescent="0.25">
      <c r="B3" s="3" t="s">
        <v>28</v>
      </c>
      <c r="C3" s="15">
        <v>130.97999999999999</v>
      </c>
      <c r="D3" t="str">
        <f>IF(C3&lt;50,"Fair",IF(C3&lt;=100,"Costly",IF(C3&lt;=150,"Expensive","Quite expensive")))</f>
        <v>Expensive</v>
      </c>
      <c r="F3" s="12" t="s">
        <v>188</v>
      </c>
      <c r="L3" s="12" t="s">
        <v>196</v>
      </c>
      <c r="M3" s="12" t="s">
        <v>197</v>
      </c>
      <c r="N3" s="12" t="s">
        <v>198</v>
      </c>
    </row>
    <row r="4" spans="2:14" ht="15.75" x14ac:dyDescent="0.25">
      <c r="B4" s="3" t="s">
        <v>30</v>
      </c>
      <c r="C4" s="15">
        <v>12</v>
      </c>
      <c r="D4" t="str">
        <f t="shared" ref="D4:D10" si="0">IF(C4&lt;50,"Fair",IF(C4&lt;=100,"Costly",IF(C4&lt;=150,"Expensive","Quite expensive")))</f>
        <v>Fair</v>
      </c>
      <c r="K4" s="22">
        <v>130.97999999999999</v>
      </c>
      <c r="L4" s="13">
        <f>ROUND(K4:K14,1)</f>
        <v>131</v>
      </c>
      <c r="M4" s="13">
        <f>ROUNDUP(K4:K14,1)</f>
        <v>131</v>
      </c>
      <c r="N4" s="13">
        <f>ROUNDDOWN(K4:K14,1)</f>
        <v>130.9</v>
      </c>
    </row>
    <row r="5" spans="2:14" ht="15.75" x14ac:dyDescent="0.25">
      <c r="B5" s="3" t="s">
        <v>40</v>
      </c>
      <c r="C5" s="15">
        <v>7.31</v>
      </c>
      <c r="D5" t="str">
        <f t="shared" si="0"/>
        <v>Fair</v>
      </c>
      <c r="K5" s="22">
        <v>12</v>
      </c>
      <c r="L5" s="13">
        <f>ROUND(K5:K15,1)</f>
        <v>12</v>
      </c>
      <c r="M5" s="13">
        <f>ROUNDUP(K5:K15,1)</f>
        <v>12</v>
      </c>
      <c r="N5" s="13">
        <f>ROUNDDOWN(K5:K15,1)</f>
        <v>12</v>
      </c>
    </row>
    <row r="6" spans="2:14" ht="15.75" x14ac:dyDescent="0.25">
      <c r="B6" s="3" t="s">
        <v>48</v>
      </c>
      <c r="C6" s="15">
        <v>191.5155</v>
      </c>
      <c r="D6" t="str">
        <f>IF(C6&lt;50,"Fair",IF(C6&lt;=100,"Costly",IF(C6&lt;=150,"Expensive","Quite expensive")))</f>
        <v>Quite expensive</v>
      </c>
      <c r="H6" s="12" t="s">
        <v>187</v>
      </c>
      <c r="I6" s="12"/>
      <c r="K6" s="22">
        <v>7.31</v>
      </c>
      <c r="L6" s="13">
        <f>ROUND(K6:K16,1)</f>
        <v>7.3</v>
      </c>
      <c r="M6" s="13">
        <f>ROUNDUP(K6:K16,1)</f>
        <v>7.3999999999999995</v>
      </c>
      <c r="N6" s="13">
        <f>ROUNDDOWN(K6:K16,1)</f>
        <v>7.3</v>
      </c>
    </row>
    <row r="7" spans="2:14" ht="15.75" x14ac:dyDescent="0.25">
      <c r="B7" s="3" t="s">
        <v>51</v>
      </c>
      <c r="C7" s="15">
        <v>11.184000000000001</v>
      </c>
      <c r="D7" t="str">
        <f t="shared" si="0"/>
        <v>Fair</v>
      </c>
      <c r="G7" t="s">
        <v>30</v>
      </c>
      <c r="H7" s="13">
        <f>VLOOKUP(G7,B3:D20,2,FALSE)</f>
        <v>12</v>
      </c>
      <c r="I7" t="str">
        <f>VLOOKUP(G7,B3:D20,3,FALSE)</f>
        <v>Fair</v>
      </c>
      <c r="K7" s="22">
        <v>191.5155</v>
      </c>
      <c r="L7" s="13">
        <f>ROUND(K7:K17,1)</f>
        <v>191.5</v>
      </c>
      <c r="M7" s="13">
        <f>ROUNDUP(K7:K17,1)</f>
        <v>191.6</v>
      </c>
      <c r="N7" s="13">
        <f>ROUNDDOWN(K7:K17,1)</f>
        <v>191.5</v>
      </c>
    </row>
    <row r="8" spans="2:14" ht="15.75" x14ac:dyDescent="0.25">
      <c r="B8" s="3" t="s">
        <v>55</v>
      </c>
      <c r="C8" s="15">
        <v>6.9799999999999995</v>
      </c>
      <c r="D8" t="str">
        <f>IF(C8&lt;50,"Fair",IF(C8&lt;=100,"Costly",IF(C8&lt;=150,"Expensive","Quite expensive")))</f>
        <v>Fair</v>
      </c>
      <c r="K8" s="22">
        <v>11.184000000000001</v>
      </c>
      <c r="L8" s="13">
        <f>ROUND(K8:K18,1)</f>
        <v>11.2</v>
      </c>
      <c r="M8" s="13">
        <f>ROUNDUP(K8:K18,1)</f>
        <v>11.2</v>
      </c>
      <c r="N8" s="13">
        <f>ROUNDDOWN(K8:K18,1)</f>
        <v>11.1</v>
      </c>
    </row>
    <row r="9" spans="2:14" ht="15.75" x14ac:dyDescent="0.25">
      <c r="B9" s="3" t="s">
        <v>57</v>
      </c>
      <c r="C9" s="15">
        <v>1.82</v>
      </c>
      <c r="D9" t="str">
        <f t="shared" si="0"/>
        <v>Fair</v>
      </c>
      <c r="H9" s="12" t="s">
        <v>185</v>
      </c>
      <c r="K9" s="22">
        <v>6.9799999999999995</v>
      </c>
      <c r="L9" s="13">
        <f>ROUND(K9:K19,1)</f>
        <v>7</v>
      </c>
      <c r="M9" s="13">
        <f>ROUNDUP(K9:K19,1)</f>
        <v>7</v>
      </c>
      <c r="N9" s="13">
        <f>ROUNDDOWN(K9:K19,1)</f>
        <v>6.9</v>
      </c>
    </row>
    <row r="10" spans="2:14" ht="15.75" x14ac:dyDescent="0.25">
      <c r="B10" s="3" t="s">
        <v>60</v>
      </c>
      <c r="C10" s="15">
        <v>151.19200000000001</v>
      </c>
      <c r="D10" t="str">
        <f t="shared" si="0"/>
        <v>Quite expensive</v>
      </c>
      <c r="G10" t="s">
        <v>62</v>
      </c>
      <c r="H10">
        <f>SUMIF(B:B,G10,C:C)</f>
        <v>169.19400000000005</v>
      </c>
      <c r="K10" s="22">
        <v>1.82</v>
      </c>
      <c r="L10" s="13">
        <f>ROUND(K10:K20,1)</f>
        <v>1.8</v>
      </c>
      <c r="M10" s="13">
        <f>ROUNDUP(K10:K20,1)</f>
        <v>1.9000000000000001</v>
      </c>
      <c r="N10" s="13">
        <f>ROUNDDOWN(K10:K20,1)</f>
        <v>1.8</v>
      </c>
    </row>
    <row r="11" spans="2:14" ht="15.75" x14ac:dyDescent="0.25">
      <c r="B11" s="3" t="s">
        <v>62</v>
      </c>
      <c r="C11" s="15">
        <v>6.1680000000000001</v>
      </c>
      <c r="D11" t="str">
        <f>IF(C11&lt;50,"Fair",IF(C11&lt;=100,"Costly",IF(C11&lt;=150,"Expensive","Quite expensive")))</f>
        <v>Fair</v>
      </c>
      <c r="K11" s="22">
        <v>151.19200000000001</v>
      </c>
      <c r="L11" s="13">
        <f>ROUND(K11:K21,1)</f>
        <v>151.19999999999999</v>
      </c>
      <c r="M11" s="13">
        <f>ROUNDUP(K11:K21,1)</f>
        <v>151.19999999999999</v>
      </c>
      <c r="N11" s="13">
        <f>ROUNDDOWN(K11:K21,1)</f>
        <v>151.1</v>
      </c>
    </row>
    <row r="12" spans="2:14" ht="15.75" x14ac:dyDescent="0.25">
      <c r="B12" s="3" t="s">
        <v>64</v>
      </c>
      <c r="C12" s="15">
        <v>22.98</v>
      </c>
      <c r="D12" t="str">
        <f>IF(C12&lt;50,"Fair",IF(C12&lt;=100,"Costly",IF(C12&lt;=150,"Expensive","Quite expensive")))</f>
        <v>Fair</v>
      </c>
      <c r="H12" s="17" t="s">
        <v>186</v>
      </c>
      <c r="K12" s="22">
        <v>6.1680000000000001</v>
      </c>
      <c r="L12" s="13">
        <f>ROUND(K12:K22,1)</f>
        <v>6.2</v>
      </c>
      <c r="M12" s="13">
        <f>ROUNDUP(K12:K22,1)</f>
        <v>6.1999999999999993</v>
      </c>
      <c r="N12" s="13">
        <f>ROUNDDOWN(K12:K22,1)</f>
        <v>6.1</v>
      </c>
    </row>
    <row r="13" spans="2:14" ht="15.75" x14ac:dyDescent="0.25">
      <c r="B13" s="3" t="s">
        <v>48</v>
      </c>
      <c r="C13" s="15">
        <v>189.57600000000002</v>
      </c>
      <c r="D13" t="str">
        <f t="shared" ref="D13:D14" si="1">IF(C13&lt;50,"Fair",IF(C13&lt;=100,"Costly",IF(C13&lt;=150,"Expensive","Quite expensive")))</f>
        <v>Quite expensive</v>
      </c>
      <c r="G13" t="s">
        <v>62</v>
      </c>
      <c r="H13">
        <f>COUNTIF(B:B,G13)</f>
        <v>8</v>
      </c>
      <c r="K13" s="22">
        <v>22.98</v>
      </c>
      <c r="L13" s="13">
        <f>ROUND(K13:K23,1)</f>
        <v>23</v>
      </c>
      <c r="M13" s="13">
        <f>ROUNDUP(K13:K23,1)</f>
        <v>23</v>
      </c>
      <c r="N13" s="13">
        <f>ROUNDDOWN(K13:K23,1)</f>
        <v>22.9</v>
      </c>
    </row>
    <row r="14" spans="2:14" ht="15.75" x14ac:dyDescent="0.25">
      <c r="B14" s="3" t="s">
        <v>60</v>
      </c>
      <c r="C14" s="15">
        <v>227.85599999999999</v>
      </c>
      <c r="D14" t="str">
        <f t="shared" si="1"/>
        <v>Quite expensive</v>
      </c>
      <c r="K14" s="22">
        <v>189.57600000000002</v>
      </c>
      <c r="L14" s="13">
        <f>ROUND(K14:K24,1)</f>
        <v>189.6</v>
      </c>
      <c r="M14" s="13">
        <f>ROUNDUP(K14:K24,1)</f>
        <v>189.6</v>
      </c>
      <c r="N14" s="13">
        <f>ROUNDDOWN(K14:K24,1)</f>
        <v>189.5</v>
      </c>
    </row>
    <row r="15" spans="2:14" ht="15.75" x14ac:dyDescent="0.25">
      <c r="B15" s="3" t="s">
        <v>72</v>
      </c>
      <c r="C15" s="15">
        <v>5.1840000000000011</v>
      </c>
      <c r="D15" t="str">
        <f>IF(C15&lt;50,"Fair",IF(C15&lt;=100,"Costly",IF(C15&lt;=150,"Expensive","Quite expensive")))</f>
        <v>Fair</v>
      </c>
      <c r="I15" s="12" t="s">
        <v>190</v>
      </c>
    </row>
    <row r="16" spans="2:14" ht="15.75" x14ac:dyDescent="0.25">
      <c r="B16" s="3" t="s">
        <v>62</v>
      </c>
      <c r="C16" s="15">
        <v>135.99200000000002</v>
      </c>
      <c r="D16" t="str">
        <f t="shared" ref="D16:D17" si="2">IF(C16&lt;50,"Fair",IF(C16&lt;=100,"Costly",IF(C16&lt;=150,"Expensive","Quite expensive")))</f>
        <v>Expensive</v>
      </c>
      <c r="G16" t="s">
        <v>60</v>
      </c>
      <c r="H16" t="s">
        <v>189</v>
      </c>
      <c r="I16">
        <f>SUMIFS(C:C,B:B,G16,D:D,H16)</f>
        <v>47.692</v>
      </c>
    </row>
    <row r="17" spans="2:9" ht="15.75" x14ac:dyDescent="0.25">
      <c r="B17" s="3" t="s">
        <v>64</v>
      </c>
      <c r="C17" s="15">
        <v>13.761999999999997</v>
      </c>
      <c r="D17" t="str">
        <f t="shared" si="2"/>
        <v>Fair</v>
      </c>
    </row>
    <row r="18" spans="2:9" ht="15.75" x14ac:dyDescent="0.25">
      <c r="B18" s="3" t="s">
        <v>62</v>
      </c>
      <c r="C18" s="15">
        <v>0.84799999999999986</v>
      </c>
      <c r="D18" t="str">
        <f>IF(C18&lt;50,"Fair",IF(C18&lt;=100,"Costly",IF(C18&lt;=150,"Expensive","Quite expensive")))</f>
        <v>Fair</v>
      </c>
      <c r="I18" s="12" t="s">
        <v>191</v>
      </c>
    </row>
    <row r="19" spans="2:9" ht="15.75" x14ac:dyDescent="0.25">
      <c r="B19" s="3" t="s">
        <v>51</v>
      </c>
      <c r="C19" s="15">
        <v>110.98</v>
      </c>
      <c r="D19" t="str">
        <f t="shared" ref="D19:D43" si="3">IF(C19&lt;50,"Fair",IF(C19&lt;=100,"Costly",IF(C19&lt;=150,"Expensive","Quite expensive")))</f>
        <v>Expensive</v>
      </c>
      <c r="G19" t="s">
        <v>57</v>
      </c>
      <c r="H19" t="s">
        <v>189</v>
      </c>
      <c r="I19">
        <f>COUNTIFS(B:B,G19,D:D,H19)</f>
        <v>5</v>
      </c>
    </row>
    <row r="20" spans="2:9" ht="15.75" x14ac:dyDescent="0.25">
      <c r="B20" s="3" t="s">
        <v>51</v>
      </c>
      <c r="C20" s="15">
        <v>27.75</v>
      </c>
      <c r="D20" t="str">
        <f t="shared" si="3"/>
        <v>Fair</v>
      </c>
    </row>
    <row r="21" spans="2:9" ht="15.75" x14ac:dyDescent="0.25">
      <c r="B21" s="3" t="s">
        <v>57</v>
      </c>
      <c r="C21" s="15">
        <v>4.28</v>
      </c>
      <c r="D21" t="str">
        <f>IF(C21&lt;50,"Fair",IF(C21&lt;=100,"Costly",IF(C21&lt;=150,"Expensive","Quite expensive")))</f>
        <v>Fair</v>
      </c>
    </row>
    <row r="22" spans="2:9" ht="15.75" x14ac:dyDescent="0.25">
      <c r="B22" s="3" t="s">
        <v>60</v>
      </c>
      <c r="C22" s="15">
        <v>71.160000000000011</v>
      </c>
      <c r="D22" t="str">
        <f t="shared" si="3"/>
        <v>Costly</v>
      </c>
    </row>
    <row r="23" spans="2:9" ht="15.75" x14ac:dyDescent="0.25">
      <c r="B23" s="3" t="s">
        <v>62</v>
      </c>
      <c r="C23" s="15">
        <v>5.68</v>
      </c>
      <c r="D23" t="str">
        <f t="shared" si="3"/>
        <v>Fair</v>
      </c>
    </row>
    <row r="24" spans="2:9" ht="15.75" x14ac:dyDescent="0.25">
      <c r="B24" s="3" t="s">
        <v>57</v>
      </c>
      <c r="C24" s="15">
        <v>2.78</v>
      </c>
      <c r="D24" t="str">
        <f t="shared" si="3"/>
        <v>Fair</v>
      </c>
    </row>
    <row r="25" spans="2:9" ht="15.75" x14ac:dyDescent="0.25">
      <c r="B25" s="3" t="s">
        <v>64</v>
      </c>
      <c r="C25" s="15">
        <v>8.6199999999999992</v>
      </c>
      <c r="D25" t="str">
        <f t="shared" si="3"/>
        <v>Fair</v>
      </c>
    </row>
    <row r="26" spans="2:9" ht="15.75" x14ac:dyDescent="0.25">
      <c r="B26" s="3" t="s">
        <v>30</v>
      </c>
      <c r="C26" s="15">
        <v>35.685999999999993</v>
      </c>
      <c r="D26" t="str">
        <f t="shared" si="3"/>
        <v>Fair</v>
      </c>
    </row>
    <row r="27" spans="2:9" ht="15.75" x14ac:dyDescent="0.25">
      <c r="B27" s="3" t="s">
        <v>48</v>
      </c>
      <c r="C27" s="15">
        <v>348.21</v>
      </c>
      <c r="D27" t="str">
        <f t="shared" si="3"/>
        <v>Quite expensive</v>
      </c>
    </row>
    <row r="28" spans="2:9" ht="15.75" x14ac:dyDescent="0.25">
      <c r="B28" s="3" t="s">
        <v>62</v>
      </c>
      <c r="C28" s="15">
        <v>5.8240000000000007</v>
      </c>
      <c r="D28" t="str">
        <f t="shared" si="3"/>
        <v>Fair</v>
      </c>
    </row>
    <row r="29" spans="2:9" ht="15.75" x14ac:dyDescent="0.25">
      <c r="B29" s="3" t="s">
        <v>121</v>
      </c>
      <c r="C29" s="15">
        <v>30.19</v>
      </c>
      <c r="D29" t="str">
        <f t="shared" si="3"/>
        <v>Fair</v>
      </c>
    </row>
    <row r="30" spans="2:9" ht="15.75" x14ac:dyDescent="0.25">
      <c r="B30" s="3" t="s">
        <v>28</v>
      </c>
      <c r="C30" s="15">
        <v>440.49000000000007</v>
      </c>
      <c r="D30" t="str">
        <f t="shared" si="3"/>
        <v>Quite expensive</v>
      </c>
    </row>
    <row r="31" spans="2:9" ht="15.75" x14ac:dyDescent="0.25">
      <c r="B31" s="3" t="s">
        <v>62</v>
      </c>
      <c r="C31" s="15">
        <v>4.8090000000000011</v>
      </c>
      <c r="D31" t="str">
        <f t="shared" si="3"/>
        <v>Fair</v>
      </c>
    </row>
    <row r="32" spans="2:9" ht="15.75" x14ac:dyDescent="0.25">
      <c r="B32" s="3" t="s">
        <v>55</v>
      </c>
      <c r="C32" s="15">
        <v>41.400000000000006</v>
      </c>
      <c r="D32" t="str">
        <f t="shared" si="3"/>
        <v>Fair</v>
      </c>
    </row>
    <row r="33" spans="2:4" ht="15.75" x14ac:dyDescent="0.25">
      <c r="B33" s="3" t="s">
        <v>128</v>
      </c>
      <c r="C33" s="15">
        <v>1.6320000000000001</v>
      </c>
      <c r="D33" t="str">
        <f t="shared" si="3"/>
        <v>Fair</v>
      </c>
    </row>
    <row r="34" spans="2:4" ht="15.75" x14ac:dyDescent="0.25">
      <c r="B34" s="3" t="s">
        <v>57</v>
      </c>
      <c r="C34" s="15">
        <v>14.384</v>
      </c>
      <c r="D34" t="str">
        <f t="shared" si="3"/>
        <v>Fair</v>
      </c>
    </row>
    <row r="35" spans="2:4" ht="15.75" x14ac:dyDescent="0.25">
      <c r="B35" s="3" t="s">
        <v>62</v>
      </c>
      <c r="C35" s="15">
        <v>1.1430000000000002</v>
      </c>
      <c r="D35" t="str">
        <f t="shared" si="3"/>
        <v>Fair</v>
      </c>
    </row>
    <row r="36" spans="2:4" ht="15.75" x14ac:dyDescent="0.25">
      <c r="B36" s="3" t="s">
        <v>57</v>
      </c>
      <c r="C36" s="15">
        <v>7.88</v>
      </c>
      <c r="D36" t="str">
        <f t="shared" si="3"/>
        <v>Fair</v>
      </c>
    </row>
    <row r="37" spans="2:4" ht="15.75" x14ac:dyDescent="0.25">
      <c r="B37" s="3" t="s">
        <v>72</v>
      </c>
      <c r="C37" s="15">
        <v>9.8239999999999998</v>
      </c>
      <c r="D37" t="str">
        <f t="shared" si="3"/>
        <v>Fair</v>
      </c>
    </row>
    <row r="38" spans="2:4" ht="15.75" x14ac:dyDescent="0.25">
      <c r="B38" s="3" t="s">
        <v>60</v>
      </c>
      <c r="C38" s="15">
        <v>156.79200000000006</v>
      </c>
      <c r="D38" t="str">
        <f t="shared" si="3"/>
        <v>Quite expensive</v>
      </c>
    </row>
    <row r="39" spans="2:4" ht="15.75" x14ac:dyDescent="0.25">
      <c r="B39" s="3" t="s">
        <v>55</v>
      </c>
      <c r="C39" s="15">
        <v>38.183999999999997</v>
      </c>
      <c r="D39" t="str">
        <f t="shared" si="3"/>
        <v>Fair</v>
      </c>
    </row>
    <row r="40" spans="2:4" ht="15.75" x14ac:dyDescent="0.25">
      <c r="B40" s="3" t="s">
        <v>128</v>
      </c>
      <c r="C40" s="15">
        <v>12.592000000000001</v>
      </c>
      <c r="D40" t="str">
        <f t="shared" si="3"/>
        <v>Fair</v>
      </c>
    </row>
    <row r="41" spans="2:4" ht="15.75" x14ac:dyDescent="0.25">
      <c r="B41" s="3" t="s">
        <v>28</v>
      </c>
      <c r="C41" s="15">
        <v>177.46639999999999</v>
      </c>
      <c r="D41" t="str">
        <f t="shared" si="3"/>
        <v>Quite expensive</v>
      </c>
    </row>
    <row r="42" spans="2:4" ht="15.75" x14ac:dyDescent="0.25">
      <c r="B42" s="3" t="s">
        <v>30</v>
      </c>
      <c r="C42" s="15">
        <v>70.685999999999993</v>
      </c>
      <c r="D42" t="str">
        <f t="shared" si="3"/>
        <v>Costly</v>
      </c>
    </row>
    <row r="43" spans="2:4" ht="15.75" x14ac:dyDescent="0.25">
      <c r="B43" s="3" t="s">
        <v>60</v>
      </c>
      <c r="C43" s="15">
        <v>92.792000000000002</v>
      </c>
      <c r="D43" t="str">
        <f t="shared" si="3"/>
        <v>Costly</v>
      </c>
    </row>
    <row r="44" spans="2:4" ht="15.75" x14ac:dyDescent="0.25">
      <c r="B44" s="3" t="s">
        <v>60</v>
      </c>
      <c r="C44" s="15">
        <v>36.792000000000002</v>
      </c>
      <c r="D44" t="str">
        <f>IF(C44&lt;50,"Fair",IF(C44&lt;=100,"Costly",IF(C44&lt;=150,"Expensive","Quite expensive")))</f>
        <v>Fair</v>
      </c>
    </row>
    <row r="45" spans="2:4" ht="15.75" x14ac:dyDescent="0.25">
      <c r="B45" s="3" t="s">
        <v>51</v>
      </c>
      <c r="C45" s="15">
        <v>38.94</v>
      </c>
      <c r="D45" t="str">
        <f t="shared" ref="D45:D51" si="4">IF(C45&lt;50,"Fair",IF(C45&lt;=100,"Costly",IF(C45&lt;=150,"Expensive","Quite expensive")))</f>
        <v>Fair</v>
      </c>
    </row>
    <row r="46" spans="2:4" ht="15.75" x14ac:dyDescent="0.25">
      <c r="B46" s="3" t="s">
        <v>51</v>
      </c>
      <c r="C46" s="15">
        <v>47.808</v>
      </c>
      <c r="D46" t="str">
        <f t="shared" si="4"/>
        <v>Fair</v>
      </c>
    </row>
    <row r="47" spans="2:4" ht="15.75" x14ac:dyDescent="0.25">
      <c r="B47" s="3" t="s">
        <v>121</v>
      </c>
      <c r="C47" s="15">
        <v>22.99</v>
      </c>
      <c r="D47" t="str">
        <f>IF(C47&lt;50,"Fair",IF(C47&lt;=100,"Costly",IF(C47&lt;=150,"Expensive","Quite expensive")))</f>
        <v>Fair</v>
      </c>
    </row>
    <row r="48" spans="2:4" ht="15.75" x14ac:dyDescent="0.25">
      <c r="B48" s="3" t="s">
        <v>62</v>
      </c>
      <c r="C48" s="15">
        <v>8.73</v>
      </c>
      <c r="D48" t="str">
        <f t="shared" si="4"/>
        <v>Fair</v>
      </c>
    </row>
    <row r="49" spans="2:4" ht="15.75" x14ac:dyDescent="0.25">
      <c r="B49" s="3" t="s">
        <v>51</v>
      </c>
      <c r="C49" s="15">
        <v>52.99</v>
      </c>
      <c r="D49" t="str">
        <f>IF(C49&lt;50,"Fair",IF(C49&lt;=100,"Costly",IF(C49&lt;=150,"Expensive","Quite expensive")))</f>
        <v>Costly</v>
      </c>
    </row>
    <row r="50" spans="2:4" ht="15.75" x14ac:dyDescent="0.25">
      <c r="B50" s="3" t="s">
        <v>121</v>
      </c>
      <c r="C50" s="15">
        <v>15</v>
      </c>
      <c r="D50" t="str">
        <f t="shared" si="4"/>
        <v>Fair</v>
      </c>
    </row>
    <row r="51" spans="2:4" ht="15.75" x14ac:dyDescent="0.25">
      <c r="B51" s="3" t="s">
        <v>60</v>
      </c>
      <c r="C51" s="15">
        <v>10.9</v>
      </c>
      <c r="D51" t="str">
        <f t="shared" si="4"/>
        <v>Fair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zoomScaleNormal="100" workbookViewId="0">
      <selection activeCell="F9" sqref="F9"/>
    </sheetView>
  </sheetViews>
  <sheetFormatPr defaultRowHeight="15" x14ac:dyDescent="0.25"/>
  <cols>
    <col min="1" max="1" width="15.5703125" customWidth="1"/>
    <col min="8" max="8" width="9.140625" customWidth="1"/>
  </cols>
  <sheetData>
    <row r="1" spans="2:19" ht="15.75" x14ac:dyDescent="0.25">
      <c r="B1" s="11" t="s">
        <v>13</v>
      </c>
      <c r="C1" s="11" t="s">
        <v>14</v>
      </c>
      <c r="D1" s="11" t="s">
        <v>15</v>
      </c>
      <c r="E1" s="11" t="s">
        <v>16</v>
      </c>
      <c r="H1" s="23" t="s">
        <v>199</v>
      </c>
      <c r="O1" s="23" t="s">
        <v>201</v>
      </c>
    </row>
    <row r="2" spans="2:19" ht="15.75" x14ac:dyDescent="0.25">
      <c r="B2" s="3">
        <v>261.95999999999998</v>
      </c>
      <c r="C2" s="3">
        <v>2</v>
      </c>
      <c r="D2" s="3">
        <v>0</v>
      </c>
      <c r="E2" s="3">
        <v>41.913600000000002</v>
      </c>
      <c r="G2" s="26">
        <v>2</v>
      </c>
      <c r="H2" s="26">
        <v>3</v>
      </c>
      <c r="I2" s="27">
        <f>G$2*H2</f>
        <v>6</v>
      </c>
      <c r="J2" s="27">
        <f t="shared" ref="J2:L11" si="0">H$2*I2</f>
        <v>18</v>
      </c>
      <c r="K2" s="27">
        <f t="shared" si="0"/>
        <v>108</v>
      </c>
      <c r="L2" s="27">
        <f t="shared" si="0"/>
        <v>1944</v>
      </c>
      <c r="N2" s="26">
        <v>2</v>
      </c>
      <c r="O2" s="25">
        <v>3</v>
      </c>
      <c r="P2">
        <f>$N2*O2</f>
        <v>6</v>
      </c>
      <c r="Q2">
        <f t="shared" ref="Q2:S2" si="1">$N2*P2</f>
        <v>12</v>
      </c>
      <c r="R2">
        <f t="shared" si="1"/>
        <v>24</v>
      </c>
      <c r="S2">
        <f t="shared" si="1"/>
        <v>48</v>
      </c>
    </row>
    <row r="3" spans="2:19" ht="15.75" x14ac:dyDescent="0.25">
      <c r="B3" s="3">
        <v>731.93999999999994</v>
      </c>
      <c r="C3" s="3">
        <v>3</v>
      </c>
      <c r="D3" s="3">
        <v>0</v>
      </c>
      <c r="E3" s="3">
        <v>219.58199999999997</v>
      </c>
      <c r="G3" s="25">
        <v>3</v>
      </c>
      <c r="H3" s="25">
        <v>2</v>
      </c>
      <c r="I3" s="30">
        <f t="shared" ref="I3:I11" si="2">G$2*H3</f>
        <v>4</v>
      </c>
      <c r="J3">
        <f t="shared" si="0"/>
        <v>12</v>
      </c>
      <c r="K3">
        <f t="shared" si="0"/>
        <v>72</v>
      </c>
      <c r="L3">
        <f t="shared" si="0"/>
        <v>1296</v>
      </c>
      <c r="N3" s="26">
        <v>3</v>
      </c>
      <c r="O3" s="25">
        <v>2</v>
      </c>
      <c r="P3">
        <f t="shared" ref="P3:S11" si="3">$N3*O3</f>
        <v>6</v>
      </c>
      <c r="Q3">
        <f t="shared" si="3"/>
        <v>18</v>
      </c>
      <c r="R3">
        <f t="shared" si="3"/>
        <v>54</v>
      </c>
      <c r="S3">
        <f t="shared" si="3"/>
        <v>162</v>
      </c>
    </row>
    <row r="4" spans="2:19" ht="15.75" x14ac:dyDescent="0.25">
      <c r="B4" s="3">
        <v>14.62</v>
      </c>
      <c r="C4" s="3">
        <v>2</v>
      </c>
      <c r="D4" s="3">
        <v>0</v>
      </c>
      <c r="E4" s="3">
        <v>6.8713999999999995</v>
      </c>
      <c r="G4" s="25">
        <v>2</v>
      </c>
      <c r="H4" s="25">
        <v>6</v>
      </c>
      <c r="I4" s="30">
        <f t="shared" si="2"/>
        <v>12</v>
      </c>
      <c r="J4">
        <f t="shared" si="0"/>
        <v>36</v>
      </c>
      <c r="K4">
        <f t="shared" si="0"/>
        <v>216</v>
      </c>
      <c r="L4">
        <f t="shared" si="0"/>
        <v>3888</v>
      </c>
      <c r="N4" s="26">
        <v>2</v>
      </c>
      <c r="O4" s="25">
        <v>6</v>
      </c>
      <c r="P4">
        <f t="shared" si="3"/>
        <v>12</v>
      </c>
      <c r="Q4">
        <f t="shared" si="3"/>
        <v>24</v>
      </c>
      <c r="R4">
        <f t="shared" si="3"/>
        <v>48</v>
      </c>
      <c r="S4">
        <f t="shared" si="3"/>
        <v>96</v>
      </c>
    </row>
    <row r="5" spans="2:19" ht="15.75" x14ac:dyDescent="0.25">
      <c r="B5" s="3">
        <v>957.57749999999999</v>
      </c>
      <c r="C5" s="3">
        <v>5</v>
      </c>
      <c r="D5" s="3">
        <v>0.45</v>
      </c>
      <c r="E5" s="3">
        <v>-383.03100000000006</v>
      </c>
      <c r="G5" s="25">
        <v>5</v>
      </c>
      <c r="H5" s="25">
        <v>6</v>
      </c>
      <c r="I5" s="30">
        <f t="shared" si="2"/>
        <v>12</v>
      </c>
      <c r="J5">
        <f t="shared" si="0"/>
        <v>36</v>
      </c>
      <c r="K5">
        <f t="shared" si="0"/>
        <v>216</v>
      </c>
      <c r="L5">
        <f t="shared" si="0"/>
        <v>3888</v>
      </c>
      <c r="N5" s="26">
        <v>5</v>
      </c>
      <c r="O5" s="25">
        <v>6</v>
      </c>
      <c r="P5">
        <f t="shared" si="3"/>
        <v>30</v>
      </c>
      <c r="Q5">
        <f t="shared" si="3"/>
        <v>150</v>
      </c>
      <c r="R5">
        <f t="shared" si="3"/>
        <v>750</v>
      </c>
      <c r="S5">
        <f t="shared" si="3"/>
        <v>3750</v>
      </c>
    </row>
    <row r="6" spans="2:19" ht="15.75" x14ac:dyDescent="0.25">
      <c r="B6" s="3">
        <v>22.368000000000002</v>
      </c>
      <c r="C6" s="3">
        <v>2</v>
      </c>
      <c r="D6" s="3">
        <v>0.2</v>
      </c>
      <c r="E6" s="3">
        <v>2.5163999999999991</v>
      </c>
      <c r="G6" s="25">
        <v>2</v>
      </c>
      <c r="H6" s="25">
        <v>2</v>
      </c>
      <c r="I6" s="30">
        <f t="shared" si="2"/>
        <v>4</v>
      </c>
      <c r="J6">
        <f t="shared" si="0"/>
        <v>12</v>
      </c>
      <c r="K6">
        <f t="shared" si="0"/>
        <v>72</v>
      </c>
      <c r="L6">
        <f t="shared" si="0"/>
        <v>1296</v>
      </c>
      <c r="N6" s="26">
        <v>2</v>
      </c>
      <c r="O6" s="25">
        <v>2</v>
      </c>
      <c r="P6">
        <f t="shared" si="3"/>
        <v>4</v>
      </c>
      <c r="Q6">
        <f t="shared" si="3"/>
        <v>8</v>
      </c>
      <c r="R6">
        <f t="shared" si="3"/>
        <v>16</v>
      </c>
      <c r="S6">
        <f t="shared" si="3"/>
        <v>32</v>
      </c>
    </row>
    <row r="7" spans="2:19" ht="15.75" x14ac:dyDescent="0.25">
      <c r="B7" s="3">
        <v>48.86</v>
      </c>
      <c r="C7" s="3">
        <v>7</v>
      </c>
      <c r="D7" s="3">
        <v>0</v>
      </c>
      <c r="E7" s="3">
        <v>14.169399999999996</v>
      </c>
      <c r="G7" s="25">
        <v>7</v>
      </c>
      <c r="H7" s="25">
        <v>3</v>
      </c>
      <c r="I7" s="30">
        <f t="shared" si="2"/>
        <v>6</v>
      </c>
      <c r="J7">
        <f t="shared" si="0"/>
        <v>18</v>
      </c>
      <c r="K7">
        <f t="shared" si="0"/>
        <v>108</v>
      </c>
      <c r="L7">
        <f t="shared" si="0"/>
        <v>1944</v>
      </c>
      <c r="N7" s="26">
        <v>7</v>
      </c>
      <c r="O7" s="25">
        <v>3</v>
      </c>
      <c r="P7">
        <f t="shared" si="3"/>
        <v>21</v>
      </c>
      <c r="Q7">
        <f t="shared" si="3"/>
        <v>147</v>
      </c>
      <c r="R7">
        <f t="shared" si="3"/>
        <v>1029</v>
      </c>
      <c r="S7">
        <f t="shared" si="3"/>
        <v>7203</v>
      </c>
    </row>
    <row r="8" spans="2:19" ht="15.75" x14ac:dyDescent="0.25">
      <c r="B8" s="3">
        <v>7.28</v>
      </c>
      <c r="C8" s="3">
        <v>4</v>
      </c>
      <c r="D8" s="3">
        <v>0</v>
      </c>
      <c r="E8" s="3">
        <v>1.9656000000000002</v>
      </c>
      <c r="G8" s="25">
        <v>4</v>
      </c>
      <c r="H8" s="25">
        <v>7</v>
      </c>
      <c r="I8" s="30">
        <f t="shared" si="2"/>
        <v>14</v>
      </c>
      <c r="J8">
        <f t="shared" si="0"/>
        <v>42</v>
      </c>
      <c r="K8">
        <f t="shared" si="0"/>
        <v>252</v>
      </c>
      <c r="L8">
        <f t="shared" si="0"/>
        <v>4536</v>
      </c>
      <c r="N8" s="26">
        <v>4</v>
      </c>
      <c r="O8" s="25">
        <v>7</v>
      </c>
      <c r="P8">
        <f t="shared" si="3"/>
        <v>28</v>
      </c>
      <c r="Q8">
        <f t="shared" si="3"/>
        <v>112</v>
      </c>
      <c r="R8">
        <f t="shared" si="3"/>
        <v>448</v>
      </c>
      <c r="S8">
        <f t="shared" si="3"/>
        <v>1792</v>
      </c>
    </row>
    <row r="9" spans="2:19" ht="15.75" x14ac:dyDescent="0.25">
      <c r="B9" s="3">
        <v>907.15200000000004</v>
      </c>
      <c r="C9" s="3">
        <v>6</v>
      </c>
      <c r="D9" s="3">
        <v>0.2</v>
      </c>
      <c r="E9" s="3">
        <v>90.715200000000038</v>
      </c>
      <c r="G9" s="25">
        <v>6</v>
      </c>
      <c r="H9" s="25">
        <v>5</v>
      </c>
      <c r="I9" s="30">
        <f t="shared" si="2"/>
        <v>10</v>
      </c>
      <c r="J9">
        <f t="shared" si="0"/>
        <v>30</v>
      </c>
      <c r="K9">
        <f t="shared" si="0"/>
        <v>180</v>
      </c>
      <c r="L9">
        <f t="shared" si="0"/>
        <v>3240</v>
      </c>
      <c r="N9" s="26">
        <v>6</v>
      </c>
      <c r="O9" s="25">
        <v>5</v>
      </c>
      <c r="P9">
        <f t="shared" si="3"/>
        <v>30</v>
      </c>
      <c r="Q9">
        <f t="shared" si="3"/>
        <v>180</v>
      </c>
      <c r="R9">
        <f t="shared" si="3"/>
        <v>1080</v>
      </c>
      <c r="S9">
        <f t="shared" si="3"/>
        <v>6480</v>
      </c>
    </row>
    <row r="10" spans="2:19" ht="15.75" x14ac:dyDescent="0.25">
      <c r="B10" s="3">
        <v>18.504000000000001</v>
      </c>
      <c r="C10" s="3">
        <v>3</v>
      </c>
      <c r="D10" s="3">
        <v>0.2</v>
      </c>
      <c r="E10" s="3">
        <v>5.7824999999999998</v>
      </c>
      <c r="G10" s="25">
        <v>3</v>
      </c>
      <c r="H10" s="25">
        <v>9</v>
      </c>
      <c r="I10" s="30">
        <f t="shared" si="2"/>
        <v>18</v>
      </c>
      <c r="J10">
        <f t="shared" si="0"/>
        <v>54</v>
      </c>
      <c r="K10">
        <f t="shared" si="0"/>
        <v>324</v>
      </c>
      <c r="L10">
        <f t="shared" si="0"/>
        <v>5832</v>
      </c>
      <c r="N10" s="26">
        <v>3</v>
      </c>
      <c r="O10" s="25">
        <v>9</v>
      </c>
      <c r="P10">
        <f t="shared" si="3"/>
        <v>27</v>
      </c>
      <c r="Q10">
        <f t="shared" si="3"/>
        <v>81</v>
      </c>
      <c r="R10">
        <f t="shared" si="3"/>
        <v>243</v>
      </c>
      <c r="S10">
        <f t="shared" si="3"/>
        <v>729</v>
      </c>
    </row>
    <row r="11" spans="2:19" ht="15.75" x14ac:dyDescent="0.25">
      <c r="B11" s="3">
        <v>114.9</v>
      </c>
      <c r="C11" s="3">
        <v>5</v>
      </c>
      <c r="D11" s="3">
        <v>0</v>
      </c>
      <c r="E11" s="3">
        <v>34.469999999999992</v>
      </c>
      <c r="G11" s="25">
        <v>5</v>
      </c>
      <c r="H11" s="25">
        <v>3</v>
      </c>
      <c r="I11" s="30">
        <f t="shared" si="2"/>
        <v>6</v>
      </c>
      <c r="J11">
        <f t="shared" si="0"/>
        <v>18</v>
      </c>
      <c r="K11">
        <f t="shared" si="0"/>
        <v>108</v>
      </c>
      <c r="L11">
        <f t="shared" si="0"/>
        <v>1944</v>
      </c>
      <c r="N11" s="26">
        <v>5</v>
      </c>
      <c r="O11" s="25">
        <v>3</v>
      </c>
      <c r="P11">
        <f t="shared" si="3"/>
        <v>15</v>
      </c>
      <c r="Q11">
        <f t="shared" si="3"/>
        <v>75</v>
      </c>
      <c r="R11">
        <f t="shared" si="3"/>
        <v>375</v>
      </c>
      <c r="S11">
        <f t="shared" si="3"/>
        <v>1875</v>
      </c>
    </row>
    <row r="12" spans="2:19" ht="15.75" x14ac:dyDescent="0.25">
      <c r="B12" s="3">
        <v>1706.1840000000002</v>
      </c>
      <c r="C12" s="3">
        <v>9</v>
      </c>
      <c r="D12" s="3">
        <v>0.2</v>
      </c>
      <c r="E12" s="3">
        <v>85.309199999999805</v>
      </c>
      <c r="H12" s="3"/>
    </row>
    <row r="13" spans="2:19" ht="15.75" x14ac:dyDescent="0.25">
      <c r="B13" s="3">
        <v>911.42399999999998</v>
      </c>
      <c r="C13" s="3">
        <v>4</v>
      </c>
      <c r="D13" s="3">
        <v>0.2</v>
      </c>
      <c r="E13" s="3">
        <v>68.356800000000021</v>
      </c>
      <c r="H13" s="24" t="s">
        <v>200</v>
      </c>
    </row>
    <row r="14" spans="2:19" ht="15.75" x14ac:dyDescent="0.25">
      <c r="B14" s="3">
        <v>15.552000000000003</v>
      </c>
      <c r="C14" s="3">
        <v>3</v>
      </c>
      <c r="D14" s="3">
        <v>0.2</v>
      </c>
      <c r="E14" s="3">
        <v>5.4432</v>
      </c>
      <c r="G14" s="26">
        <v>2</v>
      </c>
      <c r="H14" s="25">
        <v>3</v>
      </c>
      <c r="I14">
        <f>$G$14*H14</f>
        <v>6</v>
      </c>
      <c r="J14">
        <f t="shared" ref="J14:L14" si="4">$G$14*I14</f>
        <v>12</v>
      </c>
      <c r="K14">
        <f t="shared" si="4"/>
        <v>24</v>
      </c>
      <c r="L14">
        <f t="shared" si="4"/>
        <v>48</v>
      </c>
    </row>
    <row r="15" spans="2:19" ht="15.75" x14ac:dyDescent="0.25">
      <c r="B15" s="3">
        <v>407.97600000000006</v>
      </c>
      <c r="C15" s="3">
        <v>3</v>
      </c>
      <c r="D15" s="3">
        <v>0.2</v>
      </c>
      <c r="E15" s="3">
        <v>132.59219999999993</v>
      </c>
      <c r="G15" s="25">
        <v>3</v>
      </c>
      <c r="H15" s="25">
        <v>2</v>
      </c>
      <c r="I15">
        <f t="shared" ref="I15:L23" si="5">$G$14*H15</f>
        <v>4</v>
      </c>
      <c r="J15">
        <f t="shared" si="5"/>
        <v>8</v>
      </c>
      <c r="K15">
        <f t="shared" si="5"/>
        <v>16</v>
      </c>
      <c r="L15">
        <f t="shared" si="5"/>
        <v>32</v>
      </c>
    </row>
    <row r="16" spans="2:19" ht="15.75" x14ac:dyDescent="0.25">
      <c r="B16" s="3">
        <v>68.809999999999988</v>
      </c>
      <c r="C16" s="3">
        <v>5</v>
      </c>
      <c r="D16" s="3">
        <v>0.8</v>
      </c>
      <c r="E16" s="3">
        <v>-123.858</v>
      </c>
      <c r="G16" s="25">
        <v>2</v>
      </c>
      <c r="H16" s="25">
        <v>6</v>
      </c>
      <c r="I16">
        <f t="shared" si="5"/>
        <v>12</v>
      </c>
      <c r="J16">
        <f t="shared" si="5"/>
        <v>24</v>
      </c>
      <c r="K16">
        <f t="shared" si="5"/>
        <v>48</v>
      </c>
      <c r="L16">
        <f t="shared" si="5"/>
        <v>96</v>
      </c>
    </row>
    <row r="17" spans="2:12" ht="15.75" x14ac:dyDescent="0.25">
      <c r="B17" s="3">
        <v>2.5439999999999996</v>
      </c>
      <c r="C17" s="3">
        <v>3</v>
      </c>
      <c r="D17" s="3">
        <v>0.8</v>
      </c>
      <c r="E17" s="3">
        <v>-3.8160000000000016</v>
      </c>
      <c r="G17" s="25">
        <v>5</v>
      </c>
      <c r="H17" s="25">
        <v>6</v>
      </c>
      <c r="I17">
        <f t="shared" si="5"/>
        <v>12</v>
      </c>
      <c r="J17">
        <f t="shared" si="5"/>
        <v>24</v>
      </c>
      <c r="K17">
        <f t="shared" si="5"/>
        <v>48</v>
      </c>
      <c r="L17">
        <f t="shared" si="5"/>
        <v>96</v>
      </c>
    </row>
    <row r="18" spans="2:12" ht="15.75" x14ac:dyDescent="0.25">
      <c r="B18" s="3">
        <v>665.88</v>
      </c>
      <c r="C18" s="3">
        <v>6</v>
      </c>
      <c r="D18" s="3">
        <v>0</v>
      </c>
      <c r="E18" s="3">
        <v>13.317599999999999</v>
      </c>
      <c r="G18" s="25">
        <v>2</v>
      </c>
      <c r="H18" s="25">
        <v>2</v>
      </c>
      <c r="I18">
        <f t="shared" si="5"/>
        <v>4</v>
      </c>
      <c r="J18">
        <f t="shared" si="5"/>
        <v>8</v>
      </c>
      <c r="K18">
        <f t="shared" si="5"/>
        <v>16</v>
      </c>
      <c r="L18">
        <f t="shared" si="5"/>
        <v>32</v>
      </c>
    </row>
    <row r="19" spans="2:12" ht="15.75" x14ac:dyDescent="0.25">
      <c r="B19" s="3">
        <v>55.5</v>
      </c>
      <c r="C19" s="3">
        <v>2</v>
      </c>
      <c r="D19" s="3">
        <v>0</v>
      </c>
      <c r="E19" s="3">
        <v>9.9899999999999949</v>
      </c>
      <c r="G19" s="25">
        <v>7</v>
      </c>
      <c r="H19" s="25">
        <v>3</v>
      </c>
      <c r="I19">
        <f t="shared" si="5"/>
        <v>6</v>
      </c>
      <c r="J19">
        <f t="shared" si="5"/>
        <v>12</v>
      </c>
      <c r="K19">
        <f t="shared" si="5"/>
        <v>24</v>
      </c>
      <c r="L19">
        <f t="shared" si="5"/>
        <v>48</v>
      </c>
    </row>
    <row r="20" spans="2:12" ht="15.75" x14ac:dyDescent="0.25">
      <c r="B20" s="3">
        <v>8.56</v>
      </c>
      <c r="C20" s="3">
        <v>2</v>
      </c>
      <c r="D20" s="3">
        <v>0</v>
      </c>
      <c r="E20" s="3">
        <v>2.4823999999999993</v>
      </c>
      <c r="G20" s="25">
        <v>4</v>
      </c>
      <c r="H20" s="25">
        <v>7</v>
      </c>
      <c r="I20">
        <f t="shared" si="5"/>
        <v>14</v>
      </c>
      <c r="J20">
        <f t="shared" si="5"/>
        <v>28</v>
      </c>
      <c r="K20">
        <f t="shared" si="5"/>
        <v>56</v>
      </c>
      <c r="L20">
        <f t="shared" si="5"/>
        <v>112</v>
      </c>
    </row>
    <row r="21" spans="2:12" ht="15.75" x14ac:dyDescent="0.25">
      <c r="B21" s="3">
        <v>213.48000000000002</v>
      </c>
      <c r="C21" s="3">
        <v>3</v>
      </c>
      <c r="D21" s="3">
        <v>0.2</v>
      </c>
      <c r="E21" s="3">
        <v>16.010999999999981</v>
      </c>
      <c r="G21" s="25">
        <v>6</v>
      </c>
      <c r="H21" s="25">
        <v>5</v>
      </c>
      <c r="I21">
        <f t="shared" si="5"/>
        <v>10</v>
      </c>
      <c r="J21">
        <f t="shared" si="5"/>
        <v>20</v>
      </c>
      <c r="K21">
        <f t="shared" si="5"/>
        <v>40</v>
      </c>
      <c r="L21">
        <f t="shared" si="5"/>
        <v>80</v>
      </c>
    </row>
    <row r="22" spans="2:12" ht="15.75" x14ac:dyDescent="0.25">
      <c r="B22" s="3">
        <v>22.72</v>
      </c>
      <c r="C22" s="3">
        <v>4</v>
      </c>
      <c r="D22" s="3">
        <v>0.2</v>
      </c>
      <c r="E22" s="3">
        <v>7.3839999999999986</v>
      </c>
      <c r="G22" s="25">
        <v>3</v>
      </c>
      <c r="H22" s="25">
        <v>9</v>
      </c>
      <c r="I22">
        <f t="shared" si="5"/>
        <v>18</v>
      </c>
      <c r="J22">
        <f t="shared" si="5"/>
        <v>36</v>
      </c>
      <c r="K22">
        <f t="shared" si="5"/>
        <v>72</v>
      </c>
      <c r="L22">
        <f t="shared" si="5"/>
        <v>144</v>
      </c>
    </row>
    <row r="23" spans="2:12" ht="15.75" x14ac:dyDescent="0.25">
      <c r="B23" s="3">
        <v>19.459999999999997</v>
      </c>
      <c r="C23" s="3">
        <v>7</v>
      </c>
      <c r="D23" s="3">
        <v>0</v>
      </c>
      <c r="E23" s="3">
        <v>5.0595999999999997</v>
      </c>
      <c r="G23" s="25">
        <v>5</v>
      </c>
      <c r="H23" s="25">
        <v>3</v>
      </c>
      <c r="I23">
        <f t="shared" si="5"/>
        <v>6</v>
      </c>
      <c r="J23">
        <f t="shared" si="5"/>
        <v>12</v>
      </c>
      <c r="K23">
        <f t="shared" si="5"/>
        <v>24</v>
      </c>
      <c r="L23">
        <f t="shared" si="5"/>
        <v>48</v>
      </c>
    </row>
    <row r="24" spans="2:12" ht="15.75" x14ac:dyDescent="0.25">
      <c r="B24" s="3">
        <v>60.339999999999996</v>
      </c>
      <c r="C24" s="3">
        <v>7</v>
      </c>
      <c r="D24" s="3">
        <v>0</v>
      </c>
      <c r="E24" s="3">
        <v>15.688400000000001</v>
      </c>
    </row>
    <row r="25" spans="2:12" ht="15.75" x14ac:dyDescent="0.25">
      <c r="B25" s="3">
        <v>71.371999999999986</v>
      </c>
      <c r="C25" s="3">
        <v>2</v>
      </c>
      <c r="D25" s="3">
        <v>0.3</v>
      </c>
      <c r="E25" s="3">
        <v>-1.0196000000000005</v>
      </c>
    </row>
    <row r="26" spans="2:12" ht="15.75" x14ac:dyDescent="0.25">
      <c r="B26" s="3">
        <v>1044.6299999999999</v>
      </c>
      <c r="C26" s="3">
        <v>3</v>
      </c>
      <c r="D26" s="3">
        <v>0</v>
      </c>
      <c r="E26" s="3">
        <v>240.26490000000001</v>
      </c>
    </row>
    <row r="27" spans="2:12" ht="15.75" x14ac:dyDescent="0.25">
      <c r="B27" s="3">
        <v>11.648000000000001</v>
      </c>
      <c r="C27" s="3">
        <v>2</v>
      </c>
      <c r="D27" s="3">
        <v>0.2</v>
      </c>
      <c r="E27" s="3">
        <v>4.2224000000000004</v>
      </c>
    </row>
    <row r="28" spans="2:12" ht="15.75" x14ac:dyDescent="0.25">
      <c r="B28" s="3">
        <v>90.570000000000007</v>
      </c>
      <c r="C28" s="3">
        <v>3</v>
      </c>
      <c r="D28" s="3">
        <v>0</v>
      </c>
      <c r="E28" s="3">
        <v>11.774100000000004</v>
      </c>
    </row>
    <row r="29" spans="2:12" ht="15.75" x14ac:dyDescent="0.25">
      <c r="B29" s="3">
        <v>3083.4300000000003</v>
      </c>
      <c r="C29" s="3">
        <v>7</v>
      </c>
      <c r="D29" s="3">
        <v>0.5</v>
      </c>
      <c r="E29" s="3">
        <v>-1665.0522000000001</v>
      </c>
    </row>
    <row r="30" spans="2:12" ht="15.75" x14ac:dyDescent="0.25">
      <c r="B30" s="3">
        <v>9.6180000000000021</v>
      </c>
      <c r="C30" s="3">
        <v>2</v>
      </c>
      <c r="D30" s="3">
        <v>0.7</v>
      </c>
      <c r="E30" s="3">
        <v>-7.0532000000000004</v>
      </c>
    </row>
    <row r="31" spans="2:12" ht="15.75" x14ac:dyDescent="0.25">
      <c r="B31" s="3">
        <v>124.20000000000002</v>
      </c>
      <c r="C31" s="3">
        <v>3</v>
      </c>
      <c r="D31" s="3">
        <v>0.2</v>
      </c>
      <c r="E31" s="3">
        <v>15.524999999999991</v>
      </c>
    </row>
    <row r="32" spans="2:12" ht="15.75" x14ac:dyDescent="0.25">
      <c r="B32" s="3">
        <v>3.2640000000000002</v>
      </c>
      <c r="C32" s="3">
        <v>2</v>
      </c>
      <c r="D32" s="3">
        <v>0.2</v>
      </c>
      <c r="E32" s="3">
        <v>1.1015999999999997</v>
      </c>
    </row>
    <row r="33" spans="2:5" ht="15.75" x14ac:dyDescent="0.25">
      <c r="B33" s="3">
        <v>86.304000000000002</v>
      </c>
      <c r="C33" s="3">
        <v>6</v>
      </c>
      <c r="D33" s="3">
        <v>0.2</v>
      </c>
      <c r="E33" s="3">
        <v>9.7091999999999885</v>
      </c>
    </row>
    <row r="34" spans="2:5" ht="15.75" x14ac:dyDescent="0.25">
      <c r="B34" s="3">
        <v>6.8580000000000014</v>
      </c>
      <c r="C34" s="3">
        <v>6</v>
      </c>
      <c r="D34" s="3">
        <v>0.7</v>
      </c>
      <c r="E34" s="3">
        <v>-5.7149999999999999</v>
      </c>
    </row>
    <row r="35" spans="2:5" ht="15.75" x14ac:dyDescent="0.25">
      <c r="B35" s="3">
        <v>15.76</v>
      </c>
      <c r="C35" s="3">
        <v>2</v>
      </c>
      <c r="D35" s="3">
        <v>0.2</v>
      </c>
      <c r="E35" s="3">
        <v>3.5460000000000007</v>
      </c>
    </row>
    <row r="36" spans="2:5" ht="15.75" x14ac:dyDescent="0.25">
      <c r="B36" s="3">
        <v>29.472000000000001</v>
      </c>
      <c r="C36" s="3">
        <v>3</v>
      </c>
      <c r="D36" s="3">
        <v>0.2</v>
      </c>
      <c r="E36" s="3">
        <v>9.9467999999999979</v>
      </c>
    </row>
    <row r="37" spans="2:5" ht="15.75" x14ac:dyDescent="0.25">
      <c r="B37" s="3">
        <v>1097.5440000000003</v>
      </c>
      <c r="C37" s="3">
        <v>7</v>
      </c>
      <c r="D37" s="3">
        <v>0.2</v>
      </c>
      <c r="E37" s="3">
        <v>123.47369999999989</v>
      </c>
    </row>
    <row r="38" spans="2:5" ht="15.75" x14ac:dyDescent="0.25">
      <c r="B38" s="3">
        <v>190.92</v>
      </c>
      <c r="C38" s="3">
        <v>5</v>
      </c>
      <c r="D38" s="3">
        <v>0.6</v>
      </c>
      <c r="E38" s="3">
        <v>-147.96300000000002</v>
      </c>
    </row>
    <row r="39" spans="2:5" ht="15.75" x14ac:dyDescent="0.25">
      <c r="B39" s="3">
        <v>113.328</v>
      </c>
      <c r="C39" s="3">
        <v>9</v>
      </c>
      <c r="D39" s="3">
        <v>0.2</v>
      </c>
      <c r="E39" s="3">
        <v>35.414999999999999</v>
      </c>
    </row>
    <row r="40" spans="2:5" ht="15.75" x14ac:dyDescent="0.25">
      <c r="B40" s="3">
        <v>532.39919999999995</v>
      </c>
      <c r="C40" s="3">
        <v>3</v>
      </c>
      <c r="D40" s="3">
        <v>0.32</v>
      </c>
      <c r="E40" s="3">
        <v>-46.976400000000012</v>
      </c>
    </row>
    <row r="41" spans="2:5" ht="15.75" x14ac:dyDescent="0.25">
      <c r="B41" s="3">
        <v>212.05799999999999</v>
      </c>
      <c r="C41" s="3">
        <v>3</v>
      </c>
      <c r="D41" s="3">
        <v>0.3</v>
      </c>
      <c r="E41" s="3">
        <v>-15.146999999999991</v>
      </c>
    </row>
    <row r="42" spans="2:5" ht="15.75" x14ac:dyDescent="0.25">
      <c r="B42" s="3">
        <v>371.16800000000001</v>
      </c>
      <c r="C42" s="3">
        <v>4</v>
      </c>
      <c r="D42" s="3">
        <v>0.2</v>
      </c>
      <c r="E42" s="3">
        <v>41.756399999999957</v>
      </c>
    </row>
    <row r="43" spans="2:5" ht="15.75" x14ac:dyDescent="0.25">
      <c r="B43" s="3">
        <v>147.16800000000001</v>
      </c>
      <c r="C43" s="3">
        <v>4</v>
      </c>
      <c r="D43" s="3">
        <v>0.2</v>
      </c>
      <c r="E43" s="3">
        <v>16.556399999999996</v>
      </c>
    </row>
    <row r="44" spans="2:5" ht="15.75" x14ac:dyDescent="0.25">
      <c r="B44" s="3">
        <v>77.88</v>
      </c>
      <c r="C44" s="3">
        <v>2</v>
      </c>
      <c r="D44" s="3">
        <v>0</v>
      </c>
      <c r="E44" s="3">
        <v>3.8939999999999912</v>
      </c>
    </row>
    <row r="45" spans="2:5" ht="15.75" x14ac:dyDescent="0.25">
      <c r="B45" s="3">
        <v>95.616</v>
      </c>
      <c r="C45" s="3">
        <v>2</v>
      </c>
      <c r="D45" s="3">
        <v>0.2</v>
      </c>
      <c r="E45" s="3">
        <v>9.5616000000000092</v>
      </c>
    </row>
    <row r="46" spans="2:5" ht="15.75" x14ac:dyDescent="0.25">
      <c r="B46" s="3">
        <v>45.98</v>
      </c>
      <c r="C46" s="3">
        <v>2</v>
      </c>
      <c r="D46" s="3">
        <v>0</v>
      </c>
      <c r="E46" s="3">
        <v>19.7714</v>
      </c>
    </row>
    <row r="47" spans="2:5" ht="15.75" x14ac:dyDescent="0.25">
      <c r="B47" s="3">
        <v>17.46</v>
      </c>
      <c r="C47" s="3">
        <v>2</v>
      </c>
      <c r="D47" s="3">
        <v>0</v>
      </c>
      <c r="E47" s="3">
        <v>8.2061999999999991</v>
      </c>
    </row>
    <row r="48" spans="2:5" ht="15.75" x14ac:dyDescent="0.25">
      <c r="B48" s="3">
        <v>211.96</v>
      </c>
      <c r="C48" s="3">
        <v>4</v>
      </c>
      <c r="D48" s="3">
        <v>0</v>
      </c>
      <c r="E48" s="3">
        <v>8.4783999999999935</v>
      </c>
    </row>
    <row r="49" spans="2:5" ht="15.75" x14ac:dyDescent="0.25">
      <c r="B49" s="3">
        <v>45</v>
      </c>
      <c r="C49" s="3">
        <v>3</v>
      </c>
      <c r="D49" s="3">
        <v>0</v>
      </c>
      <c r="E49" s="3">
        <v>4.9500000000000011</v>
      </c>
    </row>
    <row r="50" spans="2:5" ht="15.75" x14ac:dyDescent="0.25">
      <c r="B50" s="3">
        <v>21.8</v>
      </c>
      <c r="C50" s="3">
        <v>2</v>
      </c>
      <c r="D50" s="3">
        <v>0</v>
      </c>
      <c r="E50" s="3">
        <v>6.104000000000001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/>
  </sheetViews>
  <sheetFormatPr defaultRowHeight="15" x14ac:dyDescent="0.25"/>
  <cols>
    <col min="1" max="1" width="15.28515625" customWidth="1"/>
    <col min="2" max="2" width="18.85546875" bestFit="1" customWidth="1"/>
    <col min="3" max="3" width="12.7109375" customWidth="1"/>
    <col min="4" max="4" width="10.5703125" bestFit="1" customWidth="1"/>
    <col min="5" max="5" width="34" bestFit="1" customWidth="1"/>
    <col min="6" max="6" width="11" bestFit="1" customWidth="1"/>
    <col min="7" max="7" width="15.85546875" bestFit="1" customWidth="1"/>
  </cols>
  <sheetData>
    <row r="1" spans="2:7" ht="15.75" x14ac:dyDescent="0.25">
      <c r="B1" s="11" t="s">
        <v>4</v>
      </c>
      <c r="C1" s="12" t="s">
        <v>192</v>
      </c>
      <c r="D1" s="12" t="s">
        <v>193</v>
      </c>
      <c r="E1" s="31" t="s">
        <v>226</v>
      </c>
    </row>
    <row r="2" spans="2:7" ht="15.75" x14ac:dyDescent="0.25">
      <c r="B2" s="3" t="s">
        <v>21</v>
      </c>
      <c r="C2" t="str">
        <f>LEFT(B:B,SEARCH(" ",B2)-1)</f>
        <v>Claire</v>
      </c>
      <c r="D2" t="str">
        <f>RIGHT(B:B,LEN(B2)-SEARCH(" ",B2))</f>
        <v>Gute</v>
      </c>
      <c r="E2" s="28" t="s">
        <v>202</v>
      </c>
    </row>
    <row r="3" spans="2:7" ht="15.75" x14ac:dyDescent="0.25">
      <c r="B3" s="3" t="s">
        <v>21</v>
      </c>
      <c r="C3" t="str">
        <f t="shared" ref="C3:C50" si="0">LEFT(B:B,SEARCH(" ",B3)-1)</f>
        <v>Claire</v>
      </c>
      <c r="D3" t="str">
        <f t="shared" ref="D3:D50" si="1">RIGHT(B:B,LEN(B3)-SEARCH(" ",B3))</f>
        <v>Gute</v>
      </c>
      <c r="E3" s="28" t="s">
        <v>202</v>
      </c>
      <c r="F3">
        <v>9075645372</v>
      </c>
      <c r="G3" s="32" t="s">
        <v>227</v>
      </c>
    </row>
    <row r="4" spans="2:7" ht="15.75" x14ac:dyDescent="0.25">
      <c r="B4" s="3" t="s">
        <v>34</v>
      </c>
      <c r="C4" t="str">
        <f t="shared" si="0"/>
        <v>Darrin</v>
      </c>
      <c r="D4" t="str">
        <f t="shared" si="1"/>
        <v>Van Huff</v>
      </c>
      <c r="E4" s="28" t="s">
        <v>203</v>
      </c>
      <c r="F4">
        <v>8176564534</v>
      </c>
      <c r="G4" s="32" t="s">
        <v>228</v>
      </c>
    </row>
    <row r="5" spans="2:7" ht="15.75" x14ac:dyDescent="0.25">
      <c r="B5" s="3" t="s">
        <v>45</v>
      </c>
      <c r="C5" t="str">
        <f t="shared" si="0"/>
        <v>Sean</v>
      </c>
      <c r="D5" t="str">
        <f t="shared" si="1"/>
        <v>O'Donnell</v>
      </c>
      <c r="E5" s="28" t="s">
        <v>204</v>
      </c>
      <c r="F5">
        <v>7081233476</v>
      </c>
      <c r="G5" s="32" t="s">
        <v>229</v>
      </c>
    </row>
    <row r="6" spans="2:7" ht="15.75" x14ac:dyDescent="0.25">
      <c r="B6" s="3" t="s">
        <v>45</v>
      </c>
      <c r="C6" t="str">
        <f t="shared" si="0"/>
        <v>Sean</v>
      </c>
      <c r="D6" t="str">
        <f t="shared" si="1"/>
        <v>O'Donnell</v>
      </c>
      <c r="E6" s="28" t="s">
        <v>204</v>
      </c>
      <c r="F6">
        <v>9076545654</v>
      </c>
      <c r="G6" s="32" t="s">
        <v>230</v>
      </c>
    </row>
    <row r="7" spans="2:7" ht="15.75" x14ac:dyDescent="0.25">
      <c r="B7" s="3" t="s">
        <v>54</v>
      </c>
      <c r="C7" t="str">
        <f t="shared" si="0"/>
        <v>Brosina</v>
      </c>
      <c r="D7" t="str">
        <f t="shared" si="1"/>
        <v>Hoffman</v>
      </c>
      <c r="E7" s="28" t="s">
        <v>205</v>
      </c>
      <c r="F7">
        <v>8086633221</v>
      </c>
      <c r="G7" s="32" t="s">
        <v>231</v>
      </c>
    </row>
    <row r="8" spans="2:7" ht="15.75" x14ac:dyDescent="0.25">
      <c r="B8" s="3" t="s">
        <v>54</v>
      </c>
      <c r="C8" t="str">
        <f t="shared" si="0"/>
        <v>Brosina</v>
      </c>
      <c r="D8" t="str">
        <f t="shared" si="1"/>
        <v>Hoffman</v>
      </c>
      <c r="E8" s="28" t="s">
        <v>205</v>
      </c>
      <c r="F8">
        <v>9060005432</v>
      </c>
      <c r="G8" s="32" t="s">
        <v>232</v>
      </c>
    </row>
    <row r="9" spans="2:7" ht="15.75" x14ac:dyDescent="0.25">
      <c r="B9" s="3" t="s">
        <v>54</v>
      </c>
      <c r="C9" t="str">
        <f t="shared" si="0"/>
        <v>Brosina</v>
      </c>
      <c r="D9" t="str">
        <f t="shared" si="1"/>
        <v>Hoffman</v>
      </c>
      <c r="E9" s="28" t="s">
        <v>205</v>
      </c>
      <c r="F9">
        <v>7065432431</v>
      </c>
      <c r="G9" s="32" t="s">
        <v>233</v>
      </c>
    </row>
    <row r="10" spans="2:7" ht="15.75" x14ac:dyDescent="0.25">
      <c r="B10" s="3" t="s">
        <v>54</v>
      </c>
      <c r="C10" t="str">
        <f t="shared" si="0"/>
        <v>Brosina</v>
      </c>
      <c r="D10" t="str">
        <f t="shared" si="1"/>
        <v>Hoffman</v>
      </c>
      <c r="E10" s="28" t="s">
        <v>205</v>
      </c>
      <c r="F10">
        <v>8156453243</v>
      </c>
      <c r="G10" s="32" t="s">
        <v>234</v>
      </c>
    </row>
    <row r="11" spans="2:7" ht="15.75" x14ac:dyDescent="0.25">
      <c r="B11" s="3" t="s">
        <v>54</v>
      </c>
      <c r="C11" t="str">
        <f t="shared" si="0"/>
        <v>Brosina</v>
      </c>
      <c r="D11" t="str">
        <f t="shared" si="1"/>
        <v>Hoffman</v>
      </c>
      <c r="E11" s="28" t="s">
        <v>205</v>
      </c>
    </row>
    <row r="12" spans="2:7" ht="15.75" x14ac:dyDescent="0.25">
      <c r="B12" s="3" t="s">
        <v>54</v>
      </c>
      <c r="C12" t="str">
        <f t="shared" si="0"/>
        <v>Brosina</v>
      </c>
      <c r="D12" t="str">
        <f t="shared" si="1"/>
        <v>Hoffman</v>
      </c>
      <c r="E12" s="28" t="s">
        <v>205</v>
      </c>
    </row>
    <row r="13" spans="2:7" ht="15.75" x14ac:dyDescent="0.25">
      <c r="B13" s="3" t="s">
        <v>54</v>
      </c>
      <c r="C13" t="str">
        <f t="shared" si="0"/>
        <v>Brosina</v>
      </c>
      <c r="D13" t="str">
        <f t="shared" si="1"/>
        <v>Hoffman</v>
      </c>
      <c r="E13" s="28" t="s">
        <v>205</v>
      </c>
    </row>
    <row r="14" spans="2:7" ht="15.75" x14ac:dyDescent="0.25">
      <c r="B14" s="3" t="s">
        <v>69</v>
      </c>
      <c r="C14" t="str">
        <f t="shared" si="0"/>
        <v>Andrew</v>
      </c>
      <c r="D14" t="str">
        <f t="shared" si="1"/>
        <v>Allen</v>
      </c>
      <c r="E14" s="28" t="s">
        <v>206</v>
      </c>
    </row>
    <row r="15" spans="2:7" ht="15.75" x14ac:dyDescent="0.25">
      <c r="B15" s="3" t="s">
        <v>75</v>
      </c>
      <c r="C15" t="str">
        <f t="shared" si="0"/>
        <v>Irene</v>
      </c>
      <c r="D15" t="str">
        <f t="shared" si="1"/>
        <v>Maddox</v>
      </c>
      <c r="E15" s="28" t="s">
        <v>207</v>
      </c>
    </row>
    <row r="16" spans="2:7" ht="15.75" x14ac:dyDescent="0.25">
      <c r="B16" s="3" t="s">
        <v>80</v>
      </c>
      <c r="C16" t="str">
        <f t="shared" si="0"/>
        <v>Harold</v>
      </c>
      <c r="D16" t="str">
        <f t="shared" si="1"/>
        <v>Pawlan</v>
      </c>
      <c r="E16" s="28" t="s">
        <v>208</v>
      </c>
    </row>
    <row r="17" spans="2:5" ht="15.75" x14ac:dyDescent="0.25">
      <c r="B17" s="3" t="s">
        <v>80</v>
      </c>
      <c r="C17" t="str">
        <f t="shared" si="0"/>
        <v>Harold</v>
      </c>
      <c r="D17" t="str">
        <f t="shared" si="1"/>
        <v>Pawlan</v>
      </c>
      <c r="E17" s="28" t="s">
        <v>208</v>
      </c>
    </row>
    <row r="18" spans="2:5" ht="15.75" x14ac:dyDescent="0.25">
      <c r="B18" s="3" t="s">
        <v>88</v>
      </c>
      <c r="C18" t="str">
        <f t="shared" si="0"/>
        <v>Pete</v>
      </c>
      <c r="D18" t="str">
        <f t="shared" si="1"/>
        <v>Kriz</v>
      </c>
      <c r="E18" s="28" t="s">
        <v>209</v>
      </c>
    </row>
    <row r="19" spans="2:5" ht="15.75" x14ac:dyDescent="0.25">
      <c r="B19" s="3" t="s">
        <v>93</v>
      </c>
      <c r="C19" t="str">
        <f t="shared" si="0"/>
        <v>Alejandro</v>
      </c>
      <c r="D19" t="str">
        <f t="shared" si="1"/>
        <v>Grove</v>
      </c>
      <c r="E19" s="28" t="s">
        <v>210</v>
      </c>
    </row>
    <row r="20" spans="2:5" ht="15.75" x14ac:dyDescent="0.25">
      <c r="B20" s="3" t="s">
        <v>98</v>
      </c>
      <c r="C20" t="str">
        <f t="shared" si="0"/>
        <v>Zuschuss</v>
      </c>
      <c r="D20" t="str">
        <f t="shared" si="1"/>
        <v>Donatelli</v>
      </c>
      <c r="E20" s="28" t="s">
        <v>211</v>
      </c>
    </row>
    <row r="21" spans="2:5" ht="15.75" x14ac:dyDescent="0.25">
      <c r="B21" s="3" t="s">
        <v>98</v>
      </c>
      <c r="C21" t="str">
        <f t="shared" si="0"/>
        <v>Zuschuss</v>
      </c>
      <c r="D21" t="str">
        <f t="shared" si="1"/>
        <v>Donatelli</v>
      </c>
      <c r="E21" s="28" t="s">
        <v>211</v>
      </c>
    </row>
    <row r="22" spans="2:5" ht="15.75" x14ac:dyDescent="0.25">
      <c r="B22" s="3" t="s">
        <v>98</v>
      </c>
      <c r="C22" t="str">
        <f t="shared" si="0"/>
        <v>Zuschuss</v>
      </c>
      <c r="D22" t="str">
        <f t="shared" si="1"/>
        <v>Donatelli</v>
      </c>
      <c r="E22" s="28" t="s">
        <v>211</v>
      </c>
    </row>
    <row r="23" spans="2:5" ht="15.75" x14ac:dyDescent="0.25">
      <c r="B23" s="3" t="s">
        <v>104</v>
      </c>
      <c r="C23" t="str">
        <f t="shared" si="0"/>
        <v>Ken</v>
      </c>
      <c r="D23" t="str">
        <f t="shared" si="1"/>
        <v>Black</v>
      </c>
      <c r="E23" s="28" t="s">
        <v>212</v>
      </c>
    </row>
    <row r="24" spans="2:5" ht="15.75" x14ac:dyDescent="0.25">
      <c r="B24" s="3" t="s">
        <v>104</v>
      </c>
      <c r="C24" t="str">
        <f t="shared" si="0"/>
        <v>Ken</v>
      </c>
      <c r="D24" t="str">
        <f t="shared" si="1"/>
        <v>Black</v>
      </c>
      <c r="E24" s="28" t="s">
        <v>212</v>
      </c>
    </row>
    <row r="25" spans="2:5" ht="15.75" x14ac:dyDescent="0.25">
      <c r="B25" s="3" t="s">
        <v>110</v>
      </c>
      <c r="C25" t="str">
        <f t="shared" si="0"/>
        <v>Sandra</v>
      </c>
      <c r="D25" t="str">
        <f t="shared" si="1"/>
        <v>Flanagan</v>
      </c>
      <c r="E25" s="28" t="s">
        <v>213</v>
      </c>
    </row>
    <row r="26" spans="2:5" ht="15.75" x14ac:dyDescent="0.25">
      <c r="B26" s="3" t="s">
        <v>116</v>
      </c>
      <c r="C26" t="str">
        <f t="shared" si="0"/>
        <v>Emily</v>
      </c>
      <c r="D26" t="str">
        <f t="shared" si="1"/>
        <v>Burns</v>
      </c>
      <c r="E26" s="28" t="s">
        <v>214</v>
      </c>
    </row>
    <row r="27" spans="2:5" ht="15.75" x14ac:dyDescent="0.25">
      <c r="B27" s="3" t="s">
        <v>119</v>
      </c>
      <c r="C27" t="str">
        <f t="shared" si="0"/>
        <v>Eric</v>
      </c>
      <c r="D27" t="str">
        <f t="shared" si="1"/>
        <v>Hoffmann</v>
      </c>
      <c r="E27" s="28" t="s">
        <v>215</v>
      </c>
    </row>
    <row r="28" spans="2:5" ht="15.75" x14ac:dyDescent="0.25">
      <c r="B28" s="3" t="s">
        <v>119</v>
      </c>
      <c r="C28" t="str">
        <f t="shared" si="0"/>
        <v>Eric</v>
      </c>
      <c r="D28" t="str">
        <f t="shared" si="1"/>
        <v>Hoffmann</v>
      </c>
      <c r="E28" s="28" t="s">
        <v>215</v>
      </c>
    </row>
    <row r="29" spans="2:5" ht="15.75" x14ac:dyDescent="0.25">
      <c r="B29" s="3" t="s">
        <v>124</v>
      </c>
      <c r="C29" t="str">
        <f t="shared" si="0"/>
        <v>Tracy</v>
      </c>
      <c r="D29" t="str">
        <f t="shared" si="1"/>
        <v>Blumstein</v>
      </c>
      <c r="E29" s="28" t="s">
        <v>216</v>
      </c>
    </row>
    <row r="30" spans="2:5" ht="15.75" x14ac:dyDescent="0.25">
      <c r="B30" s="3" t="s">
        <v>124</v>
      </c>
      <c r="C30" t="str">
        <f t="shared" si="0"/>
        <v>Tracy</v>
      </c>
      <c r="D30" t="str">
        <f t="shared" si="1"/>
        <v>Blumstein</v>
      </c>
      <c r="E30" s="28" t="s">
        <v>216</v>
      </c>
    </row>
    <row r="31" spans="2:5" ht="15.75" x14ac:dyDescent="0.25">
      <c r="B31" s="3" t="s">
        <v>124</v>
      </c>
      <c r="C31" t="str">
        <f t="shared" si="0"/>
        <v>Tracy</v>
      </c>
      <c r="D31" t="str">
        <f t="shared" si="1"/>
        <v>Blumstein</v>
      </c>
      <c r="E31" s="28" t="s">
        <v>216</v>
      </c>
    </row>
    <row r="32" spans="2:5" ht="15.75" x14ac:dyDescent="0.25">
      <c r="B32" s="3" t="s">
        <v>124</v>
      </c>
      <c r="C32" t="str">
        <f t="shared" si="0"/>
        <v>Tracy</v>
      </c>
      <c r="D32" t="str">
        <f t="shared" si="1"/>
        <v>Blumstein</v>
      </c>
      <c r="E32" s="28" t="s">
        <v>216</v>
      </c>
    </row>
    <row r="33" spans="2:5" ht="15.75" x14ac:dyDescent="0.25">
      <c r="B33" s="3" t="s">
        <v>124</v>
      </c>
      <c r="C33" t="str">
        <f t="shared" si="0"/>
        <v>Tracy</v>
      </c>
      <c r="D33" t="str">
        <f t="shared" si="1"/>
        <v>Blumstein</v>
      </c>
      <c r="E33" s="28" t="s">
        <v>216</v>
      </c>
    </row>
    <row r="34" spans="2:5" ht="15.75" x14ac:dyDescent="0.25">
      <c r="B34" s="3" t="s">
        <v>124</v>
      </c>
      <c r="C34" t="str">
        <f t="shared" si="0"/>
        <v>Tracy</v>
      </c>
      <c r="D34" t="str">
        <f t="shared" si="1"/>
        <v>Blumstein</v>
      </c>
      <c r="E34" s="28" t="s">
        <v>216</v>
      </c>
    </row>
    <row r="35" spans="2:5" ht="15.75" x14ac:dyDescent="0.25">
      <c r="B35" s="3" t="s">
        <v>124</v>
      </c>
      <c r="C35" t="str">
        <f t="shared" si="0"/>
        <v>Tracy</v>
      </c>
      <c r="D35" t="str">
        <f t="shared" si="1"/>
        <v>Blumstein</v>
      </c>
      <c r="E35" s="28" t="s">
        <v>216</v>
      </c>
    </row>
    <row r="36" spans="2:5" ht="15.75" x14ac:dyDescent="0.25">
      <c r="B36" s="3" t="s">
        <v>134</v>
      </c>
      <c r="C36" t="str">
        <f t="shared" si="0"/>
        <v>Matt</v>
      </c>
      <c r="D36" t="str">
        <f t="shared" si="1"/>
        <v>Abelman</v>
      </c>
      <c r="E36" s="28" t="s">
        <v>217</v>
      </c>
    </row>
    <row r="37" spans="2:5" ht="15.75" x14ac:dyDescent="0.25">
      <c r="B37" s="3" t="s">
        <v>139</v>
      </c>
      <c r="C37" t="str">
        <f t="shared" si="0"/>
        <v>Gene</v>
      </c>
      <c r="D37" t="str">
        <f t="shared" si="1"/>
        <v>Hale</v>
      </c>
      <c r="E37" s="28" t="s">
        <v>218</v>
      </c>
    </row>
    <row r="38" spans="2:5" ht="15.75" x14ac:dyDescent="0.25">
      <c r="B38" s="3" t="s">
        <v>139</v>
      </c>
      <c r="C38" t="str">
        <f t="shared" si="0"/>
        <v>Gene</v>
      </c>
      <c r="D38" t="str">
        <f t="shared" si="1"/>
        <v>Hale</v>
      </c>
      <c r="E38" s="28" t="s">
        <v>218</v>
      </c>
    </row>
    <row r="39" spans="2:5" ht="15.75" x14ac:dyDescent="0.25">
      <c r="B39" s="3" t="s">
        <v>144</v>
      </c>
      <c r="C39" t="str">
        <f t="shared" si="0"/>
        <v>Steve</v>
      </c>
      <c r="D39" t="str">
        <f t="shared" si="1"/>
        <v>Nguyen</v>
      </c>
      <c r="E39" s="28" t="s">
        <v>219</v>
      </c>
    </row>
    <row r="40" spans="2:5" ht="15.75" x14ac:dyDescent="0.25">
      <c r="B40" s="3" t="s">
        <v>144</v>
      </c>
      <c r="C40" t="str">
        <f t="shared" si="0"/>
        <v>Steve</v>
      </c>
      <c r="D40" t="str">
        <f t="shared" si="1"/>
        <v>Nguyen</v>
      </c>
      <c r="E40" s="28" t="s">
        <v>219</v>
      </c>
    </row>
    <row r="41" spans="2:5" ht="15.75" x14ac:dyDescent="0.25">
      <c r="B41" s="3" t="s">
        <v>144</v>
      </c>
      <c r="C41" t="str">
        <f t="shared" si="0"/>
        <v>Steve</v>
      </c>
      <c r="D41" t="str">
        <f t="shared" si="1"/>
        <v>Nguyen</v>
      </c>
      <c r="E41" s="28" t="s">
        <v>219</v>
      </c>
    </row>
    <row r="42" spans="2:5" ht="15.75" x14ac:dyDescent="0.25">
      <c r="B42" s="3" t="s">
        <v>144</v>
      </c>
      <c r="C42" t="str">
        <f t="shared" si="0"/>
        <v>Steve</v>
      </c>
      <c r="D42" t="str">
        <f t="shared" si="1"/>
        <v>Nguyen</v>
      </c>
      <c r="E42" s="28" t="s">
        <v>219</v>
      </c>
    </row>
    <row r="43" spans="2:5" ht="15.75" x14ac:dyDescent="0.25">
      <c r="B43" s="3" t="s">
        <v>150</v>
      </c>
      <c r="C43" t="str">
        <f t="shared" si="0"/>
        <v>Linda</v>
      </c>
      <c r="D43" t="str">
        <f t="shared" si="1"/>
        <v>Cazamias</v>
      </c>
      <c r="E43" s="28" t="s">
        <v>220</v>
      </c>
    </row>
    <row r="44" spans="2:5" ht="15.75" x14ac:dyDescent="0.25">
      <c r="B44" s="3" t="s">
        <v>155</v>
      </c>
      <c r="C44" t="str">
        <f t="shared" si="0"/>
        <v>Ruben</v>
      </c>
      <c r="D44" t="str">
        <f t="shared" si="1"/>
        <v>Ausman</v>
      </c>
      <c r="E44" s="28" t="s">
        <v>221</v>
      </c>
    </row>
    <row r="45" spans="2:5" ht="15.75" x14ac:dyDescent="0.25">
      <c r="B45" s="3" t="s">
        <v>158</v>
      </c>
      <c r="C45" t="str">
        <f t="shared" si="0"/>
        <v>Erin</v>
      </c>
      <c r="D45" t="str">
        <f t="shared" si="1"/>
        <v>Smith</v>
      </c>
      <c r="E45" s="28" t="s">
        <v>222</v>
      </c>
    </row>
    <row r="46" spans="2:5" ht="15.75" x14ac:dyDescent="0.25">
      <c r="B46" s="3" t="s">
        <v>162</v>
      </c>
      <c r="C46" t="str">
        <f t="shared" si="0"/>
        <v>Odella</v>
      </c>
      <c r="D46" t="str">
        <f t="shared" si="1"/>
        <v>Nelson</v>
      </c>
      <c r="E46" s="28" t="s">
        <v>223</v>
      </c>
    </row>
    <row r="47" spans="2:5" ht="15.75" x14ac:dyDescent="0.25">
      <c r="B47" s="3" t="s">
        <v>162</v>
      </c>
      <c r="C47" t="str">
        <f t="shared" si="0"/>
        <v>Odella</v>
      </c>
      <c r="D47" t="str">
        <f t="shared" si="1"/>
        <v>Nelson</v>
      </c>
      <c r="E47" s="28" t="s">
        <v>223</v>
      </c>
    </row>
    <row r="48" spans="2:5" ht="15.75" x14ac:dyDescent="0.25">
      <c r="B48" s="3" t="s">
        <v>168</v>
      </c>
      <c r="C48" t="str">
        <f t="shared" si="0"/>
        <v>Patrick</v>
      </c>
      <c r="D48" t="str">
        <f t="shared" si="1"/>
        <v>O'Donnell</v>
      </c>
      <c r="E48" s="28" t="s">
        <v>224</v>
      </c>
    </row>
    <row r="49" spans="2:5" ht="15.75" x14ac:dyDescent="0.25">
      <c r="B49" s="3" t="s">
        <v>173</v>
      </c>
      <c r="C49" t="str">
        <f t="shared" si="0"/>
        <v>Lena</v>
      </c>
      <c r="D49" t="str">
        <f t="shared" si="1"/>
        <v>Hernandez</v>
      </c>
      <c r="E49" s="28" t="s">
        <v>225</v>
      </c>
    </row>
    <row r="50" spans="2:5" ht="15.75" x14ac:dyDescent="0.25">
      <c r="B50" s="3" t="s">
        <v>173</v>
      </c>
      <c r="C50" t="str">
        <f t="shared" si="0"/>
        <v>Lena</v>
      </c>
      <c r="D50" t="str">
        <f t="shared" si="1"/>
        <v>Hernandez</v>
      </c>
      <c r="E50" s="28" t="s">
        <v>225</v>
      </c>
    </row>
  </sheetData>
  <hyperlinks>
    <hyperlink ref="E2" r:id="rId1"/>
    <hyperlink ref="E3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9" r:id="rId44"/>
    <hyperlink ref="E50" r:id="rId45"/>
  </hyperlinks>
  <pageMargins left="0.7" right="0.7" top="0.75" bottom="0.75" header="0.3" footer="0.3"/>
  <pageSetup paperSize="9" fitToHeight="0" orientation="portrait" r:id="rId46"/>
  <drawing r:id="rId4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/>
  </sheetViews>
  <sheetFormatPr defaultRowHeight="15" x14ac:dyDescent="0.25"/>
  <cols>
    <col min="1" max="1" width="15.42578125" customWidth="1"/>
    <col min="2" max="2" width="18.85546875" bestFit="1" customWidth="1"/>
    <col min="3" max="3" width="12.42578125" customWidth="1"/>
    <col min="4" max="4" width="16.28515625" customWidth="1"/>
    <col min="6" max="6" width="11.85546875" customWidth="1"/>
    <col min="7" max="7" width="11.7109375" customWidth="1"/>
    <col min="8" max="8" width="15.140625" bestFit="1" customWidth="1"/>
    <col min="9" max="9" width="18.85546875" bestFit="1" customWidth="1"/>
  </cols>
  <sheetData>
    <row r="1" spans="2:10" ht="15.75" x14ac:dyDescent="0.25">
      <c r="B1" s="11" t="s">
        <v>4</v>
      </c>
      <c r="C1" s="11" t="s">
        <v>16</v>
      </c>
      <c r="D1" s="11" t="s">
        <v>11</v>
      </c>
      <c r="E1" s="11" t="s">
        <v>13</v>
      </c>
      <c r="F1" s="11" t="s">
        <v>14</v>
      </c>
      <c r="G1" s="11" t="s">
        <v>15</v>
      </c>
      <c r="H1" s="11" t="s">
        <v>10</v>
      </c>
    </row>
    <row r="2" spans="2:10" ht="15.75" x14ac:dyDescent="0.25">
      <c r="B2" s="3" t="s">
        <v>21</v>
      </c>
      <c r="C2" s="3">
        <v>219.58199999999997</v>
      </c>
      <c r="D2" s="3" t="s">
        <v>30</v>
      </c>
      <c r="E2" s="3">
        <v>731.93999999999994</v>
      </c>
      <c r="F2" s="3">
        <v>3</v>
      </c>
      <c r="G2" s="3">
        <v>0</v>
      </c>
      <c r="H2" s="3" t="s">
        <v>27</v>
      </c>
    </row>
    <row r="3" spans="2:10" ht="15.75" x14ac:dyDescent="0.25">
      <c r="B3" s="3" t="s">
        <v>75</v>
      </c>
      <c r="C3" s="3">
        <v>132.59219999999993</v>
      </c>
      <c r="D3" s="3" t="s">
        <v>62</v>
      </c>
      <c r="E3" s="3">
        <v>407.97600000000006</v>
      </c>
      <c r="F3" s="3">
        <v>3</v>
      </c>
      <c r="G3" s="3">
        <v>0.2</v>
      </c>
      <c r="H3" s="3" t="s">
        <v>39</v>
      </c>
    </row>
    <row r="4" spans="2:10" ht="15.75" x14ac:dyDescent="0.25">
      <c r="B4" s="3" t="s">
        <v>54</v>
      </c>
      <c r="C4" s="3">
        <v>90.715200000000038</v>
      </c>
      <c r="D4" s="3" t="s">
        <v>60</v>
      </c>
      <c r="E4" s="3">
        <v>907.15200000000004</v>
      </c>
      <c r="F4" s="3">
        <v>6</v>
      </c>
      <c r="G4" s="3">
        <v>0.2</v>
      </c>
      <c r="H4" s="3" t="s">
        <v>59</v>
      </c>
      <c r="J4">
        <f>IF(B:B="Brosina Hoffman",VLOOKUP(B4,Table1[[#All],[Customer Name]:[Profit]],2,FALSE),0)</f>
        <v>90.715200000000038</v>
      </c>
    </row>
    <row r="5" spans="2:10" ht="15.75" x14ac:dyDescent="0.25">
      <c r="B5" s="3" t="s">
        <v>54</v>
      </c>
      <c r="C5" s="3">
        <v>85.309199999999805</v>
      </c>
      <c r="D5" s="3" t="s">
        <v>48</v>
      </c>
      <c r="E5" s="3">
        <v>1706.1840000000002</v>
      </c>
      <c r="F5" s="3">
        <v>9</v>
      </c>
      <c r="G5" s="3">
        <v>0.2</v>
      </c>
      <c r="H5" s="3" t="s">
        <v>27</v>
      </c>
    </row>
    <row r="6" spans="2:10" ht="15.75" x14ac:dyDescent="0.25">
      <c r="B6" s="3" t="s">
        <v>54</v>
      </c>
      <c r="C6" s="3">
        <v>68.356800000000021</v>
      </c>
      <c r="D6" s="3" t="s">
        <v>60</v>
      </c>
      <c r="E6" s="3">
        <v>911.42399999999998</v>
      </c>
      <c r="F6" s="3">
        <v>4</v>
      </c>
      <c r="G6" s="3">
        <v>0.2</v>
      </c>
      <c r="H6" s="3" t="s">
        <v>59</v>
      </c>
    </row>
    <row r="7" spans="2:10" ht="15.75" x14ac:dyDescent="0.25">
      <c r="B7" s="3" t="s">
        <v>21</v>
      </c>
      <c r="C7" s="3">
        <v>41.913600000000002</v>
      </c>
      <c r="D7" s="3" t="s">
        <v>28</v>
      </c>
      <c r="E7" s="3">
        <v>261.95999999999998</v>
      </c>
      <c r="F7" s="3">
        <v>2</v>
      </c>
      <c r="G7" s="3">
        <v>0</v>
      </c>
      <c r="H7" s="3" t="s">
        <v>27</v>
      </c>
    </row>
    <row r="8" spans="2:10" ht="15.75" x14ac:dyDescent="0.25">
      <c r="B8" s="3" t="s">
        <v>54</v>
      </c>
      <c r="C8" s="3">
        <v>34.469999999999992</v>
      </c>
      <c r="D8" s="3" t="s">
        <v>64</v>
      </c>
      <c r="E8" s="3">
        <v>114.9</v>
      </c>
      <c r="F8" s="3">
        <v>5</v>
      </c>
      <c r="G8" s="3">
        <v>0</v>
      </c>
      <c r="H8" s="3" t="s">
        <v>39</v>
      </c>
    </row>
    <row r="9" spans="2:10" ht="15.75" x14ac:dyDescent="0.25">
      <c r="B9" s="3" t="s">
        <v>98</v>
      </c>
      <c r="C9" s="3">
        <v>16.010999999999981</v>
      </c>
      <c r="D9" s="3" t="s">
        <v>60</v>
      </c>
      <c r="E9" s="3">
        <v>213.48000000000002</v>
      </c>
      <c r="F9" s="3">
        <v>3</v>
      </c>
      <c r="G9" s="3">
        <v>0.2</v>
      </c>
      <c r="H9" s="3" t="s">
        <v>59</v>
      </c>
    </row>
    <row r="10" spans="2:10" ht="15.75" x14ac:dyDescent="0.25">
      <c r="B10" s="3" t="s">
        <v>54</v>
      </c>
      <c r="C10" s="3">
        <v>14.169399999999996</v>
      </c>
      <c r="D10" s="3" t="s">
        <v>55</v>
      </c>
      <c r="E10" s="3">
        <v>48.86</v>
      </c>
      <c r="F10" s="3">
        <v>7</v>
      </c>
      <c r="G10" s="3">
        <v>0</v>
      </c>
      <c r="H10" s="3" t="s">
        <v>27</v>
      </c>
    </row>
    <row r="11" spans="2:10" ht="15.75" x14ac:dyDescent="0.25">
      <c r="B11" s="3" t="s">
        <v>88</v>
      </c>
      <c r="C11" s="3">
        <v>13.317599999999999</v>
      </c>
      <c r="D11" s="3" t="s">
        <v>51</v>
      </c>
      <c r="E11" s="3">
        <v>665.88</v>
      </c>
      <c r="F11" s="3">
        <v>6</v>
      </c>
      <c r="G11" s="3">
        <v>0</v>
      </c>
      <c r="H11" s="3" t="s">
        <v>39</v>
      </c>
    </row>
    <row r="12" spans="2:10" ht="15.75" x14ac:dyDescent="0.25">
      <c r="B12" s="3" t="s">
        <v>93</v>
      </c>
      <c r="C12" s="3">
        <v>9.9899999999999949</v>
      </c>
      <c r="D12" s="3" t="s">
        <v>51</v>
      </c>
      <c r="E12" s="3">
        <v>55.5</v>
      </c>
      <c r="F12" s="3">
        <v>2</v>
      </c>
      <c r="G12" s="3">
        <v>0</v>
      </c>
      <c r="H12" s="3" t="s">
        <v>39</v>
      </c>
    </row>
    <row r="13" spans="2:10" ht="15.75" x14ac:dyDescent="0.25">
      <c r="B13" s="3" t="s">
        <v>34</v>
      </c>
      <c r="C13" s="3">
        <v>6.8713999999999995</v>
      </c>
      <c r="D13" s="3" t="s">
        <v>40</v>
      </c>
      <c r="E13" s="3">
        <v>14.62</v>
      </c>
      <c r="F13" s="3">
        <v>2</v>
      </c>
      <c r="G13" s="3">
        <v>0</v>
      </c>
      <c r="H13" s="3" t="s">
        <v>39</v>
      </c>
    </row>
    <row r="14" spans="2:10" ht="15.75" x14ac:dyDescent="0.25">
      <c r="B14" s="3" t="s">
        <v>54</v>
      </c>
      <c r="C14" s="3">
        <v>5.7824999999999998</v>
      </c>
      <c r="D14" s="3" t="s">
        <v>62</v>
      </c>
      <c r="E14" s="3">
        <v>18.504000000000001</v>
      </c>
      <c r="F14" s="3">
        <v>3</v>
      </c>
      <c r="G14" s="3">
        <v>0.2</v>
      </c>
      <c r="H14" s="3" t="s">
        <v>39</v>
      </c>
    </row>
    <row r="15" spans="2:10" ht="15.75" x14ac:dyDescent="0.25">
      <c r="B15" s="3" t="s">
        <v>69</v>
      </c>
      <c r="C15" s="3">
        <v>5.4432</v>
      </c>
      <c r="D15" s="3" t="s">
        <v>72</v>
      </c>
      <c r="E15" s="3">
        <v>15.552000000000003</v>
      </c>
      <c r="F15" s="3">
        <v>3</v>
      </c>
      <c r="G15" s="3">
        <v>0.2</v>
      </c>
      <c r="H15" s="3" t="s">
        <v>39</v>
      </c>
    </row>
    <row r="16" spans="2:10" ht="15.75" x14ac:dyDescent="0.25">
      <c r="B16" s="3" t="s">
        <v>45</v>
      </c>
      <c r="C16" s="3">
        <v>2.5163999999999991</v>
      </c>
      <c r="D16" s="3" t="s">
        <v>51</v>
      </c>
      <c r="E16" s="3">
        <v>22.368000000000002</v>
      </c>
      <c r="F16" s="3">
        <v>2</v>
      </c>
      <c r="G16" s="3">
        <v>0.2</v>
      </c>
      <c r="H16" s="3" t="s">
        <v>39</v>
      </c>
    </row>
    <row r="17" spans="2:9" ht="15.75" x14ac:dyDescent="0.25">
      <c r="B17" s="3" t="s">
        <v>98</v>
      </c>
      <c r="C17" s="3">
        <v>2.4823999999999993</v>
      </c>
      <c r="D17" s="3" t="s">
        <v>57</v>
      </c>
      <c r="E17" s="3">
        <v>8.56</v>
      </c>
      <c r="F17" s="3">
        <v>2</v>
      </c>
      <c r="G17" s="3">
        <v>0</v>
      </c>
      <c r="H17" s="3" t="s">
        <v>39</v>
      </c>
    </row>
    <row r="18" spans="2:9" ht="15.75" x14ac:dyDescent="0.25">
      <c r="B18" s="3" t="s">
        <v>54</v>
      </c>
      <c r="C18" s="3">
        <v>1.9656000000000002</v>
      </c>
      <c r="D18" s="3" t="s">
        <v>57</v>
      </c>
      <c r="E18" s="3">
        <v>7.28</v>
      </c>
      <c r="F18" s="3">
        <v>4</v>
      </c>
      <c r="G18" s="3">
        <v>0</v>
      </c>
      <c r="H18" s="3" t="s">
        <v>39</v>
      </c>
    </row>
    <row r="19" spans="2:9" ht="15.75" x14ac:dyDescent="0.25">
      <c r="B19" s="3" t="s">
        <v>80</v>
      </c>
      <c r="C19" s="3">
        <v>-3.8160000000000016</v>
      </c>
      <c r="D19" s="3" t="s">
        <v>62</v>
      </c>
      <c r="E19" s="3">
        <v>2.5439999999999996</v>
      </c>
      <c r="F19" s="3">
        <v>3</v>
      </c>
      <c r="G19" s="3">
        <v>0.8</v>
      </c>
      <c r="H19" s="3" t="s">
        <v>39</v>
      </c>
    </row>
    <row r="20" spans="2:9" ht="15.75" x14ac:dyDescent="0.25">
      <c r="B20" s="3" t="s">
        <v>80</v>
      </c>
      <c r="C20" s="3">
        <v>-123.858</v>
      </c>
      <c r="D20" s="3" t="s">
        <v>64</v>
      </c>
      <c r="E20" s="3">
        <v>68.809999999999988</v>
      </c>
      <c r="F20" s="3">
        <v>5</v>
      </c>
      <c r="G20" s="3">
        <v>0.8</v>
      </c>
      <c r="H20" s="3" t="s">
        <v>39</v>
      </c>
    </row>
    <row r="21" spans="2:9" ht="15.75" x14ac:dyDescent="0.25">
      <c r="B21" s="3" t="s">
        <v>45</v>
      </c>
      <c r="C21" s="3">
        <v>-383.03100000000006</v>
      </c>
      <c r="D21" s="3" t="s">
        <v>48</v>
      </c>
      <c r="E21" s="3">
        <v>957.57749999999999</v>
      </c>
      <c r="F21" s="3">
        <v>5</v>
      </c>
      <c r="G21" s="3">
        <v>0.45</v>
      </c>
      <c r="H21" s="3" t="s">
        <v>27</v>
      </c>
    </row>
    <row r="22" spans="2:9" ht="15.75" x14ac:dyDescent="0.25">
      <c r="D22" s="3"/>
      <c r="E22" s="3"/>
      <c r="F22" s="3"/>
      <c r="G22" s="3"/>
      <c r="H22" s="3"/>
      <c r="I22" s="3"/>
    </row>
    <row r="23" spans="2:9" ht="15.75" x14ac:dyDescent="0.25">
      <c r="D23" s="3"/>
      <c r="E23" s="3"/>
      <c r="F23" s="3"/>
      <c r="G23" s="3"/>
      <c r="H23" s="3"/>
      <c r="I23" s="3"/>
    </row>
    <row r="24" spans="2:9" ht="15.75" x14ac:dyDescent="0.25">
      <c r="D24" s="3"/>
      <c r="E24" s="3"/>
      <c r="F24" s="3"/>
      <c r="G24" s="3"/>
      <c r="H24" s="3"/>
      <c r="I24" s="3"/>
    </row>
    <row r="25" spans="2:9" ht="15.75" x14ac:dyDescent="0.25">
      <c r="D25" s="3"/>
      <c r="E25" s="3"/>
      <c r="F25" s="3"/>
      <c r="G25" s="3"/>
      <c r="H25" s="3"/>
      <c r="I25" s="3"/>
    </row>
    <row r="26" spans="2:9" ht="15.75" x14ac:dyDescent="0.25">
      <c r="D26" s="3"/>
      <c r="E26" s="3"/>
      <c r="F26" s="3"/>
      <c r="G26" s="3"/>
      <c r="H26" s="3"/>
      <c r="I26" s="3"/>
    </row>
  </sheetData>
  <sortState ref="B2:I21">
    <sortCondition descending="1" ref="E2:E21"/>
  </sortState>
  <conditionalFormatting sqref="B1:H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4" rank="5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/>
  </sheetViews>
  <sheetFormatPr defaultRowHeight="15" x14ac:dyDescent="0.25"/>
  <cols>
    <col min="1" max="1" width="13.28515625" customWidth="1"/>
    <col min="2" max="2" width="26.42578125" bestFit="1" customWidth="1"/>
  </cols>
  <sheetData>
    <row r="3" spans="2:2" x14ac:dyDescent="0.25">
      <c r="B3" s="28" t="s">
        <v>238</v>
      </c>
    </row>
    <row r="4" spans="2:2" x14ac:dyDescent="0.25">
      <c r="B4" s="28" t="s">
        <v>239</v>
      </c>
    </row>
    <row r="5" spans="2:2" x14ac:dyDescent="0.25">
      <c r="B5" t="s">
        <v>235</v>
      </c>
    </row>
    <row r="6" spans="2:2" x14ac:dyDescent="0.25">
      <c r="B6" t="s">
        <v>237</v>
      </c>
    </row>
    <row r="9" spans="2:2" x14ac:dyDescent="0.25">
      <c r="B9" s="28" t="s">
        <v>236</v>
      </c>
    </row>
  </sheetData>
  <hyperlinks>
    <hyperlink ref="B9" r:id="rId1"/>
    <hyperlink ref="B3" location="Sheet1!A1" display="Home"/>
    <hyperlink ref="B4" location="'Pivot table and visualization'!A1" display="Pivot table and visualization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Main data</vt:lpstr>
      <vt:lpstr>Pivot table and visualization</vt:lpstr>
      <vt:lpstr>Data for functions</vt:lpstr>
      <vt:lpstr>Arithmetic operations</vt:lpstr>
      <vt:lpstr>Splitting and combination</vt:lpstr>
      <vt:lpstr>data for sorting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2023-05-15T20:23:21Z</cp:lastPrinted>
  <dcterms:created xsi:type="dcterms:W3CDTF">2023-04-30T21:17:54Z</dcterms:created>
  <dcterms:modified xsi:type="dcterms:W3CDTF">2023-05-15T22:12:26Z</dcterms:modified>
</cp:coreProperties>
</file>