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14380" windowHeight="4100" activeTab="3"/>
  </bookViews>
  <sheets>
    <sheet name="1" sheetId="1" r:id="rId1"/>
    <sheet name="2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4" l="1"/>
  <c r="B90" i="4"/>
  <c r="B45" i="4"/>
  <c r="B27" i="4"/>
  <c r="B75" i="3" l="1"/>
  <c r="B70" i="3"/>
  <c r="B31" i="3"/>
  <c r="E26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8" i="2"/>
  <c r="J2" i="2"/>
  <c r="J3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L19" i="2" l="1"/>
  <c r="L3" i="2"/>
  <c r="L26" i="2"/>
  <c r="L18" i="2"/>
  <c r="L10" i="2"/>
  <c r="L2" i="2"/>
  <c r="L31" i="2"/>
  <c r="L23" i="2"/>
  <c r="L15" i="2"/>
  <c r="L7" i="2"/>
  <c r="L27" i="2"/>
  <c r="L11" i="2"/>
  <c r="L30" i="2"/>
  <c r="L22" i="2"/>
  <c r="L14" i="2"/>
  <c r="L6" i="2"/>
  <c r="M21" i="2"/>
  <c r="M9" i="2"/>
  <c r="M28" i="2"/>
  <c r="M20" i="2"/>
  <c r="M8" i="2"/>
  <c r="L29" i="2"/>
  <c r="L25" i="2"/>
  <c r="L21" i="2"/>
  <c r="L17" i="2"/>
  <c r="L13" i="2"/>
  <c r="L9" i="2"/>
  <c r="L5" i="2"/>
  <c r="M31" i="2"/>
  <c r="M27" i="2"/>
  <c r="M23" i="2"/>
  <c r="M19" i="2"/>
  <c r="M15" i="2"/>
  <c r="M11" i="2"/>
  <c r="M7" i="2"/>
  <c r="M3" i="2"/>
  <c r="M29" i="2"/>
  <c r="M25" i="2"/>
  <c r="M17" i="2"/>
  <c r="M13" i="2"/>
  <c r="M5" i="2"/>
  <c r="M24" i="2"/>
  <c r="M16" i="2"/>
  <c r="M12" i="2"/>
  <c r="M4" i="2"/>
  <c r="L28" i="2"/>
  <c r="L24" i="2"/>
  <c r="L20" i="2"/>
  <c r="L16" i="2"/>
  <c r="L12" i="2"/>
  <c r="L8" i="2"/>
  <c r="L4" i="2"/>
  <c r="M30" i="2"/>
  <c r="M26" i="2"/>
  <c r="M22" i="2"/>
  <c r="M18" i="2"/>
  <c r="M14" i="2"/>
  <c r="M10" i="2"/>
  <c r="M6" i="2"/>
  <c r="M2" i="2"/>
  <c r="Q2" i="2" l="1"/>
  <c r="R2" i="2" s="1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<sst xmlns="http://schemas.openxmlformats.org/spreadsheetml/2006/main" count="177" uniqueCount="147">
  <si>
    <t>Product ID</t>
  </si>
  <si>
    <t>Product Name</t>
  </si>
  <si>
    <t>Category</t>
  </si>
  <si>
    <t>Price ($)</t>
  </si>
  <si>
    <t>Quantity</t>
  </si>
  <si>
    <t>Supplier</t>
  </si>
  <si>
    <t>Purchase Date</t>
  </si>
  <si>
    <t>Apple MacBook Pro</t>
  </si>
  <si>
    <t>Electronic</t>
  </si>
  <si>
    <t>Tech Giant</t>
  </si>
  <si>
    <t>Nike Air Max Shoes</t>
  </si>
  <si>
    <t>Footwear</t>
  </si>
  <si>
    <t>Foot Locker</t>
  </si>
  <si>
    <t>Samsung Galaxy S21</t>
  </si>
  <si>
    <t>Electronics</t>
  </si>
  <si>
    <t>Best Buy</t>
  </si>
  <si>
    <t>Adidas Originals Hoodie</t>
  </si>
  <si>
    <t>Apparel</t>
  </si>
  <si>
    <t>Adidas Store</t>
  </si>
  <si>
    <t>Dell Inspiron Desktop</t>
  </si>
  <si>
    <t>Walmart</t>
  </si>
  <si>
    <t>Levi's 501 Jeans</t>
  </si>
  <si>
    <t>Apprel</t>
  </si>
  <si>
    <t>Levi's Store</t>
  </si>
  <si>
    <t>Apple iPhone 13</t>
  </si>
  <si>
    <t>Apple Store</t>
  </si>
  <si>
    <t>Reebok Nano X Shoes</t>
  </si>
  <si>
    <t>Reebok Outlet</t>
  </si>
  <si>
    <t>ASUS ROG Gaming Laptop</t>
  </si>
  <si>
    <t>Calvin Klein T-Shirt</t>
  </si>
  <si>
    <t>Macy's</t>
  </si>
  <si>
    <t>Sony WH-1000XM4 Headphones</t>
  </si>
  <si>
    <t>Timberland 6-Inch Boots</t>
  </si>
  <si>
    <t>Timberland Store</t>
  </si>
  <si>
    <t>Fitbit Charge 5</t>
  </si>
  <si>
    <t>Fitbit Store</t>
  </si>
  <si>
    <t>Clothing</t>
  </si>
  <si>
    <t>Google Pixel 6</t>
  </si>
  <si>
    <t>Month</t>
  </si>
  <si>
    <t>Year</t>
  </si>
  <si>
    <t>Weekday</t>
  </si>
  <si>
    <t>Transaction ID</t>
  </si>
  <si>
    <t>Date</t>
  </si>
  <si>
    <t>Product</t>
  </si>
  <si>
    <t>Cost of Good ($)</t>
  </si>
  <si>
    <t>Price Sold ($)</t>
  </si>
  <si>
    <t>Laptop</t>
  </si>
  <si>
    <t>Smartphone</t>
  </si>
  <si>
    <t>Headphones</t>
  </si>
  <si>
    <t>Tablet</t>
  </si>
  <si>
    <t>Smartwatch</t>
  </si>
  <si>
    <t>Speaker</t>
  </si>
  <si>
    <t>Monitor</t>
  </si>
  <si>
    <t>Keyboard</t>
  </si>
  <si>
    <t>Mouse</t>
  </si>
  <si>
    <t>Router</t>
  </si>
  <si>
    <t>Printer</t>
  </si>
  <si>
    <t>Webcam</t>
  </si>
  <si>
    <t>External HDD</t>
  </si>
  <si>
    <t>USB Drive</t>
  </si>
  <si>
    <t>Power Bank</t>
  </si>
  <si>
    <t>Headset</t>
  </si>
  <si>
    <t>Tablet Case</t>
  </si>
  <si>
    <t>Laptop Bag</t>
  </si>
  <si>
    <t>Wireless Mouse</t>
  </si>
  <si>
    <t>Printer Ink</t>
  </si>
  <si>
    <t>External SSD</t>
  </si>
  <si>
    <t>HDMI Cable</t>
  </si>
  <si>
    <t>USB Hub</t>
  </si>
  <si>
    <t>Mouse Pad</t>
  </si>
  <si>
    <t>Phone Case</t>
  </si>
  <si>
    <t>Ethernet Cable</t>
  </si>
  <si>
    <t>Laptop Stand</t>
  </si>
  <si>
    <t>Keyboard Cleaner</t>
  </si>
  <si>
    <t>Screen Protector</t>
  </si>
  <si>
    <t>Surge Protector</t>
  </si>
  <si>
    <t>Weekday_no</t>
  </si>
  <si>
    <t>Profit</t>
  </si>
  <si>
    <t>Profit per quantity</t>
  </si>
  <si>
    <t>Cost per quantity</t>
  </si>
  <si>
    <t>Price per quantity</t>
  </si>
  <si>
    <t>Transaction status</t>
  </si>
  <si>
    <t>Profit percentage</t>
  </si>
  <si>
    <t>Product_ID</t>
  </si>
  <si>
    <t>Transaction by Profit %</t>
  </si>
  <si>
    <t>Serial No.</t>
  </si>
  <si>
    <t>Age (years)</t>
  </si>
  <si>
    <t>Height (cm)</t>
  </si>
  <si>
    <t>Weight (kg)</t>
  </si>
  <si>
    <t>Blood Pressure (mmHg)</t>
  </si>
  <si>
    <t>Cholesterol Level (mg/dL)</t>
  </si>
  <si>
    <t>Blood Sugar Level (mg/dL)</t>
  </si>
  <si>
    <t>120/80</t>
  </si>
  <si>
    <t>130/85</t>
  </si>
  <si>
    <t>125/82</t>
  </si>
  <si>
    <t>140/90</t>
  </si>
  <si>
    <t>128/84</t>
  </si>
  <si>
    <t>118/78</t>
  </si>
  <si>
    <t>135/88</t>
  </si>
  <si>
    <t>122/81</t>
  </si>
  <si>
    <t>128/82</t>
  </si>
  <si>
    <t>125/80</t>
  </si>
  <si>
    <t>120/78</t>
  </si>
  <si>
    <t>132/86</t>
  </si>
  <si>
    <t>118/76</t>
  </si>
  <si>
    <t>1. What is the correlation between weight and cholesterol level?</t>
  </si>
  <si>
    <t>Since the correlation is 0.5, then we say there is moderate correlation between weight and cholesterol level.</t>
  </si>
  <si>
    <t>2. Is there a significant correlation between height and blood sugar level?</t>
  </si>
  <si>
    <t>Correlation coefficient (r) between these 2 variables is:</t>
  </si>
  <si>
    <t>There is no significant relationship between height and blood sugar level.</t>
  </si>
  <si>
    <t>r:</t>
  </si>
  <si>
    <t>3. How well can we predict cholesterol level based on weight?</t>
  </si>
  <si>
    <t>With an R-squared value of 0.2531, we find that the regression model does not fit this data, and will be a poor model to thus, make predictions.</t>
  </si>
  <si>
    <t>From the scatter plot, the data points are not communicating any clear messages, hence, our chances of making such prediction and be close to accurate is around 25%</t>
  </si>
  <si>
    <t>From the scatter plot and the R-squared value, our chances of estimating a cholesterol level accurately based on height is around 15%, even a lesser chance compared with that of weight</t>
  </si>
  <si>
    <t>Yes, age has a strong positive correlation with cholesterol level, with a correlation coefficient of 0.88</t>
  </si>
  <si>
    <t>4. Can we estimate cholesterol level based on height?</t>
  </si>
  <si>
    <t>5. Does age have a correlation with cholesterol level?</t>
  </si>
  <si>
    <t>Systolic</t>
  </si>
  <si>
    <t>7. Is there a correlation between systolic and cholesterol level?</t>
  </si>
  <si>
    <t>Yes, there is a correlation between these 2 variables with a correlation coefficient of 0.81</t>
  </si>
  <si>
    <t xml:space="preserve">8. Is there a linear relationship between weight and blood sugar level? </t>
  </si>
  <si>
    <t xml:space="preserve">9. Can we predict blood sugar level based on age? </t>
  </si>
  <si>
    <t>We find that with an R-squared of 0.7854, the model is a strong fit for this data (the 2 variables involved)</t>
  </si>
  <si>
    <t>Substitute 70 for x in the equation on the chart to get a new y value which is the predicted blood sugar level</t>
  </si>
  <si>
    <t>With the regression model of y, we can make the prediction for the blood sugar level with 78% certainty.</t>
  </si>
  <si>
    <t>D</t>
  </si>
  <si>
    <t>Temperature (°C)</t>
  </si>
  <si>
    <t>Humidity (%)</t>
  </si>
  <si>
    <t>Pressure (hPa)</t>
  </si>
  <si>
    <t>Wind Speed (km/h)</t>
  </si>
  <si>
    <t>Solar Radiation (W/m^2)</t>
  </si>
  <si>
    <t>Energy Consumption (kWh)</t>
  </si>
  <si>
    <t xml:space="preserve">1. Is there a correlation between temperature and energy consumption? </t>
  </si>
  <si>
    <t>Yes, There is a perfect positive correlation. This will most likely not be the situation with a real world data.</t>
  </si>
  <si>
    <t>2. What is the correlation between humidity and solar radiation?</t>
  </si>
  <si>
    <t>There is a strong negative correlation between the two variables, that is, as one variable increases, the other reduces.</t>
  </si>
  <si>
    <t>3. Can we predict energy consumption based on temperature using linear regression?</t>
  </si>
  <si>
    <t>Yes, energy consumption can be predicted based on temperature as can be seen from the scatterplot in one above.</t>
  </si>
  <si>
    <t>y= x + 20</t>
  </si>
  <si>
    <t>slope= 20</t>
  </si>
  <si>
    <t>intercept =1</t>
  </si>
  <si>
    <t>with an R-squared of 1, we have a perfect model.</t>
  </si>
  <si>
    <t>Yes, there is a strong negative correlation between the 2 variables.</t>
  </si>
  <si>
    <t>4. What is the regression equation for predicting energy consumption based on wind speed?</t>
  </si>
  <si>
    <t>5. Do pressure and wind speed have any relationship?</t>
  </si>
  <si>
    <t>6. What is the correlation between solar radiation and energy consumption?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</si>
</sst>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12" fontId="0" fillId="0" borderId="0" xfId="0" applyNumberFormat="1"/>
    <xf numFmtId="12" fontId="2" fillId="2" borderId="0" xfId="0" applyNumberFormat="1" applyFont="1" applyFill="1" applyAlignment="1">
      <alignment horizontal="left"/>
    </xf>
    <xf numFmtId="12" fontId="2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22">
    <dxf>
      <numFmt numFmtId="1" formatCode="0"/>
    </dxf>
    <dxf>
      <numFmt numFmtId="17" formatCode="#\ ?/?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&quot;$&quot;#,##0.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0" formatCode="General"/>
    </dxf>
    <dxf>
      <numFmt numFmtId="19" formatCode="m/d/yyyy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Scatter</a:t>
            </a:r>
            <a:r>
              <a:rPr lang="en-US" sz="1100" baseline="0"/>
              <a:t> of weight and c</a:t>
            </a:r>
            <a:r>
              <a:rPr lang="en-US" sz="1100"/>
              <a:t>holesterol Level (mg/dL)</a:t>
            </a:r>
          </a:p>
        </c:rich>
      </c:tx>
      <c:layout>
        <c:manualLayout>
          <c:xMode val="edge"/>
          <c:yMode val="edge"/>
          <c:x val="6.4588819283934189E-4"/>
          <c:y val="2.370371476405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Cholesterol Level (mg/dL)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46374926764571"/>
                  <c:y val="-0.34636679912128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'3'!$D$2:$D$23</c:f>
              <c:numCache>
                <c:formatCode>General</c:formatCode>
                <c:ptCount val="22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68</c:v>
                </c:pt>
                <c:pt idx="4">
                  <c:v>73</c:v>
                </c:pt>
                <c:pt idx="5">
                  <c:v>65</c:v>
                </c:pt>
                <c:pt idx="6">
                  <c:v>77</c:v>
                </c:pt>
                <c:pt idx="7">
                  <c:v>72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68</c:v>
                </c:pt>
                <c:pt idx="12">
                  <c:v>80</c:v>
                </c:pt>
                <c:pt idx="13">
                  <c:v>73</c:v>
                </c:pt>
                <c:pt idx="14">
                  <c:v>75</c:v>
                </c:pt>
                <c:pt idx="15">
                  <c:v>70</c:v>
                </c:pt>
                <c:pt idx="16">
                  <c:v>82</c:v>
                </c:pt>
                <c:pt idx="17">
                  <c:v>76</c:v>
                </c:pt>
                <c:pt idx="18">
                  <c:v>72</c:v>
                </c:pt>
                <c:pt idx="19">
                  <c:v>78</c:v>
                </c:pt>
                <c:pt idx="20">
                  <c:v>74</c:v>
                </c:pt>
                <c:pt idx="21">
                  <c:v>76</c:v>
                </c:pt>
              </c:numCache>
            </c:numRef>
          </c:xVal>
          <c:yVal>
            <c:numRef>
              <c:f>'3'!$G$2:$G$23</c:f>
              <c:numCache>
                <c:formatCode>General</c:formatCode>
                <c:ptCount val="22"/>
                <c:pt idx="0">
                  <c:v>200</c:v>
                </c:pt>
                <c:pt idx="1">
                  <c:v>210</c:v>
                </c:pt>
                <c:pt idx="2">
                  <c:v>190</c:v>
                </c:pt>
                <c:pt idx="3">
                  <c:v>230</c:v>
                </c:pt>
                <c:pt idx="4">
                  <c:v>220</c:v>
                </c:pt>
                <c:pt idx="5">
                  <c:v>180</c:v>
                </c:pt>
                <c:pt idx="6">
                  <c:v>240</c:v>
                </c:pt>
                <c:pt idx="7">
                  <c:v>200</c:v>
                </c:pt>
                <c:pt idx="8">
                  <c:v>210</c:v>
                </c:pt>
                <c:pt idx="9">
                  <c:v>215</c:v>
                </c:pt>
                <c:pt idx="10">
                  <c:v>190</c:v>
                </c:pt>
                <c:pt idx="11">
                  <c:v>205</c:v>
                </c:pt>
                <c:pt idx="12">
                  <c:v>225</c:v>
                </c:pt>
                <c:pt idx="13">
                  <c:v>195</c:v>
                </c:pt>
                <c:pt idx="14">
                  <c:v>210</c:v>
                </c:pt>
                <c:pt idx="15">
                  <c:v>185</c:v>
                </c:pt>
                <c:pt idx="16">
                  <c:v>230</c:v>
                </c:pt>
                <c:pt idx="17">
                  <c:v>215</c:v>
                </c:pt>
                <c:pt idx="18">
                  <c:v>200</c:v>
                </c:pt>
                <c:pt idx="19">
                  <c:v>220</c:v>
                </c:pt>
                <c:pt idx="20">
                  <c:v>205</c:v>
                </c:pt>
                <c:pt idx="21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5-4C10-BCAD-31ABFF52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77288"/>
        <c:axId val="617073680"/>
      </c:scatterChart>
      <c:valAx>
        <c:axId val="61707728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3680"/>
        <c:crosses val="autoZero"/>
        <c:crossBetween val="midCat"/>
      </c:valAx>
      <c:valAx>
        <c:axId val="617073680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72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</a:t>
            </a:r>
            <a:r>
              <a:rPr lang="en-US" sz="1200" baseline="0"/>
              <a:t> of height and cholesterol level</a:t>
            </a:r>
            <a:endParaRPr lang="en-US" sz="1200"/>
          </a:p>
        </c:rich>
      </c:tx>
      <c:layout>
        <c:manualLayout>
          <c:xMode val="edge"/>
          <c:yMode val="edge"/>
          <c:x val="1.4223329564457925E-3"/>
          <c:y val="2.10263127535128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9480910758898"/>
                  <c:y val="-0.38196209785413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'3'!$C$2:$C$23</c:f>
              <c:numCache>
                <c:formatCode>General</c:formatCode>
                <c:ptCount val="22"/>
                <c:pt idx="0">
                  <c:v>175</c:v>
                </c:pt>
                <c:pt idx="1">
                  <c:v>168</c:v>
                </c:pt>
                <c:pt idx="2">
                  <c:v>180</c:v>
                </c:pt>
                <c:pt idx="3">
                  <c:v>163</c:v>
                </c:pt>
                <c:pt idx="4">
                  <c:v>172</c:v>
                </c:pt>
                <c:pt idx="5">
                  <c:v>160</c:v>
                </c:pt>
                <c:pt idx="6">
                  <c:v>178</c:v>
                </c:pt>
                <c:pt idx="7">
                  <c:v>167</c:v>
                </c:pt>
                <c:pt idx="8">
                  <c:v>175</c:v>
                </c:pt>
                <c:pt idx="9">
                  <c:v>170</c:v>
                </c:pt>
                <c:pt idx="10">
                  <c:v>172</c:v>
                </c:pt>
                <c:pt idx="11">
                  <c:v>163</c:v>
                </c:pt>
                <c:pt idx="12">
                  <c:v>178</c:v>
                </c:pt>
                <c:pt idx="13">
                  <c:v>169</c:v>
                </c:pt>
                <c:pt idx="14">
                  <c:v>173</c:v>
                </c:pt>
                <c:pt idx="15">
                  <c:v>166</c:v>
                </c:pt>
                <c:pt idx="16">
                  <c:v>180</c:v>
                </c:pt>
                <c:pt idx="17">
                  <c:v>168</c:v>
                </c:pt>
                <c:pt idx="18">
                  <c:v>171</c:v>
                </c:pt>
                <c:pt idx="19">
                  <c:v>175</c:v>
                </c:pt>
                <c:pt idx="20">
                  <c:v>170</c:v>
                </c:pt>
                <c:pt idx="21">
                  <c:v>173</c:v>
                </c:pt>
              </c:numCache>
            </c:numRef>
          </c:xVal>
          <c:yVal>
            <c:numRef>
              <c:f>'3'!$G$2:$G$23</c:f>
              <c:numCache>
                <c:formatCode>General</c:formatCode>
                <c:ptCount val="22"/>
                <c:pt idx="0">
                  <c:v>200</c:v>
                </c:pt>
                <c:pt idx="1">
                  <c:v>210</c:v>
                </c:pt>
                <c:pt idx="2">
                  <c:v>190</c:v>
                </c:pt>
                <c:pt idx="3">
                  <c:v>230</c:v>
                </c:pt>
                <c:pt idx="4">
                  <c:v>220</c:v>
                </c:pt>
                <c:pt idx="5">
                  <c:v>180</c:v>
                </c:pt>
                <c:pt idx="6">
                  <c:v>240</c:v>
                </c:pt>
                <c:pt idx="7">
                  <c:v>200</c:v>
                </c:pt>
                <c:pt idx="8">
                  <c:v>210</c:v>
                </c:pt>
                <c:pt idx="9">
                  <c:v>215</c:v>
                </c:pt>
                <c:pt idx="10">
                  <c:v>190</c:v>
                </c:pt>
                <c:pt idx="11">
                  <c:v>205</c:v>
                </c:pt>
                <c:pt idx="12">
                  <c:v>225</c:v>
                </c:pt>
                <c:pt idx="13">
                  <c:v>195</c:v>
                </c:pt>
                <c:pt idx="14">
                  <c:v>210</c:v>
                </c:pt>
                <c:pt idx="15">
                  <c:v>185</c:v>
                </c:pt>
                <c:pt idx="16">
                  <c:v>230</c:v>
                </c:pt>
                <c:pt idx="17">
                  <c:v>215</c:v>
                </c:pt>
                <c:pt idx="18">
                  <c:v>200</c:v>
                </c:pt>
                <c:pt idx="19">
                  <c:v>220</c:v>
                </c:pt>
                <c:pt idx="20">
                  <c:v>205</c:v>
                </c:pt>
                <c:pt idx="21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6-4473-BE28-5276EA04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8296"/>
        <c:axId val="606341248"/>
      </c:scatterChart>
      <c:valAx>
        <c:axId val="60633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41248"/>
        <c:crosses val="autoZero"/>
        <c:crossBetween val="midCat"/>
      </c:valAx>
      <c:valAx>
        <c:axId val="606341248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Scatter</a:t>
            </a:r>
            <a:r>
              <a:rPr lang="en-US" sz="1100" baseline="0"/>
              <a:t> of weight and blood sugar level</a:t>
            </a:r>
            <a:endParaRPr lang="en-US" sz="1100"/>
          </a:p>
        </c:rich>
      </c:tx>
      <c:layout>
        <c:manualLayout>
          <c:xMode val="edge"/>
          <c:yMode val="edge"/>
          <c:x val="1.9086004750725406E-3"/>
          <c:y val="2.194787379972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04074127937174"/>
                  <c:y val="-0.35318449391356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'3'!$D$2:$D$23</c:f>
              <c:numCache>
                <c:formatCode>General</c:formatCode>
                <c:ptCount val="22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68</c:v>
                </c:pt>
                <c:pt idx="4">
                  <c:v>73</c:v>
                </c:pt>
                <c:pt idx="5">
                  <c:v>65</c:v>
                </c:pt>
                <c:pt idx="6">
                  <c:v>77</c:v>
                </c:pt>
                <c:pt idx="7">
                  <c:v>72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68</c:v>
                </c:pt>
                <c:pt idx="12">
                  <c:v>80</c:v>
                </c:pt>
                <c:pt idx="13">
                  <c:v>73</c:v>
                </c:pt>
                <c:pt idx="14">
                  <c:v>75</c:v>
                </c:pt>
                <c:pt idx="15">
                  <c:v>70</c:v>
                </c:pt>
                <c:pt idx="16">
                  <c:v>82</c:v>
                </c:pt>
                <c:pt idx="17">
                  <c:v>76</c:v>
                </c:pt>
                <c:pt idx="18">
                  <c:v>72</c:v>
                </c:pt>
                <c:pt idx="19">
                  <c:v>78</c:v>
                </c:pt>
                <c:pt idx="20">
                  <c:v>74</c:v>
                </c:pt>
                <c:pt idx="21">
                  <c:v>76</c:v>
                </c:pt>
              </c:numCache>
            </c:numRef>
          </c:xVal>
          <c:yVal>
            <c:numRef>
              <c:f>'3'!$H$2:$H$23</c:f>
              <c:numCache>
                <c:formatCode>General</c:formatCode>
                <c:ptCount val="22"/>
                <c:pt idx="0">
                  <c:v>90</c:v>
                </c:pt>
                <c:pt idx="1">
                  <c:v>95</c:v>
                </c:pt>
                <c:pt idx="2">
                  <c:v>88</c:v>
                </c:pt>
                <c:pt idx="3">
                  <c:v>105</c:v>
                </c:pt>
                <c:pt idx="4">
                  <c:v>98</c:v>
                </c:pt>
                <c:pt idx="5">
                  <c:v>85</c:v>
                </c:pt>
                <c:pt idx="6">
                  <c:v>110</c:v>
                </c:pt>
                <c:pt idx="7">
                  <c:v>92</c:v>
                </c:pt>
                <c:pt idx="8">
                  <c:v>95</c:v>
                </c:pt>
                <c:pt idx="9">
                  <c:v>100</c:v>
                </c:pt>
                <c:pt idx="10">
                  <c:v>90</c:v>
                </c:pt>
                <c:pt idx="11">
                  <c:v>98</c:v>
                </c:pt>
                <c:pt idx="12">
                  <c:v>105</c:v>
                </c:pt>
                <c:pt idx="13">
                  <c:v>88</c:v>
                </c:pt>
                <c:pt idx="14">
                  <c:v>100</c:v>
                </c:pt>
                <c:pt idx="15">
                  <c:v>90</c:v>
                </c:pt>
                <c:pt idx="16">
                  <c:v>105</c:v>
                </c:pt>
                <c:pt idx="17">
                  <c:v>98</c:v>
                </c:pt>
                <c:pt idx="18">
                  <c:v>92</c:v>
                </c:pt>
                <c:pt idx="19">
                  <c:v>100</c:v>
                </c:pt>
                <c:pt idx="20">
                  <c:v>95</c:v>
                </c:pt>
                <c:pt idx="2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2-4EFF-817E-FBA4D3FF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68256"/>
        <c:axId val="617065960"/>
      </c:scatterChart>
      <c:valAx>
        <c:axId val="61706825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5960"/>
        <c:crosses val="autoZero"/>
        <c:crossBetween val="midCat"/>
      </c:valAx>
      <c:valAx>
        <c:axId val="6170659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Scatter</a:t>
            </a:r>
            <a:r>
              <a:rPr lang="en-US" sz="1100" baseline="0"/>
              <a:t> of age and blood sugar level</a:t>
            </a:r>
            <a:endParaRPr lang="en-US" sz="1100"/>
          </a:p>
        </c:rich>
      </c:tx>
      <c:layout>
        <c:manualLayout>
          <c:xMode val="edge"/>
          <c:yMode val="edge"/>
          <c:x val="1.494741214902100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  <a:tailEnd type="oval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FF6D6D">
                    <a:alpha val="88000"/>
                  </a:srgbClr>
                </a:solidFill>
                <a:prstDash val="dashDot"/>
                <a:tailEnd type="triangle"/>
              </a:ln>
              <a:effectLst/>
            </c:spPr>
            <c:trendlineType val="linear"/>
            <c:forward val="8"/>
            <c:dispRSqr val="1"/>
            <c:dispEq val="1"/>
            <c:trendlineLbl>
              <c:layout>
                <c:manualLayout>
                  <c:x val="0.1341628394600313"/>
                  <c:y val="-0.22086206896551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'3'!$B$2:$B$23</c:f>
              <c:numCache>
                <c:formatCode>General</c:formatCode>
                <c:ptCount val="22"/>
                <c:pt idx="0">
                  <c:v>35</c:v>
                </c:pt>
                <c:pt idx="1">
                  <c:v>42</c:v>
                </c:pt>
                <c:pt idx="2">
                  <c:v>28</c:v>
                </c:pt>
                <c:pt idx="3">
                  <c:v>55</c:v>
                </c:pt>
                <c:pt idx="4">
                  <c:v>48</c:v>
                </c:pt>
                <c:pt idx="5">
                  <c:v>38</c:v>
                </c:pt>
                <c:pt idx="6">
                  <c:v>62</c:v>
                </c:pt>
                <c:pt idx="7">
                  <c:v>29</c:v>
                </c:pt>
                <c:pt idx="8">
                  <c:v>45</c:v>
                </c:pt>
                <c:pt idx="9">
                  <c:v>50</c:v>
                </c:pt>
                <c:pt idx="10">
                  <c:v>33</c:v>
                </c:pt>
                <c:pt idx="11">
                  <c:v>40</c:v>
                </c:pt>
                <c:pt idx="12">
                  <c:v>57</c:v>
                </c:pt>
                <c:pt idx="13">
                  <c:v>36</c:v>
                </c:pt>
                <c:pt idx="14">
                  <c:v>47</c:v>
                </c:pt>
                <c:pt idx="15">
                  <c:v>31</c:v>
                </c:pt>
                <c:pt idx="16">
                  <c:v>52</c:v>
                </c:pt>
                <c:pt idx="17">
                  <c:v>44</c:v>
                </c:pt>
                <c:pt idx="18">
                  <c:v>30</c:v>
                </c:pt>
                <c:pt idx="19">
                  <c:v>58</c:v>
                </c:pt>
                <c:pt idx="20">
                  <c:v>39</c:v>
                </c:pt>
                <c:pt idx="21">
                  <c:v>49</c:v>
                </c:pt>
              </c:numCache>
            </c:numRef>
          </c:xVal>
          <c:yVal>
            <c:numRef>
              <c:f>'3'!$H$2:$H$23</c:f>
              <c:numCache>
                <c:formatCode>General</c:formatCode>
                <c:ptCount val="22"/>
                <c:pt idx="0">
                  <c:v>90</c:v>
                </c:pt>
                <c:pt idx="1">
                  <c:v>95</c:v>
                </c:pt>
                <c:pt idx="2">
                  <c:v>88</c:v>
                </c:pt>
                <c:pt idx="3">
                  <c:v>105</c:v>
                </c:pt>
                <c:pt idx="4">
                  <c:v>98</c:v>
                </c:pt>
                <c:pt idx="5">
                  <c:v>85</c:v>
                </c:pt>
                <c:pt idx="6">
                  <c:v>110</c:v>
                </c:pt>
                <c:pt idx="7">
                  <c:v>92</c:v>
                </c:pt>
                <c:pt idx="8">
                  <c:v>95</c:v>
                </c:pt>
                <c:pt idx="9">
                  <c:v>100</c:v>
                </c:pt>
                <c:pt idx="10">
                  <c:v>90</c:v>
                </c:pt>
                <c:pt idx="11">
                  <c:v>98</c:v>
                </c:pt>
                <c:pt idx="12">
                  <c:v>105</c:v>
                </c:pt>
                <c:pt idx="13">
                  <c:v>88</c:v>
                </c:pt>
                <c:pt idx="14">
                  <c:v>100</c:v>
                </c:pt>
                <c:pt idx="15">
                  <c:v>90</c:v>
                </c:pt>
                <c:pt idx="16">
                  <c:v>105</c:v>
                </c:pt>
                <c:pt idx="17">
                  <c:v>98</c:v>
                </c:pt>
                <c:pt idx="18">
                  <c:v>92</c:v>
                </c:pt>
                <c:pt idx="19">
                  <c:v>100</c:v>
                </c:pt>
                <c:pt idx="20">
                  <c:v>95</c:v>
                </c:pt>
                <c:pt idx="2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1-4CD0-98A1-78A0E742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64648"/>
        <c:axId val="407366288"/>
      </c:scatterChart>
      <c:valAx>
        <c:axId val="407364648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66288"/>
        <c:crosses val="autoZero"/>
        <c:crossBetween val="midCat"/>
      </c:valAx>
      <c:valAx>
        <c:axId val="40736628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6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Scatter</a:t>
            </a:r>
            <a:r>
              <a:rPr lang="en-US" sz="1100" baseline="0"/>
              <a:t> of temperature and e</a:t>
            </a:r>
            <a:r>
              <a:rPr lang="en-US" sz="1100"/>
              <a:t>nergy Consumption (kWh)</a:t>
            </a:r>
          </a:p>
        </c:rich>
      </c:tx>
      <c:layout>
        <c:manualLayout>
          <c:xMode val="edge"/>
          <c:yMode val="edge"/>
          <c:x val="1.2601497983483777E-2"/>
          <c:y val="3.755868544600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</c:marker>
          <c:xVal>
            <c:numRef>
              <c:f>'4'!$B$2:$B$23</c:f>
              <c:numCache>
                <c:formatCode>General</c:formatCode>
                <c:ptCount val="22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18</c:v>
                </c:pt>
                <c:pt idx="4">
                  <c:v>23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17</c:v>
                </c:pt>
                <c:pt idx="9">
                  <c:v>26</c:v>
                </c:pt>
                <c:pt idx="10">
                  <c:v>16</c:v>
                </c:pt>
                <c:pt idx="11">
                  <c:v>27</c:v>
                </c:pt>
                <c:pt idx="12">
                  <c:v>15</c:v>
                </c:pt>
                <c:pt idx="13">
                  <c:v>28</c:v>
                </c:pt>
                <c:pt idx="14">
                  <c:v>14</c:v>
                </c:pt>
                <c:pt idx="15">
                  <c:v>29</c:v>
                </c:pt>
                <c:pt idx="16">
                  <c:v>13</c:v>
                </c:pt>
                <c:pt idx="17">
                  <c:v>30</c:v>
                </c:pt>
                <c:pt idx="18">
                  <c:v>12</c:v>
                </c:pt>
                <c:pt idx="19">
                  <c:v>31</c:v>
                </c:pt>
                <c:pt idx="20">
                  <c:v>11</c:v>
                </c:pt>
                <c:pt idx="21">
                  <c:v>32</c:v>
                </c:pt>
              </c:numCache>
            </c:numRef>
          </c:xVal>
          <c:yVal>
            <c:numRef>
              <c:f>'4'!$G$2:$G$23</c:f>
              <c:numCache>
                <c:formatCode>General</c:formatCode>
                <c:ptCount val="2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28</c:v>
                </c:pt>
                <c:pt idx="4">
                  <c:v>33</c:v>
                </c:pt>
                <c:pt idx="5">
                  <c:v>29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36</c:v>
                </c:pt>
                <c:pt idx="10">
                  <c:v>26</c:v>
                </c:pt>
                <c:pt idx="11">
                  <c:v>37</c:v>
                </c:pt>
                <c:pt idx="12">
                  <c:v>25</c:v>
                </c:pt>
                <c:pt idx="13">
                  <c:v>38</c:v>
                </c:pt>
                <c:pt idx="14">
                  <c:v>24</c:v>
                </c:pt>
                <c:pt idx="15">
                  <c:v>39</c:v>
                </c:pt>
                <c:pt idx="16">
                  <c:v>23</c:v>
                </c:pt>
                <c:pt idx="17">
                  <c:v>40</c:v>
                </c:pt>
                <c:pt idx="18">
                  <c:v>22</c:v>
                </c:pt>
                <c:pt idx="19">
                  <c:v>41</c:v>
                </c:pt>
                <c:pt idx="20">
                  <c:v>21</c:v>
                </c:pt>
                <c:pt idx="2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2-4E26-996E-66922D91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4464"/>
        <c:axId val="481409872"/>
      </c:scatterChart>
      <c:valAx>
        <c:axId val="48141446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9872"/>
        <c:crosses val="autoZero"/>
        <c:crossBetween val="midCat"/>
      </c:valAx>
      <c:valAx>
        <c:axId val="48140987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 of humidity and solar Radiation</a:t>
            </a:r>
          </a:p>
        </c:rich>
      </c:tx>
      <c:layout>
        <c:manualLayout>
          <c:xMode val="edge"/>
          <c:yMode val="edge"/>
          <c:x val="2.4421458885762679E-2"/>
          <c:y val="2.8612303290414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Solar Radiation (W/m^2)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'4'!$C$2:$C$23</c:f>
              <c:numCache>
                <c:formatCode>General</c:formatCode>
                <c:ptCount val="22"/>
                <c:pt idx="0">
                  <c:v>65</c:v>
                </c:pt>
                <c:pt idx="1">
                  <c:v>70</c:v>
                </c:pt>
                <c:pt idx="2">
                  <c:v>68</c:v>
                </c:pt>
                <c:pt idx="3">
                  <c:v>60</c:v>
                </c:pt>
                <c:pt idx="4">
                  <c:v>72</c:v>
                </c:pt>
                <c:pt idx="5">
                  <c:v>63</c:v>
                </c:pt>
                <c:pt idx="6">
                  <c:v>67</c:v>
                </c:pt>
                <c:pt idx="7">
                  <c:v>75</c:v>
                </c:pt>
                <c:pt idx="8">
                  <c:v>58</c:v>
                </c:pt>
                <c:pt idx="9">
                  <c:v>73</c:v>
                </c:pt>
                <c:pt idx="10">
                  <c:v>55</c:v>
                </c:pt>
                <c:pt idx="11">
                  <c:v>78</c:v>
                </c:pt>
                <c:pt idx="12">
                  <c:v>50</c:v>
                </c:pt>
                <c:pt idx="13">
                  <c:v>80</c:v>
                </c:pt>
                <c:pt idx="14">
                  <c:v>45</c:v>
                </c:pt>
                <c:pt idx="15">
                  <c:v>82</c:v>
                </c:pt>
                <c:pt idx="16">
                  <c:v>40</c:v>
                </c:pt>
                <c:pt idx="17">
                  <c:v>85</c:v>
                </c:pt>
                <c:pt idx="18">
                  <c:v>35</c:v>
                </c:pt>
                <c:pt idx="19">
                  <c:v>88</c:v>
                </c:pt>
                <c:pt idx="20">
                  <c:v>30</c:v>
                </c:pt>
                <c:pt idx="21">
                  <c:v>90</c:v>
                </c:pt>
              </c:numCache>
            </c:numRef>
          </c:xVal>
          <c:yVal>
            <c:numRef>
              <c:f>'4'!$F$2:$F$23</c:f>
              <c:numCache>
                <c:formatCode>General</c:formatCode>
                <c:ptCount val="22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220</c:v>
                </c:pt>
                <c:pt idx="4">
                  <c:v>190</c:v>
                </c:pt>
                <c:pt idx="5">
                  <c:v>210</c:v>
                </c:pt>
                <c:pt idx="6">
                  <c:v>175</c:v>
                </c:pt>
                <c:pt idx="7">
                  <c:v>160</c:v>
                </c:pt>
                <c:pt idx="8">
                  <c:v>230</c:v>
                </c:pt>
                <c:pt idx="9">
                  <c:v>140</c:v>
                </c:pt>
                <c:pt idx="10">
                  <c:v>240</c:v>
                </c:pt>
                <c:pt idx="11">
                  <c:v>130</c:v>
                </c:pt>
                <c:pt idx="12">
                  <c:v>250</c:v>
                </c:pt>
                <c:pt idx="13">
                  <c:v>120</c:v>
                </c:pt>
                <c:pt idx="14">
                  <c:v>260</c:v>
                </c:pt>
                <c:pt idx="15">
                  <c:v>110</c:v>
                </c:pt>
                <c:pt idx="16">
                  <c:v>270</c:v>
                </c:pt>
                <c:pt idx="17">
                  <c:v>100</c:v>
                </c:pt>
                <c:pt idx="18">
                  <c:v>280</c:v>
                </c:pt>
                <c:pt idx="19">
                  <c:v>90</c:v>
                </c:pt>
                <c:pt idx="20">
                  <c:v>290</c:v>
                </c:pt>
                <c:pt idx="2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DAF-9846-6DC62F1A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2992"/>
        <c:axId val="483783976"/>
      </c:scatterChart>
      <c:valAx>
        <c:axId val="48378299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3976"/>
        <c:crosses val="autoZero"/>
        <c:crossBetween val="midCat"/>
      </c:valAx>
      <c:valAx>
        <c:axId val="4837839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Scatter</a:t>
            </a:r>
            <a:r>
              <a:rPr lang="en-US" sz="1100" baseline="0"/>
              <a:t> of wind speed and </a:t>
            </a:r>
            <a:r>
              <a:rPr lang="en-US" sz="1100"/>
              <a:t>Energy Consumption</a:t>
            </a:r>
          </a:p>
        </c:rich>
      </c:tx>
      <c:layout>
        <c:manualLayout>
          <c:xMode val="edge"/>
          <c:yMode val="edge"/>
          <c:x val="1.2186128182616326E-2"/>
          <c:y val="3.366058906030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C00000"/>
                </a:solidFill>
                <a:prstDash val="solid"/>
                <a:tailEnd type="arrow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57694620920411"/>
                  <c:y val="-0.19315568022440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'4'!$E$2:$E$23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7</c:v>
                </c:pt>
                <c:pt idx="9">
                  <c:v>16</c:v>
                </c:pt>
                <c:pt idx="10">
                  <c:v>6</c:v>
                </c:pt>
                <c:pt idx="11">
                  <c:v>17</c:v>
                </c:pt>
                <c:pt idx="12">
                  <c:v>5</c:v>
                </c:pt>
                <c:pt idx="13">
                  <c:v>18</c:v>
                </c:pt>
                <c:pt idx="14">
                  <c:v>4</c:v>
                </c:pt>
                <c:pt idx="15">
                  <c:v>19</c:v>
                </c:pt>
                <c:pt idx="16">
                  <c:v>3</c:v>
                </c:pt>
                <c:pt idx="17">
                  <c:v>20</c:v>
                </c:pt>
                <c:pt idx="18">
                  <c:v>2</c:v>
                </c:pt>
                <c:pt idx="19">
                  <c:v>21</c:v>
                </c:pt>
                <c:pt idx="20">
                  <c:v>1</c:v>
                </c:pt>
                <c:pt idx="21">
                  <c:v>22</c:v>
                </c:pt>
              </c:numCache>
            </c:numRef>
          </c:xVal>
          <c:yVal>
            <c:numRef>
              <c:f>'4'!$G$2:$G$23</c:f>
              <c:numCache>
                <c:formatCode>General</c:formatCode>
                <c:ptCount val="2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28</c:v>
                </c:pt>
                <c:pt idx="4">
                  <c:v>33</c:v>
                </c:pt>
                <c:pt idx="5">
                  <c:v>29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36</c:v>
                </c:pt>
                <c:pt idx="10">
                  <c:v>26</c:v>
                </c:pt>
                <c:pt idx="11">
                  <c:v>37</c:v>
                </c:pt>
                <c:pt idx="12">
                  <c:v>25</c:v>
                </c:pt>
                <c:pt idx="13">
                  <c:v>38</c:v>
                </c:pt>
                <c:pt idx="14">
                  <c:v>24</c:v>
                </c:pt>
                <c:pt idx="15">
                  <c:v>39</c:v>
                </c:pt>
                <c:pt idx="16">
                  <c:v>23</c:v>
                </c:pt>
                <c:pt idx="17">
                  <c:v>40</c:v>
                </c:pt>
                <c:pt idx="18">
                  <c:v>22</c:v>
                </c:pt>
                <c:pt idx="19">
                  <c:v>41</c:v>
                </c:pt>
                <c:pt idx="20">
                  <c:v>21</c:v>
                </c:pt>
                <c:pt idx="2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B-497E-8A22-23BA779B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16376"/>
        <c:axId val="464411456"/>
      </c:scatterChart>
      <c:valAx>
        <c:axId val="46441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1456"/>
        <c:crosses val="autoZero"/>
        <c:crossBetween val="midCat"/>
      </c:valAx>
      <c:valAx>
        <c:axId val="4644114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37</xdr:row>
      <xdr:rowOff>165101</xdr:rowOff>
    </xdr:from>
    <xdr:to>
      <xdr:col>4</xdr:col>
      <xdr:colOff>765175</xdr:colOff>
      <xdr:row>49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54</xdr:row>
      <xdr:rowOff>177800</xdr:rowOff>
    </xdr:from>
    <xdr:to>
      <xdr:col>4</xdr:col>
      <xdr:colOff>381000</xdr:colOff>
      <xdr:row>65</xdr:row>
      <xdr:rowOff>111124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79</xdr:row>
      <xdr:rowOff>171449</xdr:rowOff>
    </xdr:from>
    <xdr:to>
      <xdr:col>4</xdr:col>
      <xdr:colOff>400050</xdr:colOff>
      <xdr:row>92</xdr:row>
      <xdr:rowOff>92074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25400</xdr:rowOff>
    </xdr:from>
    <xdr:to>
      <xdr:col>4</xdr:col>
      <xdr:colOff>631825</xdr:colOff>
      <xdr:row>112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152399</xdr:rowOff>
    </xdr:from>
    <xdr:to>
      <xdr:col>6</xdr:col>
      <xdr:colOff>285750</xdr:colOff>
      <xdr:row>39</xdr:row>
      <xdr:rowOff>155574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</xdr:colOff>
      <xdr:row>46</xdr:row>
      <xdr:rowOff>158749</xdr:rowOff>
    </xdr:from>
    <xdr:to>
      <xdr:col>6</xdr:col>
      <xdr:colOff>69850</xdr:colOff>
      <xdr:row>58</xdr:row>
      <xdr:rowOff>168274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72</xdr:row>
      <xdr:rowOff>120649</xdr:rowOff>
    </xdr:from>
    <xdr:to>
      <xdr:col>5</xdr:col>
      <xdr:colOff>606425</xdr:colOff>
      <xdr:row>84</xdr:row>
      <xdr:rowOff>174624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6" totalsRowShown="0">
  <autoFilter ref="A1:J16"/>
  <tableColumns count="10">
    <tableColumn id="1" name="Product ID"/>
    <tableColumn id="2" name="Product Name"/>
    <tableColumn id="3" name="Category"/>
    <tableColumn id="4" name="Price ($)"/>
    <tableColumn id="5" name="Quantity"/>
    <tableColumn id="6" name="Supplier"/>
    <tableColumn id="7" name="Purchase Date" dataDxfId="20"/>
    <tableColumn id="8" name="Month" dataDxfId="19">
      <calculatedColumnFormula>MONTH(Table1[[#This Row],[Purchase Date]])</calculatedColumnFormula>
    </tableColumn>
    <tableColumn id="9" name="Year" dataDxfId="18">
      <calculatedColumnFormula>YEAR(Table1[[#This Row],[Purchase Date]])</calculatedColumnFormula>
    </tableColumn>
    <tableColumn id="10" name="Weekday" dataDxfId="17">
      <calculatedColumnFormula>WEEKDAY(Table1[[#This Row],[Purchase Date]])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31" totalsRowShown="0">
  <autoFilter ref="A1:R31"/>
  <tableColumns count="18">
    <tableColumn id="1" name="Transaction ID"/>
    <tableColumn id="2" name="Date" dataDxfId="15"/>
    <tableColumn id="3" name="Product"/>
    <tableColumn id="17" name="Product_ID" dataDxfId="14">
      <calculatedColumnFormula>CONCATENATE(Table2[[#This Row],[Transaction ID]],Table2[[#This Row],[Product]])</calculatedColumnFormula>
    </tableColumn>
    <tableColumn id="4" name="Cost of Good ($)" dataDxfId="13"/>
    <tableColumn id="5" name="Price Sold ($)" dataDxfId="12"/>
    <tableColumn id="6" name="Quantity"/>
    <tableColumn id="11" name="Profit" dataDxfId="11">
      <calculatedColumnFormula>Table2[[#This Row],[Price Sold ($)]]-Table2[[#This Row],[Cost of Good ($)]]</calculatedColumnFormula>
    </tableColumn>
    <tableColumn id="12" name="Profit per quantity" dataDxfId="10">
      <calculatedColumnFormula>QUOTIENT(Table2[[#This Row],[Profit]],G2)</calculatedColumnFormula>
    </tableColumn>
    <tableColumn id="13" name="Cost per quantity" dataDxfId="9">
      <calculatedColumnFormula>Table2[[#This Row],[Cost of Good ($)]]/Table2[[#This Row],[Quantity]]</calculatedColumnFormula>
    </tableColumn>
    <tableColumn id="14" name="Price per quantity" dataDxfId="8">
      <calculatedColumnFormula>Table2[[#This Row],[Price Sold ($)]]/Table2[[#This Row],[Quantity]]</calculatedColumnFormula>
    </tableColumn>
    <tableColumn id="16" name="Profit percentage" dataCellStyle="Percent">
      <calculatedColumnFormula>Table2[[#This Row],[Profit]]/Table2[[#This Row],[Cost of Good ($)]]</calculatedColumnFormula>
    </tableColumn>
    <tableColumn id="15" name="Transaction status" dataDxfId="7">
      <calculatedColumnFormula>IF(Table2[[#This Row],[Profit]]&lt;50,"Low",IF(Table2[[#This Row],[Profit]]&lt;100,"Medium","High"))</calculatedColumnFormula>
    </tableColumn>
    <tableColumn id="18" name="Transaction by Profit %" dataDxfId="6">
      <calculatedColumnFormula>IF(Table2[[#This Row],[Profit percentage]]&lt;50%,"Low profit by %","High Profit by %")</calculatedColumnFormula>
    </tableColumn>
    <tableColumn id="7" name="Year" dataDxfId="5">
      <calculatedColumnFormula>YEAR(Table2[[#This Row],[Date]])</calculatedColumnFormula>
    </tableColumn>
    <tableColumn id="8" name="Month" dataDxfId="4">
      <calculatedColumnFormula>MONTH(Table2[[#This Row],[Date]])</calculatedColumnFormula>
    </tableColumn>
    <tableColumn id="9" name="Weekday_no" dataDxfId="3">
      <calculatedColumnFormula>WEEKDAY(Table2[[#This Row],[Date]])</calculatedColumnFormula>
    </tableColumn>
    <tableColumn id="10" name="Weekday" dataDxfId="2">
      <calculatedColumnFormula>IF(Q2=7,"Sat",IF(Q2=6,"Fri",IF(Q2=5,"Thur",IF(Q2=4,"Wed",IF(Q2=3,"Tue",IF(Q2=2,"Mon","Sun"))))))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23" totalsRowShown="0">
  <autoFilter ref="A1:H23"/>
  <tableColumns count="8">
    <tableColumn id="1" name="Serial No."/>
    <tableColumn id="2" name="Age (years)"/>
    <tableColumn id="3" name="Height (cm)"/>
    <tableColumn id="4" name="Weight (kg)"/>
    <tableColumn id="5" name="Blood Pressure (mmHg)" dataDxfId="1"/>
    <tableColumn id="8" name="Systolic" dataDxfId="0"/>
    <tableColumn id="6" name="Cholesterol Level (mg/dL)"/>
    <tableColumn id="7" name="Blood Sugar Level (mg/dL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6" sqref="D16"/>
    </sheetView>
  </sheetViews>
  <sheetFormatPr defaultRowHeight="14.5" x14ac:dyDescent="0.35"/>
  <cols>
    <col min="1" max="1" width="11.7265625" customWidth="1"/>
    <col min="2" max="2" width="14.81640625" customWidth="1"/>
    <col min="3" max="3" width="10.26953125" customWidth="1"/>
    <col min="4" max="4" width="9.6328125" customWidth="1"/>
    <col min="5" max="5" width="10.1796875" customWidth="1"/>
    <col min="6" max="6" width="9.6328125" customWidth="1"/>
    <col min="7" max="7" width="14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  <c r="J1" t="s">
        <v>40</v>
      </c>
    </row>
    <row r="2" spans="1:10" x14ac:dyDescent="0.35">
      <c r="A2">
        <v>101</v>
      </c>
      <c r="B2" t="s">
        <v>7</v>
      </c>
      <c r="C2" t="s">
        <v>8</v>
      </c>
      <c r="D2">
        <v>2000</v>
      </c>
      <c r="E2">
        <v>5</v>
      </c>
      <c r="F2" t="s">
        <v>9</v>
      </c>
      <c r="G2" s="1">
        <v>44849</v>
      </c>
      <c r="H2">
        <f>MONTH(Table1[[#This Row],[Purchase Date]])</f>
        <v>10</v>
      </c>
      <c r="I2">
        <f>YEAR(Table1[[#This Row],[Purchase Date]])</f>
        <v>2022</v>
      </c>
      <c r="J2">
        <f>WEEKDAY(Table1[[#This Row],[Purchase Date]])</f>
        <v>7</v>
      </c>
    </row>
    <row r="3" spans="1:10" x14ac:dyDescent="0.35">
      <c r="A3">
        <v>102</v>
      </c>
      <c r="B3" t="s">
        <v>10</v>
      </c>
      <c r="C3" t="s">
        <v>11</v>
      </c>
      <c r="D3">
        <v>150</v>
      </c>
      <c r="E3">
        <v>10</v>
      </c>
      <c r="F3" t="s">
        <v>12</v>
      </c>
      <c r="G3" s="1">
        <v>44824</v>
      </c>
      <c r="H3">
        <f>MONTH(Table1[[#This Row],[Purchase Date]])</f>
        <v>9</v>
      </c>
      <c r="I3">
        <f>YEAR(Table1[[#This Row],[Purchase Date]])</f>
        <v>2022</v>
      </c>
      <c r="J3">
        <f>WEEKDAY(Table1[[#This Row],[Purchase Date]])</f>
        <v>3</v>
      </c>
    </row>
    <row r="4" spans="1:10" x14ac:dyDescent="0.35">
      <c r="A4">
        <v>103</v>
      </c>
      <c r="B4" t="s">
        <v>13</v>
      </c>
      <c r="C4" t="s">
        <v>14</v>
      </c>
      <c r="D4">
        <v>900</v>
      </c>
      <c r="E4">
        <v>8</v>
      </c>
      <c r="F4" t="s">
        <v>15</v>
      </c>
      <c r="G4" s="1">
        <v>44870</v>
      </c>
      <c r="H4">
        <f>MONTH(Table1[[#This Row],[Purchase Date]])</f>
        <v>11</v>
      </c>
      <c r="I4">
        <f>YEAR(Table1[[#This Row],[Purchase Date]])</f>
        <v>2022</v>
      </c>
      <c r="J4">
        <f>WEEKDAY(Table1[[#This Row],[Purchase Date]])</f>
        <v>7</v>
      </c>
    </row>
    <row r="5" spans="1:10" x14ac:dyDescent="0.35">
      <c r="A5">
        <v>107</v>
      </c>
      <c r="B5" t="s">
        <v>19</v>
      </c>
      <c r="C5" t="s">
        <v>14</v>
      </c>
      <c r="D5">
        <v>700</v>
      </c>
      <c r="E5">
        <v>4</v>
      </c>
      <c r="F5" t="s">
        <v>20</v>
      </c>
      <c r="G5" s="1">
        <v>44819</v>
      </c>
      <c r="H5">
        <f>MONTH(Table1[[#This Row],[Purchase Date]])</f>
        <v>9</v>
      </c>
      <c r="I5">
        <f>YEAR(Table1[[#This Row],[Purchase Date]])</f>
        <v>2022</v>
      </c>
      <c r="J5">
        <f>WEEKDAY(Table1[[#This Row],[Purchase Date]])</f>
        <v>5</v>
      </c>
    </row>
    <row r="6" spans="1:10" x14ac:dyDescent="0.35">
      <c r="A6">
        <v>108</v>
      </c>
      <c r="B6" t="s">
        <v>21</v>
      </c>
      <c r="C6" t="s">
        <v>22</v>
      </c>
      <c r="D6">
        <v>80</v>
      </c>
      <c r="E6">
        <v>12</v>
      </c>
      <c r="F6" t="s">
        <v>23</v>
      </c>
      <c r="G6" s="1">
        <v>44864</v>
      </c>
      <c r="H6">
        <f>MONTH(Table1[[#This Row],[Purchase Date]])</f>
        <v>10</v>
      </c>
      <c r="I6">
        <f>YEAR(Table1[[#This Row],[Purchase Date]])</f>
        <v>2022</v>
      </c>
      <c r="J6">
        <f>WEEKDAY(Table1[[#This Row],[Purchase Date]])</f>
        <v>1</v>
      </c>
    </row>
    <row r="7" spans="1:10" x14ac:dyDescent="0.35">
      <c r="A7">
        <v>109</v>
      </c>
      <c r="B7" t="s">
        <v>24</v>
      </c>
      <c r="C7" t="s">
        <v>14</v>
      </c>
      <c r="D7">
        <v>1000</v>
      </c>
      <c r="E7">
        <v>-7</v>
      </c>
      <c r="F7" t="s">
        <v>25</v>
      </c>
      <c r="G7" s="1">
        <v>44900</v>
      </c>
      <c r="H7">
        <f>MONTH(Table1[[#This Row],[Purchase Date]])</f>
        <v>12</v>
      </c>
      <c r="I7">
        <f>YEAR(Table1[[#This Row],[Purchase Date]])</f>
        <v>2022</v>
      </c>
      <c r="J7">
        <f>WEEKDAY(Table1[[#This Row],[Purchase Date]])</f>
        <v>2</v>
      </c>
    </row>
    <row r="8" spans="1:10" x14ac:dyDescent="0.35">
      <c r="A8">
        <v>110</v>
      </c>
      <c r="B8" t="s">
        <v>26</v>
      </c>
      <c r="C8" t="s">
        <v>11</v>
      </c>
      <c r="D8">
        <v>120</v>
      </c>
      <c r="E8">
        <v>9</v>
      </c>
      <c r="F8" t="s">
        <v>27</v>
      </c>
      <c r="G8" s="1">
        <v>44829</v>
      </c>
      <c r="H8">
        <f>MONTH(Table1[[#This Row],[Purchase Date]])</f>
        <v>9</v>
      </c>
      <c r="I8">
        <f>YEAR(Table1[[#This Row],[Purchase Date]])</f>
        <v>2022</v>
      </c>
      <c r="J8">
        <f>WEEKDAY(Table1[[#This Row],[Purchase Date]])</f>
        <v>1</v>
      </c>
    </row>
    <row r="9" spans="1:10" x14ac:dyDescent="0.35">
      <c r="A9">
        <v>111</v>
      </c>
      <c r="B9" t="s">
        <v>28</v>
      </c>
      <c r="C9" t="s">
        <v>14</v>
      </c>
      <c r="D9">
        <v>1500</v>
      </c>
      <c r="E9">
        <v>2</v>
      </c>
      <c r="F9" t="s">
        <v>15</v>
      </c>
      <c r="G9" s="1">
        <v>44875</v>
      </c>
      <c r="H9">
        <f>MONTH(Table1[[#This Row],[Purchase Date]])</f>
        <v>11</v>
      </c>
      <c r="I9">
        <f>YEAR(Table1[[#This Row],[Purchase Date]])</f>
        <v>2022</v>
      </c>
      <c r="J9">
        <f>WEEKDAY(Table1[[#This Row],[Purchase Date]])</f>
        <v>5</v>
      </c>
    </row>
    <row r="10" spans="1:10" x14ac:dyDescent="0.35">
      <c r="A10">
        <v>112</v>
      </c>
      <c r="B10" t="s">
        <v>29</v>
      </c>
      <c r="C10" t="s">
        <v>17</v>
      </c>
      <c r="D10">
        <v>30</v>
      </c>
      <c r="E10">
        <v>20</v>
      </c>
      <c r="F10" t="s">
        <v>30</v>
      </c>
      <c r="G10" s="1">
        <v>44839</v>
      </c>
      <c r="H10">
        <f>MONTH(Table1[[#This Row],[Purchase Date]])</f>
        <v>10</v>
      </c>
      <c r="I10">
        <f>YEAR(Table1[[#This Row],[Purchase Date]])</f>
        <v>2022</v>
      </c>
      <c r="J10">
        <f>WEEKDAY(Table1[[#This Row],[Purchase Date]])</f>
        <v>4</v>
      </c>
    </row>
    <row r="11" spans="1:10" x14ac:dyDescent="0.35">
      <c r="A11">
        <v>113</v>
      </c>
      <c r="B11" t="s">
        <v>31</v>
      </c>
      <c r="C11" t="s">
        <v>14</v>
      </c>
      <c r="D11">
        <v>300</v>
      </c>
      <c r="E11">
        <v>4</v>
      </c>
      <c r="F11" t="s">
        <v>15</v>
      </c>
      <c r="G11" s="1">
        <v>44915</v>
      </c>
      <c r="H11">
        <f>MONTH(Table1[[#This Row],[Purchase Date]])</f>
        <v>12</v>
      </c>
      <c r="I11">
        <f>YEAR(Table1[[#This Row],[Purchase Date]])</f>
        <v>2022</v>
      </c>
      <c r="J11">
        <f>WEEKDAY(Table1[[#This Row],[Purchase Date]])</f>
        <v>3</v>
      </c>
    </row>
    <row r="12" spans="1:10" x14ac:dyDescent="0.35">
      <c r="A12">
        <v>114</v>
      </c>
      <c r="B12" t="s">
        <v>32</v>
      </c>
      <c r="C12" t="s">
        <v>11</v>
      </c>
      <c r="D12">
        <v>180</v>
      </c>
      <c r="E12">
        <v>6</v>
      </c>
      <c r="F12" t="s">
        <v>33</v>
      </c>
      <c r="G12" s="1">
        <v>44834</v>
      </c>
      <c r="H12">
        <f>MONTH(Table1[[#This Row],[Purchase Date]])</f>
        <v>9</v>
      </c>
      <c r="I12">
        <f>YEAR(Table1[[#This Row],[Purchase Date]])</f>
        <v>2022</v>
      </c>
      <c r="J12">
        <f>WEEKDAY(Table1[[#This Row],[Purchase Date]])</f>
        <v>6</v>
      </c>
    </row>
    <row r="13" spans="1:10" x14ac:dyDescent="0.35">
      <c r="A13">
        <v>115</v>
      </c>
      <c r="B13" t="s">
        <v>34</v>
      </c>
      <c r="C13" t="s">
        <v>14</v>
      </c>
      <c r="D13">
        <v>150</v>
      </c>
      <c r="E13">
        <v>-8</v>
      </c>
      <c r="F13" t="s">
        <v>35</v>
      </c>
      <c r="G13" s="1">
        <v>44880</v>
      </c>
      <c r="H13">
        <f>MONTH(Table1[[#This Row],[Purchase Date]])</f>
        <v>11</v>
      </c>
      <c r="I13">
        <f>YEAR(Table1[[#This Row],[Purchase Date]])</f>
        <v>2022</v>
      </c>
      <c r="J13">
        <f>WEEKDAY(Table1[[#This Row],[Purchase Date]])</f>
        <v>3</v>
      </c>
    </row>
    <row r="14" spans="1:10" x14ac:dyDescent="0.35">
      <c r="A14">
        <v>117</v>
      </c>
      <c r="B14" t="s">
        <v>16</v>
      </c>
      <c r="C14" t="s">
        <v>36</v>
      </c>
      <c r="D14">
        <v>50</v>
      </c>
      <c r="E14">
        <v>15</v>
      </c>
      <c r="F14" t="s">
        <v>18</v>
      </c>
      <c r="G14" s="1">
        <v>44844</v>
      </c>
      <c r="H14">
        <f>MONTH(Table1[[#This Row],[Purchase Date]])</f>
        <v>10</v>
      </c>
      <c r="I14">
        <f>YEAR(Table1[[#This Row],[Purchase Date]])</f>
        <v>2022</v>
      </c>
      <c r="J14">
        <f>WEEKDAY(Table1[[#This Row],[Purchase Date]])</f>
        <v>2</v>
      </c>
    </row>
    <row r="15" spans="1:10" x14ac:dyDescent="0.35">
      <c r="A15">
        <v>118</v>
      </c>
      <c r="B15" t="s">
        <v>37</v>
      </c>
      <c r="C15" t="s">
        <v>14</v>
      </c>
      <c r="D15">
        <v>800</v>
      </c>
      <c r="E15">
        <v>10</v>
      </c>
      <c r="F15" t="s">
        <v>15</v>
      </c>
      <c r="G15" s="1">
        <v>44747</v>
      </c>
      <c r="H15">
        <f>MONTH(Table1[[#This Row],[Purchase Date]])</f>
        <v>7</v>
      </c>
      <c r="I15">
        <f>YEAR(Table1[[#This Row],[Purchase Date]])</f>
        <v>2022</v>
      </c>
      <c r="J15">
        <f>WEEKDAY(Table1[[#This Row],[Purchase Date]])</f>
        <v>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CA14A0A-715B-47B9-B5B0-46D2B60F8025}">
            <xm:f>NOT(ISERROR(SEARCH("-",E2)))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K4" sqref="K4"/>
    </sheetView>
  </sheetViews>
  <sheetFormatPr defaultRowHeight="14.5" x14ac:dyDescent="0.35"/>
  <cols>
    <col min="1" max="1" width="14.90625" customWidth="1"/>
    <col min="2" max="2" width="9.453125" bestFit="1" customWidth="1"/>
    <col min="3" max="3" width="9.453125" customWidth="1"/>
    <col min="4" max="4" width="13.7265625" customWidth="1"/>
    <col min="5" max="5" width="16.453125" style="6" customWidth="1"/>
    <col min="7" max="7" width="13.6328125" style="6" customWidth="1"/>
    <col min="8" max="8" width="10.1796875" style="6" customWidth="1"/>
    <col min="9" max="9" width="10.1796875" style="5" customWidth="1"/>
    <col min="10" max="10" width="18.7265625" style="6" bestFit="1" customWidth="1"/>
    <col min="11" max="11" width="18.7265625" style="6" customWidth="1"/>
    <col min="12" max="12" width="18.7265625" style="7" customWidth="1"/>
    <col min="13" max="13" width="18.7265625" style="6" customWidth="1"/>
    <col min="14" max="14" width="23.26953125" style="6" customWidth="1"/>
    <col min="15" max="15" width="16.453125" style="6" customWidth="1"/>
    <col min="18" max="18" width="14.08984375" customWidth="1"/>
    <col min="19" max="19" width="10.90625" bestFit="1" customWidth="1"/>
  </cols>
  <sheetData>
    <row r="1" spans="1:18" x14ac:dyDescent="0.35">
      <c r="A1" t="s">
        <v>41</v>
      </c>
      <c r="B1" t="s">
        <v>42</v>
      </c>
      <c r="C1" t="s">
        <v>43</v>
      </c>
      <c r="D1" t="s">
        <v>83</v>
      </c>
      <c r="E1" s="6" t="s">
        <v>44</v>
      </c>
      <c r="F1" s="6" t="s">
        <v>45</v>
      </c>
      <c r="G1" t="s">
        <v>4</v>
      </c>
      <c r="H1" s="6" t="s">
        <v>77</v>
      </c>
      <c r="I1" s="5" t="s">
        <v>78</v>
      </c>
      <c r="J1" s="6" t="s">
        <v>79</v>
      </c>
      <c r="K1" s="6" t="s">
        <v>80</v>
      </c>
      <c r="L1" s="7" t="s">
        <v>82</v>
      </c>
      <c r="M1" s="6" t="s">
        <v>81</v>
      </c>
      <c r="N1" s="6" t="s">
        <v>84</v>
      </c>
      <c r="O1" t="s">
        <v>39</v>
      </c>
      <c r="P1" t="s">
        <v>38</v>
      </c>
      <c r="Q1" t="s">
        <v>76</v>
      </c>
      <c r="R1" t="s">
        <v>40</v>
      </c>
    </row>
    <row r="2" spans="1:18" x14ac:dyDescent="0.35">
      <c r="A2">
        <v>101</v>
      </c>
      <c r="B2" s="1">
        <v>44972</v>
      </c>
      <c r="C2" t="s">
        <v>46</v>
      </c>
      <c r="D2" t="str">
        <f>CONCATENATE(Table2[[#This Row],[Transaction ID]],Table2[[#This Row],[Product]])</f>
        <v>101Laptop</v>
      </c>
      <c r="E2" s="6">
        <v>700</v>
      </c>
      <c r="F2" s="6">
        <v>1000</v>
      </c>
      <c r="G2">
        <v>3</v>
      </c>
      <c r="H2" s="6">
        <f>Table2[[#This Row],[Price Sold ($)]]-Table2[[#This Row],[Cost of Good ($)]]</f>
        <v>300</v>
      </c>
      <c r="I2" s="5">
        <f>QUOTIENT(Table2[[#This Row],[Profit]],G2)</f>
        <v>100</v>
      </c>
      <c r="J2" s="6">
        <f>Table2[[#This Row],[Cost of Good ($)]]/Table2[[#This Row],[Quantity]]</f>
        <v>233.33333333333334</v>
      </c>
      <c r="K2" s="6">
        <f>Table2[[#This Row],[Price Sold ($)]]/Table2[[#This Row],[Quantity]]</f>
        <v>333.33333333333331</v>
      </c>
      <c r="L2" s="7">
        <f>Table2[[#This Row],[Profit]]/Table2[[#This Row],[Cost of Good ($)]]</f>
        <v>0.42857142857142855</v>
      </c>
      <c r="M2" s="6" t="str">
        <f>IF(Table2[[#This Row],[Profit]]&lt;50,"Low",IF(Table2[[#This Row],[Profit]]&lt;100,"Medium","High"))</f>
        <v>High</v>
      </c>
      <c r="N2" s="6" t="str">
        <f>IF(Table2[[#This Row],[Profit percentage]]&lt;50%,"Low profit by %","High Profit by %")</f>
        <v>Low profit by %</v>
      </c>
      <c r="O2">
        <f>YEAR(Table2[[#This Row],[Date]])</f>
        <v>2023</v>
      </c>
      <c r="P2">
        <f>MONTH(Table2[[#This Row],[Date]])</f>
        <v>2</v>
      </c>
      <c r="Q2">
        <f>WEEKDAY(Table2[[#This Row],[Date]])</f>
        <v>4</v>
      </c>
      <c r="R2" s="4" t="str">
        <f>IF(Q2=7,"Sat",IF(Q2=6,"Fri",IF(Q2=5,"Thur",IF(Q2=4,"Wed",IF(Q2=3,"Tue",IF(Q2=2,"Mon","Sun"))))))</f>
        <v>Wed</v>
      </c>
    </row>
    <row r="3" spans="1:18" x14ac:dyDescent="0.35">
      <c r="A3">
        <v>102</v>
      </c>
      <c r="B3" s="1">
        <v>44946</v>
      </c>
      <c r="C3" t="s">
        <v>47</v>
      </c>
      <c r="D3" t="str">
        <f>CONCATENATE(Table2[[#This Row],[Transaction ID]],Table2[[#This Row],[Product]])</f>
        <v>102Smartphone</v>
      </c>
      <c r="E3" s="6">
        <v>400</v>
      </c>
      <c r="F3" s="6">
        <v>600</v>
      </c>
      <c r="G3">
        <v>5</v>
      </c>
      <c r="H3" s="6">
        <f>Table2[[#This Row],[Price Sold ($)]]-Table2[[#This Row],[Cost of Good ($)]]</f>
        <v>200</v>
      </c>
      <c r="I3" s="5">
        <f>QUOTIENT(Table2[[#This Row],[Profit]],G3)</f>
        <v>40</v>
      </c>
      <c r="J3" s="6">
        <f>Table2[[#This Row],[Cost of Good ($)]]/Table2[[#This Row],[Quantity]]</f>
        <v>80</v>
      </c>
      <c r="K3" s="6">
        <f>Table2[[#This Row],[Price Sold ($)]]/Table2[[#This Row],[Quantity]]</f>
        <v>120</v>
      </c>
      <c r="L3" s="7">
        <f>Table2[[#This Row],[Profit]]/Table2[[#This Row],[Cost of Good ($)]]</f>
        <v>0.5</v>
      </c>
      <c r="M3" s="6" t="str">
        <f>IF(Table2[[#This Row],[Profit]]&lt;50,"Low",IF(Table2[[#This Row],[Profit]]&lt;100,"Medium","High"))</f>
        <v>High</v>
      </c>
      <c r="N3" s="6" t="str">
        <f>IF(Table2[[#This Row],[Profit percentage]]&lt;50%,"Low profit by %","High Profit by %")</f>
        <v>High Profit by %</v>
      </c>
      <c r="O3">
        <f>YEAR(Table2[[#This Row],[Date]])</f>
        <v>2023</v>
      </c>
      <c r="P3">
        <f>MONTH(Table2[[#This Row],[Date]])</f>
        <v>1</v>
      </c>
      <c r="Q3">
        <f>WEEKDAY(Table2[[#This Row],[Date]])</f>
        <v>6</v>
      </c>
      <c r="R3" s="4" t="str">
        <f t="shared" ref="R3:R31" si="0">IF(Q3=7,"Sat",IF(Q3=6,"Fri",IF(Q3=5,"Thur",IF(Q3=4,"Wed",IF(Q3=3,"Tue",IF(Q3=2,"Mon","Sun"))))))</f>
        <v>Fri</v>
      </c>
    </row>
    <row r="4" spans="1:18" x14ac:dyDescent="0.35">
      <c r="A4">
        <v>103</v>
      </c>
      <c r="B4" s="1">
        <v>44993</v>
      </c>
      <c r="C4" t="s">
        <v>48</v>
      </c>
      <c r="D4" t="str">
        <f>CONCATENATE(Table2[[#This Row],[Transaction ID]],Table2[[#This Row],[Product]])</f>
        <v>103Headphones</v>
      </c>
      <c r="E4" s="6">
        <v>50</v>
      </c>
      <c r="F4" s="6">
        <v>100</v>
      </c>
      <c r="G4">
        <v>10</v>
      </c>
      <c r="H4" s="6">
        <f>Table2[[#This Row],[Price Sold ($)]]-Table2[[#This Row],[Cost of Good ($)]]</f>
        <v>50</v>
      </c>
      <c r="I4" s="5">
        <f>QUOTIENT(Table2[[#This Row],[Profit]],G4)</f>
        <v>5</v>
      </c>
      <c r="J4" s="6">
        <f>Table2[[#This Row],[Cost of Good ($)]]/Table2[[#This Row],[Quantity]]</f>
        <v>5</v>
      </c>
      <c r="K4" s="6">
        <f>Table2[[#This Row],[Price Sold ($)]]/Table2[[#This Row],[Quantity]]</f>
        <v>10</v>
      </c>
      <c r="L4" s="7">
        <f>Table2[[#This Row],[Profit]]/Table2[[#This Row],[Cost of Good ($)]]</f>
        <v>1</v>
      </c>
      <c r="M4" s="6" t="str">
        <f>IF(Table2[[#This Row],[Profit]]&lt;50,"Low",IF(Table2[[#This Row],[Profit]]&lt;100,"Medium","High"))</f>
        <v>Medium</v>
      </c>
      <c r="N4" s="6" t="str">
        <f>IF(Table2[[#This Row],[Profit percentage]]&lt;50%,"Low profit by %","High Profit by %")</f>
        <v>High Profit by %</v>
      </c>
      <c r="O4">
        <f>YEAR(Table2[[#This Row],[Date]])</f>
        <v>2023</v>
      </c>
      <c r="P4">
        <f>MONTH(Table2[[#This Row],[Date]])</f>
        <v>3</v>
      </c>
      <c r="Q4">
        <f>WEEKDAY(Table2[[#This Row],[Date]])</f>
        <v>4</v>
      </c>
      <c r="R4" s="4" t="str">
        <f t="shared" si="0"/>
        <v>Wed</v>
      </c>
    </row>
    <row r="5" spans="1:18" x14ac:dyDescent="0.35">
      <c r="A5">
        <v>104</v>
      </c>
      <c r="B5" s="1">
        <v>45026</v>
      </c>
      <c r="C5" t="s">
        <v>49</v>
      </c>
      <c r="D5" t="str">
        <f>CONCATENATE(Table2[[#This Row],[Transaction ID]],Table2[[#This Row],[Product]])</f>
        <v>104Tablet</v>
      </c>
      <c r="E5" s="6">
        <v>300</v>
      </c>
      <c r="F5" s="6">
        <v>450</v>
      </c>
      <c r="G5">
        <v>2</v>
      </c>
      <c r="H5" s="6">
        <f>Table2[[#This Row],[Price Sold ($)]]-Table2[[#This Row],[Cost of Good ($)]]</f>
        <v>150</v>
      </c>
      <c r="I5" s="5">
        <f>QUOTIENT(Table2[[#This Row],[Profit]],G5)</f>
        <v>75</v>
      </c>
      <c r="J5" s="6">
        <f>Table2[[#This Row],[Cost of Good ($)]]/Table2[[#This Row],[Quantity]]</f>
        <v>150</v>
      </c>
      <c r="K5" s="6">
        <f>Table2[[#This Row],[Price Sold ($)]]/Table2[[#This Row],[Quantity]]</f>
        <v>225</v>
      </c>
      <c r="L5" s="7">
        <f>Table2[[#This Row],[Profit]]/Table2[[#This Row],[Cost of Good ($)]]</f>
        <v>0.5</v>
      </c>
      <c r="M5" s="6" t="str">
        <f>IF(Table2[[#This Row],[Profit]]&lt;50,"Low",IF(Table2[[#This Row],[Profit]]&lt;100,"Medium","High"))</f>
        <v>High</v>
      </c>
      <c r="N5" s="6" t="str">
        <f>IF(Table2[[#This Row],[Profit percentage]]&lt;50%,"Low profit by %","High Profit by %")</f>
        <v>High Profit by %</v>
      </c>
      <c r="O5">
        <f>YEAR(Table2[[#This Row],[Date]])</f>
        <v>2023</v>
      </c>
      <c r="P5">
        <f>MONTH(Table2[[#This Row],[Date]])</f>
        <v>4</v>
      </c>
      <c r="Q5">
        <f>WEEKDAY(Table2[[#This Row],[Date]])</f>
        <v>2</v>
      </c>
      <c r="R5" s="4" t="str">
        <f t="shared" si="0"/>
        <v>Mon</v>
      </c>
    </row>
    <row r="6" spans="1:18" x14ac:dyDescent="0.35">
      <c r="A6">
        <v>105</v>
      </c>
      <c r="B6" s="1">
        <v>44938</v>
      </c>
      <c r="C6" t="s">
        <v>50</v>
      </c>
      <c r="D6" t="str">
        <f>CONCATENATE(Table2[[#This Row],[Transaction ID]],Table2[[#This Row],[Product]])</f>
        <v>105Smartwatch</v>
      </c>
      <c r="E6" s="6">
        <v>150</v>
      </c>
      <c r="F6" s="6">
        <v>200</v>
      </c>
      <c r="G6">
        <v>4</v>
      </c>
      <c r="H6" s="6">
        <f>Table2[[#This Row],[Price Sold ($)]]-Table2[[#This Row],[Cost of Good ($)]]</f>
        <v>50</v>
      </c>
      <c r="I6" s="5">
        <f>QUOTIENT(Table2[[#This Row],[Profit]],G6)</f>
        <v>12</v>
      </c>
      <c r="J6" s="6">
        <f>Table2[[#This Row],[Cost of Good ($)]]/Table2[[#This Row],[Quantity]]</f>
        <v>37.5</v>
      </c>
      <c r="K6" s="6">
        <f>Table2[[#This Row],[Price Sold ($)]]/Table2[[#This Row],[Quantity]]</f>
        <v>50</v>
      </c>
      <c r="L6" s="7">
        <f>Table2[[#This Row],[Profit]]/Table2[[#This Row],[Cost of Good ($)]]</f>
        <v>0.33333333333333331</v>
      </c>
      <c r="M6" s="6" t="str">
        <f>IF(Table2[[#This Row],[Profit]]&lt;50,"Low",IF(Table2[[#This Row],[Profit]]&lt;100,"Medium","High"))</f>
        <v>Medium</v>
      </c>
      <c r="N6" s="6" t="str">
        <f>IF(Table2[[#This Row],[Profit percentage]]&lt;50%,"Low profit by %","High Profit by %")</f>
        <v>Low profit by %</v>
      </c>
      <c r="O6">
        <f>YEAR(Table2[[#This Row],[Date]])</f>
        <v>2023</v>
      </c>
      <c r="P6">
        <f>MONTH(Table2[[#This Row],[Date]])</f>
        <v>1</v>
      </c>
      <c r="Q6">
        <f>WEEKDAY(Table2[[#This Row],[Date]])</f>
        <v>5</v>
      </c>
      <c r="R6" s="4" t="str">
        <f t="shared" si="0"/>
        <v>Thur</v>
      </c>
    </row>
    <row r="7" spans="1:18" x14ac:dyDescent="0.35">
      <c r="A7">
        <v>106</v>
      </c>
      <c r="B7" s="1">
        <v>45010</v>
      </c>
      <c r="C7" t="s">
        <v>51</v>
      </c>
      <c r="D7" t="str">
        <f>CONCATENATE(Table2[[#This Row],[Transaction ID]],Table2[[#This Row],[Product]])</f>
        <v>106Speaker</v>
      </c>
      <c r="E7" s="6">
        <v>80</v>
      </c>
      <c r="F7" s="6">
        <v>120</v>
      </c>
      <c r="G7">
        <v>6</v>
      </c>
      <c r="H7" s="6">
        <f>Table2[[#This Row],[Price Sold ($)]]-Table2[[#This Row],[Cost of Good ($)]]</f>
        <v>40</v>
      </c>
      <c r="I7" s="5">
        <f>QUOTIENT(Table2[[#This Row],[Profit]],G7)</f>
        <v>6</v>
      </c>
      <c r="J7" s="6">
        <f>Table2[[#This Row],[Cost of Good ($)]]/Table2[[#This Row],[Quantity]]</f>
        <v>13.333333333333334</v>
      </c>
      <c r="K7" s="6">
        <f>Table2[[#This Row],[Price Sold ($)]]/Table2[[#This Row],[Quantity]]</f>
        <v>20</v>
      </c>
      <c r="L7" s="7">
        <f>Table2[[#This Row],[Profit]]/Table2[[#This Row],[Cost of Good ($)]]</f>
        <v>0.5</v>
      </c>
      <c r="M7" s="6" t="str">
        <f>IF(Table2[[#This Row],[Profit]]&lt;50,"Low",IF(Table2[[#This Row],[Profit]]&lt;100,"Medium","High"))</f>
        <v>Low</v>
      </c>
      <c r="N7" s="6" t="str">
        <f>IF(Table2[[#This Row],[Profit percentage]]&lt;50%,"Low profit by %","High Profit by %")</f>
        <v>High Profit by %</v>
      </c>
      <c r="O7">
        <f>YEAR(Table2[[#This Row],[Date]])</f>
        <v>2023</v>
      </c>
      <c r="P7">
        <f>MONTH(Table2[[#This Row],[Date]])</f>
        <v>3</v>
      </c>
      <c r="Q7">
        <f>WEEKDAY(Table2[[#This Row],[Date]])</f>
        <v>7</v>
      </c>
      <c r="R7" s="4" t="str">
        <f t="shared" si="0"/>
        <v>Sat</v>
      </c>
    </row>
    <row r="8" spans="1:18" x14ac:dyDescent="0.35">
      <c r="A8">
        <v>107</v>
      </c>
      <c r="B8" s="1">
        <v>44962</v>
      </c>
      <c r="C8" t="s">
        <v>52</v>
      </c>
      <c r="D8" t="str">
        <f>CONCATENATE(Table2[[#This Row],[Transaction ID]],Table2[[#This Row],[Product]])</f>
        <v>107Monitor</v>
      </c>
      <c r="E8" s="6">
        <v>200</v>
      </c>
      <c r="F8" s="6">
        <v>300</v>
      </c>
      <c r="G8">
        <v>3</v>
      </c>
      <c r="H8" s="6">
        <f>Table2[[#This Row],[Price Sold ($)]]-Table2[[#This Row],[Cost of Good ($)]]</f>
        <v>100</v>
      </c>
      <c r="I8" s="5">
        <f>QUOTIENT(Table2[[#This Row],[Profit]],G8)</f>
        <v>33</v>
      </c>
      <c r="J8" s="6">
        <f>Table2[[#This Row],[Cost of Good ($)]]/Table2[[#This Row],[Quantity]]</f>
        <v>66.666666666666671</v>
      </c>
      <c r="K8" s="6">
        <f>Table2[[#This Row],[Price Sold ($)]]/Table2[[#This Row],[Quantity]]</f>
        <v>100</v>
      </c>
      <c r="L8" s="7">
        <f>Table2[[#This Row],[Profit]]/Table2[[#This Row],[Cost of Good ($)]]</f>
        <v>0.5</v>
      </c>
      <c r="M8" s="6" t="str">
        <f>IF(Table2[[#This Row],[Profit]]&lt;50,"Low",IF(Table2[[#This Row],[Profit]]&lt;100,"Medium","High"))</f>
        <v>High</v>
      </c>
      <c r="N8" s="6" t="str">
        <f>IF(Table2[[#This Row],[Profit percentage]]&lt;50%,"Low profit by %","High Profit by %")</f>
        <v>High Profit by %</v>
      </c>
      <c r="O8">
        <f>YEAR(Table2[[#This Row],[Date]])</f>
        <v>2023</v>
      </c>
      <c r="P8">
        <f>MONTH(Table2[[#This Row],[Date]])</f>
        <v>2</v>
      </c>
      <c r="Q8">
        <f>WEEKDAY(Table2[[#This Row],[Date]])</f>
        <v>1</v>
      </c>
      <c r="R8" s="4" t="str">
        <f t="shared" si="0"/>
        <v>Sun</v>
      </c>
    </row>
    <row r="9" spans="1:18" x14ac:dyDescent="0.35">
      <c r="A9">
        <v>108</v>
      </c>
      <c r="B9" s="1">
        <v>45017</v>
      </c>
      <c r="C9" t="s">
        <v>53</v>
      </c>
      <c r="D9" t="str">
        <f>CONCATENATE(Table2[[#This Row],[Transaction ID]],Table2[[#This Row],[Product]])</f>
        <v>108Keyboard</v>
      </c>
      <c r="E9" s="6">
        <v>30</v>
      </c>
      <c r="F9" s="6">
        <v>50</v>
      </c>
      <c r="G9">
        <v>8</v>
      </c>
      <c r="H9" s="6">
        <f>Table2[[#This Row],[Price Sold ($)]]-Table2[[#This Row],[Cost of Good ($)]]</f>
        <v>20</v>
      </c>
      <c r="I9" s="5">
        <f>QUOTIENT(Table2[[#This Row],[Profit]],G9)</f>
        <v>2</v>
      </c>
      <c r="J9" s="6">
        <f>Table2[[#This Row],[Cost of Good ($)]]/Table2[[#This Row],[Quantity]]</f>
        <v>3.75</v>
      </c>
      <c r="K9" s="6">
        <f>Table2[[#This Row],[Price Sold ($)]]/Table2[[#This Row],[Quantity]]</f>
        <v>6.25</v>
      </c>
      <c r="L9" s="7">
        <f>Table2[[#This Row],[Profit]]/Table2[[#This Row],[Cost of Good ($)]]</f>
        <v>0.66666666666666663</v>
      </c>
      <c r="M9" s="6" t="str">
        <f>IF(Table2[[#This Row],[Profit]]&lt;50,"Low",IF(Table2[[#This Row],[Profit]]&lt;100,"Medium","High"))</f>
        <v>Low</v>
      </c>
      <c r="N9" s="6" t="str">
        <f>IF(Table2[[#This Row],[Profit percentage]]&lt;50%,"Low profit by %","High Profit by %")</f>
        <v>High Profit by %</v>
      </c>
      <c r="O9">
        <f>YEAR(Table2[[#This Row],[Date]])</f>
        <v>2023</v>
      </c>
      <c r="P9">
        <f>MONTH(Table2[[#This Row],[Date]])</f>
        <v>4</v>
      </c>
      <c r="Q9">
        <f>WEEKDAY(Table2[[#This Row],[Date]])</f>
        <v>7</v>
      </c>
      <c r="R9" s="4" t="str">
        <f t="shared" si="0"/>
        <v>Sat</v>
      </c>
    </row>
    <row r="10" spans="1:18" x14ac:dyDescent="0.35">
      <c r="A10">
        <v>109</v>
      </c>
      <c r="B10" s="1">
        <v>45003</v>
      </c>
      <c r="C10" t="s">
        <v>54</v>
      </c>
      <c r="D10" t="str">
        <f>CONCATENATE(Table2[[#This Row],[Transaction ID]],Table2[[#This Row],[Product]])</f>
        <v>109Mouse</v>
      </c>
      <c r="E10" s="6">
        <v>20</v>
      </c>
      <c r="F10" s="6">
        <v>40</v>
      </c>
      <c r="G10">
        <v>12</v>
      </c>
      <c r="H10" s="6">
        <f>Table2[[#This Row],[Price Sold ($)]]-Table2[[#This Row],[Cost of Good ($)]]</f>
        <v>20</v>
      </c>
      <c r="I10" s="5">
        <f>QUOTIENT(Table2[[#This Row],[Profit]],G10)</f>
        <v>1</v>
      </c>
      <c r="J10" s="6">
        <f>Table2[[#This Row],[Cost of Good ($)]]/Table2[[#This Row],[Quantity]]</f>
        <v>1.6666666666666667</v>
      </c>
      <c r="K10" s="6">
        <f>Table2[[#This Row],[Price Sold ($)]]/Table2[[#This Row],[Quantity]]</f>
        <v>3.3333333333333335</v>
      </c>
      <c r="L10" s="7">
        <f>Table2[[#This Row],[Profit]]/Table2[[#This Row],[Cost of Good ($)]]</f>
        <v>1</v>
      </c>
      <c r="M10" s="6" t="str">
        <f>IF(Table2[[#This Row],[Profit]]&lt;50,"Low",IF(Table2[[#This Row],[Profit]]&lt;100,"Medium","High"))</f>
        <v>Low</v>
      </c>
      <c r="N10" s="6" t="str">
        <f>IF(Table2[[#This Row],[Profit percentage]]&lt;50%,"Low profit by %","High Profit by %")</f>
        <v>High Profit by %</v>
      </c>
      <c r="O10">
        <f>YEAR(Table2[[#This Row],[Date]])</f>
        <v>2023</v>
      </c>
      <c r="P10">
        <f>MONTH(Table2[[#This Row],[Date]])</f>
        <v>3</v>
      </c>
      <c r="Q10">
        <f>WEEKDAY(Table2[[#This Row],[Date]])</f>
        <v>7</v>
      </c>
      <c r="R10" s="4" t="str">
        <f t="shared" si="0"/>
        <v>Sat</v>
      </c>
    </row>
    <row r="11" spans="1:18" x14ac:dyDescent="0.35">
      <c r="A11">
        <v>110</v>
      </c>
      <c r="B11" s="1">
        <v>44956</v>
      </c>
      <c r="C11" t="s">
        <v>55</v>
      </c>
      <c r="D11" t="str">
        <f>CONCATENATE(Table2[[#This Row],[Transaction ID]],Table2[[#This Row],[Product]])</f>
        <v>110Router</v>
      </c>
      <c r="E11" s="6">
        <v>80</v>
      </c>
      <c r="F11" s="6">
        <v>100</v>
      </c>
      <c r="G11">
        <v>5</v>
      </c>
      <c r="H11" s="6">
        <f>Table2[[#This Row],[Price Sold ($)]]-Table2[[#This Row],[Cost of Good ($)]]</f>
        <v>20</v>
      </c>
      <c r="I11" s="5">
        <f>QUOTIENT(Table2[[#This Row],[Profit]],G11)</f>
        <v>4</v>
      </c>
      <c r="J11" s="6">
        <f>Table2[[#This Row],[Cost of Good ($)]]/Table2[[#This Row],[Quantity]]</f>
        <v>16</v>
      </c>
      <c r="K11" s="6">
        <f>Table2[[#This Row],[Price Sold ($)]]/Table2[[#This Row],[Quantity]]</f>
        <v>20</v>
      </c>
      <c r="L11" s="7">
        <f>Table2[[#This Row],[Profit]]/Table2[[#This Row],[Cost of Good ($)]]</f>
        <v>0.25</v>
      </c>
      <c r="M11" s="6" t="str">
        <f>IF(Table2[[#This Row],[Profit]]&lt;50,"Low",IF(Table2[[#This Row],[Profit]]&lt;100,"Medium","High"))</f>
        <v>Low</v>
      </c>
      <c r="N11" s="6" t="str">
        <f>IF(Table2[[#This Row],[Profit percentage]]&lt;50%,"Low profit by %","High Profit by %")</f>
        <v>Low profit by %</v>
      </c>
      <c r="O11">
        <f>YEAR(Table2[[#This Row],[Date]])</f>
        <v>2023</v>
      </c>
      <c r="P11">
        <f>MONTH(Table2[[#This Row],[Date]])</f>
        <v>1</v>
      </c>
      <c r="Q11">
        <f>WEEKDAY(Table2[[#This Row],[Date]])</f>
        <v>2</v>
      </c>
      <c r="R11" s="4" t="str">
        <f t="shared" si="0"/>
        <v>Mon</v>
      </c>
    </row>
    <row r="12" spans="1:18" x14ac:dyDescent="0.35">
      <c r="A12">
        <v>111</v>
      </c>
      <c r="B12" s="1">
        <v>44974</v>
      </c>
      <c r="C12" t="s">
        <v>56</v>
      </c>
      <c r="D12" t="str">
        <f>CONCATENATE(Table2[[#This Row],[Transaction ID]],Table2[[#This Row],[Product]])</f>
        <v>111Printer</v>
      </c>
      <c r="E12" s="6">
        <v>150</v>
      </c>
      <c r="F12" s="6">
        <v>200</v>
      </c>
      <c r="G12">
        <v>3</v>
      </c>
      <c r="H12" s="6">
        <f>Table2[[#This Row],[Price Sold ($)]]-Table2[[#This Row],[Cost of Good ($)]]</f>
        <v>50</v>
      </c>
      <c r="I12" s="5">
        <f>QUOTIENT(Table2[[#This Row],[Profit]],G12)</f>
        <v>16</v>
      </c>
      <c r="J12" s="6">
        <f>Table2[[#This Row],[Cost of Good ($)]]/Table2[[#This Row],[Quantity]]</f>
        <v>50</v>
      </c>
      <c r="K12" s="6">
        <f>Table2[[#This Row],[Price Sold ($)]]/Table2[[#This Row],[Quantity]]</f>
        <v>66.666666666666671</v>
      </c>
      <c r="L12" s="7">
        <f>Table2[[#This Row],[Profit]]/Table2[[#This Row],[Cost of Good ($)]]</f>
        <v>0.33333333333333331</v>
      </c>
      <c r="M12" s="6" t="str">
        <f>IF(Table2[[#This Row],[Profit]]&lt;50,"Low",IF(Table2[[#This Row],[Profit]]&lt;100,"Medium","High"))</f>
        <v>Medium</v>
      </c>
      <c r="N12" s="6" t="str">
        <f>IF(Table2[[#This Row],[Profit percentage]]&lt;50%,"Low profit by %","High Profit by %")</f>
        <v>Low profit by %</v>
      </c>
      <c r="O12">
        <f>YEAR(Table2[[#This Row],[Date]])</f>
        <v>2023</v>
      </c>
      <c r="P12">
        <f>MONTH(Table2[[#This Row],[Date]])</f>
        <v>2</v>
      </c>
      <c r="Q12">
        <f>WEEKDAY(Table2[[#This Row],[Date]])</f>
        <v>6</v>
      </c>
      <c r="R12" s="4" t="str">
        <f t="shared" si="0"/>
        <v>Fri</v>
      </c>
    </row>
    <row r="13" spans="1:18" x14ac:dyDescent="0.35">
      <c r="A13">
        <v>112</v>
      </c>
      <c r="B13" s="1">
        <v>44996</v>
      </c>
      <c r="C13" t="s">
        <v>57</v>
      </c>
      <c r="D13" t="str">
        <f>CONCATENATE(Table2[[#This Row],[Transaction ID]],Table2[[#This Row],[Product]])</f>
        <v>112Webcam</v>
      </c>
      <c r="E13" s="6">
        <v>50</v>
      </c>
      <c r="F13" s="6">
        <v>80</v>
      </c>
      <c r="G13">
        <v>4</v>
      </c>
      <c r="H13" s="6">
        <f>Table2[[#This Row],[Price Sold ($)]]-Table2[[#This Row],[Cost of Good ($)]]</f>
        <v>30</v>
      </c>
      <c r="I13" s="5">
        <f>QUOTIENT(Table2[[#This Row],[Profit]],G13)</f>
        <v>7</v>
      </c>
      <c r="J13" s="6">
        <f>Table2[[#This Row],[Cost of Good ($)]]/Table2[[#This Row],[Quantity]]</f>
        <v>12.5</v>
      </c>
      <c r="K13" s="6">
        <f>Table2[[#This Row],[Price Sold ($)]]/Table2[[#This Row],[Quantity]]</f>
        <v>20</v>
      </c>
      <c r="L13" s="7">
        <f>Table2[[#This Row],[Profit]]/Table2[[#This Row],[Cost of Good ($)]]</f>
        <v>0.6</v>
      </c>
      <c r="M13" s="6" t="str">
        <f>IF(Table2[[#This Row],[Profit]]&lt;50,"Low",IF(Table2[[#This Row],[Profit]]&lt;100,"Medium","High"))</f>
        <v>Low</v>
      </c>
      <c r="N13" s="6" t="str">
        <f>IF(Table2[[#This Row],[Profit percentage]]&lt;50%,"Low profit by %","High Profit by %")</f>
        <v>High Profit by %</v>
      </c>
      <c r="O13">
        <f>YEAR(Table2[[#This Row],[Date]])</f>
        <v>2023</v>
      </c>
      <c r="P13">
        <f>MONTH(Table2[[#This Row],[Date]])</f>
        <v>3</v>
      </c>
      <c r="Q13">
        <f>WEEKDAY(Table2[[#This Row],[Date]])</f>
        <v>7</v>
      </c>
      <c r="R13" s="4" t="str">
        <f t="shared" si="0"/>
        <v>Sat</v>
      </c>
    </row>
    <row r="14" spans="1:18" x14ac:dyDescent="0.35">
      <c r="A14">
        <v>113</v>
      </c>
      <c r="B14" s="1">
        <v>45019</v>
      </c>
      <c r="C14" t="s">
        <v>58</v>
      </c>
      <c r="D14" t="str">
        <f>CONCATENATE(Table2[[#This Row],[Transaction ID]],Table2[[#This Row],[Product]])</f>
        <v>113External HDD</v>
      </c>
      <c r="E14" s="6">
        <v>120</v>
      </c>
      <c r="F14" s="6">
        <v>180</v>
      </c>
      <c r="G14">
        <v>2</v>
      </c>
      <c r="H14" s="6">
        <f>Table2[[#This Row],[Price Sold ($)]]-Table2[[#This Row],[Cost of Good ($)]]</f>
        <v>60</v>
      </c>
      <c r="I14" s="5">
        <f>QUOTIENT(Table2[[#This Row],[Profit]],G14)</f>
        <v>30</v>
      </c>
      <c r="J14" s="6">
        <f>Table2[[#This Row],[Cost of Good ($)]]/Table2[[#This Row],[Quantity]]</f>
        <v>60</v>
      </c>
      <c r="K14" s="6">
        <f>Table2[[#This Row],[Price Sold ($)]]/Table2[[#This Row],[Quantity]]</f>
        <v>90</v>
      </c>
      <c r="L14" s="7">
        <f>Table2[[#This Row],[Profit]]/Table2[[#This Row],[Cost of Good ($)]]</f>
        <v>0.5</v>
      </c>
      <c r="M14" s="6" t="str">
        <f>IF(Table2[[#This Row],[Profit]]&lt;50,"Low",IF(Table2[[#This Row],[Profit]]&lt;100,"Medium","High"))</f>
        <v>Medium</v>
      </c>
      <c r="N14" s="6" t="str">
        <f>IF(Table2[[#This Row],[Profit percentage]]&lt;50%,"Low profit by %","High Profit by %")</f>
        <v>High Profit by %</v>
      </c>
      <c r="O14">
        <f>YEAR(Table2[[#This Row],[Date]])</f>
        <v>2023</v>
      </c>
      <c r="P14">
        <f>MONTH(Table2[[#This Row],[Date]])</f>
        <v>4</v>
      </c>
      <c r="Q14">
        <f>WEEKDAY(Table2[[#This Row],[Date]])</f>
        <v>2</v>
      </c>
      <c r="R14" s="4" t="str">
        <f t="shared" si="0"/>
        <v>Mon</v>
      </c>
    </row>
    <row r="15" spans="1:18" x14ac:dyDescent="0.35">
      <c r="A15">
        <v>114</v>
      </c>
      <c r="B15" s="1">
        <v>44954</v>
      </c>
      <c r="C15" t="s">
        <v>59</v>
      </c>
      <c r="D15" t="str">
        <f>CONCATENATE(Table2[[#This Row],[Transaction ID]],Table2[[#This Row],[Product]])</f>
        <v>114USB Drive</v>
      </c>
      <c r="E15" s="6">
        <v>10</v>
      </c>
      <c r="F15" s="6">
        <v>20</v>
      </c>
      <c r="G15">
        <v>20</v>
      </c>
      <c r="H15" s="6">
        <f>Table2[[#This Row],[Price Sold ($)]]-Table2[[#This Row],[Cost of Good ($)]]</f>
        <v>10</v>
      </c>
      <c r="I15" s="5">
        <f>QUOTIENT(Table2[[#This Row],[Profit]],G15)</f>
        <v>0</v>
      </c>
      <c r="J15" s="6">
        <f>Table2[[#This Row],[Cost of Good ($)]]/Table2[[#This Row],[Quantity]]</f>
        <v>0.5</v>
      </c>
      <c r="K15" s="6">
        <f>Table2[[#This Row],[Price Sold ($)]]/Table2[[#This Row],[Quantity]]</f>
        <v>1</v>
      </c>
      <c r="L15" s="7">
        <f>Table2[[#This Row],[Profit]]/Table2[[#This Row],[Cost of Good ($)]]</f>
        <v>1</v>
      </c>
      <c r="M15" s="6" t="str">
        <f>IF(Table2[[#This Row],[Profit]]&lt;50,"Low",IF(Table2[[#This Row],[Profit]]&lt;100,"Medium","High"))</f>
        <v>Low</v>
      </c>
      <c r="N15" s="6" t="str">
        <f>IF(Table2[[#This Row],[Profit percentage]]&lt;50%,"Low profit by %","High Profit by %")</f>
        <v>High Profit by %</v>
      </c>
      <c r="O15">
        <f>YEAR(Table2[[#This Row],[Date]])</f>
        <v>2023</v>
      </c>
      <c r="P15">
        <f>MONTH(Table2[[#This Row],[Date]])</f>
        <v>1</v>
      </c>
      <c r="Q15">
        <f>WEEKDAY(Table2[[#This Row],[Date]])</f>
        <v>7</v>
      </c>
      <c r="R15" s="4" t="str">
        <f t="shared" si="0"/>
        <v>Sat</v>
      </c>
    </row>
    <row r="16" spans="1:18" x14ac:dyDescent="0.35">
      <c r="A16">
        <v>115</v>
      </c>
      <c r="B16" s="1">
        <v>44986</v>
      </c>
      <c r="C16" t="s">
        <v>60</v>
      </c>
      <c r="D16" t="str">
        <f>CONCATENATE(Table2[[#This Row],[Transaction ID]],Table2[[#This Row],[Product]])</f>
        <v>115Power Bank</v>
      </c>
      <c r="E16" s="6">
        <v>30</v>
      </c>
      <c r="F16" s="6">
        <v>50</v>
      </c>
      <c r="G16">
        <v>5</v>
      </c>
      <c r="H16" s="6">
        <f>Table2[[#This Row],[Price Sold ($)]]-Table2[[#This Row],[Cost of Good ($)]]</f>
        <v>20</v>
      </c>
      <c r="I16" s="5">
        <f>QUOTIENT(Table2[[#This Row],[Profit]],G16)</f>
        <v>4</v>
      </c>
      <c r="J16" s="6">
        <f>Table2[[#This Row],[Cost of Good ($)]]/Table2[[#This Row],[Quantity]]</f>
        <v>6</v>
      </c>
      <c r="K16" s="6">
        <f>Table2[[#This Row],[Price Sold ($)]]/Table2[[#This Row],[Quantity]]</f>
        <v>10</v>
      </c>
      <c r="L16" s="7">
        <f>Table2[[#This Row],[Profit]]/Table2[[#This Row],[Cost of Good ($)]]</f>
        <v>0.66666666666666663</v>
      </c>
      <c r="M16" s="6" t="str">
        <f>IF(Table2[[#This Row],[Profit]]&lt;50,"Low",IF(Table2[[#This Row],[Profit]]&lt;100,"Medium","High"))</f>
        <v>Low</v>
      </c>
      <c r="N16" s="6" t="str">
        <f>IF(Table2[[#This Row],[Profit percentage]]&lt;50%,"Low profit by %","High Profit by %")</f>
        <v>High Profit by %</v>
      </c>
      <c r="O16">
        <f>YEAR(Table2[[#This Row],[Date]])</f>
        <v>2023</v>
      </c>
      <c r="P16">
        <f>MONTH(Table2[[#This Row],[Date]])</f>
        <v>3</v>
      </c>
      <c r="Q16">
        <f>WEEKDAY(Table2[[#This Row],[Date]])</f>
        <v>4</v>
      </c>
      <c r="R16" s="4" t="str">
        <f t="shared" si="0"/>
        <v>Wed</v>
      </c>
    </row>
    <row r="17" spans="1:18" x14ac:dyDescent="0.35">
      <c r="A17">
        <v>116</v>
      </c>
      <c r="B17" s="1">
        <v>44931</v>
      </c>
      <c r="C17" t="s">
        <v>61</v>
      </c>
      <c r="D17" t="str">
        <f>CONCATENATE(Table2[[#This Row],[Transaction ID]],Table2[[#This Row],[Product]])</f>
        <v>116Headset</v>
      </c>
      <c r="E17" s="6">
        <v>70</v>
      </c>
      <c r="F17" s="6">
        <v>100</v>
      </c>
      <c r="G17">
        <v>6</v>
      </c>
      <c r="H17" s="6">
        <f>Table2[[#This Row],[Price Sold ($)]]-Table2[[#This Row],[Cost of Good ($)]]</f>
        <v>30</v>
      </c>
      <c r="I17" s="5">
        <f>QUOTIENT(Table2[[#This Row],[Profit]],G17)</f>
        <v>5</v>
      </c>
      <c r="J17" s="6">
        <f>Table2[[#This Row],[Cost of Good ($)]]/Table2[[#This Row],[Quantity]]</f>
        <v>11.666666666666666</v>
      </c>
      <c r="K17" s="6">
        <f>Table2[[#This Row],[Price Sold ($)]]/Table2[[#This Row],[Quantity]]</f>
        <v>16.666666666666668</v>
      </c>
      <c r="L17" s="7">
        <f>Table2[[#This Row],[Profit]]/Table2[[#This Row],[Cost of Good ($)]]</f>
        <v>0.42857142857142855</v>
      </c>
      <c r="M17" s="6" t="str">
        <f>IF(Table2[[#This Row],[Profit]]&lt;50,"Low",IF(Table2[[#This Row],[Profit]]&lt;100,"Medium","High"))</f>
        <v>Low</v>
      </c>
      <c r="N17" s="6" t="str">
        <f>IF(Table2[[#This Row],[Profit percentage]]&lt;50%,"Low profit by %","High Profit by %")</f>
        <v>Low profit by %</v>
      </c>
      <c r="O17">
        <f>YEAR(Table2[[#This Row],[Date]])</f>
        <v>2023</v>
      </c>
      <c r="P17">
        <f>MONTH(Table2[[#This Row],[Date]])</f>
        <v>1</v>
      </c>
      <c r="Q17">
        <f>WEEKDAY(Table2[[#This Row],[Date]])</f>
        <v>5</v>
      </c>
      <c r="R17" s="4" t="str">
        <f t="shared" si="0"/>
        <v>Thur</v>
      </c>
    </row>
    <row r="18" spans="1:18" x14ac:dyDescent="0.35">
      <c r="A18">
        <v>117</v>
      </c>
      <c r="B18" s="1">
        <v>44967</v>
      </c>
      <c r="C18" t="s">
        <v>62</v>
      </c>
      <c r="D18" t="str">
        <f>CONCATENATE(Table2[[#This Row],[Transaction ID]],Table2[[#This Row],[Product]])</f>
        <v>117Tablet Case</v>
      </c>
      <c r="E18" s="6">
        <v>20</v>
      </c>
      <c r="F18" s="6">
        <v>40</v>
      </c>
      <c r="G18">
        <v>3</v>
      </c>
      <c r="H18" s="6">
        <f>Table2[[#This Row],[Price Sold ($)]]-Table2[[#This Row],[Cost of Good ($)]]</f>
        <v>20</v>
      </c>
      <c r="I18" s="5">
        <f>QUOTIENT(Table2[[#This Row],[Profit]],G18)</f>
        <v>6</v>
      </c>
      <c r="J18" s="6">
        <f>Table2[[#This Row],[Cost of Good ($)]]/Table2[[#This Row],[Quantity]]</f>
        <v>6.666666666666667</v>
      </c>
      <c r="K18" s="6">
        <f>Table2[[#This Row],[Price Sold ($)]]/Table2[[#This Row],[Quantity]]</f>
        <v>13.333333333333334</v>
      </c>
      <c r="L18" s="7">
        <f>Table2[[#This Row],[Profit]]/Table2[[#This Row],[Cost of Good ($)]]</f>
        <v>1</v>
      </c>
      <c r="M18" s="6" t="str">
        <f>IF(Table2[[#This Row],[Profit]]&lt;50,"Low",IF(Table2[[#This Row],[Profit]]&lt;100,"Medium","High"))</f>
        <v>Low</v>
      </c>
      <c r="N18" s="6" t="str">
        <f>IF(Table2[[#This Row],[Profit percentage]]&lt;50%,"Low profit by %","High Profit by %")</f>
        <v>High Profit by %</v>
      </c>
      <c r="O18">
        <f>YEAR(Table2[[#This Row],[Date]])</f>
        <v>2023</v>
      </c>
      <c r="P18">
        <f>MONTH(Table2[[#This Row],[Date]])</f>
        <v>2</v>
      </c>
      <c r="Q18">
        <f>WEEKDAY(Table2[[#This Row],[Date]])</f>
        <v>6</v>
      </c>
      <c r="R18" s="4" t="str">
        <f t="shared" si="0"/>
        <v>Fri</v>
      </c>
    </row>
    <row r="19" spans="1:18" x14ac:dyDescent="0.35">
      <c r="A19">
        <v>118</v>
      </c>
      <c r="B19" s="1">
        <v>44999</v>
      </c>
      <c r="C19" t="s">
        <v>63</v>
      </c>
      <c r="D19" t="str">
        <f>CONCATENATE(Table2[[#This Row],[Transaction ID]],Table2[[#This Row],[Product]])</f>
        <v>118Laptop Bag</v>
      </c>
      <c r="E19" s="6">
        <v>50</v>
      </c>
      <c r="F19" s="6">
        <v>80</v>
      </c>
      <c r="G19">
        <v>4</v>
      </c>
      <c r="H19" s="6">
        <f>Table2[[#This Row],[Price Sold ($)]]-Table2[[#This Row],[Cost of Good ($)]]</f>
        <v>30</v>
      </c>
      <c r="I19" s="5">
        <f>QUOTIENT(Table2[[#This Row],[Profit]],G19)</f>
        <v>7</v>
      </c>
      <c r="J19" s="6">
        <f>Table2[[#This Row],[Cost of Good ($)]]/Table2[[#This Row],[Quantity]]</f>
        <v>12.5</v>
      </c>
      <c r="K19" s="6">
        <f>Table2[[#This Row],[Price Sold ($)]]/Table2[[#This Row],[Quantity]]</f>
        <v>20</v>
      </c>
      <c r="L19" s="7">
        <f>Table2[[#This Row],[Profit]]/Table2[[#This Row],[Cost of Good ($)]]</f>
        <v>0.6</v>
      </c>
      <c r="M19" s="6" t="str">
        <f>IF(Table2[[#This Row],[Profit]]&lt;50,"Low",IF(Table2[[#This Row],[Profit]]&lt;100,"Medium","High"))</f>
        <v>Low</v>
      </c>
      <c r="N19" s="6" t="str">
        <f>IF(Table2[[#This Row],[Profit percentage]]&lt;50%,"Low profit by %","High Profit by %")</f>
        <v>High Profit by %</v>
      </c>
      <c r="O19">
        <f>YEAR(Table2[[#This Row],[Date]])</f>
        <v>2023</v>
      </c>
      <c r="P19">
        <f>MONTH(Table2[[#This Row],[Date]])</f>
        <v>3</v>
      </c>
      <c r="Q19">
        <f>WEEKDAY(Table2[[#This Row],[Date]])</f>
        <v>3</v>
      </c>
      <c r="R19" s="4" t="str">
        <f t="shared" si="0"/>
        <v>Tue</v>
      </c>
    </row>
    <row r="20" spans="1:18" x14ac:dyDescent="0.35">
      <c r="A20">
        <v>119</v>
      </c>
      <c r="B20" s="1">
        <v>45036</v>
      </c>
      <c r="C20" t="s">
        <v>64</v>
      </c>
      <c r="D20" t="str">
        <f>CONCATENATE(Table2[[#This Row],[Transaction ID]],Table2[[#This Row],[Product]])</f>
        <v>119Wireless Mouse</v>
      </c>
      <c r="E20" s="6">
        <v>25</v>
      </c>
      <c r="F20" s="6">
        <v>50</v>
      </c>
      <c r="G20">
        <v>2</v>
      </c>
      <c r="H20" s="6">
        <f>Table2[[#This Row],[Price Sold ($)]]-Table2[[#This Row],[Cost of Good ($)]]</f>
        <v>25</v>
      </c>
      <c r="I20" s="5">
        <f>QUOTIENT(Table2[[#This Row],[Profit]],G20)</f>
        <v>12</v>
      </c>
      <c r="J20" s="6">
        <f>Table2[[#This Row],[Cost of Good ($)]]/Table2[[#This Row],[Quantity]]</f>
        <v>12.5</v>
      </c>
      <c r="K20" s="6">
        <f>Table2[[#This Row],[Price Sold ($)]]/Table2[[#This Row],[Quantity]]</f>
        <v>25</v>
      </c>
      <c r="L20" s="7">
        <f>Table2[[#This Row],[Profit]]/Table2[[#This Row],[Cost of Good ($)]]</f>
        <v>1</v>
      </c>
      <c r="M20" s="6" t="str">
        <f>IF(Table2[[#This Row],[Profit]]&lt;50,"Low",IF(Table2[[#This Row],[Profit]]&lt;100,"Medium","High"))</f>
        <v>Low</v>
      </c>
      <c r="N20" s="6" t="str">
        <f>IF(Table2[[#This Row],[Profit percentage]]&lt;50%,"Low profit by %","High Profit by %")</f>
        <v>High Profit by %</v>
      </c>
      <c r="O20">
        <f>YEAR(Table2[[#This Row],[Date]])</f>
        <v>2023</v>
      </c>
      <c r="P20">
        <f>MONTH(Table2[[#This Row],[Date]])</f>
        <v>4</v>
      </c>
      <c r="Q20">
        <f>WEEKDAY(Table2[[#This Row],[Date]])</f>
        <v>5</v>
      </c>
      <c r="R20" s="4" t="str">
        <f t="shared" si="0"/>
        <v>Thur</v>
      </c>
    </row>
    <row r="21" spans="1:18" x14ac:dyDescent="0.35">
      <c r="A21">
        <v>120</v>
      </c>
      <c r="B21" s="1">
        <v>44979</v>
      </c>
      <c r="C21" t="s">
        <v>65</v>
      </c>
      <c r="D21" t="str">
        <f>CONCATENATE(Table2[[#This Row],[Transaction ID]],Table2[[#This Row],[Product]])</f>
        <v>120Printer Ink</v>
      </c>
      <c r="E21" s="6">
        <v>40</v>
      </c>
      <c r="F21" s="6">
        <v>60</v>
      </c>
      <c r="G21">
        <v>2</v>
      </c>
      <c r="H21" s="6">
        <f>Table2[[#This Row],[Price Sold ($)]]-Table2[[#This Row],[Cost of Good ($)]]</f>
        <v>20</v>
      </c>
      <c r="I21" s="5">
        <f>QUOTIENT(Table2[[#This Row],[Profit]],G21)</f>
        <v>10</v>
      </c>
      <c r="J21" s="6">
        <f>Table2[[#This Row],[Cost of Good ($)]]/Table2[[#This Row],[Quantity]]</f>
        <v>20</v>
      </c>
      <c r="K21" s="6">
        <f>Table2[[#This Row],[Price Sold ($)]]/Table2[[#This Row],[Quantity]]</f>
        <v>30</v>
      </c>
      <c r="L21" s="7">
        <f>Table2[[#This Row],[Profit]]/Table2[[#This Row],[Cost of Good ($)]]</f>
        <v>0.5</v>
      </c>
      <c r="M21" s="6" t="str">
        <f>IF(Table2[[#This Row],[Profit]]&lt;50,"Low",IF(Table2[[#This Row],[Profit]]&lt;100,"Medium","High"))</f>
        <v>Low</v>
      </c>
      <c r="N21" s="6" t="str">
        <f>IF(Table2[[#This Row],[Profit percentage]]&lt;50%,"Low profit by %","High Profit by %")</f>
        <v>High Profit by %</v>
      </c>
      <c r="O21">
        <f>YEAR(Table2[[#This Row],[Date]])</f>
        <v>2023</v>
      </c>
      <c r="P21">
        <f>MONTH(Table2[[#This Row],[Date]])</f>
        <v>2</v>
      </c>
      <c r="Q21">
        <f>WEEKDAY(Table2[[#This Row],[Date]])</f>
        <v>4</v>
      </c>
      <c r="R21" s="4" t="str">
        <f t="shared" si="0"/>
        <v>Wed</v>
      </c>
    </row>
    <row r="22" spans="1:18" x14ac:dyDescent="0.35">
      <c r="A22">
        <v>121</v>
      </c>
      <c r="B22" s="1">
        <v>44944</v>
      </c>
      <c r="C22" t="s">
        <v>66</v>
      </c>
      <c r="D22" t="str">
        <f>CONCATENATE(Table2[[#This Row],[Transaction ID]],Table2[[#This Row],[Product]])</f>
        <v>121External SSD</v>
      </c>
      <c r="E22" s="6">
        <v>150</v>
      </c>
      <c r="F22" s="6">
        <v>250</v>
      </c>
      <c r="G22">
        <v>1</v>
      </c>
      <c r="H22" s="6">
        <f>Table2[[#This Row],[Price Sold ($)]]-Table2[[#This Row],[Cost of Good ($)]]</f>
        <v>100</v>
      </c>
      <c r="I22" s="5">
        <f>QUOTIENT(Table2[[#This Row],[Profit]],G22)</f>
        <v>100</v>
      </c>
      <c r="J22" s="6">
        <f>Table2[[#This Row],[Cost of Good ($)]]/Table2[[#This Row],[Quantity]]</f>
        <v>150</v>
      </c>
      <c r="K22" s="6">
        <f>Table2[[#This Row],[Price Sold ($)]]/Table2[[#This Row],[Quantity]]</f>
        <v>250</v>
      </c>
      <c r="L22" s="7">
        <f>Table2[[#This Row],[Profit]]/Table2[[#This Row],[Cost of Good ($)]]</f>
        <v>0.66666666666666663</v>
      </c>
      <c r="M22" s="6" t="str">
        <f>IF(Table2[[#This Row],[Profit]]&lt;50,"Low",IF(Table2[[#This Row],[Profit]]&lt;100,"Medium","High"))</f>
        <v>High</v>
      </c>
      <c r="N22" s="6" t="str">
        <f>IF(Table2[[#This Row],[Profit percentage]]&lt;50%,"Low profit by %","High Profit by %")</f>
        <v>High Profit by %</v>
      </c>
      <c r="O22">
        <f>YEAR(Table2[[#This Row],[Date]])</f>
        <v>2023</v>
      </c>
      <c r="P22">
        <f>MONTH(Table2[[#This Row],[Date]])</f>
        <v>1</v>
      </c>
      <c r="Q22">
        <f>WEEKDAY(Table2[[#This Row],[Date]])</f>
        <v>4</v>
      </c>
      <c r="R22" s="4" t="str">
        <f t="shared" si="0"/>
        <v>Wed</v>
      </c>
    </row>
    <row r="23" spans="1:18" x14ac:dyDescent="0.35">
      <c r="A23">
        <v>122</v>
      </c>
      <c r="B23" s="1">
        <v>44990</v>
      </c>
      <c r="C23" t="s">
        <v>67</v>
      </c>
      <c r="D23" t="str">
        <f>CONCATENATE(Table2[[#This Row],[Transaction ID]],Table2[[#This Row],[Product]])</f>
        <v>122HDMI Cable</v>
      </c>
      <c r="E23" s="6">
        <v>10</v>
      </c>
      <c r="F23" s="6">
        <v>15</v>
      </c>
      <c r="G23">
        <v>5</v>
      </c>
      <c r="H23" s="6">
        <f>Table2[[#This Row],[Price Sold ($)]]-Table2[[#This Row],[Cost of Good ($)]]</f>
        <v>5</v>
      </c>
      <c r="I23" s="5">
        <f>QUOTIENT(Table2[[#This Row],[Profit]],G23)</f>
        <v>1</v>
      </c>
      <c r="J23" s="6">
        <f>Table2[[#This Row],[Cost of Good ($)]]/Table2[[#This Row],[Quantity]]</f>
        <v>2</v>
      </c>
      <c r="K23" s="6">
        <f>Table2[[#This Row],[Price Sold ($)]]/Table2[[#This Row],[Quantity]]</f>
        <v>3</v>
      </c>
      <c r="L23" s="7">
        <f>Table2[[#This Row],[Profit]]/Table2[[#This Row],[Cost of Good ($)]]</f>
        <v>0.5</v>
      </c>
      <c r="M23" s="6" t="str">
        <f>IF(Table2[[#This Row],[Profit]]&lt;50,"Low",IF(Table2[[#This Row],[Profit]]&lt;100,"Medium","High"))</f>
        <v>Low</v>
      </c>
      <c r="N23" s="6" t="str">
        <f>IF(Table2[[#This Row],[Profit percentage]]&lt;50%,"Low profit by %","High Profit by %")</f>
        <v>High Profit by %</v>
      </c>
      <c r="O23">
        <f>YEAR(Table2[[#This Row],[Date]])</f>
        <v>2023</v>
      </c>
      <c r="P23">
        <f>MONTH(Table2[[#This Row],[Date]])</f>
        <v>3</v>
      </c>
      <c r="Q23">
        <f>WEEKDAY(Table2[[#This Row],[Date]])</f>
        <v>1</v>
      </c>
      <c r="R23" s="4" t="str">
        <f t="shared" si="0"/>
        <v>Sun</v>
      </c>
    </row>
    <row r="24" spans="1:18" x14ac:dyDescent="0.35">
      <c r="A24">
        <v>123</v>
      </c>
      <c r="B24" s="1">
        <v>45031</v>
      </c>
      <c r="C24" t="s">
        <v>68</v>
      </c>
      <c r="D24" t="str">
        <f>CONCATENATE(Table2[[#This Row],[Transaction ID]],Table2[[#This Row],[Product]])</f>
        <v>123USB Hub</v>
      </c>
      <c r="E24" s="6">
        <v>15</v>
      </c>
      <c r="F24" s="6">
        <v>25</v>
      </c>
      <c r="G24">
        <v>4</v>
      </c>
      <c r="H24" s="6">
        <f>Table2[[#This Row],[Price Sold ($)]]-Table2[[#This Row],[Cost of Good ($)]]</f>
        <v>10</v>
      </c>
      <c r="I24" s="5">
        <f>QUOTIENT(Table2[[#This Row],[Profit]],G24)</f>
        <v>2</v>
      </c>
      <c r="J24" s="6">
        <f>Table2[[#This Row],[Cost of Good ($)]]/Table2[[#This Row],[Quantity]]</f>
        <v>3.75</v>
      </c>
      <c r="K24" s="6">
        <f>Table2[[#This Row],[Price Sold ($)]]/Table2[[#This Row],[Quantity]]</f>
        <v>6.25</v>
      </c>
      <c r="L24" s="7">
        <f>Table2[[#This Row],[Profit]]/Table2[[#This Row],[Cost of Good ($)]]</f>
        <v>0.66666666666666663</v>
      </c>
      <c r="M24" s="6" t="str">
        <f>IF(Table2[[#This Row],[Profit]]&lt;50,"Low",IF(Table2[[#This Row],[Profit]]&lt;100,"Medium","High"))</f>
        <v>Low</v>
      </c>
      <c r="N24" s="6" t="str">
        <f>IF(Table2[[#This Row],[Profit percentage]]&lt;50%,"Low profit by %","High Profit by %")</f>
        <v>High Profit by %</v>
      </c>
      <c r="O24">
        <f>YEAR(Table2[[#This Row],[Date]])</f>
        <v>2023</v>
      </c>
      <c r="P24">
        <f>MONTH(Table2[[#This Row],[Date]])</f>
        <v>4</v>
      </c>
      <c r="Q24">
        <f>WEEKDAY(Table2[[#This Row],[Date]])</f>
        <v>7</v>
      </c>
      <c r="R24" s="4" t="str">
        <f t="shared" si="0"/>
        <v>Sat</v>
      </c>
    </row>
    <row r="25" spans="1:18" x14ac:dyDescent="0.35">
      <c r="A25">
        <v>124</v>
      </c>
      <c r="B25" s="1">
        <v>44934</v>
      </c>
      <c r="C25" t="s">
        <v>69</v>
      </c>
      <c r="D25" t="str">
        <f>CONCATENATE(Table2[[#This Row],[Transaction ID]],Table2[[#This Row],[Product]])</f>
        <v>124Mouse Pad</v>
      </c>
      <c r="E25" s="6">
        <v>5</v>
      </c>
      <c r="F25" s="6">
        <v>10</v>
      </c>
      <c r="G25">
        <v>10</v>
      </c>
      <c r="H25" s="6">
        <f>Table2[[#This Row],[Price Sold ($)]]-Table2[[#This Row],[Cost of Good ($)]]</f>
        <v>5</v>
      </c>
      <c r="I25" s="5">
        <f>QUOTIENT(Table2[[#This Row],[Profit]],G25)</f>
        <v>0</v>
      </c>
      <c r="J25" s="6">
        <f>Table2[[#This Row],[Cost of Good ($)]]/Table2[[#This Row],[Quantity]]</f>
        <v>0.5</v>
      </c>
      <c r="K25" s="6">
        <f>Table2[[#This Row],[Price Sold ($)]]/Table2[[#This Row],[Quantity]]</f>
        <v>1</v>
      </c>
      <c r="L25" s="7">
        <f>Table2[[#This Row],[Profit]]/Table2[[#This Row],[Cost of Good ($)]]</f>
        <v>1</v>
      </c>
      <c r="M25" s="6" t="str">
        <f>IF(Table2[[#This Row],[Profit]]&lt;50,"Low",IF(Table2[[#This Row],[Profit]]&lt;100,"Medium","High"))</f>
        <v>Low</v>
      </c>
      <c r="N25" s="6" t="str">
        <f>IF(Table2[[#This Row],[Profit percentage]]&lt;50%,"Low profit by %","High Profit by %")</f>
        <v>High Profit by %</v>
      </c>
      <c r="O25">
        <f>YEAR(Table2[[#This Row],[Date]])</f>
        <v>2023</v>
      </c>
      <c r="P25">
        <f>MONTH(Table2[[#This Row],[Date]])</f>
        <v>1</v>
      </c>
      <c r="Q25">
        <f>WEEKDAY(Table2[[#This Row],[Date]])</f>
        <v>1</v>
      </c>
      <c r="R25" s="4" t="str">
        <f t="shared" si="0"/>
        <v>Sun</v>
      </c>
    </row>
    <row r="26" spans="1:18" x14ac:dyDescent="0.35">
      <c r="A26">
        <v>125</v>
      </c>
      <c r="B26" s="1">
        <v>44971</v>
      </c>
      <c r="C26" t="s">
        <v>70</v>
      </c>
      <c r="D26" t="str">
        <f>CONCATENATE(Table2[[#This Row],[Transaction ID]],Table2[[#This Row],[Product]])</f>
        <v>125Phone Case</v>
      </c>
      <c r="E26" s="6">
        <v>15</v>
      </c>
      <c r="F26" s="6">
        <v>30</v>
      </c>
      <c r="G26">
        <v>3</v>
      </c>
      <c r="H26" s="6">
        <f>Table2[[#This Row],[Price Sold ($)]]-Table2[[#This Row],[Cost of Good ($)]]</f>
        <v>15</v>
      </c>
      <c r="I26" s="5">
        <f>QUOTIENT(Table2[[#This Row],[Profit]],G26)</f>
        <v>5</v>
      </c>
      <c r="J26" s="6">
        <f>Table2[[#This Row],[Cost of Good ($)]]/Table2[[#This Row],[Quantity]]</f>
        <v>5</v>
      </c>
      <c r="K26" s="6">
        <f>Table2[[#This Row],[Price Sold ($)]]/Table2[[#This Row],[Quantity]]</f>
        <v>10</v>
      </c>
      <c r="L26" s="7">
        <f>Table2[[#This Row],[Profit]]/Table2[[#This Row],[Cost of Good ($)]]</f>
        <v>1</v>
      </c>
      <c r="M26" s="6" t="str">
        <f>IF(Table2[[#This Row],[Profit]]&lt;50,"Low",IF(Table2[[#This Row],[Profit]]&lt;100,"Medium","High"))</f>
        <v>Low</v>
      </c>
      <c r="N26" s="6" t="str">
        <f>IF(Table2[[#This Row],[Profit percentage]]&lt;50%,"Low profit by %","High Profit by %")</f>
        <v>High Profit by %</v>
      </c>
      <c r="O26">
        <f>YEAR(Table2[[#This Row],[Date]])</f>
        <v>2023</v>
      </c>
      <c r="P26">
        <f>MONTH(Table2[[#This Row],[Date]])</f>
        <v>2</v>
      </c>
      <c r="Q26">
        <f>WEEKDAY(Table2[[#This Row],[Date]])</f>
        <v>3</v>
      </c>
      <c r="R26" s="4" t="str">
        <f t="shared" si="0"/>
        <v>Tue</v>
      </c>
    </row>
    <row r="27" spans="1:18" x14ac:dyDescent="0.35">
      <c r="A27">
        <v>126</v>
      </c>
      <c r="B27" s="1">
        <v>45005</v>
      </c>
      <c r="C27" t="s">
        <v>71</v>
      </c>
      <c r="D27" t="str">
        <f>CONCATENATE(Table2[[#This Row],[Transaction ID]],Table2[[#This Row],[Product]])</f>
        <v>126Ethernet Cable</v>
      </c>
      <c r="E27" s="6">
        <v>8</v>
      </c>
      <c r="F27" s="6">
        <v>15</v>
      </c>
      <c r="G27">
        <v>2</v>
      </c>
      <c r="H27" s="6">
        <f>Table2[[#This Row],[Price Sold ($)]]-Table2[[#This Row],[Cost of Good ($)]]</f>
        <v>7</v>
      </c>
      <c r="I27" s="5">
        <f>QUOTIENT(Table2[[#This Row],[Profit]],G27)</f>
        <v>3</v>
      </c>
      <c r="J27" s="6">
        <f>Table2[[#This Row],[Cost of Good ($)]]/Table2[[#This Row],[Quantity]]</f>
        <v>4</v>
      </c>
      <c r="K27" s="6">
        <f>Table2[[#This Row],[Price Sold ($)]]/Table2[[#This Row],[Quantity]]</f>
        <v>7.5</v>
      </c>
      <c r="L27" s="7">
        <f>Table2[[#This Row],[Profit]]/Table2[[#This Row],[Cost of Good ($)]]</f>
        <v>0.875</v>
      </c>
      <c r="M27" s="6" t="str">
        <f>IF(Table2[[#This Row],[Profit]]&lt;50,"Low",IF(Table2[[#This Row],[Profit]]&lt;100,"Medium","High"))</f>
        <v>Low</v>
      </c>
      <c r="N27" s="6" t="str">
        <f>IF(Table2[[#This Row],[Profit percentage]]&lt;50%,"Low profit by %","High Profit by %")</f>
        <v>High Profit by %</v>
      </c>
      <c r="O27">
        <f>YEAR(Table2[[#This Row],[Date]])</f>
        <v>2023</v>
      </c>
      <c r="P27">
        <f>MONTH(Table2[[#This Row],[Date]])</f>
        <v>3</v>
      </c>
      <c r="Q27">
        <f>WEEKDAY(Table2[[#This Row],[Date]])</f>
        <v>2</v>
      </c>
      <c r="R27" s="4" t="str">
        <f t="shared" si="0"/>
        <v>Mon</v>
      </c>
    </row>
    <row r="28" spans="1:18" x14ac:dyDescent="0.35">
      <c r="A28">
        <v>127</v>
      </c>
      <c r="B28" s="1">
        <v>45041</v>
      </c>
      <c r="C28" t="s">
        <v>72</v>
      </c>
      <c r="D28" t="str">
        <f>CONCATENATE(Table2[[#This Row],[Transaction ID]],Table2[[#This Row],[Product]])</f>
        <v>127Laptop Stand</v>
      </c>
      <c r="E28" s="6">
        <v>20</v>
      </c>
      <c r="F28" s="6">
        <v>40</v>
      </c>
      <c r="G28">
        <v>1</v>
      </c>
      <c r="H28" s="6">
        <f>Table2[[#This Row],[Price Sold ($)]]-Table2[[#This Row],[Cost of Good ($)]]</f>
        <v>20</v>
      </c>
      <c r="I28" s="5">
        <f>QUOTIENT(Table2[[#This Row],[Profit]],G28)</f>
        <v>20</v>
      </c>
      <c r="J28" s="6">
        <f>Table2[[#This Row],[Cost of Good ($)]]/Table2[[#This Row],[Quantity]]</f>
        <v>20</v>
      </c>
      <c r="K28" s="6">
        <f>Table2[[#This Row],[Price Sold ($)]]/Table2[[#This Row],[Quantity]]</f>
        <v>40</v>
      </c>
      <c r="L28" s="7">
        <f>Table2[[#This Row],[Profit]]/Table2[[#This Row],[Cost of Good ($)]]</f>
        <v>1</v>
      </c>
      <c r="M28" s="6" t="str">
        <f>IF(Table2[[#This Row],[Profit]]&lt;50,"Low",IF(Table2[[#This Row],[Profit]]&lt;100,"Medium","High"))</f>
        <v>Low</v>
      </c>
      <c r="N28" s="6" t="str">
        <f>IF(Table2[[#This Row],[Profit percentage]]&lt;50%,"Low profit by %","High Profit by %")</f>
        <v>High Profit by %</v>
      </c>
      <c r="O28">
        <f>YEAR(Table2[[#This Row],[Date]])</f>
        <v>2023</v>
      </c>
      <c r="P28">
        <f>MONTH(Table2[[#This Row],[Date]])</f>
        <v>4</v>
      </c>
      <c r="Q28">
        <f>WEEKDAY(Table2[[#This Row],[Date]])</f>
        <v>3</v>
      </c>
      <c r="R28" s="4" t="str">
        <f t="shared" si="0"/>
        <v>Tue</v>
      </c>
    </row>
    <row r="29" spans="1:18" x14ac:dyDescent="0.35">
      <c r="A29">
        <v>128</v>
      </c>
      <c r="B29" s="1">
        <v>44929</v>
      </c>
      <c r="C29" t="s">
        <v>73</v>
      </c>
      <c r="D29" t="str">
        <f>CONCATENATE(Table2[[#This Row],[Transaction ID]],Table2[[#This Row],[Product]])</f>
        <v>128Keyboard Cleaner</v>
      </c>
      <c r="E29" s="6">
        <v>5</v>
      </c>
      <c r="F29" s="6">
        <v>10</v>
      </c>
      <c r="G29">
        <v>6</v>
      </c>
      <c r="H29" s="6">
        <f>Table2[[#This Row],[Price Sold ($)]]-Table2[[#This Row],[Cost of Good ($)]]</f>
        <v>5</v>
      </c>
      <c r="I29" s="5">
        <f>QUOTIENT(Table2[[#This Row],[Profit]],G29)</f>
        <v>0</v>
      </c>
      <c r="J29" s="6">
        <f>Table2[[#This Row],[Cost of Good ($)]]/Table2[[#This Row],[Quantity]]</f>
        <v>0.83333333333333337</v>
      </c>
      <c r="K29" s="6">
        <f>Table2[[#This Row],[Price Sold ($)]]/Table2[[#This Row],[Quantity]]</f>
        <v>1.6666666666666667</v>
      </c>
      <c r="L29" s="7">
        <f>Table2[[#This Row],[Profit]]/Table2[[#This Row],[Cost of Good ($)]]</f>
        <v>1</v>
      </c>
      <c r="M29" s="6" t="str">
        <f>IF(Table2[[#This Row],[Profit]]&lt;50,"Low",IF(Table2[[#This Row],[Profit]]&lt;100,"Medium","High"))</f>
        <v>Low</v>
      </c>
      <c r="N29" s="6" t="str">
        <f>IF(Table2[[#This Row],[Profit percentage]]&lt;50%,"Low profit by %","High Profit by %")</f>
        <v>High Profit by %</v>
      </c>
      <c r="O29">
        <f>YEAR(Table2[[#This Row],[Date]])</f>
        <v>2023</v>
      </c>
      <c r="P29">
        <f>MONTH(Table2[[#This Row],[Date]])</f>
        <v>1</v>
      </c>
      <c r="Q29">
        <f>WEEKDAY(Table2[[#This Row],[Date]])</f>
        <v>3</v>
      </c>
      <c r="R29" s="4" t="str">
        <f t="shared" si="0"/>
        <v>Tue</v>
      </c>
    </row>
    <row r="30" spans="1:18" x14ac:dyDescent="0.35">
      <c r="A30">
        <v>129</v>
      </c>
      <c r="B30" s="1">
        <v>44976</v>
      </c>
      <c r="C30" t="s">
        <v>74</v>
      </c>
      <c r="D30" t="str">
        <f>CONCATENATE(Table2[[#This Row],[Transaction ID]],Table2[[#This Row],[Product]])</f>
        <v>129Screen Protector</v>
      </c>
      <c r="E30" s="6">
        <v>10</v>
      </c>
      <c r="F30" s="6">
        <v>20</v>
      </c>
      <c r="G30">
        <v>3</v>
      </c>
      <c r="H30" s="6">
        <f>Table2[[#This Row],[Price Sold ($)]]-Table2[[#This Row],[Cost of Good ($)]]</f>
        <v>10</v>
      </c>
      <c r="I30" s="5">
        <f>QUOTIENT(Table2[[#This Row],[Profit]],G30)</f>
        <v>3</v>
      </c>
      <c r="J30" s="6">
        <f>Table2[[#This Row],[Cost of Good ($)]]/Table2[[#This Row],[Quantity]]</f>
        <v>3.3333333333333335</v>
      </c>
      <c r="K30" s="6">
        <f>Table2[[#This Row],[Price Sold ($)]]/Table2[[#This Row],[Quantity]]</f>
        <v>6.666666666666667</v>
      </c>
      <c r="L30" s="7">
        <f>Table2[[#This Row],[Profit]]/Table2[[#This Row],[Cost of Good ($)]]</f>
        <v>1</v>
      </c>
      <c r="M30" s="6" t="str">
        <f>IF(Table2[[#This Row],[Profit]]&lt;50,"Low",IF(Table2[[#This Row],[Profit]]&lt;100,"Medium","High"))</f>
        <v>Low</v>
      </c>
      <c r="N30" s="6" t="str">
        <f>IF(Table2[[#This Row],[Profit percentage]]&lt;50%,"Low profit by %","High Profit by %")</f>
        <v>High Profit by %</v>
      </c>
      <c r="O30">
        <f>YEAR(Table2[[#This Row],[Date]])</f>
        <v>2023</v>
      </c>
      <c r="P30">
        <f>MONTH(Table2[[#This Row],[Date]])</f>
        <v>2</v>
      </c>
      <c r="Q30">
        <f>WEEKDAY(Table2[[#This Row],[Date]])</f>
        <v>1</v>
      </c>
      <c r="R30" s="4" t="str">
        <f t="shared" si="0"/>
        <v>Sun</v>
      </c>
    </row>
    <row r="31" spans="1:18" x14ac:dyDescent="0.35">
      <c r="A31">
        <v>130</v>
      </c>
      <c r="B31" s="1">
        <v>45024</v>
      </c>
      <c r="C31" t="s">
        <v>75</v>
      </c>
      <c r="D31" t="str">
        <f>CONCATENATE(Table2[[#This Row],[Transaction ID]],Table2[[#This Row],[Product]])</f>
        <v>130Surge Protector</v>
      </c>
      <c r="E31" s="6">
        <v>25</v>
      </c>
      <c r="F31" s="6">
        <v>40</v>
      </c>
      <c r="G31">
        <v>2</v>
      </c>
      <c r="H31" s="6">
        <f>Table2[[#This Row],[Price Sold ($)]]-Table2[[#This Row],[Cost of Good ($)]]</f>
        <v>15</v>
      </c>
      <c r="I31" s="5">
        <f>QUOTIENT(Table2[[#This Row],[Profit]],G31)</f>
        <v>7</v>
      </c>
      <c r="J31" s="6">
        <f>Table2[[#This Row],[Cost of Good ($)]]/Table2[[#This Row],[Quantity]]</f>
        <v>12.5</v>
      </c>
      <c r="K31" s="6">
        <f>Table2[[#This Row],[Price Sold ($)]]/Table2[[#This Row],[Quantity]]</f>
        <v>20</v>
      </c>
      <c r="L31" s="7">
        <f>Table2[[#This Row],[Profit]]/Table2[[#This Row],[Cost of Good ($)]]</f>
        <v>0.6</v>
      </c>
      <c r="M31" s="6" t="str">
        <f>IF(Table2[[#This Row],[Profit]]&lt;50,"Low",IF(Table2[[#This Row],[Profit]]&lt;100,"Medium","High"))</f>
        <v>Low</v>
      </c>
      <c r="N31" s="6" t="str">
        <f>IF(Table2[[#This Row],[Profit percentage]]&lt;50%,"Low profit by %","High Profit by %")</f>
        <v>High Profit by %</v>
      </c>
      <c r="O31">
        <f>YEAR(Table2[[#This Row],[Date]])</f>
        <v>2023</v>
      </c>
      <c r="P31">
        <f>MONTH(Table2[[#This Row],[Date]])</f>
        <v>4</v>
      </c>
      <c r="Q31">
        <f>WEEKDAY(Table2[[#This Row],[Date]])</f>
        <v>7</v>
      </c>
      <c r="R31" s="4" t="str">
        <f t="shared" si="0"/>
        <v>Sat</v>
      </c>
    </row>
    <row r="32" spans="1:18" x14ac:dyDescent="0.35">
      <c r="G32" s="4"/>
    </row>
  </sheetData>
  <conditionalFormatting sqref="H1:H1048576">
    <cfRule type="aboveAverage" dxfId="1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95" workbookViewId="0">
      <selection activeCell="A98" sqref="A98:F98"/>
    </sheetView>
  </sheetViews>
  <sheetFormatPr defaultRowHeight="14.5" x14ac:dyDescent="0.35"/>
  <cols>
    <col min="1" max="1" width="10.7265625" customWidth="1"/>
    <col min="2" max="2" width="12.08984375" customWidth="1"/>
    <col min="3" max="3" width="12.36328125" customWidth="1"/>
    <col min="4" max="4" width="12.26953125" customWidth="1"/>
    <col min="5" max="5" width="22.453125" style="11" customWidth="1"/>
    <col min="6" max="6" width="22.453125" style="2" customWidth="1"/>
    <col min="7" max="7" width="23.90625" customWidth="1"/>
    <col min="8" max="8" width="24.81640625" customWidth="1"/>
  </cols>
  <sheetData>
    <row r="1" spans="1:8" x14ac:dyDescent="0.35">
      <c r="A1" t="s">
        <v>85</v>
      </c>
      <c r="B1" t="s">
        <v>86</v>
      </c>
      <c r="C1" t="s">
        <v>87</v>
      </c>
      <c r="D1" t="s">
        <v>88</v>
      </c>
      <c r="E1" s="11" t="s">
        <v>89</v>
      </c>
      <c r="F1" s="2" t="s">
        <v>118</v>
      </c>
      <c r="G1" t="s">
        <v>90</v>
      </c>
      <c r="H1" t="s">
        <v>91</v>
      </c>
    </row>
    <row r="2" spans="1:8" x14ac:dyDescent="0.35">
      <c r="A2">
        <v>1</v>
      </c>
      <c r="B2">
        <v>35</v>
      </c>
      <c r="C2">
        <v>175</v>
      </c>
      <c r="D2">
        <v>70</v>
      </c>
      <c r="E2" s="11" t="s">
        <v>92</v>
      </c>
      <c r="F2" s="3">
        <v>120</v>
      </c>
      <c r="G2">
        <v>200</v>
      </c>
      <c r="H2">
        <v>90</v>
      </c>
    </row>
    <row r="3" spans="1:8" x14ac:dyDescent="0.35">
      <c r="A3">
        <v>2</v>
      </c>
      <c r="B3">
        <v>42</v>
      </c>
      <c r="C3">
        <v>168</v>
      </c>
      <c r="D3">
        <v>75</v>
      </c>
      <c r="E3" s="11" t="s">
        <v>93</v>
      </c>
      <c r="F3" s="3">
        <v>130</v>
      </c>
      <c r="G3">
        <v>210</v>
      </c>
      <c r="H3">
        <v>95</v>
      </c>
    </row>
    <row r="4" spans="1:8" x14ac:dyDescent="0.35">
      <c r="A4">
        <v>3</v>
      </c>
      <c r="B4">
        <v>28</v>
      </c>
      <c r="C4">
        <v>180</v>
      </c>
      <c r="D4">
        <v>80</v>
      </c>
      <c r="E4" s="11" t="s">
        <v>94</v>
      </c>
      <c r="F4" s="3">
        <v>125</v>
      </c>
      <c r="G4">
        <v>190</v>
      </c>
      <c r="H4">
        <v>88</v>
      </c>
    </row>
    <row r="5" spans="1:8" x14ac:dyDescent="0.35">
      <c r="A5">
        <v>4</v>
      </c>
      <c r="B5">
        <v>55</v>
      </c>
      <c r="C5">
        <v>163</v>
      </c>
      <c r="D5">
        <v>68</v>
      </c>
      <c r="E5" s="11" t="s">
        <v>95</v>
      </c>
      <c r="F5" s="3">
        <v>140</v>
      </c>
      <c r="G5">
        <v>230</v>
      </c>
      <c r="H5">
        <v>105</v>
      </c>
    </row>
    <row r="6" spans="1:8" x14ac:dyDescent="0.35">
      <c r="A6">
        <v>5</v>
      </c>
      <c r="B6">
        <v>48</v>
      </c>
      <c r="C6">
        <v>172</v>
      </c>
      <c r="D6">
        <v>73</v>
      </c>
      <c r="E6" s="11" t="s">
        <v>96</v>
      </c>
      <c r="F6" s="3">
        <v>128</v>
      </c>
      <c r="G6">
        <v>220</v>
      </c>
      <c r="H6">
        <v>98</v>
      </c>
    </row>
    <row r="7" spans="1:8" x14ac:dyDescent="0.35">
      <c r="A7">
        <v>6</v>
      </c>
      <c r="B7">
        <v>38</v>
      </c>
      <c r="C7">
        <v>160</v>
      </c>
      <c r="D7">
        <v>65</v>
      </c>
      <c r="E7" s="11" t="s">
        <v>97</v>
      </c>
      <c r="F7" s="3">
        <v>118</v>
      </c>
      <c r="G7">
        <v>180</v>
      </c>
      <c r="H7">
        <v>85</v>
      </c>
    </row>
    <row r="8" spans="1:8" x14ac:dyDescent="0.35">
      <c r="A8">
        <v>7</v>
      </c>
      <c r="B8">
        <v>62</v>
      </c>
      <c r="C8">
        <v>178</v>
      </c>
      <c r="D8">
        <v>77</v>
      </c>
      <c r="E8" s="11" t="s">
        <v>98</v>
      </c>
      <c r="F8" s="3">
        <v>135</v>
      </c>
      <c r="G8">
        <v>240</v>
      </c>
      <c r="H8">
        <v>110</v>
      </c>
    </row>
    <row r="9" spans="1:8" x14ac:dyDescent="0.35">
      <c r="A9">
        <v>8</v>
      </c>
      <c r="B9">
        <v>29</v>
      </c>
      <c r="C9">
        <v>167</v>
      </c>
      <c r="D9">
        <v>72</v>
      </c>
      <c r="E9" s="11" t="s">
        <v>99</v>
      </c>
      <c r="F9" s="3">
        <v>122</v>
      </c>
      <c r="G9">
        <v>200</v>
      </c>
      <c r="H9">
        <v>92</v>
      </c>
    </row>
    <row r="10" spans="1:8" x14ac:dyDescent="0.35">
      <c r="A10">
        <v>9</v>
      </c>
      <c r="B10">
        <v>45</v>
      </c>
      <c r="C10">
        <v>175</v>
      </c>
      <c r="D10">
        <v>79</v>
      </c>
      <c r="E10" s="11" t="s">
        <v>93</v>
      </c>
      <c r="F10" s="3">
        <v>130</v>
      </c>
      <c r="G10">
        <v>210</v>
      </c>
      <c r="H10">
        <v>95</v>
      </c>
    </row>
    <row r="11" spans="1:8" x14ac:dyDescent="0.35">
      <c r="A11">
        <v>10</v>
      </c>
      <c r="B11">
        <v>50</v>
      </c>
      <c r="C11">
        <v>170</v>
      </c>
      <c r="D11">
        <v>75</v>
      </c>
      <c r="E11" s="11" t="s">
        <v>100</v>
      </c>
      <c r="F11" s="3">
        <v>128</v>
      </c>
      <c r="G11">
        <v>215</v>
      </c>
      <c r="H11">
        <v>100</v>
      </c>
    </row>
    <row r="12" spans="1:8" x14ac:dyDescent="0.35">
      <c r="A12">
        <v>11</v>
      </c>
      <c r="B12">
        <v>33</v>
      </c>
      <c r="C12">
        <v>172</v>
      </c>
      <c r="D12">
        <v>70</v>
      </c>
      <c r="E12" s="11" t="s">
        <v>101</v>
      </c>
      <c r="F12" s="3">
        <v>125</v>
      </c>
      <c r="G12">
        <v>190</v>
      </c>
      <c r="H12">
        <v>90</v>
      </c>
    </row>
    <row r="13" spans="1:8" x14ac:dyDescent="0.35">
      <c r="A13">
        <v>12</v>
      </c>
      <c r="B13">
        <v>40</v>
      </c>
      <c r="C13">
        <v>163</v>
      </c>
      <c r="D13">
        <v>68</v>
      </c>
      <c r="E13" s="11" t="s">
        <v>102</v>
      </c>
      <c r="F13" s="3">
        <v>120</v>
      </c>
      <c r="G13">
        <v>205</v>
      </c>
      <c r="H13">
        <v>98</v>
      </c>
    </row>
    <row r="14" spans="1:8" x14ac:dyDescent="0.35">
      <c r="A14">
        <v>13</v>
      </c>
      <c r="B14">
        <v>57</v>
      </c>
      <c r="C14">
        <v>178</v>
      </c>
      <c r="D14">
        <v>80</v>
      </c>
      <c r="E14" s="11" t="s">
        <v>103</v>
      </c>
      <c r="F14" s="3">
        <v>132</v>
      </c>
      <c r="G14">
        <v>225</v>
      </c>
      <c r="H14">
        <v>105</v>
      </c>
    </row>
    <row r="15" spans="1:8" x14ac:dyDescent="0.35">
      <c r="A15">
        <v>14</v>
      </c>
      <c r="B15">
        <v>36</v>
      </c>
      <c r="C15">
        <v>169</v>
      </c>
      <c r="D15">
        <v>73</v>
      </c>
      <c r="E15" s="11" t="s">
        <v>96</v>
      </c>
      <c r="F15" s="3">
        <v>128</v>
      </c>
      <c r="G15">
        <v>195</v>
      </c>
      <c r="H15">
        <v>88</v>
      </c>
    </row>
    <row r="16" spans="1:8" x14ac:dyDescent="0.35">
      <c r="A16">
        <v>15</v>
      </c>
      <c r="B16">
        <v>47</v>
      </c>
      <c r="C16">
        <v>173</v>
      </c>
      <c r="D16">
        <v>75</v>
      </c>
      <c r="E16" s="11" t="s">
        <v>98</v>
      </c>
      <c r="F16" s="3">
        <v>135</v>
      </c>
      <c r="G16">
        <v>210</v>
      </c>
      <c r="H16">
        <v>100</v>
      </c>
    </row>
    <row r="17" spans="1:8" x14ac:dyDescent="0.35">
      <c r="A17">
        <v>16</v>
      </c>
      <c r="B17">
        <v>31</v>
      </c>
      <c r="C17">
        <v>166</v>
      </c>
      <c r="D17">
        <v>70</v>
      </c>
      <c r="E17" s="11" t="s">
        <v>104</v>
      </c>
      <c r="F17" s="3">
        <v>118</v>
      </c>
      <c r="G17">
        <v>185</v>
      </c>
      <c r="H17">
        <v>90</v>
      </c>
    </row>
    <row r="18" spans="1:8" x14ac:dyDescent="0.35">
      <c r="A18">
        <v>17</v>
      </c>
      <c r="B18">
        <v>52</v>
      </c>
      <c r="C18">
        <v>180</v>
      </c>
      <c r="D18">
        <v>82</v>
      </c>
      <c r="E18" s="11" t="s">
        <v>95</v>
      </c>
      <c r="F18" s="3">
        <v>140</v>
      </c>
      <c r="G18">
        <v>230</v>
      </c>
      <c r="H18">
        <v>105</v>
      </c>
    </row>
    <row r="19" spans="1:8" x14ac:dyDescent="0.35">
      <c r="A19">
        <v>18</v>
      </c>
      <c r="B19">
        <v>44</v>
      </c>
      <c r="C19">
        <v>168</v>
      </c>
      <c r="D19">
        <v>76</v>
      </c>
      <c r="E19" s="11" t="s">
        <v>93</v>
      </c>
      <c r="F19" s="3">
        <v>130</v>
      </c>
      <c r="G19">
        <v>215</v>
      </c>
      <c r="H19">
        <v>98</v>
      </c>
    </row>
    <row r="20" spans="1:8" x14ac:dyDescent="0.35">
      <c r="A20">
        <v>19</v>
      </c>
      <c r="B20">
        <v>30</v>
      </c>
      <c r="C20">
        <v>171</v>
      </c>
      <c r="D20">
        <v>72</v>
      </c>
      <c r="E20" s="11" t="s">
        <v>94</v>
      </c>
      <c r="F20" s="3">
        <v>125</v>
      </c>
      <c r="G20">
        <v>200</v>
      </c>
      <c r="H20">
        <v>92</v>
      </c>
    </row>
    <row r="21" spans="1:8" x14ac:dyDescent="0.35">
      <c r="A21">
        <v>20</v>
      </c>
      <c r="B21">
        <v>58</v>
      </c>
      <c r="C21">
        <v>175</v>
      </c>
      <c r="D21">
        <v>78</v>
      </c>
      <c r="E21" s="11" t="s">
        <v>103</v>
      </c>
      <c r="F21" s="3">
        <v>132</v>
      </c>
      <c r="G21">
        <v>220</v>
      </c>
      <c r="H21">
        <v>100</v>
      </c>
    </row>
    <row r="22" spans="1:8" x14ac:dyDescent="0.35">
      <c r="A22">
        <v>21</v>
      </c>
      <c r="B22">
        <v>39</v>
      </c>
      <c r="C22">
        <v>170</v>
      </c>
      <c r="D22">
        <v>74</v>
      </c>
      <c r="E22" s="11" t="s">
        <v>92</v>
      </c>
      <c r="F22" s="3">
        <v>120</v>
      </c>
      <c r="G22">
        <v>205</v>
      </c>
      <c r="H22">
        <v>95</v>
      </c>
    </row>
    <row r="23" spans="1:8" x14ac:dyDescent="0.35">
      <c r="A23">
        <v>22</v>
      </c>
      <c r="B23">
        <v>49</v>
      </c>
      <c r="C23">
        <v>173</v>
      </c>
      <c r="D23">
        <v>76</v>
      </c>
      <c r="E23" s="11" t="s">
        <v>96</v>
      </c>
      <c r="F23" s="3">
        <v>128</v>
      </c>
      <c r="G23">
        <v>210</v>
      </c>
      <c r="H23">
        <v>98</v>
      </c>
    </row>
    <row r="25" spans="1:8" x14ac:dyDescent="0.35">
      <c r="A25" s="17" t="s">
        <v>105</v>
      </c>
      <c r="B25" s="17"/>
      <c r="C25" s="17"/>
      <c r="D25" s="17"/>
      <c r="E25" s="17"/>
      <c r="F25" s="14"/>
      <c r="G25" s="8"/>
    </row>
    <row r="26" spans="1:8" x14ac:dyDescent="0.35">
      <c r="A26" s="19" t="s">
        <v>108</v>
      </c>
      <c r="B26" s="19"/>
      <c r="C26" s="19"/>
      <c r="D26" s="19"/>
      <c r="E26" s="12">
        <f>CORREL(Table3[Weight (kg)],Table3[Cholesterol Level (mg/dL)])</f>
        <v>0.50312981194277306</v>
      </c>
      <c r="F26" s="15"/>
      <c r="G26" s="8"/>
    </row>
    <row r="27" spans="1:8" x14ac:dyDescent="0.35">
      <c r="A27" s="17" t="s">
        <v>106</v>
      </c>
      <c r="B27" s="17"/>
      <c r="C27" s="17"/>
      <c r="D27" s="17"/>
      <c r="E27" s="17"/>
      <c r="F27" s="17"/>
      <c r="G27" s="17"/>
    </row>
    <row r="30" spans="1:8" x14ac:dyDescent="0.35">
      <c r="A30" s="17" t="s">
        <v>107</v>
      </c>
      <c r="B30" s="17"/>
      <c r="C30" s="17"/>
      <c r="D30" s="17"/>
      <c r="E30" s="17"/>
      <c r="F30" s="14"/>
    </row>
    <row r="31" spans="1:8" x14ac:dyDescent="0.35">
      <c r="A31" s="9" t="s">
        <v>110</v>
      </c>
      <c r="B31" s="8">
        <f>CORREL(Table3[Blood Sugar Level (mg/dL)],Table3[Height (cm)])</f>
        <v>0.33825558698814906</v>
      </c>
      <c r="C31" s="8"/>
      <c r="D31" s="8"/>
      <c r="E31" s="13"/>
      <c r="F31" s="16"/>
    </row>
    <row r="32" spans="1:8" x14ac:dyDescent="0.35">
      <c r="A32" s="17" t="s">
        <v>109</v>
      </c>
      <c r="B32" s="17"/>
      <c r="C32" s="17"/>
      <c r="D32" s="17"/>
      <c r="E32" s="17"/>
      <c r="F32" s="14"/>
    </row>
    <row r="35" spans="1:11" x14ac:dyDescent="0.35">
      <c r="A35" s="17" t="s">
        <v>111</v>
      </c>
      <c r="B35" s="17"/>
      <c r="C35" s="17"/>
      <c r="D35" s="17"/>
      <c r="E35" s="17"/>
      <c r="F35" s="14"/>
      <c r="G35" s="8"/>
      <c r="H35" s="8"/>
    </row>
    <row r="36" spans="1:11" x14ac:dyDescent="0.35">
      <c r="A36" s="17" t="s">
        <v>112</v>
      </c>
      <c r="B36" s="17"/>
      <c r="C36" s="17"/>
      <c r="D36" s="17"/>
      <c r="E36" s="17"/>
      <c r="F36" s="17"/>
      <c r="G36" s="17"/>
      <c r="H36" s="17"/>
    </row>
    <row r="37" spans="1:11" x14ac:dyDescent="0.35">
      <c r="A37" s="18" t="s">
        <v>113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53" spans="1:12" x14ac:dyDescent="0.35">
      <c r="A53" s="17" t="s">
        <v>116</v>
      </c>
      <c r="B53" s="17"/>
      <c r="C53" s="17"/>
      <c r="D53" s="17"/>
    </row>
    <row r="54" spans="1:12" x14ac:dyDescent="0.35">
      <c r="A54" s="17" t="s">
        <v>114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69" spans="1:7" x14ac:dyDescent="0.35">
      <c r="A69" s="17" t="s">
        <v>117</v>
      </c>
      <c r="B69" s="17"/>
      <c r="C69" s="17"/>
      <c r="D69" s="17"/>
    </row>
    <row r="70" spans="1:7" x14ac:dyDescent="0.35">
      <c r="A70" s="9" t="s">
        <v>110</v>
      </c>
      <c r="B70" s="8">
        <f>CORREL(Table3[Age (years)],Table3[Cholesterol Level (mg/dL)])</f>
        <v>0.88057738435503752</v>
      </c>
    </row>
    <row r="71" spans="1:7" x14ac:dyDescent="0.35">
      <c r="A71" s="18" t="s">
        <v>115</v>
      </c>
      <c r="B71" s="18"/>
      <c r="C71" s="18"/>
      <c r="D71" s="18"/>
      <c r="E71" s="18"/>
      <c r="F71" s="18"/>
      <c r="G71" s="18"/>
    </row>
    <row r="74" spans="1:7" x14ac:dyDescent="0.35">
      <c r="A74" s="17" t="s">
        <v>119</v>
      </c>
      <c r="B74" s="17"/>
      <c r="C74" s="17"/>
      <c r="D74" s="17"/>
      <c r="E74" s="17"/>
    </row>
    <row r="75" spans="1:7" x14ac:dyDescent="0.35">
      <c r="A75" s="9" t="s">
        <v>110</v>
      </c>
      <c r="B75" s="8">
        <f>CORREL(Table3[Systolic],Table3[Cholesterol Level (mg/dL)])</f>
        <v>0.81182157894098206</v>
      </c>
    </row>
    <row r="76" spans="1:7" x14ac:dyDescent="0.35">
      <c r="A76" s="17" t="s">
        <v>120</v>
      </c>
      <c r="B76" s="17"/>
      <c r="C76" s="17"/>
      <c r="D76" s="17"/>
      <c r="E76" s="17"/>
      <c r="F76" s="17"/>
    </row>
    <row r="79" spans="1:7" x14ac:dyDescent="0.35">
      <c r="A79" s="17" t="s">
        <v>121</v>
      </c>
      <c r="B79" s="17"/>
      <c r="C79" s="17"/>
      <c r="D79" s="17"/>
      <c r="E79" s="17"/>
    </row>
    <row r="96" spans="1:4" x14ac:dyDescent="0.35">
      <c r="A96" s="17" t="s">
        <v>122</v>
      </c>
      <c r="B96" s="17"/>
      <c r="C96" s="17"/>
      <c r="D96" s="17"/>
    </row>
    <row r="97" spans="1:6" x14ac:dyDescent="0.35">
      <c r="A97" s="17" t="s">
        <v>123</v>
      </c>
      <c r="B97" s="17"/>
      <c r="C97" s="17"/>
      <c r="D97" s="17"/>
      <c r="E97" s="17"/>
      <c r="F97" s="17"/>
    </row>
    <row r="98" spans="1:6" x14ac:dyDescent="0.35">
      <c r="A98" s="17" t="s">
        <v>125</v>
      </c>
      <c r="B98" s="17"/>
      <c r="C98" s="17"/>
      <c r="D98" s="17"/>
      <c r="E98" s="17"/>
      <c r="F98" s="17"/>
    </row>
    <row r="99" spans="1:6" x14ac:dyDescent="0.35">
      <c r="A99" s="17" t="s">
        <v>124</v>
      </c>
      <c r="B99" s="17"/>
      <c r="C99" s="17"/>
      <c r="D99" s="17"/>
      <c r="E99" s="17"/>
      <c r="F99" s="17"/>
    </row>
  </sheetData>
  <mergeCells count="19">
    <mergeCell ref="A36:H36"/>
    <mergeCell ref="A35:E35"/>
    <mergeCell ref="A25:E25"/>
    <mergeCell ref="A26:D26"/>
    <mergeCell ref="A27:G27"/>
    <mergeCell ref="A30:E30"/>
    <mergeCell ref="A32:E32"/>
    <mergeCell ref="A99:F99"/>
    <mergeCell ref="A37:K37"/>
    <mergeCell ref="A53:D53"/>
    <mergeCell ref="A54:L54"/>
    <mergeCell ref="A69:D69"/>
    <mergeCell ref="A71:G71"/>
    <mergeCell ref="A74:E74"/>
    <mergeCell ref="A76:F76"/>
    <mergeCell ref="A79:E79"/>
    <mergeCell ref="A96:D96"/>
    <mergeCell ref="A97:F97"/>
    <mergeCell ref="A98:F9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86" workbookViewId="0">
      <selection activeCell="D107" sqref="D107"/>
    </sheetView>
  </sheetViews>
  <sheetFormatPr defaultRowHeight="14.5" x14ac:dyDescent="0.35"/>
  <sheetData>
    <row r="1" spans="1:7" x14ac:dyDescent="0.3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35">
      <c r="A2">
        <v>1</v>
      </c>
      <c r="B2">
        <v>20</v>
      </c>
      <c r="C2">
        <v>65</v>
      </c>
      <c r="D2">
        <v>1015</v>
      </c>
      <c r="E2">
        <v>10</v>
      </c>
      <c r="F2">
        <v>200</v>
      </c>
      <c r="G2">
        <v>30</v>
      </c>
    </row>
    <row r="3" spans="1:7" x14ac:dyDescent="0.35">
      <c r="A3">
        <v>2</v>
      </c>
      <c r="B3">
        <v>22</v>
      </c>
      <c r="C3">
        <v>70</v>
      </c>
      <c r="D3">
        <v>1010</v>
      </c>
      <c r="E3">
        <v>12</v>
      </c>
      <c r="F3">
        <v>180</v>
      </c>
      <c r="G3">
        <v>32</v>
      </c>
    </row>
    <row r="4" spans="1:7" x14ac:dyDescent="0.35">
      <c r="A4">
        <v>3</v>
      </c>
      <c r="B4">
        <v>25</v>
      </c>
      <c r="C4">
        <v>68</v>
      </c>
      <c r="D4">
        <v>1008</v>
      </c>
      <c r="E4">
        <v>15</v>
      </c>
      <c r="F4">
        <v>150</v>
      </c>
      <c r="G4">
        <v>35</v>
      </c>
    </row>
    <row r="5" spans="1:7" x14ac:dyDescent="0.35">
      <c r="A5">
        <v>4</v>
      </c>
      <c r="B5">
        <v>18</v>
      </c>
      <c r="C5">
        <v>60</v>
      </c>
      <c r="D5">
        <v>1012</v>
      </c>
      <c r="E5">
        <v>8</v>
      </c>
      <c r="F5">
        <v>220</v>
      </c>
      <c r="G5">
        <v>28</v>
      </c>
    </row>
    <row r="6" spans="1:7" x14ac:dyDescent="0.35">
      <c r="A6">
        <v>5</v>
      </c>
      <c r="B6">
        <v>23</v>
      </c>
      <c r="C6">
        <v>72</v>
      </c>
      <c r="D6">
        <v>1005</v>
      </c>
      <c r="E6">
        <v>13</v>
      </c>
      <c r="F6">
        <v>190</v>
      </c>
      <c r="G6">
        <v>33</v>
      </c>
    </row>
    <row r="7" spans="1:7" x14ac:dyDescent="0.35">
      <c r="A7">
        <v>6</v>
      </c>
      <c r="B7">
        <v>19</v>
      </c>
      <c r="C7">
        <v>63</v>
      </c>
      <c r="D7">
        <v>1014</v>
      </c>
      <c r="E7">
        <v>9</v>
      </c>
      <c r="F7">
        <v>210</v>
      </c>
      <c r="G7">
        <v>29</v>
      </c>
    </row>
    <row r="8" spans="1:7" x14ac:dyDescent="0.35">
      <c r="A8">
        <v>7</v>
      </c>
      <c r="B8">
        <v>21</v>
      </c>
      <c r="C8">
        <v>67</v>
      </c>
      <c r="D8">
        <v>1011</v>
      </c>
      <c r="E8">
        <v>11</v>
      </c>
      <c r="F8">
        <v>175</v>
      </c>
      <c r="G8">
        <v>31</v>
      </c>
    </row>
    <row r="9" spans="1:7" x14ac:dyDescent="0.35">
      <c r="A9">
        <v>8</v>
      </c>
      <c r="B9">
        <v>24</v>
      </c>
      <c r="C9">
        <v>75</v>
      </c>
      <c r="D9">
        <v>1007</v>
      </c>
      <c r="E9">
        <v>14</v>
      </c>
      <c r="F9">
        <v>160</v>
      </c>
      <c r="G9">
        <v>34</v>
      </c>
    </row>
    <row r="10" spans="1:7" x14ac:dyDescent="0.35">
      <c r="A10">
        <v>9</v>
      </c>
      <c r="B10">
        <v>17</v>
      </c>
      <c r="C10">
        <v>58</v>
      </c>
      <c r="D10">
        <v>1013</v>
      </c>
      <c r="E10">
        <v>7</v>
      </c>
      <c r="F10">
        <v>230</v>
      </c>
      <c r="G10">
        <v>27</v>
      </c>
    </row>
    <row r="11" spans="1:7" x14ac:dyDescent="0.35">
      <c r="A11">
        <v>10</v>
      </c>
      <c r="B11">
        <v>26</v>
      </c>
      <c r="C11">
        <v>73</v>
      </c>
      <c r="D11">
        <v>1003</v>
      </c>
      <c r="E11">
        <v>16</v>
      </c>
      <c r="F11">
        <v>140</v>
      </c>
      <c r="G11">
        <v>36</v>
      </c>
    </row>
    <row r="12" spans="1:7" x14ac:dyDescent="0.35">
      <c r="A12">
        <v>11</v>
      </c>
      <c r="B12">
        <v>16</v>
      </c>
      <c r="C12">
        <v>55</v>
      </c>
      <c r="D12">
        <v>1016</v>
      </c>
      <c r="E12">
        <v>6</v>
      </c>
      <c r="F12">
        <v>240</v>
      </c>
      <c r="G12">
        <v>26</v>
      </c>
    </row>
    <row r="13" spans="1:7" x14ac:dyDescent="0.35">
      <c r="A13">
        <v>12</v>
      </c>
      <c r="B13">
        <v>27</v>
      </c>
      <c r="C13">
        <v>78</v>
      </c>
      <c r="D13">
        <v>1002</v>
      </c>
      <c r="E13">
        <v>17</v>
      </c>
      <c r="F13">
        <v>130</v>
      </c>
      <c r="G13">
        <v>37</v>
      </c>
    </row>
    <row r="14" spans="1:7" x14ac:dyDescent="0.35">
      <c r="A14">
        <v>13</v>
      </c>
      <c r="B14">
        <v>15</v>
      </c>
      <c r="C14">
        <v>50</v>
      </c>
      <c r="D14">
        <v>1017</v>
      </c>
      <c r="E14">
        <v>5</v>
      </c>
      <c r="F14">
        <v>250</v>
      </c>
      <c r="G14">
        <v>25</v>
      </c>
    </row>
    <row r="15" spans="1:7" x14ac:dyDescent="0.35">
      <c r="A15">
        <v>14</v>
      </c>
      <c r="B15">
        <v>28</v>
      </c>
      <c r="C15">
        <v>80</v>
      </c>
      <c r="D15">
        <v>1001</v>
      </c>
      <c r="E15">
        <v>18</v>
      </c>
      <c r="F15">
        <v>120</v>
      </c>
      <c r="G15">
        <v>38</v>
      </c>
    </row>
    <row r="16" spans="1:7" x14ac:dyDescent="0.35">
      <c r="A16">
        <v>15</v>
      </c>
      <c r="B16">
        <v>14</v>
      </c>
      <c r="C16">
        <v>45</v>
      </c>
      <c r="D16">
        <v>1018</v>
      </c>
      <c r="E16">
        <v>4</v>
      </c>
      <c r="F16">
        <v>260</v>
      </c>
      <c r="G16">
        <v>24</v>
      </c>
    </row>
    <row r="17" spans="1:10" x14ac:dyDescent="0.35">
      <c r="A17">
        <v>16</v>
      </c>
      <c r="B17">
        <v>29</v>
      </c>
      <c r="C17">
        <v>82</v>
      </c>
      <c r="D17">
        <v>1000</v>
      </c>
      <c r="E17">
        <v>19</v>
      </c>
      <c r="F17">
        <v>110</v>
      </c>
      <c r="G17">
        <v>39</v>
      </c>
    </row>
    <row r="18" spans="1:10" x14ac:dyDescent="0.35">
      <c r="A18">
        <v>17</v>
      </c>
      <c r="B18">
        <v>13</v>
      </c>
      <c r="C18">
        <v>40</v>
      </c>
      <c r="D18">
        <v>1019</v>
      </c>
      <c r="E18">
        <v>3</v>
      </c>
      <c r="F18">
        <v>270</v>
      </c>
      <c r="G18">
        <v>23</v>
      </c>
    </row>
    <row r="19" spans="1:10" x14ac:dyDescent="0.35">
      <c r="A19">
        <v>18</v>
      </c>
      <c r="B19">
        <v>30</v>
      </c>
      <c r="C19">
        <v>85</v>
      </c>
      <c r="D19">
        <v>999</v>
      </c>
      <c r="E19">
        <v>20</v>
      </c>
      <c r="F19">
        <v>100</v>
      </c>
      <c r="G19">
        <v>40</v>
      </c>
    </row>
    <row r="20" spans="1:10" x14ac:dyDescent="0.35">
      <c r="A20">
        <v>19</v>
      </c>
      <c r="B20">
        <v>12</v>
      </c>
      <c r="C20">
        <v>35</v>
      </c>
      <c r="D20">
        <v>1020</v>
      </c>
      <c r="E20">
        <v>2</v>
      </c>
      <c r="F20">
        <v>280</v>
      </c>
      <c r="G20">
        <v>22</v>
      </c>
    </row>
    <row r="21" spans="1:10" x14ac:dyDescent="0.35">
      <c r="A21">
        <v>20</v>
      </c>
      <c r="B21">
        <v>31</v>
      </c>
      <c r="C21">
        <v>88</v>
      </c>
      <c r="D21">
        <v>998</v>
      </c>
      <c r="E21">
        <v>21</v>
      </c>
      <c r="F21">
        <v>90</v>
      </c>
      <c r="G21">
        <v>41</v>
      </c>
    </row>
    <row r="22" spans="1:10" x14ac:dyDescent="0.35">
      <c r="A22">
        <v>21</v>
      </c>
      <c r="B22">
        <v>11</v>
      </c>
      <c r="C22">
        <v>30</v>
      </c>
      <c r="D22">
        <v>1021</v>
      </c>
      <c r="E22">
        <v>1</v>
      </c>
      <c r="F22">
        <v>290</v>
      </c>
      <c r="G22">
        <v>21</v>
      </c>
    </row>
    <row r="23" spans="1:10" x14ac:dyDescent="0.35">
      <c r="A23">
        <v>22</v>
      </c>
      <c r="B23">
        <v>32</v>
      </c>
      <c r="C23">
        <v>90</v>
      </c>
      <c r="D23">
        <v>997</v>
      </c>
      <c r="E23">
        <v>22</v>
      </c>
      <c r="F23">
        <v>80</v>
      </c>
      <c r="G23">
        <v>42</v>
      </c>
    </row>
    <row r="26" spans="1:10" x14ac:dyDescent="0.35">
      <c r="A26" s="17" t="s">
        <v>133</v>
      </c>
      <c r="B26" s="17"/>
      <c r="C26" s="17"/>
      <c r="D26" s="17"/>
      <c r="E26" s="17"/>
      <c r="F26" s="17"/>
      <c r="G26" s="17"/>
    </row>
    <row r="27" spans="1:10" x14ac:dyDescent="0.35">
      <c r="A27" s="9" t="s">
        <v>110</v>
      </c>
      <c r="B27" s="10">
        <f>CORREL(B2:B23,G2:G23)</f>
        <v>1</v>
      </c>
    </row>
    <row r="28" spans="1:10" x14ac:dyDescent="0.35">
      <c r="A28" s="17" t="s">
        <v>134</v>
      </c>
      <c r="B28" s="17"/>
      <c r="C28" s="17"/>
      <c r="D28" s="17"/>
      <c r="E28" s="17"/>
      <c r="F28" s="17"/>
      <c r="G28" s="17"/>
      <c r="H28" s="17"/>
      <c r="I28" s="17"/>
      <c r="J28" s="17"/>
    </row>
    <row r="44" spans="1:12" x14ac:dyDescent="0.35">
      <c r="A44" s="17" t="s">
        <v>135</v>
      </c>
      <c r="B44" s="17"/>
      <c r="C44" s="17"/>
      <c r="D44" s="17"/>
      <c r="E44" s="17"/>
      <c r="F44" s="17"/>
      <c r="G44" s="17"/>
    </row>
    <row r="45" spans="1:12" x14ac:dyDescent="0.35">
      <c r="A45" s="9" t="s">
        <v>110</v>
      </c>
      <c r="B45" s="8">
        <f>CORREL(C2:C23,F2:F23)</f>
        <v>-0.96983267527863515</v>
      </c>
    </row>
    <row r="46" spans="1:12" x14ac:dyDescent="0.35">
      <c r="A46" s="17" t="s">
        <v>136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63" spans="1:11" x14ac:dyDescent="0.35">
      <c r="A63" s="17" t="s">
        <v>137</v>
      </c>
      <c r="B63" s="17"/>
      <c r="C63" s="17"/>
      <c r="D63" s="17"/>
      <c r="E63" s="17"/>
      <c r="F63" s="17"/>
      <c r="G63" s="17"/>
      <c r="H63" s="17"/>
      <c r="I63" s="17"/>
    </row>
    <row r="64" spans="1:11" x14ac:dyDescent="0.35">
      <c r="A64" s="17" t="s">
        <v>138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8" spans="1:9" x14ac:dyDescent="0.35">
      <c r="A68" s="17" t="s">
        <v>144</v>
      </c>
      <c r="B68" s="17"/>
      <c r="C68" s="17"/>
      <c r="D68" s="17"/>
      <c r="E68" s="17"/>
      <c r="F68" s="17"/>
      <c r="G68" s="17"/>
      <c r="H68" s="17"/>
      <c r="I68" s="17"/>
    </row>
    <row r="69" spans="1:9" x14ac:dyDescent="0.35">
      <c r="A69" s="17" t="s">
        <v>139</v>
      </c>
      <c r="B69" s="17"/>
    </row>
    <row r="70" spans="1:9" x14ac:dyDescent="0.35">
      <c r="A70" s="17" t="s">
        <v>140</v>
      </c>
      <c r="B70" s="17"/>
    </row>
    <row r="71" spans="1:9" x14ac:dyDescent="0.35">
      <c r="A71" s="17" t="s">
        <v>141</v>
      </c>
      <c r="B71" s="17"/>
    </row>
    <row r="72" spans="1:9" x14ac:dyDescent="0.35">
      <c r="A72" s="17" t="s">
        <v>142</v>
      </c>
      <c r="B72" s="17"/>
      <c r="C72" s="17"/>
      <c r="D72" s="17"/>
      <c r="E72" s="17"/>
    </row>
    <row r="89" spans="1:8" x14ac:dyDescent="0.35">
      <c r="A89" s="17" t="s">
        <v>145</v>
      </c>
      <c r="B89" s="17"/>
      <c r="C89" s="17"/>
      <c r="D89" s="17"/>
      <c r="E89" s="17"/>
    </row>
    <row r="90" spans="1:8" x14ac:dyDescent="0.35">
      <c r="A90" s="9" t="s">
        <v>110</v>
      </c>
      <c r="B90" s="8">
        <f>CORREL(E2:E23,D2:D23)</f>
        <v>-0.98243530303075843</v>
      </c>
    </row>
    <row r="91" spans="1:8" x14ac:dyDescent="0.35">
      <c r="A91" s="17" t="s">
        <v>143</v>
      </c>
      <c r="B91" s="17"/>
      <c r="C91" s="17"/>
      <c r="D91" s="17"/>
      <c r="E91" s="17"/>
      <c r="F91" s="17"/>
      <c r="G91" s="17"/>
    </row>
    <row r="95" spans="1:8" x14ac:dyDescent="0.35">
      <c r="A95" s="8" t="s">
        <v>146</v>
      </c>
      <c r="B95" s="8"/>
      <c r="C95" s="8"/>
      <c r="D95" s="8"/>
      <c r="E95" s="8"/>
      <c r="F95" s="8"/>
      <c r="G95" s="8"/>
      <c r="H95" s="8"/>
    </row>
    <row r="96" spans="1:8" x14ac:dyDescent="0.35">
      <c r="A96" s="9" t="s">
        <v>110</v>
      </c>
      <c r="B96" s="8">
        <f>CORREL(F2:F23,G2:G23)</f>
        <v>-0.99647507925312073</v>
      </c>
    </row>
  </sheetData>
  <mergeCells count="13">
    <mergeCell ref="A91:G91"/>
    <mergeCell ref="A68:I68"/>
    <mergeCell ref="A69:B69"/>
    <mergeCell ref="A70:B70"/>
    <mergeCell ref="A71:B71"/>
    <mergeCell ref="A72:E72"/>
    <mergeCell ref="A89:E89"/>
    <mergeCell ref="A28:J28"/>
    <mergeCell ref="A26:G26"/>
    <mergeCell ref="A44:G44"/>
    <mergeCell ref="A46:L46"/>
    <mergeCell ref="A64:K64"/>
    <mergeCell ref="A63:I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2024-02-26T07:49:25Z</dcterms:created>
  <dcterms:modified xsi:type="dcterms:W3CDTF">2024-02-26T16:52:43Z</dcterms:modified>
</cp:coreProperties>
</file>