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HieuNguyen\Desktop\"/>
    </mc:Choice>
  </mc:AlternateContent>
  <bookViews>
    <workbookView xWindow="0" yWindow="0" windowWidth="28800" windowHeight="12435" tabRatio="510" activeTab="2"/>
  </bookViews>
  <sheets>
    <sheet name="Instruction" sheetId="11" r:id="rId1"/>
    <sheet name="Objective Plan" sheetId="6" r:id="rId2"/>
    <sheet name="Sub-criteria" sheetId="7" r:id="rId3"/>
    <sheet name="weights" sheetId="10" state="hidden" r:id="rId4"/>
  </sheets>
  <externalReferences>
    <externalReference r:id="rId5"/>
  </externalReferences>
  <definedNames>
    <definedName name="Check1" localSheetId="1">'Objective Plan'!$A$10</definedName>
    <definedName name="level">weights!$C$4:$H$4</definedName>
    <definedName name="_xlnm.Print_Area" localSheetId="0">Instruction!$A$1:$T$58</definedName>
    <definedName name="_xlnm.Print_Area" localSheetId="1">'Objective Plan'!$A$1:$H$128</definedName>
    <definedName name="_xlnm.Print_Titles" localSheetId="1">'Objective Plan'!$1:$4</definedName>
  </definedNames>
  <calcPr calcId="152511"/>
</workbook>
</file>

<file path=xl/calcChain.xml><?xml version="1.0" encoding="utf-8"?>
<calcChain xmlns="http://schemas.openxmlformats.org/spreadsheetml/2006/main">
  <c r="B10" i="11" l="1"/>
  <c r="F30" i="6" l="1"/>
  <c r="H22" i="10" l="1"/>
  <c r="G22" i="10"/>
  <c r="F22" i="10"/>
  <c r="E22" i="10"/>
  <c r="D22" i="10"/>
  <c r="C22" i="10"/>
  <c r="H18" i="10"/>
  <c r="G18" i="10"/>
  <c r="F18" i="10"/>
  <c r="E18" i="10"/>
  <c r="D18" i="10"/>
  <c r="C18" i="10"/>
  <c r="H99" i="7"/>
  <c r="G99" i="7"/>
  <c r="H98" i="7"/>
  <c r="G98" i="7"/>
  <c r="H97" i="7"/>
  <c r="D100" i="7" s="1"/>
  <c r="F60" i="6" s="1"/>
  <c r="G97" i="7"/>
  <c r="C100" i="7" s="1"/>
  <c r="E60" i="6" s="1"/>
  <c r="H95" i="7"/>
  <c r="G95" i="7"/>
  <c r="H94" i="7"/>
  <c r="G94" i="7"/>
  <c r="H93" i="7"/>
  <c r="G93" i="7"/>
  <c r="H92" i="7"/>
  <c r="G92" i="7"/>
  <c r="H91" i="7"/>
  <c r="G91" i="7"/>
  <c r="H90" i="7"/>
  <c r="G90" i="7"/>
  <c r="H89" i="7"/>
  <c r="G89" i="7"/>
  <c r="H88" i="7"/>
  <c r="G88" i="7"/>
  <c r="H87" i="7"/>
  <c r="G87" i="7"/>
  <c r="H86" i="7"/>
  <c r="G86" i="7"/>
  <c r="H85" i="7"/>
  <c r="G85" i="7"/>
  <c r="H84" i="7"/>
  <c r="G84" i="7"/>
  <c r="H83" i="7"/>
  <c r="G83" i="7"/>
  <c r="H82" i="7"/>
  <c r="D96" i="7" s="1"/>
  <c r="G82" i="7"/>
  <c r="H81" i="7"/>
  <c r="G81" i="7"/>
  <c r="H76" i="7"/>
  <c r="G76" i="7"/>
  <c r="H75" i="7"/>
  <c r="G75" i="7"/>
  <c r="H74" i="7"/>
  <c r="G74" i="7"/>
  <c r="H73" i="7"/>
  <c r="D77" i="7" s="1"/>
  <c r="F51" i="6" s="1"/>
  <c r="G73" i="7"/>
  <c r="H71" i="7"/>
  <c r="G71" i="7"/>
  <c r="H70" i="7"/>
  <c r="G70" i="7"/>
  <c r="H69" i="7"/>
  <c r="G69" i="7"/>
  <c r="H68" i="7"/>
  <c r="D72" i="7" s="1"/>
  <c r="F50" i="6" s="1"/>
  <c r="G68" i="7"/>
  <c r="H66" i="7"/>
  <c r="G66" i="7"/>
  <c r="H65" i="7"/>
  <c r="G65" i="7"/>
  <c r="H64" i="7"/>
  <c r="G64" i="7"/>
  <c r="H63" i="7"/>
  <c r="D67" i="7" s="1"/>
  <c r="F49" i="6" s="1"/>
  <c r="G63" i="7"/>
  <c r="H61" i="7"/>
  <c r="G61" i="7"/>
  <c r="H60" i="7"/>
  <c r="G60" i="7"/>
  <c r="H59" i="7"/>
  <c r="D62" i="7" s="1"/>
  <c r="F48" i="6" s="1"/>
  <c r="G59" i="7"/>
  <c r="H57" i="7"/>
  <c r="G57" i="7"/>
  <c r="H56" i="7"/>
  <c r="G56" i="7"/>
  <c r="H55" i="7"/>
  <c r="G55" i="7"/>
  <c r="H54" i="7"/>
  <c r="G54" i="7"/>
  <c r="H53" i="7"/>
  <c r="G53" i="7"/>
  <c r="H52" i="7"/>
  <c r="G52" i="7"/>
  <c r="H51" i="7"/>
  <c r="D58" i="7" s="1"/>
  <c r="F47" i="6" s="1"/>
  <c r="G51" i="7"/>
  <c r="H49" i="7"/>
  <c r="G49" i="7"/>
  <c r="H48" i="7"/>
  <c r="G48" i="7"/>
  <c r="H47" i="7"/>
  <c r="G47" i="7"/>
  <c r="H46" i="7"/>
  <c r="G46" i="7"/>
  <c r="H45" i="7"/>
  <c r="D50" i="7" s="1"/>
  <c r="F46" i="6" s="1"/>
  <c r="G45" i="7"/>
  <c r="H43" i="7"/>
  <c r="G43" i="7"/>
  <c r="H42" i="7"/>
  <c r="G42" i="7"/>
  <c r="H41" i="7"/>
  <c r="G41" i="7"/>
  <c r="H40" i="7"/>
  <c r="G40" i="7"/>
  <c r="H39" i="7"/>
  <c r="G39" i="7"/>
  <c r="H38" i="7"/>
  <c r="D44" i="7" s="1"/>
  <c r="F45" i="6" s="1"/>
  <c r="G38" i="7"/>
  <c r="H36" i="7"/>
  <c r="G36" i="7"/>
  <c r="H35" i="7"/>
  <c r="G35" i="7"/>
  <c r="H34" i="7"/>
  <c r="G34" i="7"/>
  <c r="H33" i="7"/>
  <c r="D37" i="7" s="1"/>
  <c r="F44" i="6" s="1"/>
  <c r="G33" i="7"/>
  <c r="H31" i="7"/>
  <c r="G31" i="7"/>
  <c r="H30" i="7"/>
  <c r="G30" i="7"/>
  <c r="H29" i="7"/>
  <c r="G29" i="7"/>
  <c r="H28" i="7"/>
  <c r="D32" i="7" s="1"/>
  <c r="F43" i="6" s="1"/>
  <c r="G28" i="7"/>
  <c r="H26" i="7"/>
  <c r="G26" i="7"/>
  <c r="H25" i="7"/>
  <c r="G25" i="7"/>
  <c r="H24" i="7"/>
  <c r="G24" i="7"/>
  <c r="H23" i="7"/>
  <c r="G23" i="7"/>
  <c r="H22" i="7"/>
  <c r="G22" i="7"/>
  <c r="H21" i="7"/>
  <c r="D27" i="7" s="1"/>
  <c r="F42" i="6" s="1"/>
  <c r="G21" i="7"/>
  <c r="H20" i="7"/>
  <c r="G20" i="7"/>
  <c r="H18" i="7"/>
  <c r="G18" i="7"/>
  <c r="H17" i="7"/>
  <c r="G17" i="7"/>
  <c r="H16" i="7"/>
  <c r="G16" i="7"/>
  <c r="H15" i="7"/>
  <c r="D19" i="7" s="1"/>
  <c r="F41" i="6" s="1"/>
  <c r="G15" i="7"/>
  <c r="H14" i="7"/>
  <c r="G14" i="7"/>
  <c r="H12" i="7"/>
  <c r="G12" i="7"/>
  <c r="H11" i="7"/>
  <c r="G11" i="7"/>
  <c r="H10" i="7"/>
  <c r="G10" i="7"/>
  <c r="H9" i="7"/>
  <c r="G9" i="7"/>
  <c r="H8" i="7"/>
  <c r="G8" i="7"/>
  <c r="H7" i="7"/>
  <c r="G7" i="7"/>
  <c r="H6" i="7"/>
  <c r="G6" i="7"/>
  <c r="H5" i="7"/>
  <c r="G5" i="7"/>
  <c r="D103" i="6"/>
  <c r="G60" i="6"/>
  <c r="G59" i="6"/>
  <c r="G51" i="6"/>
  <c r="G50" i="6"/>
  <c r="G49" i="6"/>
  <c r="G48" i="6"/>
  <c r="G47" i="6"/>
  <c r="G46" i="6"/>
  <c r="G45" i="6"/>
  <c r="G44" i="6"/>
  <c r="G43" i="6"/>
  <c r="G42" i="6"/>
  <c r="G41" i="6"/>
  <c r="G40" i="6"/>
  <c r="G30" i="6"/>
  <c r="C103" i="6" s="1"/>
  <c r="C104" i="6" s="1"/>
  <c r="E30" i="6"/>
  <c r="C96" i="7" l="1"/>
  <c r="E59" i="6" s="1"/>
  <c r="E61" i="6" s="1"/>
  <c r="C77" i="7"/>
  <c r="E51" i="6" s="1"/>
  <c r="C72" i="7"/>
  <c r="E50" i="6" s="1"/>
  <c r="C67" i="7"/>
  <c r="E49" i="6" s="1"/>
  <c r="C62" i="7"/>
  <c r="E48" i="6" s="1"/>
  <c r="C58" i="7"/>
  <c r="E47" i="6" s="1"/>
  <c r="C50" i="7"/>
  <c r="E46" i="6" s="1"/>
  <c r="C44" i="7"/>
  <c r="E45" i="6" s="1"/>
  <c r="C37" i="7"/>
  <c r="E44" i="6" s="1"/>
  <c r="C32" i="7"/>
  <c r="E43" i="6" s="1"/>
  <c r="C27" i="7"/>
  <c r="E42" i="6" s="1"/>
  <c r="C19" i="7"/>
  <c r="E41" i="6" s="1"/>
  <c r="D13" i="7"/>
  <c r="F40" i="6" s="1"/>
  <c r="F52" i="6" s="1"/>
  <c r="C13" i="7"/>
  <c r="E40" i="6" s="1"/>
  <c r="E103" i="6"/>
  <c r="G61" i="6"/>
  <c r="F61" i="6"/>
  <c r="F62" i="6" s="1"/>
  <c r="G52" i="6"/>
  <c r="F59" i="6"/>
  <c r="E52" i="6" l="1"/>
  <c r="D104" i="7"/>
  <c r="D103" i="7"/>
  <c r="C104" i="7"/>
  <c r="C103" i="7"/>
  <c r="F53" i="6"/>
  <c r="D104" i="6" s="1"/>
  <c r="E104" i="6" s="1"/>
  <c r="E105" i="6" s="1"/>
</calcChain>
</file>

<file path=xl/sharedStrings.xml><?xml version="1.0" encoding="utf-8"?>
<sst xmlns="http://schemas.openxmlformats.org/spreadsheetml/2006/main" count="826" uniqueCount="310">
  <si>
    <t>No.</t>
  </si>
  <si>
    <t>STAFF PERFORMANCE REVIEW</t>
  </si>
  <si>
    <t>Professional Performance Criteria</t>
  </si>
  <si>
    <t>Staff’s comments:</t>
  </si>
  <si>
    <t>Manager’s comments:</t>
  </si>
  <si>
    <t>(Upon Completion of Self-Appraisal Sections)</t>
  </si>
  <si>
    <t>(Upon Completion of Manager’s Ratings and Comments)</t>
  </si>
  <si>
    <t xml:space="preserve">4 - </t>
  </si>
  <si>
    <t>3 -</t>
  </si>
  <si>
    <t>2 -</t>
  </si>
  <si>
    <t>1 -</t>
  </si>
  <si>
    <t xml:space="preserve">5 - </t>
  </si>
  <si>
    <t xml:space="preserve">6 - </t>
  </si>
  <si>
    <t xml:space="preserve">7 - </t>
  </si>
  <si>
    <t xml:space="preserve">8 - </t>
  </si>
  <si>
    <t xml:space="preserve">9 - </t>
  </si>
  <si>
    <t xml:space="preserve">1 - </t>
  </si>
  <si>
    <t>Date: ……………………………….</t>
  </si>
  <si>
    <t xml:space="preserve">2 - </t>
  </si>
  <si>
    <t>Employee Signature: ……………………………</t>
  </si>
  <si>
    <t>Employee Signature: ………………………………</t>
  </si>
  <si>
    <t>HR Signature: ………………………………………</t>
  </si>
  <si>
    <t>General comments:
Manager’s comments on performance, goals and /or other issues, giving evidence to support the overall assessment rating, and staff’s comments regarding the performance review</t>
  </si>
  <si>
    <t>Reference:</t>
  </si>
  <si>
    <t>Signature: ………………………………..………</t>
  </si>
  <si>
    <t>Team Leader / Project Manager</t>
  </si>
  <si>
    <t>Dept Manager Signature: …………………………..</t>
  </si>
  <si>
    <t>Consider the employee’s overall performance using the Criteria for Performance Review Evaluation Scale.  Writing down "Score” on the scale in the appropriate space. The rating is based on performance in current job for the entire review period.</t>
  </si>
  <si>
    <t>Bad</t>
  </si>
  <si>
    <t>OK</t>
  </si>
  <si>
    <t>Good</t>
  </si>
  <si>
    <t>Occasionally</t>
  </si>
  <si>
    <t>Sometimes</t>
  </si>
  <si>
    <t>Often</t>
  </si>
  <si>
    <t>Average</t>
  </si>
  <si>
    <t>Performance review - Professional performance criteria for senior staffs</t>
  </si>
  <si>
    <t>Overall review - Average score</t>
  </si>
  <si>
    <t>PM</t>
  </si>
  <si>
    <t xml:space="preserve">10 - </t>
  </si>
  <si>
    <t xml:space="preserve">11 - </t>
  </si>
  <si>
    <t xml:space="preserve">12 - </t>
  </si>
  <si>
    <t xml:space="preserve">For junior staff </t>
  </si>
  <si>
    <t>For senior staff:</t>
  </si>
  <si>
    <t>Deputy Manager / Manager /Senior Manager</t>
  </si>
  <si>
    <t xml:space="preserve">  </t>
  </si>
  <si>
    <t>For Senior or Manager Level, the performance factor will be including:
 60% weights of the average of staff levels
 40%  weights of the average of manager levels</t>
  </si>
  <si>
    <t xml:space="preserve">Form: </t>
  </si>
  <si>
    <t xml:space="preserve">                 Unacceptable</t>
  </si>
  <si>
    <t xml:space="preserve">        Need improvement</t>
  </si>
  <si>
    <t>Excellent</t>
  </si>
  <si>
    <t xml:space="preserve">            Meet</t>
  </si>
  <si>
    <t xml:space="preserve"> Good</t>
  </si>
  <si>
    <t>ASV</t>
  </si>
  <si>
    <t>Vị trí/Chức vụ:</t>
  </si>
  <si>
    <t>PHẦN A:  MỤC TIÊU CÔNG VIỆC</t>
  </si>
  <si>
    <t xml:space="preserve">GHI CHÚ: </t>
  </si>
  <si>
    <t>Mục Tiêu Công Việc</t>
  </si>
  <si>
    <t>Nhân viên tự đánh giá</t>
  </si>
  <si>
    <t>PM đánh giá</t>
  </si>
  <si>
    <t>Ghi chú</t>
  </si>
  <si>
    <t>Tỷ trọng
(%)</t>
  </si>
  <si>
    <t>Tổng</t>
  </si>
  <si>
    <t>PHẦN B: CÁC TIÊU CHUẨN ĐÁNH GIÁ</t>
  </si>
  <si>
    <t>I.  DÀNH CHO TẤT CẢ CÁC VỊ TRÍ:</t>
  </si>
  <si>
    <r>
      <t>Chất lượng công việc</t>
    </r>
    <r>
      <rPr>
        <sz val="10"/>
        <rFont val="Times New Roman"/>
        <family val="1"/>
      </rPr>
      <t xml:space="preserve"> – Thực hiện công việc và hoàn thành công việc/ sản phẩm, đề cập đến các vấn đề về an toàn lao động, hạn định, hiệu quả chi phí &amp; sự hài lòng của khách hàng.</t>
    </r>
  </si>
  <si>
    <r>
      <rPr>
        <b/>
        <sz val="10"/>
        <rFont val="Times New Roman"/>
        <family val="1"/>
      </rPr>
      <t>Kỹ năng tổ chức &amp; hoạch định</t>
    </r>
    <r>
      <rPr>
        <sz val="10"/>
        <rFont val="Times New Roman"/>
        <family val="1"/>
      </rPr>
      <t xml:space="preserve"> – Xây dựng &amp; quản lý thứ tự ưu tiên công việc hiệu quả &amp; xử lý nhiều việc đồng thời hoặc khối lượng lớn công việc</t>
    </r>
  </si>
  <si>
    <r>
      <t>Kỹ năng kỹ thuật/ chuyên môn</t>
    </r>
    <r>
      <rPr>
        <sz val="10"/>
        <rFont val="Times New Roman"/>
        <family val="1"/>
      </rPr>
      <t xml:space="preserve"> – Có kiến thức/ kỹ năng sâu rộng liên quan trong phạm vi công việc</t>
    </r>
  </si>
  <si>
    <r>
      <rPr>
        <b/>
        <sz val="10"/>
        <rFont val="Times New Roman"/>
        <family val="1"/>
      </rPr>
      <t xml:space="preserve">Kiến thức công việc </t>
    </r>
    <r>
      <rPr>
        <sz val="10"/>
        <rFont val="Times New Roman"/>
        <family val="1"/>
      </rPr>
      <t>- Hiểu được trách nhiệm &amp; nhiệm vụ được giao, sử dụng đúng phương pháp, quy trình, công cụ, tài liệu thích hợp</t>
    </r>
  </si>
  <si>
    <r>
      <rPr>
        <b/>
        <sz val="10"/>
        <rFont val="Times New Roman"/>
        <family val="1"/>
      </rPr>
      <t xml:space="preserve">Nắm bắt nhu cầu của khách hàng </t>
    </r>
    <r>
      <rPr>
        <sz val="10"/>
        <rFont val="Times New Roman"/>
        <family val="1"/>
      </rPr>
      <t>-  Có khả năng hiểu được các vấn đề &amp; yêu cầu của khách hàng</t>
    </r>
  </si>
  <si>
    <r>
      <rPr>
        <b/>
        <sz val="10"/>
        <rFont val="Times New Roman"/>
        <family val="1"/>
      </rPr>
      <t>Tính đồng đội</t>
    </r>
    <r>
      <rPr>
        <sz val="10"/>
        <rFont val="Times New Roman"/>
        <family val="1"/>
      </rPr>
      <t xml:space="preserve"> - Hợp tác hiệu quả với các thành viên trong đội nhóm để đạt được mục tiêu chung</t>
    </r>
  </si>
  <si>
    <r>
      <rPr>
        <b/>
        <sz val="10"/>
        <rFont val="Times New Roman"/>
        <family val="1"/>
      </rPr>
      <t>Xem xét &amp; giải quyết vấn đề</t>
    </r>
    <r>
      <rPr>
        <sz val="10"/>
        <rFont val="Times New Roman"/>
        <family val="1"/>
      </rPr>
      <t xml:space="preserve"> - Có khả năng điều chỉnh những thay đổi ngoài dự kiến trong công việc để phòng ngừa hoặc ngăn chăn vấn đề phát sinh, nhận dạng/ phân tích &amp; cung cấp các giải pháp tối ưu thích hợp cho những vấn đề phát sinh</t>
    </r>
  </si>
  <si>
    <t>Kỹ năng giao tiếp</t>
  </si>
  <si>
    <r>
      <rPr>
        <b/>
        <sz val="10"/>
        <rFont val="Times New Roman"/>
        <family val="1"/>
      </rPr>
      <t>Trách nhiệm</t>
    </r>
    <r>
      <rPr>
        <sz val="10"/>
        <rFont val="Times New Roman"/>
        <family val="1"/>
      </rPr>
      <t xml:space="preserve"> - Có khả năng gánh vác công việc, đối phó với các vấn đề &amp; đảm nhận trách nhiệm khi cần thiết để đạt được mục tiêu chung của tổ chức</t>
    </r>
  </si>
  <si>
    <r>
      <rPr>
        <b/>
        <sz val="10"/>
        <rFont val="Times New Roman"/>
        <family val="1"/>
      </rPr>
      <t>Tính chủ động, tháo vát &amp; sáng tạo</t>
    </r>
    <r>
      <rPr>
        <sz val="10"/>
        <rFont val="Times New Roman"/>
        <family val="1"/>
      </rPr>
      <t>: Khả năng làm việc với sự giám sát tối thiểu, yêu cầu được giao thêm việc &amp; đề xuất những ý kiến mới, phương pháp mới, sẵn sàng tiếp cận phương pháp mới</t>
    </r>
  </si>
  <si>
    <t>Tuân thủ theo chính sách &amp; quy trình của Công ty</t>
  </si>
  <si>
    <t>Phát triển cá nhân - Tự phát triển cá nhân &amp; đóng góp vào sự thành công của dự án/ phòng ban trong công ty</t>
  </si>
  <si>
    <t>ĐIỂM BÌNH QUÂN</t>
  </si>
  <si>
    <t>TỔNG (1)</t>
  </si>
  <si>
    <t>Kỹ năng quản ký/ lãnh đạo: Hoàn thành công việc một cách hiệu quả thông qua nhân viên, đưa ra những chỉ dẫn rõ ràng, giao tiếp phản hồi mang tính chất xây dựng, khen thưởng &amp; giải quyết các vấn đề</t>
  </si>
  <si>
    <t>Phát triển nhân viên - Công nhận những khả năng &amp; kỹ năng của cấp dưới, đưa ra những chỉ dẫn &amp; hướng dẫn rõ ràng để cái thiện những điểm yếu cảu cấp dưới</t>
  </si>
  <si>
    <t>Năng suất làm việc</t>
  </si>
  <si>
    <t>Khả năng hoàn thành nhiệm vụ đúng hạn</t>
  </si>
  <si>
    <t>Khả năng đưa ra các giải pháp khả thi để giải quyết vấn đề</t>
  </si>
  <si>
    <t>Thường xuyên phạm lỗi/ mắc sai lầm trong công việc</t>
  </si>
  <si>
    <t>Mức độ phạm lỗi</t>
  </si>
  <si>
    <t>Cẩn thận: kiểm tra đầu ra trước khi chuyển giao</t>
  </si>
  <si>
    <t>Thường xuyên lặp lại: thực hiện 1 công việc nhiều lần để đáp ứng yêu cầu của công việc đó</t>
  </si>
  <si>
    <t>Tuân thủ theo quy trình</t>
  </si>
  <si>
    <t>Kiến thức về quy trình phát triển phần mềm hoặc quy trình thực hiện công việc</t>
  </si>
  <si>
    <t>Khả năng hiểu được vai trò &amp; trách nhiệm được giao</t>
  </si>
  <si>
    <t>Khả năng biết sử dụng đúng phương pháp &amp; thủ tục để hoàn thành nhiệm vụ được giao</t>
  </si>
  <si>
    <t>Khả năng ứng dụng các công cụ/ tài liệu vào công việc để nâng cao hiệu quả &amp; hiệu suất công việc</t>
  </si>
  <si>
    <t>Khả năng theo kịp những công nghệ mới, phương pháp mới &amp; quy trình mới trong lĩnh vực phát triển phần mềm hoặc trong lĩnh vực công việc chuyên môn</t>
  </si>
  <si>
    <t xml:space="preserve">Mức độ hiểu biết trong các lĩnh vực tài chính/kế toán, thương mại quốc tế, bán hàng qua điện thoại, quản trị nguồn lực </t>
  </si>
  <si>
    <t>Kỹ năng phân tích yêu cầu</t>
  </si>
  <si>
    <t>Kỹ năng thiết kế</t>
  </si>
  <si>
    <t>Kỹ năng Unit testing</t>
  </si>
  <si>
    <t>Kỹ năng lập trình</t>
  </si>
  <si>
    <t>Tư duy logic &amp; kỹ năng phân tích</t>
  </si>
  <si>
    <t>Kỹ năng xử lý sự cố</t>
  </si>
  <si>
    <t>Khả năng thực hiện các nhiệm vụ ưu tiên</t>
  </si>
  <si>
    <t>Khả năng xử lý nhiều nhiệm vụ được giao</t>
  </si>
  <si>
    <t>Khả năng chủ động báo cáo tình trạng tiến độ hoặc những vấn đề phát sinh trong công việc</t>
  </si>
  <si>
    <t>Khả năng xử lý một lượng công việc lớn</t>
  </si>
  <si>
    <t>Khả năng hiểu các đề xuất &amp; yêu cầu của khách hàng</t>
  </si>
  <si>
    <t>Khả năng hiểu được các phản hồi về lỗi phát sinh từ khách hàng</t>
  </si>
  <si>
    <t>Khả năng xác nhận/làm rõ những điểm chưa rõ ràng</t>
  </si>
  <si>
    <t>Khả năng chủ động trong việc kiến nghị phản hồi hoặc giải pháp dựa trên các đề xuất/ yêu cầu của khách hàng.</t>
  </si>
  <si>
    <t>Khả năng hợp tác với các thành viên khác trong đội/nhóm/ bộ phận/ phòng ban</t>
  </si>
  <si>
    <t>Khả năng chủ động chia sẻ &amp; nâng cao kiến thức với các đồng nghiệp</t>
  </si>
  <si>
    <t>Khả năng chủ động trong việc nêu ra các vấn đề phát sinh, đưa ra ý kiến phản hồi khi làm việc đội/ nhóm/ phòng ban</t>
  </si>
  <si>
    <t>Luôn đùn đẩy trách nhiệm cho người khác trong đội nhóm khi đối diện với vấn đề phát sinh</t>
  </si>
  <si>
    <t>Thường xuyên là nguyên nhân gây xung đột trong đội/nhóm</t>
  </si>
  <si>
    <t>Khả năng chủ động trong cuộc họp đội/nhóm, thực hiện Brain Storming &amp; các buổi xem xét/ đánh giá?</t>
  </si>
  <si>
    <t>Khả năng thích ứng những thay đổi không mong muốn</t>
  </si>
  <si>
    <t>Khả năng dự báo các vấn đề phát sinh tiềm ẩn</t>
  </si>
  <si>
    <t>Khả năng ngăn chặn có vấn đề phát sinh</t>
  </si>
  <si>
    <t>Kỹ năng giải quyết vấn đề</t>
  </si>
  <si>
    <t>Khả năng diễn đạt ý kiến bằng lời nói</t>
  </si>
  <si>
    <t>Khả năng diễn đạt ý kiến thông qua email, đơn từ…</t>
  </si>
  <si>
    <t>Khả năng hiểu được ý của mọi người trong các buổi thảo luận nhóm</t>
  </si>
  <si>
    <t>Khả năng hiểu được ý kiến của mọi người thông qua đọc hiểu tài liệu</t>
  </si>
  <si>
    <t>Kỹ năng viết tài liệu</t>
  </si>
  <si>
    <t>Kỹ năng trình bày</t>
  </si>
  <si>
    <t>Mức độ kỹ năng tiếng Anh/ngoại ngữ</t>
  </si>
  <si>
    <t>Khả năng tiếp nhận công việc &amp; giải quyết các vấn đề</t>
  </si>
  <si>
    <t xml:space="preserve">Sẵn sàng làm việc thêm giờ để hoàn thành các công việc khẩn </t>
  </si>
  <si>
    <t>Khả năng cố gắng hoàn thành nhiệm vụ được giao bằng mọi cách</t>
  </si>
  <si>
    <t>Khả năng tự giác làm việc</t>
  </si>
  <si>
    <t>Tính chủ động yêu cầu giao thêm việc khi nhàn rỗi</t>
  </si>
  <si>
    <t>Khả năng tận dụng lại các nguồn lực sẵn có (Sourrce code, tài liệu, công cụ…) để hoàn thành nhiệm vụ</t>
  </si>
  <si>
    <t>Đề xuất ý tưởng mới hoặc phương pháp mới</t>
  </si>
  <si>
    <t>Tuân thủ các chính sách của công ty: trang phục, giờ giấc làm việc, chính sách bảo mật…</t>
  </si>
  <si>
    <t>Tuân thủ quy trình làm việc của công ty, bộ phận, phòng ban</t>
  </si>
  <si>
    <t>Tham dự các cuộc họp &amp; các hoạt động khác của công ty đúng gờ</t>
  </si>
  <si>
    <t>Tuân thủ quy định của công ty: không chat, lướt web trong giờ làm việc</t>
  </si>
  <si>
    <t>Khả năng tiếp thu nhanh các ý tưởng, kiến thức, công nghệ mới</t>
  </si>
  <si>
    <t>Khả năng học hỏi từ những sai phạm</t>
  </si>
  <si>
    <t>Đóng góp vào thành công của dự án/phòng ban</t>
  </si>
  <si>
    <t>Có khả năng &amp; sẵn sàng giúp đỡ đồng nghiệp khắc phục các điểm yếu</t>
  </si>
  <si>
    <t>Thể hiện sự tự tin</t>
  </si>
  <si>
    <t>Khả năng  động viên nhân viên thực hiện tốt công việc</t>
  </si>
  <si>
    <t>Cư xử khéo trước những tình huống bị chê bai, phê phán</t>
  </si>
  <si>
    <t>Khả năng tạo ảnh hưởng</t>
  </si>
  <si>
    <t>Khả năng ra quyết định</t>
  </si>
  <si>
    <t>Thực hiện hướng dẫn, kèm cặp nhân viên khi cần thiết</t>
  </si>
  <si>
    <t>Kỹ năng hoạch định dự án</t>
  </si>
  <si>
    <t>Kỹ năng hoạch định nhân sự</t>
  </si>
  <si>
    <t>Khả năng đánh giá không thiên vị</t>
  </si>
  <si>
    <t>Khả năng kiểm soát &amp; hợp tác</t>
  </si>
  <si>
    <t>Khả năng giải quyết các xung đột</t>
  </si>
  <si>
    <t>Khả năng giao tiếp trước đám đông</t>
  </si>
  <si>
    <t>Khả năng ủy thác, phân công công việc phù hợp cho nhân viên</t>
  </si>
  <si>
    <t>Khả năng nhận biết điểm mạnh điểm yếu của cấp dưới</t>
  </si>
  <si>
    <t>Khả năng chỉ đạo &amp; hướng dẫn cấp dưới cải thiện bản thân</t>
  </si>
  <si>
    <t>Khả năng chỉ dẫn &amp; hướng dẫn cấp dưới phát huy thế mạnh của họ</t>
  </si>
  <si>
    <t xml:space="preserve">
Chất lượng công việc</t>
  </si>
  <si>
    <t xml:space="preserve">
Kiến thức công việc</t>
  </si>
  <si>
    <t xml:space="preserve">
Kỹ năng kỹ thuật/ chuyên môn</t>
  </si>
  <si>
    <t xml:space="preserve">
Kỹ năng hoạch định &amp; tổ chức</t>
  </si>
  <si>
    <t xml:space="preserve">
Nắm bắt nhu cầu của khách hàng</t>
  </si>
  <si>
    <t xml:space="preserve">
Kỹ năng làm việc nhóm</t>
  </si>
  <si>
    <t xml:space="preserve">
Xem xét &amp; giải quyết vấn đề</t>
  </si>
  <si>
    <t xml:space="preserve">
Kỹ năng giao tiếp</t>
  </si>
  <si>
    <t xml:space="preserve">
Trách nhiệm</t>
  </si>
  <si>
    <t xml:space="preserve">
Chủ động, tháo vát &amp; sáng tạo</t>
  </si>
  <si>
    <t>Kỹ năng lãnh đạo &amp; quản lý</t>
  </si>
  <si>
    <t xml:space="preserve">
Phát triển nhân viên</t>
  </si>
  <si>
    <t>Chưa bao giờ</t>
  </si>
  <si>
    <t>Thỉnh thoảng</t>
  </si>
  <si>
    <t>Thường xuyên</t>
  </si>
  <si>
    <t>Ít khi</t>
  </si>
  <si>
    <t>Luôn luôn</t>
  </si>
  <si>
    <t>Rất thấp</t>
  </si>
  <si>
    <t>Thấp</t>
  </si>
  <si>
    <t>Trung bình</t>
  </si>
  <si>
    <t>Hơi cao</t>
  </si>
  <si>
    <t>Cao</t>
  </si>
  <si>
    <t>Luôn Luôn</t>
  </si>
  <si>
    <t>Rất cẩn thận</t>
  </si>
  <si>
    <t>Bất cẩn</t>
  </si>
  <si>
    <t>Không được cẩn thận</t>
  </si>
  <si>
    <t>Cẩn thận</t>
  </si>
  <si>
    <t>Vừa đủ</t>
  </si>
  <si>
    <t>Rất Thấp</t>
  </si>
  <si>
    <t>Tốt</t>
  </si>
  <si>
    <t>Rất tốt</t>
  </si>
  <si>
    <t>Rất cao</t>
  </si>
  <si>
    <t>Cần cải thiện thêm</t>
  </si>
  <si>
    <t>Đầy đủ</t>
  </si>
  <si>
    <t>Sâu</t>
  </si>
  <si>
    <t>Bắt đầu</t>
  </si>
  <si>
    <t>Hạn chế</t>
  </si>
  <si>
    <t>Đạt</t>
  </si>
  <si>
    <t>Rất Tốt</t>
  </si>
  <si>
    <t>Bình thường</t>
  </si>
  <si>
    <t>Tạo được sự tin cậy &amp; kính trọng từ các đồng nghiệp</t>
  </si>
  <si>
    <t xml:space="preserve">Tốt </t>
  </si>
  <si>
    <t>Rất kém</t>
  </si>
  <si>
    <t>Kém</t>
  </si>
  <si>
    <t>Khả năng "Đặt mình vào vị trí của người khác</t>
  </si>
  <si>
    <t>Câu hỏi</t>
  </si>
  <si>
    <t>Tự đánh giá</t>
  </si>
  <si>
    <t>Cá nhân</t>
  </si>
  <si>
    <t>Tỷ trọng</t>
  </si>
  <si>
    <t>Dev</t>
  </si>
  <si>
    <t>PL</t>
  </si>
  <si>
    <t>Chất lượng công việc</t>
  </si>
  <si>
    <t>Kiến thức công việc</t>
  </si>
  <si>
    <t>Kỹ năng kỹ thuật /chuyên môn</t>
  </si>
  <si>
    <t>Kỹ năng hoạch định &amp; tổ chức</t>
  </si>
  <si>
    <t>Nắm bắt nhu cầu của khách hàng</t>
  </si>
  <si>
    <t>Kỹ năng làm việc nhóm</t>
  </si>
  <si>
    <t>Trách nhiệm</t>
  </si>
  <si>
    <t>Xem xét và giải quyết vấn đề</t>
  </si>
  <si>
    <t>Tuân thủ theo các chính sách và quy trình của công ty</t>
  </si>
  <si>
    <t xml:space="preserve">
Tuân thủ theo các chính sách và quy trình của công ty</t>
  </si>
  <si>
    <t>Tự phát triển cá nhân &amp; đóng góp vào sự thành công của dự án/ phòng ban trong công ty</t>
  </si>
  <si>
    <t xml:space="preserve">
Tự phát triển cá nhân &amp; đóng góp vào sự thành công của dự án/ phòng ban trong công ty</t>
  </si>
  <si>
    <t>Kỹ năng lãnh đạo và quản lý</t>
  </si>
  <si>
    <t>Phát triển nhân viên</t>
  </si>
  <si>
    <t>Dành cho cấp quản lý</t>
  </si>
  <si>
    <t>Dành cho mọi cấp độ</t>
  </si>
  <si>
    <t>Supporting staff ( Tester/Translator..)</t>
  </si>
  <si>
    <t>Backoffice ( Admin/ Accounting…)</t>
  </si>
  <si>
    <t>Chủ động, tháo vát &amp; sáng tạo</t>
  </si>
  <si>
    <t>Chỉ tiêu</t>
  </si>
  <si>
    <t>TIÊU CHÍ ĐÁNH GIÁ</t>
  </si>
  <si>
    <t>Tiêu chí</t>
  </si>
  <si>
    <t>Đã làm được</t>
  </si>
  <si>
    <t>Chưa làm được</t>
  </si>
  <si>
    <t>Cơ bản</t>
  </si>
  <si>
    <t>Trung cấp</t>
  </si>
  <si>
    <t>Cao cấp</t>
  </si>
  <si>
    <t>Nhập môn</t>
  </si>
  <si>
    <t>Tiền-Trung cấp</t>
  </si>
  <si>
    <r>
      <t xml:space="preserve">Thời gian đánh giá – Từ:   </t>
    </r>
    <r>
      <rPr>
        <sz val="11"/>
        <color indexed="18"/>
        <rFont val="Times New Roman"/>
        <family val="1"/>
      </rPr>
      <t xml:space="preserve"> </t>
    </r>
    <r>
      <rPr>
        <sz val="11"/>
        <rFont val="Times New Roman"/>
        <family val="1"/>
      </rPr>
      <t xml:space="preserve">             Đến: </t>
    </r>
  </si>
  <si>
    <t>Kết thúc thời gian thử việc:                       6 tháng:                           Hàng năm:                                Khác:</t>
  </si>
  <si>
    <r>
      <t xml:space="preserve">•   </t>
    </r>
    <r>
      <rPr>
        <b/>
        <sz val="11"/>
        <rFont val="Times New Roman"/>
        <family val="1"/>
      </rPr>
      <t>0.5 - 1.49 –</t>
    </r>
    <r>
      <rPr>
        <sz val="11"/>
        <rFont val="Times New Roman"/>
        <family val="1"/>
      </rPr>
      <t xml:space="preserve"> </t>
    </r>
    <r>
      <rPr>
        <b/>
        <sz val="11"/>
        <rFont val="Times New Roman"/>
        <family val="1"/>
      </rPr>
      <t xml:space="preserve">Chưa đạt yêu cầu: </t>
    </r>
    <r>
      <rPr>
        <sz val="11"/>
        <rFont val="Times New Roman"/>
        <family val="1"/>
      </rPr>
      <t>Kết quả thực hiện dưới mức mong đợi</t>
    </r>
  </si>
  <si>
    <r>
      <t>• </t>
    </r>
    <r>
      <rPr>
        <b/>
        <sz val="11"/>
        <rFont val="Times New Roman"/>
        <family val="1"/>
      </rPr>
      <t>  1.5 - 2.49 – Cần cải thiện :</t>
    </r>
    <r>
      <rPr>
        <sz val="11"/>
        <rFont val="Times New Roman"/>
        <family val="1"/>
      </rPr>
      <t xml:space="preserve"> Còn nhiều điểm cần cải thiện so với yêu cầu được mong đợi</t>
    </r>
  </si>
  <si>
    <t>Người đánh giá</t>
  </si>
  <si>
    <r>
      <t xml:space="preserve">•   </t>
    </r>
    <r>
      <rPr>
        <b/>
        <sz val="11"/>
        <rFont val="Times New Roman"/>
        <family val="1"/>
      </rPr>
      <t xml:space="preserve">4.5 - 5 – Xuất sắc: </t>
    </r>
    <r>
      <rPr>
        <sz val="11"/>
        <rFont val="Times New Roman"/>
        <family val="1"/>
      </rPr>
      <t xml:space="preserve">Hoàn thành xuất sắc </t>
    </r>
  </si>
  <si>
    <t>Nội dung đánh giá</t>
  </si>
  <si>
    <t>Tổng (2)</t>
  </si>
  <si>
    <t>II. DÀNH CHO CẤP QUẢN LÝ</t>
  </si>
  <si>
    <t>PHẦN C: KẾ HOẠCH PHÁT TRIỂN CHO NHÂN VIÊN</t>
  </si>
  <si>
    <t>Liệt kê các khóa huấn luyện, đào tạo hoặc seminar đã tham gia trong kỳ đánh giá:</t>
  </si>
  <si>
    <t>Liệt kê tất cả các loại hình đào tạo mong muốn được tham gia nhằm mang lại lợi ích cho công việc và bản thân trong kỳ đánh giá tiếp theo :</t>
  </si>
  <si>
    <r>
      <t>Kế hoạch đào tạo và những mục tiêu cần phát triển – Liệt kê các khóa đào tạo đã được tham gia trong kỳ trước và kế hoạch đào tạo dự kiến cho thời gian sắp tới. Bao gồm : các khóa học về chuyên môn, đào tạo thông qua các dự án, luân chuyển vị trí ... nhằm hỗ trợ cho việc đáp ứng các mục tiêu công việc và cơ hội phát huy thế mạnh của bản thân</t>
    </r>
    <r>
      <rPr>
        <sz val="11"/>
        <rFont val="Times New Roman"/>
        <family val="1"/>
      </rPr>
      <t>.</t>
    </r>
  </si>
  <si>
    <r>
      <t xml:space="preserve">Đặt ra các mục tiêu cho giai đoạn đánh giá tiếp theo </t>
    </r>
    <r>
      <rPr>
        <sz val="11"/>
        <rFont val="Times New Roman"/>
        <family val="1"/>
      </rPr>
      <t xml:space="preserve"> –  Liệt kê các mục tiêu cụ thể để nâng cao kiến thức, kỹ năng, cải thiện hiệu suất công việc cho thời gian qua và cho giai đoạn đánh giá tiếp theo :</t>
    </r>
  </si>
  <si>
    <t>Mục tiêu sắp tới</t>
  </si>
  <si>
    <t>Ngày đánh giá</t>
  </si>
  <si>
    <t>PHẦN D: KẾT QUẢ ĐÁNH GIÁ VÀ GÓP Ý</t>
  </si>
  <si>
    <t>1. Kết quả đánh giá:</t>
  </si>
  <si>
    <t>Mức đánh giá:</t>
  </si>
  <si>
    <t>Mục tiêu</t>
  </si>
  <si>
    <t>Trọng số</t>
  </si>
  <si>
    <r>
      <t xml:space="preserve">•   </t>
    </r>
    <r>
      <rPr>
        <b/>
        <sz val="11"/>
        <rFont val="Times New Roman"/>
        <family val="1"/>
      </rPr>
      <t xml:space="preserve">2.5 - 3.49 – Đạt yêu cầu: </t>
    </r>
    <r>
      <rPr>
        <sz val="11"/>
        <rFont val="Times New Roman"/>
        <family val="1"/>
      </rPr>
      <t>Hoàn thành vừa đạt các yêu cầu so với mong đợi</t>
    </r>
  </si>
  <si>
    <r>
      <t xml:space="preserve">•   </t>
    </r>
    <r>
      <rPr>
        <b/>
        <sz val="11"/>
        <rFont val="Times New Roman"/>
        <family val="1"/>
      </rPr>
      <t xml:space="preserve">3.5 - 4.49 – Thực hiện tốt: </t>
    </r>
    <r>
      <rPr>
        <sz val="11"/>
        <rFont val="Times New Roman"/>
        <family val="1"/>
      </rPr>
      <t>Đôi khi thực hiện tốt hơn so với yêu cầu được mong đợi</t>
    </r>
  </si>
  <si>
    <t>Thang điểm đánh giá:</t>
  </si>
  <si>
    <t>Ví dụ minh họa(nếu có)</t>
  </si>
  <si>
    <t xml:space="preserve">   •    Xem xét lại các mục tiêu đã đặt ra đầu kỳ trước khi đánh giá</t>
  </si>
  <si>
    <t xml:space="preserve"> Kế hoạch hành động cụ thể
</t>
  </si>
  <si>
    <t>2. Góp ý:</t>
  </si>
  <si>
    <t>Thực hiện 
Sub (1) + (2)</t>
  </si>
  <si>
    <t xml:space="preserve">Tỷ trọng % </t>
  </si>
  <si>
    <t>Điểm</t>
  </si>
  <si>
    <t>Tổng = (1)* (2)</t>
  </si>
  <si>
    <t>AOI Systems Vietnam Co. Ltd.</t>
  </si>
  <si>
    <t>Cách sử dụng và đánh giá</t>
  </si>
  <si>
    <t>A. Staff Tự đánh giá</t>
  </si>
  <si>
    <t>"Sub-criteria"</t>
  </si>
  <si>
    <t>Staff tự đánh giá và điền vào các cột "Tự đánh giá".</t>
  </si>
  <si>
    <t xml:space="preserve">Với mỗi nội dung "Tự đánh giá", điền thêm các nội dung cụ thể đã làm được và chưa làm được(nếu có) vào cột ví dụ minh họa
</t>
  </si>
  <si>
    <t>1. Điền thông tin:Họ tên, chức vụ.</t>
  </si>
  <si>
    <t>3. Phần "B. Các tiêu chuẩn đánh giá" chỉ cần chọn Vị trí/ Chức vụ</t>
  </si>
  <si>
    <t xml:space="preserve">4. Phần "C. Kế hoạch phát triển cho nhân viên" điền các skills mong muốn phát triển trong 6 tháng tiếp theo </t>
  </si>
  <si>
    <t>Sau khi tự đánh giá xong, save file theo format [YOURNAME]_[YYMMDD]_ASVPR201411.xlsx</t>
  </si>
  <si>
    <t xml:space="preserve">  Ví dụ: Lamnv_141124_ASVPR201411.xlsx</t>
  </si>
  <si>
    <t>(Nguyễn Văn Lâm, hoàn thành ngày 24/11/2014)</t>
  </si>
  <si>
    <t xml:space="preserve">Sau khi tự đánh giá xong, gừi mail cho Reviewer của mình và CC theo nội dung bên dưới: </t>
  </si>
  <si>
    <t>To: Your Reviewer (PM)</t>
  </si>
  <si>
    <t>CC: asv.hr@aoi-sys.vn</t>
  </si>
  <si>
    <t>B. Reviewer(PM) đánh giá</t>
  </si>
  <si>
    <t>Xác nhận nội dung đánh giá với người được đánh giá</t>
  </si>
  <si>
    <t>Điền vào các cột PM trên 2 sheets "Sub-criteria" và "Objective-Plan".</t>
  </si>
  <si>
    <t>Ví dụ:  Lamnv_141124_ASVPR201411_Hantn.xlsx</t>
  </si>
  <si>
    <t>(Reviewer = Trần Nguyên Hãn)</t>
  </si>
  <si>
    <t>Gửi mail files bên trên về phòng nhân sự công ty.</t>
  </si>
  <si>
    <t>To:asv.hr@aoi-sys.vn</t>
  </si>
  <si>
    <t>CC: Huynhtt</t>
  </si>
  <si>
    <t>C. Schedule</t>
  </si>
  <si>
    <t>2. Phần "A. Mục tiêu công việc "ghi lại các mục tiêu đã đặt ra của kỳ đánh giá trước, các nhân viên mới bỏ trống phần này, do chưa có plan từ ban đầu.</t>
  </si>
  <si>
    <t>Sau khi đánh giá xong save file theo format [STAFFNAME]_[YYMMDD]_ASVPR201411_[REVIEWER].xlsx</t>
  </si>
  <si>
    <t>Tự đánh giá (deadline): 22/5</t>
  </si>
  <si>
    <t>PM đánh giá: 28/5</t>
  </si>
  <si>
    <t>5. Phần "D.Kết quả đánh giá", chỉ điền phần "2.Góp ý" nếu có</t>
  </si>
  <si>
    <t xml:space="preserve"> "Objective-Plan"</t>
  </si>
  <si>
    <t>Tên nhân viên : Nguyễn Chí Hiếu</t>
  </si>
  <si>
    <t>Vị trí/Chức vụ: Developer</t>
  </si>
  <si>
    <t>Vị trí/Chức vụ: PM</t>
  </si>
  <si>
    <t>Hoàn thành các Task được giao</t>
  </si>
  <si>
    <t>Hoàn thành các Task được giao đúng hạn</t>
  </si>
  <si>
    <t>Hòn thành fix các bug được giao</t>
  </si>
  <si>
    <t>Thỉnh thoảng gây ra complict code</t>
  </si>
  <si>
    <t>Test code trước khi được giao</t>
  </si>
  <si>
    <t>Chưa được cẩn thận</t>
  </si>
  <si>
    <t>Lúc mới vào thường xuyên debug trên server</t>
  </si>
  <si>
    <t>Hiểu được vai trò vad trách nhiệm của 1 dev</t>
  </si>
  <si>
    <t>Sữ dụng các tool hoặc các code có sẵn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</si>
</sst>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8">
    <font>
      <sz val="10"/>
      <name val="Arial"/>
    </font>
    <font>
      <sz val="8"/>
      <name val="Arial"/>
      <family val="2"/>
    </font>
    <font>
      <sz val="10"/>
      <name val="Times New Roman"/>
      <family val="1"/>
    </font>
    <font>
      <b/>
      <u/>
      <sz val="11"/>
      <name val="Times New Roman"/>
      <family val="1"/>
    </font>
    <font>
      <b/>
      <sz val="11"/>
      <name val="Times New Roman"/>
      <family val="1"/>
    </font>
    <font>
      <sz val="11"/>
      <name val="Times New Roman"/>
      <family val="1"/>
    </font>
    <font>
      <b/>
      <sz val="12"/>
      <name val="Times New Roman"/>
      <family val="1"/>
    </font>
    <font>
      <sz val="9"/>
      <color indexed="18"/>
      <name val="Times New Roman"/>
      <family val="1"/>
    </font>
    <font>
      <u/>
      <sz val="10"/>
      <color indexed="12"/>
      <name val="Arial"/>
      <family val="2"/>
    </font>
    <font>
      <b/>
      <sz val="24"/>
      <name val="Times New Roman"/>
      <family val="1"/>
    </font>
    <font>
      <u/>
      <sz val="9"/>
      <color indexed="18"/>
      <name val="Arial"/>
      <family val="2"/>
    </font>
    <font>
      <sz val="11"/>
      <name val="ＭＳ Ｐゴシック"/>
      <charset val="128"/>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Calibri"/>
      <family val="2"/>
    </font>
    <font>
      <b/>
      <sz val="12"/>
      <color indexed="12"/>
      <name val="Arial"/>
      <family val="2"/>
    </font>
    <font>
      <sz val="10"/>
      <color indexed="8"/>
      <name val="Arial"/>
      <family val="2"/>
    </font>
    <font>
      <b/>
      <sz val="10"/>
      <color indexed="8"/>
      <name val="Arial"/>
      <family val="2"/>
    </font>
    <font>
      <sz val="8"/>
      <color indexed="8"/>
      <name val="Arial"/>
      <family val="2"/>
    </font>
    <font>
      <sz val="10"/>
      <color indexed="12"/>
      <name val="Arial"/>
      <family val="2"/>
    </font>
    <font>
      <sz val="11"/>
      <color indexed="10"/>
      <name val="Times New Roman"/>
      <family val="1"/>
    </font>
    <font>
      <b/>
      <sz val="10"/>
      <name val="Times New Roman"/>
      <family val="1"/>
    </font>
    <font>
      <b/>
      <u/>
      <sz val="11"/>
      <color indexed="12"/>
      <name val="Times New Roman"/>
      <family val="1"/>
    </font>
    <font>
      <sz val="11"/>
      <color indexed="18"/>
      <name val="Times New Roman"/>
      <family val="1"/>
    </font>
    <font>
      <b/>
      <sz val="10"/>
      <name val="Arial"/>
      <family val="2"/>
    </font>
    <font>
      <sz val="9"/>
      <color indexed="18"/>
      <name val="Arial"/>
      <family val="2"/>
    </font>
    <font>
      <b/>
      <sz val="11"/>
      <name val="Times New Roman"/>
      <family val="1"/>
      <charset val="163"/>
    </font>
    <font>
      <sz val="11"/>
      <color indexed="10"/>
      <name val="Times New Roman"/>
      <family val="1"/>
    </font>
    <font>
      <b/>
      <sz val="11"/>
      <color indexed="10"/>
      <name val="Times New Roman"/>
      <family val="1"/>
    </font>
    <font>
      <b/>
      <sz val="10"/>
      <color indexed="10"/>
      <name val="Arial"/>
      <family val="2"/>
    </font>
    <font>
      <b/>
      <i/>
      <sz val="11"/>
      <color indexed="10"/>
      <name val="Times New Roman"/>
      <family val="1"/>
    </font>
    <font>
      <b/>
      <sz val="26"/>
      <name val="Times New Roman"/>
      <family val="1"/>
    </font>
    <font>
      <sz val="8"/>
      <name val="Arial"/>
      <family val="2"/>
    </font>
    <font>
      <b/>
      <sz val="8"/>
      <color indexed="8"/>
      <name val="Arial"/>
      <family val="2"/>
    </font>
    <font>
      <i/>
      <sz val="10"/>
      <name val="Arial"/>
      <family val="2"/>
    </font>
    <font>
      <b/>
      <sz val="18"/>
      <name val="Arial"/>
      <family val="2"/>
    </font>
    <font>
      <sz val="10"/>
      <color indexed="10"/>
      <name val="Arial"/>
      <family val="2"/>
    </font>
    <font>
      <sz val="10"/>
      <color theme="1"/>
      <name val="Arial"/>
      <family val="2"/>
    </font>
    <font>
      <sz val="10"/>
      <color theme="1"/>
      <name val="Times New Roman"/>
      <family val="1"/>
    </font>
    <font>
      <b/>
      <sz val="10"/>
      <color theme="1"/>
      <name val="Times New Roman"/>
      <family val="1"/>
    </font>
    <font>
      <sz val="10"/>
      <color theme="1"/>
      <name val="Arial"/>
      <family val="2"/>
      <charset val="163"/>
    </font>
    <font>
      <sz val="10"/>
      <color theme="0"/>
      <name val="Arial"/>
      <family val="2"/>
    </font>
  </fonts>
  <fills count="3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41"/>
        <bgColor indexed="64"/>
      </patternFill>
    </fill>
    <fill>
      <patternFill patternType="solid">
        <fgColor indexed="9"/>
        <bgColor indexed="64"/>
      </patternFill>
    </fill>
    <fill>
      <patternFill patternType="solid">
        <fgColor indexed="51"/>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rgb="FF0070C0"/>
        <bgColor indexed="64"/>
      </patternFill>
    </fill>
    <fill>
      <patternFill patternType="solid">
        <fgColor rgb="FFC00000"/>
        <bgColor indexed="64"/>
      </patternFill>
    </fill>
  </fills>
  <borders count="4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top style="thin">
        <color indexed="22"/>
      </top>
      <bottom style="thin">
        <color indexed="22"/>
      </bottom>
      <diagonal/>
    </border>
    <border>
      <left style="thin">
        <color indexed="64"/>
      </left>
      <right style="thin">
        <color indexed="64"/>
      </right>
      <top style="thin">
        <color indexed="22"/>
      </top>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22"/>
      </bottom>
      <diagonal/>
    </border>
    <border>
      <left/>
      <right style="thin">
        <color indexed="64"/>
      </right>
      <top style="thin">
        <color indexed="64"/>
      </top>
      <bottom style="thin">
        <color indexed="22"/>
      </bottom>
      <diagonal/>
    </border>
    <border>
      <left/>
      <right style="thin">
        <color indexed="64"/>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47">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5"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9" borderId="0" applyNumberFormat="0" applyBorder="0" applyAlignment="0" applyProtection="0"/>
    <xf numFmtId="0" fontId="15" fillId="3" borderId="0" applyNumberFormat="0" applyBorder="0" applyAlignment="0" applyProtection="0"/>
    <xf numFmtId="0" fontId="16" fillId="20" borderId="1" applyNumberFormat="0" applyAlignment="0" applyProtection="0"/>
    <xf numFmtId="0" fontId="17" fillId="21" borderId="2" applyNumberFormat="0" applyAlignment="0" applyProtection="0"/>
    <xf numFmtId="0" fontId="18" fillId="0" borderId="0" applyNumberFormat="0" applyFill="0" applyBorder="0" applyAlignment="0" applyProtection="0"/>
    <xf numFmtId="0" fontId="19" fillId="4" borderId="0" applyNumberFormat="0" applyBorder="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8" fillId="0" borderId="0" applyNumberFormat="0" applyFill="0" applyBorder="0" applyAlignment="0" applyProtection="0">
      <alignment vertical="top"/>
      <protection locked="0"/>
    </xf>
    <xf numFmtId="0" fontId="23" fillId="7" borderId="1" applyNumberFormat="0" applyAlignment="0" applyProtection="0"/>
    <xf numFmtId="0" fontId="24" fillId="0" borderId="6" applyNumberFormat="0" applyFill="0" applyAlignment="0" applyProtection="0"/>
    <xf numFmtId="0" fontId="25" fillId="22" borderId="0" applyNumberFormat="0" applyBorder="0" applyAlignment="0" applyProtection="0"/>
    <xf numFmtId="0" fontId="12" fillId="0" borderId="0"/>
    <xf numFmtId="0" fontId="12" fillId="0" borderId="0"/>
    <xf numFmtId="0" fontId="13" fillId="0" borderId="0"/>
    <xf numFmtId="0" fontId="13" fillId="23" borderId="7" applyNumberFormat="0" applyFont="0" applyAlignment="0" applyProtection="0"/>
    <xf numFmtId="0" fontId="26" fillId="20" borderId="8" applyNumberFormat="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0" borderId="0" applyNumberFormat="0" applyFill="0" applyBorder="0" applyAlignment="0" applyProtection="0"/>
    <xf numFmtId="0" fontId="11" fillId="0" borderId="0"/>
  </cellStyleXfs>
  <cellXfs count="244">
    <xf numFmtId="0" fontId="0" fillId="0" borderId="0" xfId="0"/>
    <xf numFmtId="0" fontId="5" fillId="0" borderId="0" xfId="0" applyFont="1" applyAlignment="1" applyProtection="1">
      <alignment horizontal="center" vertical="center"/>
      <protection locked="0"/>
    </xf>
    <xf numFmtId="0" fontId="5" fillId="0" borderId="0" xfId="0" applyFont="1" applyAlignment="1" applyProtection="1">
      <alignment vertical="center"/>
      <protection locked="0"/>
    </xf>
    <xf numFmtId="0" fontId="5" fillId="24" borderId="10" xfId="0" applyFont="1" applyFill="1" applyBorder="1" applyAlignment="1" applyProtection="1">
      <alignment vertical="center"/>
      <protection locked="0"/>
    </xf>
    <xf numFmtId="0" fontId="5" fillId="0" borderId="10" xfId="0" applyFont="1" applyBorder="1" applyAlignment="1" applyProtection="1">
      <alignment horizontal="left" vertical="center" wrapText="1"/>
      <protection locked="0"/>
    </xf>
    <xf numFmtId="0" fontId="5" fillId="26" borderId="10" xfId="0" applyFont="1" applyFill="1" applyBorder="1" applyAlignment="1" applyProtection="1">
      <alignment horizontal="left" vertical="center" wrapText="1"/>
      <protection locked="0"/>
    </xf>
    <xf numFmtId="0" fontId="5" fillId="24" borderId="21" xfId="0" applyFont="1" applyFill="1" applyBorder="1" applyAlignment="1" applyProtection="1">
      <alignment vertical="center"/>
      <protection locked="0"/>
    </xf>
    <xf numFmtId="0" fontId="5" fillId="26" borderId="10" xfId="0" applyFont="1" applyFill="1" applyBorder="1" applyAlignment="1" applyProtection="1">
      <alignment vertical="center" wrapText="1"/>
      <protection locked="0"/>
    </xf>
    <xf numFmtId="0" fontId="4" fillId="24" borderId="10" xfId="0" applyFont="1" applyFill="1" applyBorder="1" applyAlignment="1" applyProtection="1">
      <alignment horizontal="center" vertical="top" wrapText="1"/>
      <protection locked="0"/>
    </xf>
    <xf numFmtId="0" fontId="4" fillId="26" borderId="10" xfId="0" applyFont="1" applyFill="1" applyBorder="1" applyAlignment="1" applyProtection="1">
      <alignment horizontal="center" vertical="center" wrapText="1"/>
      <protection locked="0"/>
    </xf>
    <xf numFmtId="0" fontId="39" fillId="0" borderId="10" xfId="0" applyFont="1" applyBorder="1" applyAlignment="1" applyProtection="1">
      <alignment horizontal="left" vertical="center" wrapText="1"/>
      <protection locked="0"/>
    </xf>
    <xf numFmtId="0" fontId="43" fillId="24" borderId="24" xfId="0" applyFont="1" applyFill="1" applyBorder="1" applyAlignment="1" applyProtection="1">
      <alignment vertical="center" wrapText="1"/>
      <protection locked="0"/>
    </xf>
    <xf numFmtId="0" fontId="43" fillId="24" borderId="10" xfId="0" applyFont="1" applyFill="1" applyBorder="1" applyAlignment="1" applyProtection="1">
      <alignment vertical="center" wrapText="1"/>
      <protection locked="0"/>
    </xf>
    <xf numFmtId="164" fontId="5" fillId="26" borderId="10" xfId="0" applyNumberFormat="1" applyFont="1" applyFill="1" applyBorder="1" applyAlignment="1" applyProtection="1">
      <alignment horizontal="center" vertical="center" wrapText="1"/>
      <protection hidden="1"/>
    </xf>
    <xf numFmtId="164" fontId="5" fillId="0" borderId="10" xfId="0" applyNumberFormat="1" applyFont="1" applyBorder="1" applyAlignment="1" applyProtection="1">
      <alignment horizontal="center" vertical="center"/>
      <protection hidden="1"/>
    </xf>
    <xf numFmtId="2" fontId="4" fillId="24" borderId="10" xfId="0" applyNumberFormat="1" applyFont="1" applyFill="1" applyBorder="1" applyAlignment="1" applyProtection="1">
      <alignment horizontal="center" vertical="center"/>
      <protection hidden="1"/>
    </xf>
    <xf numFmtId="164" fontId="4" fillId="24" borderId="21" xfId="0" applyNumberFormat="1" applyFont="1" applyFill="1" applyBorder="1" applyAlignment="1" applyProtection="1">
      <alignment horizontal="center" vertical="center"/>
      <protection hidden="1"/>
    </xf>
    <xf numFmtId="2" fontId="4" fillId="24" borderId="10" xfId="0" applyNumberFormat="1" applyFont="1" applyFill="1" applyBorder="1" applyAlignment="1" applyProtection="1">
      <alignment horizontal="center" vertical="center" wrapText="1"/>
      <protection hidden="1"/>
    </xf>
    <xf numFmtId="0" fontId="5" fillId="24" borderId="10" xfId="0" applyFont="1" applyFill="1" applyBorder="1" applyAlignment="1" applyProtection="1">
      <alignment horizontal="center"/>
      <protection hidden="1"/>
    </xf>
    <xf numFmtId="2" fontId="44" fillId="24" borderId="10" xfId="0" applyNumberFormat="1" applyFont="1" applyFill="1" applyBorder="1" applyAlignment="1" applyProtection="1">
      <alignment horizontal="center" vertical="center"/>
      <protection hidden="1"/>
    </xf>
    <xf numFmtId="164" fontId="4" fillId="24" borderId="10" xfId="0" applyNumberFormat="1" applyFont="1" applyFill="1" applyBorder="1" applyAlignment="1" applyProtection="1">
      <alignment horizontal="center" vertical="center"/>
      <protection hidden="1"/>
    </xf>
    <xf numFmtId="9" fontId="45" fillId="0" borderId="10" xfId="0" applyNumberFormat="1" applyFont="1" applyBorder="1" applyAlignment="1" applyProtection="1">
      <alignment horizontal="center" vertical="center" wrapText="1"/>
      <protection hidden="1"/>
    </xf>
    <xf numFmtId="2" fontId="45" fillId="0" borderId="10" xfId="0" applyNumberFormat="1" applyFont="1" applyBorder="1" applyAlignment="1" applyProtection="1">
      <alignment horizontal="center" vertical="center" wrapText="1"/>
      <protection hidden="1"/>
    </xf>
    <xf numFmtId="9" fontId="45" fillId="0" borderId="29" xfId="0" applyNumberFormat="1" applyFont="1" applyBorder="1" applyAlignment="1" applyProtection="1">
      <alignment horizontal="center" vertical="center" wrapText="1"/>
      <protection hidden="1"/>
    </xf>
    <xf numFmtId="0" fontId="32" fillId="0" borderId="0" xfId="40" applyFont="1" applyAlignment="1" applyProtection="1">
      <alignment vertical="top"/>
      <protection hidden="1"/>
    </xf>
    <xf numFmtId="0" fontId="34" fillId="0" borderId="0" xfId="40" applyFont="1" applyAlignment="1" applyProtection="1">
      <alignment vertical="top"/>
      <protection hidden="1"/>
    </xf>
    <xf numFmtId="0" fontId="32" fillId="24" borderId="0" xfId="40" applyFont="1" applyFill="1" applyAlignment="1" applyProtection="1">
      <alignment vertical="top"/>
      <protection hidden="1"/>
    </xf>
    <xf numFmtId="0" fontId="34" fillId="24" borderId="0" xfId="40" applyFont="1" applyFill="1" applyAlignment="1" applyProtection="1">
      <alignment vertical="top"/>
      <protection hidden="1"/>
    </xf>
    <xf numFmtId="0" fontId="32" fillId="0" borderId="0" xfId="40" applyFont="1" applyAlignment="1" applyProtection="1">
      <protection hidden="1"/>
    </xf>
    <xf numFmtId="164" fontId="32" fillId="24" borderId="14" xfId="40" applyNumberFormat="1" applyFont="1" applyFill="1" applyBorder="1" applyAlignment="1" applyProtection="1">
      <alignment vertical="top"/>
      <protection hidden="1"/>
    </xf>
    <xf numFmtId="164" fontId="34" fillId="25" borderId="10" xfId="40" applyNumberFormat="1" applyFont="1" applyFill="1" applyBorder="1" applyAlignment="1" applyProtection="1">
      <alignment vertical="top"/>
      <protection hidden="1"/>
    </xf>
    <xf numFmtId="164" fontId="32" fillId="25" borderId="10" xfId="40" applyNumberFormat="1" applyFont="1" applyFill="1" applyBorder="1" applyAlignment="1" applyProtection="1">
      <alignment horizontal="right" vertical="top"/>
      <protection hidden="1"/>
    </xf>
    <xf numFmtId="0" fontId="32" fillId="0" borderId="11" xfId="40" applyFont="1" applyBorder="1" applyAlignment="1" applyProtection="1">
      <alignment vertical="top"/>
      <protection locked="0"/>
    </xf>
    <xf numFmtId="0" fontId="32" fillId="0" borderId="13" xfId="40" applyFont="1" applyBorder="1" applyAlignment="1" applyProtection="1">
      <alignment vertical="top"/>
      <protection locked="0"/>
    </xf>
    <xf numFmtId="0" fontId="32" fillId="0" borderId="16" xfId="40" applyFont="1" applyBorder="1" applyAlignment="1" applyProtection="1">
      <alignment vertical="top"/>
      <protection locked="0"/>
    </xf>
    <xf numFmtId="0" fontId="32" fillId="0" borderId="18" xfId="40" applyFont="1" applyBorder="1" applyAlignment="1" applyProtection="1">
      <alignment vertical="top"/>
      <protection locked="0"/>
    </xf>
    <xf numFmtId="0" fontId="32" fillId="0" borderId="12" xfId="40" applyFont="1" applyBorder="1" applyAlignment="1" applyProtection="1">
      <alignment vertical="top"/>
      <protection locked="0"/>
    </xf>
    <xf numFmtId="0" fontId="8" fillId="0" borderId="0" xfId="34" applyAlignment="1" applyProtection="1"/>
    <xf numFmtId="0" fontId="39" fillId="0" borderId="21" xfId="0" applyFont="1" applyBorder="1" applyAlignment="1" applyProtection="1">
      <alignment horizontal="center" vertical="center" wrapText="1"/>
      <protection locked="0"/>
    </xf>
    <xf numFmtId="0" fontId="39" fillId="0" borderId="22" xfId="0" applyFont="1" applyBorder="1" applyAlignment="1" applyProtection="1">
      <alignment horizontal="center" vertical="center" wrapText="1"/>
      <protection locked="0"/>
    </xf>
    <xf numFmtId="0" fontId="39" fillId="0" borderId="23" xfId="0" applyFont="1" applyBorder="1" applyAlignment="1" applyProtection="1">
      <alignment horizontal="center" vertical="center" wrapText="1"/>
      <protection locked="0"/>
    </xf>
    <xf numFmtId="0" fontId="4" fillId="26" borderId="21" xfId="0" applyFont="1" applyFill="1" applyBorder="1" applyAlignment="1" applyProtection="1">
      <alignment horizontal="center" vertical="center" wrapText="1"/>
      <protection locked="0"/>
    </xf>
    <xf numFmtId="0" fontId="4" fillId="26" borderId="22" xfId="0" applyFont="1" applyFill="1" applyBorder="1" applyAlignment="1" applyProtection="1">
      <alignment horizontal="center" vertical="center" wrapText="1"/>
      <protection locked="0"/>
    </xf>
    <xf numFmtId="0" fontId="4" fillId="26" borderId="23" xfId="0" applyFont="1" applyFill="1" applyBorder="1" applyAlignment="1" applyProtection="1">
      <alignment horizontal="center" vertical="center" wrapText="1"/>
      <protection locked="0"/>
    </xf>
    <xf numFmtId="0" fontId="0" fillId="0" borderId="0" xfId="0" applyBorder="1" applyAlignment="1" applyProtection="1">
      <alignment vertical="center"/>
      <protection hidden="1"/>
    </xf>
    <xf numFmtId="0" fontId="0" fillId="0" borderId="23" xfId="0" applyBorder="1" applyAlignment="1" applyProtection="1">
      <alignment vertical="center"/>
      <protection hidden="1"/>
    </xf>
    <xf numFmtId="0" fontId="0" fillId="0" borderId="10" xfId="0" applyBorder="1" applyAlignment="1" applyProtection="1">
      <alignment vertical="center"/>
      <protection hidden="1"/>
    </xf>
    <xf numFmtId="0" fontId="5" fillId="0" borderId="0" xfId="0" applyFont="1" applyAlignment="1" applyProtection="1">
      <alignment horizontal="center" vertical="center"/>
      <protection hidden="1"/>
    </xf>
    <xf numFmtId="0" fontId="5" fillId="0" borderId="0" xfId="0" applyFont="1" applyAlignment="1" applyProtection="1">
      <alignment vertical="center"/>
      <protection hidden="1"/>
    </xf>
    <xf numFmtId="0" fontId="5" fillId="0" borderId="0" xfId="0" applyFont="1" applyAlignment="1" applyProtection="1">
      <alignment horizontal="left"/>
      <protection hidden="1"/>
    </xf>
    <xf numFmtId="0" fontId="3" fillId="0" borderId="0" xfId="0" applyFont="1" applyAlignment="1" applyProtection="1">
      <alignment horizontal="left" vertical="center"/>
      <protection hidden="1"/>
    </xf>
    <xf numFmtId="0" fontId="6" fillId="27" borderId="0" xfId="0" applyFont="1" applyFill="1" applyAlignment="1" applyProtection="1">
      <alignment horizontal="left" vertical="center"/>
      <protection hidden="1"/>
    </xf>
    <xf numFmtId="0" fontId="5" fillId="27" borderId="0" xfId="0" applyFont="1" applyFill="1" applyAlignment="1" applyProtection="1">
      <alignment vertical="center"/>
      <protection hidden="1"/>
    </xf>
    <xf numFmtId="0" fontId="5" fillId="0" borderId="0" xfId="0" applyFont="1" applyAlignment="1" applyProtection="1">
      <alignment horizontal="left" vertical="center"/>
      <protection hidden="1"/>
    </xf>
    <xf numFmtId="0" fontId="4" fillId="24" borderId="10" xfId="0" applyFont="1" applyFill="1" applyBorder="1" applyAlignment="1" applyProtection="1">
      <alignment horizontal="center" vertical="center" wrapText="1"/>
      <protection hidden="1"/>
    </xf>
    <xf numFmtId="0" fontId="5" fillId="26" borderId="10" xfId="0" applyFont="1" applyFill="1" applyBorder="1" applyAlignment="1" applyProtection="1">
      <alignment horizontal="center" vertical="center" wrapText="1"/>
      <protection hidden="1"/>
    </xf>
    <xf numFmtId="0" fontId="6" fillId="0" borderId="0" xfId="0" applyFont="1" applyAlignment="1" applyProtection="1">
      <alignment horizontal="left" vertical="center"/>
      <protection hidden="1"/>
    </xf>
    <xf numFmtId="0" fontId="5" fillId="0" borderId="0" xfId="0" applyFont="1" applyBorder="1" applyAlignment="1" applyProtection="1">
      <alignment horizontal="center" vertical="center"/>
      <protection hidden="1"/>
    </xf>
    <xf numFmtId="0" fontId="5" fillId="0" borderId="0" xfId="0" applyFont="1" applyBorder="1" applyAlignment="1" applyProtection="1">
      <alignment vertical="center"/>
      <protection hidden="1"/>
    </xf>
    <xf numFmtId="0" fontId="38" fillId="0" borderId="0" xfId="0" applyFont="1" applyAlignment="1" applyProtection="1">
      <alignment horizontal="left" vertical="center"/>
      <protection hidden="1"/>
    </xf>
    <xf numFmtId="0" fontId="4" fillId="0" borderId="0" xfId="0" applyFont="1" applyAlignment="1" applyProtection="1">
      <alignment horizontal="left" vertical="center" indent="1"/>
      <protection hidden="1"/>
    </xf>
    <xf numFmtId="0" fontId="5" fillId="0" borderId="0" xfId="0" applyFont="1" applyAlignment="1" applyProtection="1">
      <alignment horizontal="right" vertical="center"/>
      <protection hidden="1"/>
    </xf>
    <xf numFmtId="0" fontId="5" fillId="0" borderId="21" xfId="0" applyFont="1" applyBorder="1" applyAlignment="1" applyProtection="1">
      <alignment horizontal="center" vertical="center"/>
      <protection hidden="1"/>
    </xf>
    <xf numFmtId="164" fontId="44" fillId="24" borderId="10" xfId="0" applyNumberFormat="1" applyFont="1" applyFill="1" applyBorder="1" applyAlignment="1" applyProtection="1">
      <alignment horizontal="center" vertical="center"/>
      <protection hidden="1"/>
    </xf>
    <xf numFmtId="0" fontId="43" fillId="0" borderId="0" xfId="0" applyFont="1" applyAlignment="1" applyProtection="1">
      <alignment vertical="center"/>
      <protection hidden="1"/>
    </xf>
    <xf numFmtId="0" fontId="5" fillId="0" borderId="24" xfId="0" applyFont="1" applyBorder="1" applyAlignment="1" applyProtection="1">
      <alignment vertical="center"/>
      <protection hidden="1"/>
    </xf>
    <xf numFmtId="0" fontId="4" fillId="0" borderId="0" xfId="0" applyFont="1" applyFill="1" applyBorder="1" applyAlignment="1" applyProtection="1">
      <alignment vertical="center"/>
      <protection hidden="1"/>
    </xf>
    <xf numFmtId="0" fontId="5" fillId="0" borderId="0" xfId="0" applyFont="1" applyAlignment="1" applyProtection="1">
      <alignment horizontal="justify" vertical="center"/>
      <protection hidden="1"/>
    </xf>
    <xf numFmtId="0" fontId="4" fillId="0" borderId="0" xfId="0" applyFont="1" applyBorder="1" applyAlignment="1" applyProtection="1">
      <alignment vertical="center"/>
      <protection hidden="1"/>
    </xf>
    <xf numFmtId="0" fontId="6" fillId="27" borderId="0" xfId="0" applyFont="1" applyFill="1" applyAlignment="1" applyProtection="1">
      <alignment vertical="center"/>
      <protection hidden="1"/>
    </xf>
    <xf numFmtId="0" fontId="4" fillId="27" borderId="0" xfId="0" applyFont="1" applyFill="1" applyBorder="1" applyAlignment="1" applyProtection="1">
      <alignment vertical="center"/>
      <protection hidden="1"/>
    </xf>
    <xf numFmtId="0" fontId="4" fillId="0" borderId="0" xfId="0" applyFont="1" applyAlignment="1" applyProtection="1">
      <alignment horizontal="center" vertical="top"/>
      <protection hidden="1"/>
    </xf>
    <xf numFmtId="0" fontId="5" fillId="24" borderId="21" xfId="0" applyFont="1" applyFill="1" applyBorder="1" applyAlignment="1" applyProtection="1">
      <alignment horizontal="left" vertical="center"/>
      <protection hidden="1"/>
    </xf>
    <xf numFmtId="0" fontId="5" fillId="24" borderId="22" xfId="0" applyFont="1" applyFill="1" applyBorder="1" applyAlignment="1" applyProtection="1">
      <alignment vertical="center"/>
      <protection hidden="1"/>
    </xf>
    <xf numFmtId="0" fontId="5" fillId="24" borderId="23" xfId="0" applyFont="1" applyFill="1" applyBorder="1" applyAlignment="1" applyProtection="1">
      <alignment vertical="center"/>
      <protection hidden="1"/>
    </xf>
    <xf numFmtId="0" fontId="5" fillId="24" borderId="25" xfId="0" applyFont="1" applyFill="1" applyBorder="1" applyAlignment="1" applyProtection="1">
      <alignment horizontal="left" vertical="top"/>
      <protection hidden="1"/>
    </xf>
    <xf numFmtId="0" fontId="5" fillId="24" borderId="0" xfId="0" applyFont="1" applyFill="1" applyBorder="1" applyAlignment="1" applyProtection="1">
      <alignment vertical="top"/>
      <protection hidden="1"/>
    </xf>
    <xf numFmtId="0" fontId="5" fillId="24" borderId="26" xfId="0" applyFont="1" applyFill="1" applyBorder="1" applyAlignment="1" applyProtection="1">
      <alignment vertical="top"/>
      <protection hidden="1"/>
    </xf>
    <xf numFmtId="0" fontId="5" fillId="24" borderId="27" xfId="0" applyFont="1" applyFill="1" applyBorder="1" applyAlignment="1" applyProtection="1">
      <alignment vertical="top"/>
      <protection hidden="1"/>
    </xf>
    <xf numFmtId="0" fontId="4" fillId="0" borderId="0" xfId="0" applyFont="1" applyBorder="1" applyAlignment="1" applyProtection="1">
      <alignment horizontal="center" vertical="top"/>
      <protection hidden="1"/>
    </xf>
    <xf numFmtId="0" fontId="4" fillId="0" borderId="0" xfId="0" applyFont="1" applyBorder="1" applyAlignment="1" applyProtection="1">
      <alignment horizontal="center" vertical="center"/>
      <protection hidden="1"/>
    </xf>
    <xf numFmtId="0" fontId="4" fillId="0" borderId="0" xfId="0" applyFont="1" applyBorder="1" applyAlignment="1" applyProtection="1">
      <alignment vertical="center" wrapText="1"/>
      <protection hidden="1"/>
    </xf>
    <xf numFmtId="0" fontId="39" fillId="0" borderId="10" xfId="0" applyFont="1" applyBorder="1" applyAlignment="1" applyProtection="1">
      <alignment horizontal="left" vertical="center" wrapText="1"/>
      <protection hidden="1"/>
    </xf>
    <xf numFmtId="0" fontId="5" fillId="0" borderId="0" xfId="0" applyFont="1" applyBorder="1" applyAlignment="1" applyProtection="1">
      <alignment horizontal="left" vertical="center" wrapText="1"/>
      <protection hidden="1"/>
    </xf>
    <xf numFmtId="0" fontId="4" fillId="27" borderId="0" xfId="0" applyFont="1" applyFill="1" applyAlignment="1" applyProtection="1">
      <alignment vertical="center"/>
      <protection hidden="1"/>
    </xf>
    <xf numFmtId="0" fontId="5" fillId="27" borderId="0" xfId="0" applyFont="1" applyFill="1" applyAlignment="1" applyProtection="1">
      <alignment horizontal="left" vertical="center"/>
      <protection hidden="1"/>
    </xf>
    <xf numFmtId="0" fontId="4" fillId="0" borderId="0" xfId="0" applyFont="1" applyAlignment="1" applyProtection="1">
      <alignment horizontal="center" vertical="center"/>
      <protection hidden="1"/>
    </xf>
    <xf numFmtId="0" fontId="4" fillId="0" borderId="0" xfId="0" applyFont="1" applyAlignment="1" applyProtection="1">
      <alignment vertical="center"/>
      <protection hidden="1"/>
    </xf>
    <xf numFmtId="0" fontId="4" fillId="0" borderId="0" xfId="0" applyFont="1" applyAlignment="1" applyProtection="1">
      <alignment horizontal="left" vertical="center"/>
      <protection hidden="1"/>
    </xf>
    <xf numFmtId="0" fontId="42" fillId="0" borderId="0" xfId="0" applyFont="1" applyAlignment="1" applyProtection="1">
      <alignment horizontal="left" vertical="center"/>
      <protection hidden="1"/>
    </xf>
    <xf numFmtId="0" fontId="40" fillId="24" borderId="10" xfId="0" applyFont="1" applyFill="1" applyBorder="1" applyAlignment="1" applyProtection="1">
      <alignment vertical="center" wrapText="1"/>
      <protection hidden="1"/>
    </xf>
    <xf numFmtId="0" fontId="40" fillId="24" borderId="10" xfId="0" applyFont="1" applyFill="1" applyBorder="1" applyAlignment="1" applyProtection="1">
      <alignment horizontal="center" vertical="center" wrapText="1"/>
      <protection hidden="1"/>
    </xf>
    <xf numFmtId="0" fontId="40" fillId="0" borderId="10" xfId="0" applyFont="1" applyBorder="1" applyAlignment="1" applyProtection="1">
      <alignment vertical="center" wrapText="1"/>
      <protection hidden="1"/>
    </xf>
    <xf numFmtId="0" fontId="40" fillId="0" borderId="28" xfId="0" applyFont="1" applyBorder="1" applyAlignment="1" applyProtection="1">
      <alignment vertical="center" wrapText="1"/>
      <protection hidden="1"/>
    </xf>
    <xf numFmtId="2" fontId="4" fillId="0" borderId="0" xfId="0" applyNumberFormat="1" applyFont="1" applyBorder="1" applyAlignment="1" applyProtection="1">
      <alignment vertical="center"/>
      <protection hidden="1"/>
    </xf>
    <xf numFmtId="0" fontId="36" fillId="0" borderId="0" xfId="0" applyFont="1" applyAlignment="1" applyProtection="1">
      <alignment horizontal="left" vertical="center"/>
      <protection hidden="1"/>
    </xf>
    <xf numFmtId="0" fontId="31" fillId="0" borderId="0" xfId="40" applyFont="1" applyAlignment="1" applyProtection="1">
      <alignment vertical="top"/>
      <protection hidden="1"/>
    </xf>
    <xf numFmtId="0" fontId="32" fillId="0" borderId="0" xfId="40" applyFont="1" applyAlignment="1" applyProtection="1">
      <alignment vertical="top" wrapText="1"/>
      <protection hidden="1"/>
    </xf>
    <xf numFmtId="0" fontId="33" fillId="0" borderId="0" xfId="40" applyFont="1" applyAlignment="1" applyProtection="1">
      <protection hidden="1"/>
    </xf>
    <xf numFmtId="0" fontId="33" fillId="0" borderId="10" xfId="40" applyFont="1" applyBorder="1" applyAlignment="1" applyProtection="1">
      <alignment vertical="center" wrapText="1"/>
      <protection hidden="1"/>
    </xf>
    <xf numFmtId="0" fontId="32" fillId="0" borderId="18" xfId="40" applyFont="1" applyBorder="1" applyAlignment="1" applyProtection="1">
      <alignment vertical="top" wrapText="1"/>
      <protection hidden="1"/>
    </xf>
    <xf numFmtId="0" fontId="32" fillId="0" borderId="13" xfId="40" applyFont="1" applyBorder="1" applyAlignment="1" applyProtection="1">
      <alignment vertical="top" wrapText="1"/>
      <protection hidden="1"/>
    </xf>
    <xf numFmtId="0" fontId="12" fillId="0" borderId="16" xfId="40" applyFont="1" applyFill="1" applyBorder="1" applyAlignment="1" applyProtection="1">
      <alignment vertical="top" wrapText="1"/>
      <protection hidden="1"/>
    </xf>
    <xf numFmtId="0" fontId="35" fillId="24" borderId="17" xfId="40" applyFont="1" applyFill="1" applyBorder="1" applyAlignment="1" applyProtection="1">
      <alignment horizontal="right" vertical="top" wrapText="1"/>
      <protection hidden="1"/>
    </xf>
    <xf numFmtId="0" fontId="32" fillId="0" borderId="11" xfId="40" applyFont="1" applyBorder="1" applyAlignment="1" applyProtection="1">
      <alignment vertical="top" wrapText="1"/>
      <protection hidden="1"/>
    </xf>
    <xf numFmtId="0" fontId="12" fillId="0" borderId="13" xfId="40" applyFont="1" applyBorder="1" applyAlignment="1" applyProtection="1">
      <alignment vertical="top" wrapText="1"/>
      <protection hidden="1"/>
    </xf>
    <xf numFmtId="0" fontId="35" fillId="24" borderId="14" xfId="40" applyFont="1" applyFill="1" applyBorder="1" applyAlignment="1" applyProtection="1">
      <alignment horizontal="right" vertical="top" wrapText="1"/>
      <protection hidden="1"/>
    </xf>
    <xf numFmtId="0" fontId="32" fillId="0" borderId="15" xfId="40" applyFont="1" applyBorder="1" applyAlignment="1" applyProtection="1">
      <alignment vertical="top" wrapText="1"/>
      <protection hidden="1"/>
    </xf>
    <xf numFmtId="0" fontId="32" fillId="0" borderId="16" xfId="40" applyFont="1" applyBorder="1" applyAlignment="1" applyProtection="1">
      <alignment vertical="top" wrapText="1"/>
      <protection hidden="1"/>
    </xf>
    <xf numFmtId="0" fontId="12" fillId="0" borderId="11" xfId="40" applyFont="1" applyBorder="1" applyAlignment="1" applyProtection="1">
      <alignment vertical="top" wrapText="1"/>
      <protection hidden="1"/>
    </xf>
    <xf numFmtId="0" fontId="12" fillId="0" borderId="16" xfId="40" applyFont="1" applyBorder="1" applyAlignment="1" applyProtection="1">
      <alignment vertical="top" wrapText="1"/>
      <protection hidden="1"/>
    </xf>
    <xf numFmtId="0" fontId="32" fillId="24" borderId="12" xfId="40" applyFont="1" applyFill="1" applyBorder="1" applyAlignment="1" applyProtection="1">
      <alignment horizontal="center" vertical="center" textRotation="180" wrapText="1"/>
      <protection hidden="1"/>
    </xf>
    <xf numFmtId="0" fontId="32" fillId="0" borderId="12" xfId="40" applyFont="1" applyBorder="1" applyAlignment="1" applyProtection="1">
      <alignment vertical="top" wrapText="1"/>
      <protection hidden="1"/>
    </xf>
    <xf numFmtId="0" fontId="12" fillId="0" borderId="18" xfId="40" applyFont="1" applyBorder="1" applyAlignment="1" applyProtection="1">
      <alignment vertical="top" wrapText="1"/>
      <protection hidden="1"/>
    </xf>
    <xf numFmtId="0" fontId="12" fillId="0" borderId="12" xfId="40" applyFont="1" applyBorder="1" applyAlignment="1" applyProtection="1">
      <alignment vertical="top" wrapText="1"/>
      <protection hidden="1"/>
    </xf>
    <xf numFmtId="0" fontId="32" fillId="0" borderId="19" xfId="40" applyFont="1" applyBorder="1" applyAlignment="1" applyProtection="1">
      <alignment vertical="top" wrapText="1"/>
      <protection hidden="1"/>
    </xf>
    <xf numFmtId="0" fontId="32" fillId="0" borderId="20" xfId="40" applyFont="1" applyBorder="1" applyAlignment="1" applyProtection="1">
      <alignment vertical="top" wrapText="1"/>
      <protection hidden="1"/>
    </xf>
    <xf numFmtId="0" fontId="32" fillId="25" borderId="21" xfId="40" applyFont="1" applyFill="1" applyBorder="1" applyAlignment="1" applyProtection="1">
      <alignment vertical="top"/>
      <protection hidden="1"/>
    </xf>
    <xf numFmtId="0" fontId="32" fillId="25" borderId="22" xfId="40" applyFont="1" applyFill="1" applyBorder="1" applyAlignment="1" applyProtection="1">
      <alignment horizontal="right" vertical="top"/>
      <protection hidden="1"/>
    </xf>
    <xf numFmtId="0" fontId="32" fillId="0" borderId="17" xfId="40" applyFont="1" applyBorder="1" applyAlignment="1" applyProtection="1">
      <alignment vertical="top"/>
      <protection locked="0"/>
    </xf>
    <xf numFmtId="0" fontId="32" fillId="0" borderId="17" xfId="40" applyFont="1" applyBorder="1" applyAlignment="1" applyProtection="1">
      <protection locked="0"/>
    </xf>
    <xf numFmtId="0" fontId="32" fillId="0" borderId="10" xfId="40" applyFont="1" applyBorder="1" applyAlignment="1" applyProtection="1">
      <alignment vertical="top"/>
      <protection locked="0"/>
    </xf>
    <xf numFmtId="0" fontId="32" fillId="0" borderId="10" xfId="40" applyFont="1" applyBorder="1" applyAlignment="1" applyProtection="1">
      <protection locked="0"/>
    </xf>
    <xf numFmtId="0" fontId="32" fillId="0" borderId="0" xfId="40" applyFont="1" applyAlignment="1" applyProtection="1">
      <alignment vertical="top"/>
      <protection locked="0"/>
    </xf>
    <xf numFmtId="164" fontId="32" fillId="0" borderId="10" xfId="40" applyNumberFormat="1" applyFont="1" applyBorder="1" applyAlignment="1" applyProtection="1">
      <protection locked="0"/>
    </xf>
    <xf numFmtId="0" fontId="32" fillId="28" borderId="0" xfId="40" applyFont="1" applyFill="1" applyAlignment="1" applyProtection="1">
      <alignment vertical="top"/>
      <protection hidden="1"/>
    </xf>
    <xf numFmtId="0" fontId="34" fillId="28" borderId="0" xfId="40" applyFont="1" applyFill="1" applyAlignment="1" applyProtection="1">
      <alignment vertical="top"/>
      <protection hidden="1"/>
    </xf>
    <xf numFmtId="0" fontId="57" fillId="29" borderId="0" xfId="0" applyFont="1" applyFill="1" applyBorder="1" applyProtection="1">
      <protection hidden="1"/>
    </xf>
    <xf numFmtId="0" fontId="54" fillId="29" borderId="0" xfId="0" applyFont="1" applyFill="1" applyBorder="1" applyAlignment="1" applyProtection="1">
      <alignment vertical="center" wrapText="1"/>
      <protection hidden="1"/>
    </xf>
    <xf numFmtId="0" fontId="53" fillId="29" borderId="0" xfId="0" applyFont="1" applyFill="1" applyBorder="1" applyProtection="1">
      <protection hidden="1"/>
    </xf>
    <xf numFmtId="0" fontId="55" fillId="29" borderId="0" xfId="0" applyFont="1" applyFill="1" applyBorder="1" applyAlignment="1" applyProtection="1">
      <alignment vertical="center"/>
      <protection hidden="1"/>
    </xf>
    <xf numFmtId="0" fontId="56" fillId="29" borderId="0" xfId="0" applyFont="1" applyFill="1" applyBorder="1" applyProtection="1">
      <protection hidden="1"/>
    </xf>
    <xf numFmtId="0" fontId="54" fillId="29" borderId="10" xfId="0" applyFont="1" applyFill="1" applyBorder="1" applyAlignment="1" applyProtection="1">
      <alignment vertical="center" wrapText="1"/>
      <protection hidden="1"/>
    </xf>
    <xf numFmtId="0" fontId="54" fillId="29" borderId="10" xfId="0" applyFont="1" applyFill="1" applyBorder="1" applyAlignment="1" applyProtection="1">
      <alignment horizontal="center" vertical="center" wrapText="1"/>
      <protection hidden="1"/>
    </xf>
    <xf numFmtId="0" fontId="54" fillId="29" borderId="10" xfId="0" applyFont="1" applyFill="1" applyBorder="1" applyAlignment="1" applyProtection="1">
      <alignment horizontal="left" vertical="center" wrapText="1"/>
      <protection hidden="1"/>
    </xf>
    <xf numFmtId="0" fontId="55" fillId="29" borderId="17" xfId="0" applyFont="1" applyFill="1" applyBorder="1" applyAlignment="1" applyProtection="1">
      <alignment vertical="center" wrapText="1"/>
      <protection hidden="1"/>
    </xf>
    <xf numFmtId="0" fontId="55" fillId="29" borderId="17" xfId="0" applyFont="1" applyFill="1" applyBorder="1" applyAlignment="1" applyProtection="1">
      <alignment horizontal="center" vertical="center" wrapText="1"/>
      <protection hidden="1"/>
    </xf>
    <xf numFmtId="0" fontId="54" fillId="29" borderId="47" xfId="0" applyFont="1" applyFill="1" applyBorder="1" applyAlignment="1" applyProtection="1">
      <alignment vertical="center" wrapText="1"/>
      <protection hidden="1"/>
    </xf>
    <xf numFmtId="0" fontId="54" fillId="33" borderId="10" xfId="0" applyFont="1" applyFill="1" applyBorder="1" applyAlignment="1" applyProtection="1">
      <alignment horizontal="center" vertical="center" wrapText="1"/>
      <protection hidden="1"/>
    </xf>
    <xf numFmtId="0" fontId="54" fillId="34" borderId="10" xfId="0" applyFont="1" applyFill="1" applyBorder="1" applyAlignment="1" applyProtection="1">
      <alignment horizontal="center" vertical="center" wrapText="1"/>
      <protection hidden="1"/>
    </xf>
    <xf numFmtId="0" fontId="54" fillId="31" borderId="10" xfId="0" applyFont="1" applyFill="1" applyBorder="1" applyAlignment="1" applyProtection="1">
      <alignment horizontal="center" vertical="center" wrapText="1"/>
      <protection hidden="1"/>
    </xf>
    <xf numFmtId="0" fontId="54" fillId="35" borderId="10" xfId="0" applyFont="1" applyFill="1" applyBorder="1" applyAlignment="1" applyProtection="1">
      <alignment horizontal="center" vertical="center" wrapText="1"/>
      <protection hidden="1"/>
    </xf>
    <xf numFmtId="0" fontId="54" fillId="36" borderId="10" xfId="0" applyFont="1" applyFill="1" applyBorder="1" applyAlignment="1" applyProtection="1">
      <alignment horizontal="center" vertical="center" wrapText="1"/>
      <protection hidden="1"/>
    </xf>
    <xf numFmtId="0" fontId="50" fillId="0" borderId="0" xfId="0" applyFont="1" applyProtection="1"/>
    <xf numFmtId="0" fontId="0" fillId="0" borderId="0" xfId="0" applyProtection="1"/>
    <xf numFmtId="0" fontId="51" fillId="0" borderId="0" xfId="0" applyFont="1" applyProtection="1"/>
    <xf numFmtId="0" fontId="45" fillId="0" borderId="0" xfId="0" applyFont="1" applyProtection="1"/>
    <xf numFmtId="0" fontId="45" fillId="0" borderId="0" xfId="0" applyFont="1" applyAlignment="1" applyProtection="1">
      <alignment horizontal="left" wrapText="1"/>
    </xf>
    <xf numFmtId="0" fontId="0" fillId="0" borderId="0" xfId="0" applyAlignment="1" applyProtection="1">
      <alignment horizontal="left" vertical="top" wrapText="1"/>
    </xf>
    <xf numFmtId="0" fontId="0" fillId="0" borderId="0" xfId="0" applyAlignment="1" applyProtection="1">
      <alignment horizontal="left" vertical="top"/>
    </xf>
    <xf numFmtId="0" fontId="12" fillId="0" borderId="0" xfId="0" applyFont="1" applyProtection="1"/>
    <xf numFmtId="0" fontId="52" fillId="0" borderId="0" xfId="0" applyFont="1" applyProtection="1"/>
    <xf numFmtId="0" fontId="45" fillId="0" borderId="0" xfId="0" applyFont="1" applyAlignment="1" applyProtection="1">
      <alignment horizontal="left" wrapText="1"/>
    </xf>
    <xf numFmtId="0" fontId="12" fillId="0" borderId="0" xfId="0" applyFont="1" applyAlignment="1" applyProtection="1">
      <alignment horizontal="left" vertical="top" wrapText="1"/>
    </xf>
    <xf numFmtId="0" fontId="0" fillId="0" borderId="0" xfId="0" applyAlignment="1" applyProtection="1">
      <alignment horizontal="left" vertical="top"/>
    </xf>
    <xf numFmtId="0" fontId="0" fillId="0" borderId="0" xfId="0" applyAlignment="1" applyProtection="1">
      <alignment horizontal="left" vertical="top" wrapText="1"/>
    </xf>
    <xf numFmtId="0" fontId="5" fillId="0" borderId="30" xfId="0" applyFont="1" applyBorder="1" applyAlignment="1" applyProtection="1">
      <alignment horizontal="left" vertical="center" wrapText="1"/>
      <protection locked="0"/>
    </xf>
    <xf numFmtId="0" fontId="5" fillId="0" borderId="31" xfId="0" applyFont="1" applyBorder="1" applyAlignment="1" applyProtection="1">
      <alignment horizontal="left" vertical="center" wrapText="1"/>
      <protection locked="0"/>
    </xf>
    <xf numFmtId="0" fontId="5" fillId="0" borderId="32" xfId="0" applyFont="1" applyBorder="1" applyAlignment="1" applyProtection="1">
      <alignment horizontal="left" vertical="center" wrapText="1"/>
      <protection locked="0"/>
    </xf>
    <xf numFmtId="0" fontId="5" fillId="0" borderId="33" xfId="0" applyFont="1" applyBorder="1" applyAlignment="1" applyProtection="1">
      <alignment horizontal="left" vertical="center" wrapText="1"/>
      <protection locked="0"/>
    </xf>
    <xf numFmtId="0" fontId="5" fillId="0" borderId="34" xfId="0" applyFont="1" applyBorder="1" applyAlignment="1" applyProtection="1">
      <alignment horizontal="left" vertical="center" wrapText="1"/>
      <protection locked="0"/>
    </xf>
    <xf numFmtId="0" fontId="5" fillId="0" borderId="35" xfId="0" applyFont="1" applyBorder="1" applyAlignment="1" applyProtection="1">
      <alignment horizontal="left" vertical="center" wrapText="1"/>
      <protection locked="0"/>
    </xf>
    <xf numFmtId="0" fontId="4" fillId="24" borderId="21" xfId="0" applyFont="1" applyFill="1" applyBorder="1" applyAlignment="1" applyProtection="1">
      <alignment horizontal="center" vertical="center" wrapText="1"/>
      <protection hidden="1"/>
    </xf>
    <xf numFmtId="0" fontId="4" fillId="24" borderId="22" xfId="0" applyFont="1" applyFill="1" applyBorder="1" applyAlignment="1" applyProtection="1">
      <alignment horizontal="center" vertical="center" wrapText="1"/>
      <protection hidden="1"/>
    </xf>
    <xf numFmtId="0" fontId="4" fillId="24" borderId="23" xfId="0" applyFont="1" applyFill="1" applyBorder="1" applyAlignment="1" applyProtection="1">
      <alignment horizontal="center" vertical="center" wrapText="1"/>
      <protection hidden="1"/>
    </xf>
    <xf numFmtId="0" fontId="39" fillId="0" borderId="21" xfId="0" applyFont="1" applyBorder="1" applyAlignment="1" applyProtection="1">
      <alignment horizontal="center" vertical="center" wrapText="1"/>
      <protection locked="0"/>
    </xf>
    <xf numFmtId="0" fontId="39" fillId="0" borderId="22" xfId="0" applyFont="1" applyBorder="1" applyAlignment="1" applyProtection="1">
      <alignment horizontal="center" vertical="center" wrapText="1"/>
      <protection locked="0"/>
    </xf>
    <xf numFmtId="0" fontId="39" fillId="0" borderId="23" xfId="0" applyFont="1" applyBorder="1" applyAlignment="1" applyProtection="1">
      <alignment horizontal="center" vertical="center" wrapText="1"/>
      <protection locked="0"/>
    </xf>
    <xf numFmtId="0" fontId="5" fillId="0" borderId="0" xfId="0" applyFont="1" applyBorder="1" applyAlignment="1" applyProtection="1">
      <alignment horizontal="left" vertical="center" wrapText="1"/>
      <protection hidden="1"/>
    </xf>
    <xf numFmtId="0" fontId="5" fillId="0" borderId="0" xfId="0" applyFont="1" applyAlignment="1" applyProtection="1">
      <alignment horizontal="left" vertical="top" wrapText="1"/>
      <protection hidden="1"/>
    </xf>
    <xf numFmtId="0" fontId="4" fillId="0" borderId="0" xfId="0" applyFont="1" applyAlignment="1" applyProtection="1">
      <alignment horizontal="left" vertical="center"/>
      <protection hidden="1"/>
    </xf>
    <xf numFmtId="0" fontId="4" fillId="0" borderId="0" xfId="0" applyFont="1" applyBorder="1" applyAlignment="1" applyProtection="1">
      <alignment vertical="center" wrapText="1"/>
      <protection hidden="1"/>
    </xf>
    <xf numFmtId="0" fontId="5" fillId="0" borderId="0" xfId="0" applyFont="1" applyBorder="1" applyAlignment="1" applyProtection="1">
      <alignment vertical="center" wrapText="1"/>
      <protection hidden="1"/>
    </xf>
    <xf numFmtId="0" fontId="5" fillId="24" borderId="10" xfId="0" applyFont="1" applyFill="1" applyBorder="1" applyAlignment="1" applyProtection="1">
      <alignment horizontal="center" vertical="center" wrapText="1"/>
      <protection hidden="1"/>
    </xf>
    <xf numFmtId="0" fontId="5" fillId="0" borderId="21" xfId="0" applyFont="1" applyFill="1" applyBorder="1" applyAlignment="1" applyProtection="1">
      <alignment horizontal="left" vertical="center" wrapText="1"/>
      <protection hidden="1"/>
    </xf>
    <xf numFmtId="0" fontId="5" fillId="0" borderId="22" xfId="0" applyFont="1" applyFill="1" applyBorder="1" applyAlignment="1" applyProtection="1">
      <alignment horizontal="left" vertical="center" wrapText="1"/>
      <protection hidden="1"/>
    </xf>
    <xf numFmtId="0" fontId="5" fillId="0" borderId="23" xfId="0" applyFont="1" applyFill="1" applyBorder="1" applyAlignment="1" applyProtection="1">
      <alignment horizontal="left" vertical="center" wrapText="1"/>
      <protection hidden="1"/>
    </xf>
    <xf numFmtId="0" fontId="5" fillId="0" borderId="0" xfId="0" applyFont="1" applyBorder="1" applyAlignment="1" applyProtection="1">
      <alignment horizontal="left" vertical="center"/>
      <protection hidden="1"/>
    </xf>
    <xf numFmtId="0" fontId="4" fillId="24" borderId="21" xfId="0" applyFont="1" applyFill="1" applyBorder="1" applyAlignment="1" applyProtection="1">
      <alignment horizontal="center" vertical="center"/>
      <protection hidden="1"/>
    </xf>
    <xf numFmtId="0" fontId="4" fillId="24" borderId="22" xfId="0" applyFont="1" applyFill="1" applyBorder="1" applyAlignment="1" applyProtection="1">
      <alignment horizontal="center" vertical="center"/>
      <protection hidden="1"/>
    </xf>
    <xf numFmtId="0" fontId="4" fillId="24" borderId="23" xfId="0" applyFont="1" applyFill="1" applyBorder="1" applyAlignment="1" applyProtection="1">
      <alignment horizontal="center" vertical="center"/>
      <protection hidden="1"/>
    </xf>
    <xf numFmtId="0" fontId="4" fillId="0" borderId="0" xfId="0" applyFont="1" applyBorder="1" applyAlignment="1" applyProtection="1">
      <alignment horizontal="center" vertical="center"/>
      <protection hidden="1"/>
    </xf>
    <xf numFmtId="0" fontId="5" fillId="0" borderId="36" xfId="0" applyFont="1" applyBorder="1" applyAlignment="1" applyProtection="1">
      <alignment horizontal="left" vertical="center" wrapText="1"/>
      <protection locked="0"/>
    </xf>
    <xf numFmtId="0" fontId="5" fillId="0" borderId="37" xfId="0" applyFont="1" applyBorder="1" applyAlignment="1" applyProtection="1">
      <alignment horizontal="left" vertical="center" wrapText="1"/>
      <protection locked="0"/>
    </xf>
    <xf numFmtId="0" fontId="5" fillId="0" borderId="38" xfId="0" applyFont="1" applyBorder="1" applyAlignment="1" applyProtection="1">
      <alignment horizontal="left" vertical="center" wrapText="1"/>
      <protection locked="0"/>
    </xf>
    <xf numFmtId="0" fontId="39" fillId="0" borderId="36"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40" xfId="0" applyFont="1" applyBorder="1" applyAlignment="1" applyProtection="1">
      <alignment horizontal="left" vertical="center" wrapText="1"/>
      <protection locked="0"/>
    </xf>
    <xf numFmtId="0" fontId="5" fillId="0" borderId="41" xfId="0" applyFont="1" applyBorder="1" applyAlignment="1" applyProtection="1">
      <alignment horizontal="left" vertical="center" wrapText="1"/>
      <protection locked="0"/>
    </xf>
    <xf numFmtId="0" fontId="4" fillId="0" borderId="21" xfId="0" applyFont="1" applyBorder="1" applyAlignment="1" applyProtection="1">
      <alignment horizontal="right" vertical="center"/>
      <protection hidden="1"/>
    </xf>
    <xf numFmtId="0" fontId="4" fillId="0" borderId="22" xfId="0" applyFont="1" applyBorder="1" applyAlignment="1" applyProtection="1">
      <alignment horizontal="right" vertical="center"/>
      <protection hidden="1"/>
    </xf>
    <xf numFmtId="0" fontId="4" fillId="0" borderId="23" xfId="0" applyFont="1" applyBorder="1" applyAlignment="1" applyProtection="1">
      <alignment horizontal="right" vertical="center"/>
      <protection hidden="1"/>
    </xf>
    <xf numFmtId="0" fontId="37" fillId="0" borderId="22" xfId="0" applyFont="1" applyBorder="1" applyAlignment="1" applyProtection="1">
      <alignment horizontal="left" vertical="center" wrapText="1"/>
      <protection hidden="1"/>
    </xf>
    <xf numFmtId="0" fontId="5" fillId="0" borderId="22" xfId="0" applyFont="1" applyBorder="1" applyAlignment="1" applyProtection="1">
      <alignment horizontal="left" vertical="center" wrapText="1"/>
      <protection hidden="1"/>
    </xf>
    <xf numFmtId="0" fontId="5" fillId="0" borderId="23" xfId="0" applyFont="1" applyBorder="1" applyAlignment="1" applyProtection="1">
      <alignment horizontal="left" vertical="center" wrapText="1"/>
      <protection hidden="1"/>
    </xf>
    <xf numFmtId="0" fontId="4" fillId="0" borderId="0" xfId="0" applyFont="1" applyAlignment="1" applyProtection="1">
      <alignment horizontal="justify" vertical="center" wrapText="1"/>
      <protection hidden="1"/>
    </xf>
    <xf numFmtId="0" fontId="44" fillId="0" borderId="10" xfId="0" applyFont="1" applyBorder="1" applyAlignment="1" applyProtection="1">
      <alignment horizontal="center" vertical="center"/>
      <protection hidden="1"/>
    </xf>
    <xf numFmtId="0" fontId="46" fillId="0" borderId="0" xfId="0" applyFont="1" applyFill="1" applyBorder="1" applyAlignment="1" applyProtection="1">
      <alignment horizontal="left" vertical="center" wrapText="1"/>
      <protection hidden="1"/>
    </xf>
    <xf numFmtId="0" fontId="2" fillId="0" borderId="22" xfId="0" applyFont="1" applyBorder="1" applyAlignment="1" applyProtection="1">
      <alignment horizontal="left" vertical="center" wrapText="1"/>
      <protection hidden="1"/>
    </xf>
    <xf numFmtId="0" fontId="4" fillId="0" borderId="22" xfId="0" applyFont="1" applyBorder="1" applyAlignment="1" applyProtection="1">
      <alignment horizontal="left" vertical="center" wrapText="1"/>
      <protection hidden="1"/>
    </xf>
    <xf numFmtId="0" fontId="4" fillId="24" borderId="10" xfId="0" applyFont="1" applyFill="1" applyBorder="1" applyAlignment="1" applyProtection="1">
      <alignment horizontal="center" vertical="center" wrapText="1"/>
      <protection hidden="1"/>
    </xf>
    <xf numFmtId="0" fontId="4" fillId="26" borderId="21" xfId="0" applyFont="1" applyFill="1" applyBorder="1" applyAlignment="1" applyProtection="1">
      <alignment horizontal="center" vertical="center" wrapText="1"/>
      <protection locked="0"/>
    </xf>
    <xf numFmtId="0" fontId="4" fillId="26" borderId="22" xfId="0" applyFont="1" applyFill="1" applyBorder="1" applyAlignment="1" applyProtection="1">
      <alignment horizontal="center" vertical="center" wrapText="1"/>
      <protection locked="0"/>
    </xf>
    <xf numFmtId="0" fontId="4" fillId="26" borderId="23" xfId="0" applyFont="1" applyFill="1" applyBorder="1" applyAlignment="1" applyProtection="1">
      <alignment horizontal="center" vertical="center" wrapText="1"/>
      <protection locked="0"/>
    </xf>
    <xf numFmtId="0" fontId="47" fillId="0" borderId="29" xfId="0" applyFont="1" applyBorder="1" applyAlignment="1" applyProtection="1">
      <alignment horizontal="center" vertical="center" wrapText="1"/>
      <protection hidden="1"/>
    </xf>
    <xf numFmtId="0" fontId="0" fillId="0" borderId="42" xfId="0" applyBorder="1" applyAlignment="1" applyProtection="1">
      <alignment vertical="center"/>
      <protection hidden="1"/>
    </xf>
    <xf numFmtId="0" fontId="2" fillId="0" borderId="43" xfId="0" applyFont="1" applyBorder="1" applyAlignment="1" applyProtection="1">
      <alignment horizontal="center" vertical="center" wrapText="1"/>
      <protection hidden="1"/>
    </xf>
    <xf numFmtId="0" fontId="0" fillId="0" borderId="44" xfId="0" applyBorder="1" applyAlignment="1" applyProtection="1">
      <alignment vertical="center"/>
      <protection hidden="1"/>
    </xf>
    <xf numFmtId="0" fontId="2" fillId="0" borderId="45" xfId="0" applyFont="1" applyBorder="1" applyAlignment="1" applyProtection="1">
      <alignment horizontal="center" vertical="center" wrapText="1"/>
      <protection hidden="1"/>
    </xf>
    <xf numFmtId="0" fontId="0" fillId="0" borderId="46" xfId="0" applyBorder="1" applyAlignment="1" applyProtection="1">
      <alignment vertical="center"/>
      <protection hidden="1"/>
    </xf>
    <xf numFmtId="0" fontId="7" fillId="0" borderId="21" xfId="0" applyFont="1" applyBorder="1" applyAlignment="1" applyProtection="1">
      <alignment horizontal="right" vertical="center"/>
      <protection hidden="1"/>
    </xf>
    <xf numFmtId="0" fontId="7" fillId="0" borderId="22" xfId="0" applyFont="1" applyBorder="1" applyAlignment="1" applyProtection="1">
      <alignment horizontal="right" vertical="center"/>
      <protection hidden="1"/>
    </xf>
    <xf numFmtId="0" fontId="7" fillId="0" borderId="23" xfId="0" applyFont="1" applyBorder="1" applyAlignment="1" applyProtection="1">
      <alignment horizontal="right" vertical="center"/>
      <protection hidden="1"/>
    </xf>
    <xf numFmtId="0" fontId="0" fillId="0" borderId="21" xfId="0" applyBorder="1" applyAlignment="1" applyProtection="1">
      <alignment horizontal="center" vertical="center"/>
      <protection hidden="1"/>
    </xf>
    <xf numFmtId="0" fontId="0" fillId="0" borderId="22" xfId="0" applyBorder="1" applyAlignment="1" applyProtection="1">
      <alignment horizontal="center" vertical="center"/>
      <protection hidden="1"/>
    </xf>
    <xf numFmtId="0" fontId="0" fillId="0" borderId="23" xfId="0" applyBorder="1" applyAlignment="1" applyProtection="1">
      <alignment horizontal="center" vertical="center"/>
      <protection hidden="1"/>
    </xf>
    <xf numFmtId="0" fontId="41" fillId="0" borderId="21" xfId="34" applyFont="1" applyBorder="1" applyAlignment="1" applyProtection="1">
      <alignment horizontal="right" vertical="center" wrapText="1"/>
      <protection hidden="1"/>
    </xf>
    <xf numFmtId="0" fontId="10" fillId="0" borderId="22" xfId="34" applyFont="1" applyBorder="1" applyAlignment="1" applyProtection="1">
      <alignment horizontal="right" vertical="center" wrapText="1"/>
      <protection hidden="1"/>
    </xf>
    <xf numFmtId="0" fontId="7" fillId="0" borderId="23" xfId="0" applyFont="1" applyBorder="1" applyAlignment="1" applyProtection="1">
      <alignment horizontal="right" vertical="center" wrapText="1"/>
      <protection hidden="1"/>
    </xf>
    <xf numFmtId="0" fontId="8" fillId="0" borderId="10" xfId="34" applyBorder="1" applyAlignment="1" applyProtection="1">
      <alignment horizontal="right" vertical="center" wrapText="1"/>
      <protection locked="0"/>
    </xf>
    <xf numFmtId="0" fontId="7" fillId="0" borderId="10" xfId="0" applyFont="1" applyBorder="1" applyAlignment="1" applyProtection="1">
      <alignment horizontal="right" vertical="center" wrapText="1"/>
      <protection locked="0"/>
    </xf>
    <xf numFmtId="0" fontId="9" fillId="0" borderId="0" xfId="0" applyFont="1" applyAlignment="1" applyProtection="1">
      <alignment horizontal="center" vertical="center"/>
      <protection hidden="1"/>
    </xf>
    <xf numFmtId="0" fontId="5" fillId="0" borderId="0" xfId="0" applyFont="1" applyAlignment="1" applyProtection="1">
      <alignment horizontal="left" vertical="center"/>
      <protection locked="0"/>
    </xf>
    <xf numFmtId="0" fontId="5" fillId="0" borderId="0" xfId="0" applyFont="1" applyAlignment="1" applyProtection="1">
      <alignment horizontal="left" vertical="center" wrapText="1" indent="1"/>
      <protection hidden="1"/>
    </xf>
    <xf numFmtId="0" fontId="5" fillId="0" borderId="0" xfId="0" applyFont="1" applyAlignment="1" applyProtection="1">
      <alignment horizontal="left" vertical="center" indent="1"/>
      <protection hidden="1"/>
    </xf>
    <xf numFmtId="0" fontId="5" fillId="0" borderId="0" xfId="0" applyFont="1" applyAlignment="1" applyProtection="1">
      <alignment horizontal="left" wrapText="1"/>
      <protection locked="0"/>
    </xf>
    <xf numFmtId="0" fontId="32" fillId="24" borderId="28" xfId="40" applyFont="1" applyFill="1" applyBorder="1" applyAlignment="1" applyProtection="1">
      <alignment horizontal="center" vertical="center" textRotation="180" wrapText="1"/>
      <protection hidden="1"/>
    </xf>
    <xf numFmtId="0" fontId="32" fillId="24" borderId="12" xfId="40" applyFont="1" applyFill="1" applyBorder="1" applyAlignment="1" applyProtection="1">
      <alignment horizontal="center" vertical="center" textRotation="180" wrapText="1"/>
      <protection hidden="1"/>
    </xf>
    <xf numFmtId="0" fontId="32" fillId="24" borderId="17" xfId="40" applyFont="1" applyFill="1" applyBorder="1" applyAlignment="1" applyProtection="1">
      <alignment horizontal="center" vertical="center" textRotation="180" wrapText="1"/>
      <protection hidden="1"/>
    </xf>
    <xf numFmtId="0" fontId="33" fillId="28" borderId="10" xfId="40" applyFont="1" applyFill="1" applyBorder="1" applyAlignment="1" applyProtection="1">
      <alignment horizontal="center" vertical="center"/>
      <protection hidden="1"/>
    </xf>
    <xf numFmtId="0" fontId="33" fillId="28" borderId="28" xfId="40" applyFont="1" applyFill="1" applyBorder="1" applyAlignment="1" applyProtection="1">
      <alignment horizontal="center" vertical="center"/>
      <protection hidden="1"/>
    </xf>
    <xf numFmtId="0" fontId="33" fillId="28" borderId="17" xfId="40" applyFont="1" applyFill="1" applyBorder="1" applyAlignment="1" applyProtection="1">
      <alignment horizontal="center" vertical="center"/>
      <protection hidden="1"/>
    </xf>
    <xf numFmtId="0" fontId="32" fillId="24" borderId="11" xfId="40" applyFont="1" applyFill="1" applyBorder="1" applyAlignment="1" applyProtection="1">
      <alignment horizontal="center" vertical="center" textRotation="180" wrapText="1"/>
      <protection hidden="1"/>
    </xf>
    <xf numFmtId="0" fontId="32" fillId="24" borderId="13" xfId="40" applyFont="1" applyFill="1" applyBorder="1" applyAlignment="1" applyProtection="1">
      <alignment horizontal="center" vertical="center" textRotation="180" wrapText="1"/>
      <protection hidden="1"/>
    </xf>
    <xf numFmtId="0" fontId="32" fillId="24" borderId="14" xfId="40" applyFont="1" applyFill="1" applyBorder="1" applyAlignment="1" applyProtection="1">
      <alignment horizontal="center" vertical="center" textRotation="180" wrapText="1"/>
      <protection hidden="1"/>
    </xf>
    <xf numFmtId="0" fontId="32" fillId="24" borderId="16" xfId="40" applyFont="1" applyFill="1" applyBorder="1" applyAlignment="1" applyProtection="1">
      <alignment horizontal="center" vertical="center" textRotation="180" wrapText="1"/>
      <protection hidden="1"/>
    </xf>
    <xf numFmtId="0" fontId="32" fillId="24" borderId="10" xfId="40" applyFont="1" applyFill="1" applyBorder="1" applyAlignment="1" applyProtection="1">
      <alignment horizontal="center" vertical="center" textRotation="180" wrapText="1"/>
      <protection hidden="1"/>
    </xf>
    <xf numFmtId="0" fontId="33" fillId="0" borderId="10" xfId="40" applyFont="1" applyBorder="1" applyAlignment="1" applyProtection="1">
      <alignment horizontal="center" vertical="center" wrapText="1"/>
      <protection hidden="1"/>
    </xf>
    <xf numFmtId="0" fontId="33" fillId="24" borderId="10" xfId="40" applyFont="1" applyFill="1" applyBorder="1" applyAlignment="1" applyProtection="1">
      <alignment horizontal="center" vertical="center"/>
      <protection hidden="1"/>
    </xf>
    <xf numFmtId="0" fontId="33" fillId="24" borderId="28" xfId="40" applyFont="1" applyFill="1" applyBorder="1" applyAlignment="1" applyProtection="1">
      <alignment horizontal="center" vertical="center" wrapText="1"/>
      <protection hidden="1"/>
    </xf>
    <xf numFmtId="0" fontId="33" fillId="24" borderId="17" xfId="40" applyFont="1" applyFill="1" applyBorder="1" applyAlignment="1" applyProtection="1">
      <alignment horizontal="center" vertical="center" wrapText="1"/>
      <protection hidden="1"/>
    </xf>
    <xf numFmtId="0" fontId="49" fillId="28" borderId="10" xfId="40" applyFont="1" applyFill="1" applyBorder="1" applyAlignment="1" applyProtection="1">
      <alignment horizontal="center" vertical="center"/>
      <protection hidden="1"/>
    </xf>
    <xf numFmtId="0" fontId="55" fillId="30" borderId="10" xfId="0" applyFont="1" applyFill="1" applyBorder="1" applyAlignment="1" applyProtection="1">
      <alignment horizontal="center" vertical="center"/>
      <protection hidden="1"/>
    </xf>
    <xf numFmtId="0" fontId="55" fillId="32" borderId="10" xfId="0" applyFont="1" applyFill="1" applyBorder="1" applyAlignment="1" applyProtection="1">
      <alignment horizontal="center" vertical="center"/>
      <protection hidden="1"/>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cellStyle name="Normal 3" xfId="39"/>
    <cellStyle name="Normal_FA_PerformanceReview_Guidance" xfId="40"/>
    <cellStyle name="Note" xfId="41" builtinId="10" customBuiltin="1"/>
    <cellStyle name="Output" xfId="42" builtinId="21" customBuiltin="1"/>
    <cellStyle name="Title" xfId="43" builtinId="15" customBuiltin="1"/>
    <cellStyle name="Total" xfId="44" builtinId="25" customBuiltin="1"/>
    <cellStyle name="Warning Text" xfId="45" builtinId="11" customBuiltin="1"/>
    <cellStyle name="標準_アプリケーション単体テスト_チェックシート" xfId="4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xdr:col>
      <xdr:colOff>400050</xdr:colOff>
      <xdr:row>97</xdr:row>
      <xdr:rowOff>0</xdr:rowOff>
    </xdr:from>
    <xdr:to>
      <xdr:col>7</xdr:col>
      <xdr:colOff>1038225</xdr:colOff>
      <xdr:row>98</xdr:row>
      <xdr:rowOff>200025</xdr:rowOff>
    </xdr:to>
    <xdr:grpSp>
      <xdr:nvGrpSpPr>
        <xdr:cNvPr id="6224" name="Group 27"/>
        <xdr:cNvGrpSpPr>
          <a:grpSpLocks/>
        </xdr:cNvGrpSpPr>
      </xdr:nvGrpSpPr>
      <xdr:grpSpPr bwMode="auto">
        <a:xfrm>
          <a:off x="685800" y="32051625"/>
          <a:ext cx="7067550" cy="342900"/>
          <a:chOff x="54" y="3553"/>
          <a:chExt cx="566" cy="40"/>
        </a:xfrm>
      </xdr:grpSpPr>
      <xdr:grpSp>
        <xdr:nvGrpSpPr>
          <xdr:cNvPr id="6225" name="Group 3"/>
          <xdr:cNvGrpSpPr>
            <a:grpSpLocks/>
          </xdr:cNvGrpSpPr>
        </xdr:nvGrpSpPr>
        <xdr:grpSpPr bwMode="auto">
          <a:xfrm>
            <a:off x="67" y="3575"/>
            <a:ext cx="538" cy="18"/>
            <a:chOff x="27" y="3677"/>
            <a:chExt cx="568" cy="24"/>
          </a:xfrm>
        </xdr:grpSpPr>
        <xdr:sp macro="" textlink="">
          <xdr:nvSpPr>
            <xdr:cNvPr id="6232" name="Text Box 4"/>
            <xdr:cNvSpPr txBox="1">
              <a:spLocks noChangeArrowheads="1"/>
            </xdr:cNvSpPr>
          </xdr:nvSpPr>
          <xdr:spPr bwMode="auto">
            <a:xfrm>
              <a:off x="27" y="3677"/>
              <a:ext cx="116" cy="24"/>
            </a:xfrm>
            <a:prstGeom prst="rect">
              <a:avLst/>
            </a:prstGeom>
            <a:solidFill>
              <a:srgbClr val="FFFFFF"/>
            </a:solidFill>
            <a:ln w="9525">
              <a:solidFill>
                <a:srgbClr val="000000"/>
              </a:solidFill>
              <a:miter lim="800000"/>
              <a:headEnd/>
              <a:tailEnd/>
            </a:ln>
          </xdr:spPr>
        </xdr:sp>
        <xdr:sp macro="" textlink="">
          <xdr:nvSpPr>
            <xdr:cNvPr id="6233" name="Text Box 5"/>
            <xdr:cNvSpPr txBox="1">
              <a:spLocks noChangeArrowheads="1"/>
            </xdr:cNvSpPr>
          </xdr:nvSpPr>
          <xdr:spPr bwMode="auto">
            <a:xfrm>
              <a:off x="144" y="3677"/>
              <a:ext cx="116" cy="24"/>
            </a:xfrm>
            <a:prstGeom prst="rect">
              <a:avLst/>
            </a:prstGeom>
            <a:solidFill>
              <a:srgbClr val="FFFFFF"/>
            </a:solidFill>
            <a:ln w="9525">
              <a:solidFill>
                <a:srgbClr val="000000"/>
              </a:solidFill>
              <a:miter lim="800000"/>
              <a:headEnd/>
              <a:tailEnd/>
            </a:ln>
          </xdr:spPr>
        </xdr:sp>
        <xdr:sp macro="" textlink="">
          <xdr:nvSpPr>
            <xdr:cNvPr id="6234" name="Text Box 6"/>
            <xdr:cNvSpPr txBox="1">
              <a:spLocks noChangeArrowheads="1"/>
            </xdr:cNvSpPr>
          </xdr:nvSpPr>
          <xdr:spPr bwMode="auto">
            <a:xfrm>
              <a:off x="261" y="3677"/>
              <a:ext cx="111" cy="24"/>
            </a:xfrm>
            <a:prstGeom prst="rect">
              <a:avLst/>
            </a:prstGeom>
            <a:solidFill>
              <a:srgbClr val="FFFFFF"/>
            </a:solidFill>
            <a:ln w="9525">
              <a:solidFill>
                <a:srgbClr val="000000"/>
              </a:solidFill>
              <a:miter lim="800000"/>
              <a:headEnd/>
              <a:tailEnd/>
            </a:ln>
          </xdr:spPr>
        </xdr:sp>
        <xdr:sp macro="" textlink="">
          <xdr:nvSpPr>
            <xdr:cNvPr id="6235" name="Text Box 7"/>
            <xdr:cNvSpPr txBox="1">
              <a:spLocks noChangeArrowheads="1"/>
            </xdr:cNvSpPr>
          </xdr:nvSpPr>
          <xdr:spPr bwMode="auto">
            <a:xfrm>
              <a:off x="372" y="3677"/>
              <a:ext cx="112" cy="24"/>
            </a:xfrm>
            <a:prstGeom prst="rect">
              <a:avLst/>
            </a:prstGeom>
            <a:solidFill>
              <a:srgbClr val="FFFFFF"/>
            </a:solidFill>
            <a:ln w="9525">
              <a:solidFill>
                <a:srgbClr val="000000"/>
              </a:solidFill>
              <a:miter lim="800000"/>
              <a:headEnd/>
              <a:tailEnd/>
            </a:ln>
          </xdr:spPr>
        </xdr:sp>
        <xdr:sp macro="" textlink="">
          <xdr:nvSpPr>
            <xdr:cNvPr id="6236" name="Text Box 8"/>
            <xdr:cNvSpPr txBox="1">
              <a:spLocks noChangeArrowheads="1"/>
            </xdr:cNvSpPr>
          </xdr:nvSpPr>
          <xdr:spPr bwMode="auto">
            <a:xfrm>
              <a:off x="483" y="3677"/>
              <a:ext cx="112" cy="24"/>
            </a:xfrm>
            <a:prstGeom prst="rect">
              <a:avLst/>
            </a:prstGeom>
            <a:solidFill>
              <a:srgbClr val="FFFFFF"/>
            </a:solidFill>
            <a:ln w="9525">
              <a:solidFill>
                <a:srgbClr val="000000"/>
              </a:solidFill>
              <a:miter lim="800000"/>
              <a:headEnd/>
              <a:tailEnd/>
            </a:ln>
          </xdr:spPr>
        </xdr:sp>
      </xdr:grpSp>
      <xdr:sp macro="" textlink="">
        <xdr:nvSpPr>
          <xdr:cNvPr id="6159" name="Text Box 15"/>
          <xdr:cNvSpPr txBox="1">
            <a:spLocks noChangeArrowheads="1"/>
          </xdr:cNvSpPr>
        </xdr:nvSpPr>
        <xdr:spPr bwMode="auto">
          <a:xfrm>
            <a:off x="54" y="3554"/>
            <a:ext cx="30" cy="21"/>
          </a:xfrm>
          <a:prstGeom prst="rect">
            <a:avLst/>
          </a:prstGeom>
          <a:solidFill>
            <a:srgbClr val="FFFFFF"/>
          </a:solidFill>
          <a:ln w="9525">
            <a:noFill/>
            <a:miter lim="800000"/>
            <a:headEnd/>
            <a:tailEnd/>
          </a:ln>
        </xdr:spPr>
        <xdr:txBody>
          <a:bodyPr vertOverflow="clip" wrap="square" lIns="27432" tIns="27432" rIns="27432" bIns="0" anchor="t" upright="1"/>
          <a:lstStyle/>
          <a:p>
            <a:pPr algn="ctr" rtl="0">
              <a:defRPr sz="1000"/>
            </a:pPr>
            <a:r>
              <a:rPr lang="en-US" sz="1100" b="1" i="0" strike="noStrike">
                <a:solidFill>
                  <a:srgbClr val="000000"/>
                </a:solidFill>
                <a:latin typeface="Times New Roman"/>
                <a:cs typeface="Times New Roman"/>
              </a:rPr>
              <a:t>0</a:t>
            </a:r>
          </a:p>
        </xdr:txBody>
      </xdr:sp>
      <xdr:sp macro="" textlink="">
        <xdr:nvSpPr>
          <xdr:cNvPr id="6162" name="Text Box 18"/>
          <xdr:cNvSpPr txBox="1">
            <a:spLocks noChangeArrowheads="1"/>
          </xdr:cNvSpPr>
        </xdr:nvSpPr>
        <xdr:spPr bwMode="auto">
          <a:xfrm>
            <a:off x="163" y="3553"/>
            <a:ext cx="29" cy="20"/>
          </a:xfrm>
          <a:prstGeom prst="rect">
            <a:avLst/>
          </a:prstGeom>
          <a:solidFill>
            <a:srgbClr val="FFFFFF"/>
          </a:solidFill>
          <a:ln w="9525">
            <a:noFill/>
            <a:miter lim="800000"/>
            <a:headEnd/>
            <a:tailEnd/>
          </a:ln>
        </xdr:spPr>
        <xdr:txBody>
          <a:bodyPr vertOverflow="clip" wrap="square" lIns="27432" tIns="27432" rIns="27432" bIns="0" anchor="t" upright="1"/>
          <a:lstStyle/>
          <a:p>
            <a:pPr algn="ctr" rtl="0">
              <a:defRPr sz="1000"/>
            </a:pPr>
            <a:r>
              <a:rPr lang="en-US" sz="1100" b="1" i="0" strike="noStrike">
                <a:solidFill>
                  <a:srgbClr val="000000"/>
                </a:solidFill>
                <a:latin typeface="Times New Roman"/>
                <a:cs typeface="Times New Roman"/>
              </a:rPr>
              <a:t>1.5</a:t>
            </a:r>
          </a:p>
        </xdr:txBody>
      </xdr:sp>
      <xdr:sp macro="" textlink="">
        <xdr:nvSpPr>
          <xdr:cNvPr id="6167" name="Text Box 23"/>
          <xdr:cNvSpPr txBox="1">
            <a:spLocks noChangeArrowheads="1"/>
          </xdr:cNvSpPr>
        </xdr:nvSpPr>
        <xdr:spPr bwMode="auto">
          <a:xfrm>
            <a:off x="275" y="3554"/>
            <a:ext cx="30" cy="20"/>
          </a:xfrm>
          <a:prstGeom prst="rect">
            <a:avLst/>
          </a:prstGeom>
          <a:solidFill>
            <a:srgbClr val="FFFFFF"/>
          </a:solidFill>
          <a:ln w="9525">
            <a:noFill/>
            <a:miter lim="800000"/>
            <a:headEnd/>
            <a:tailEnd/>
          </a:ln>
        </xdr:spPr>
        <xdr:txBody>
          <a:bodyPr vertOverflow="clip" wrap="square" lIns="27432" tIns="27432" rIns="27432" bIns="0" anchor="t" upright="1"/>
          <a:lstStyle/>
          <a:p>
            <a:pPr algn="ctr" rtl="0">
              <a:defRPr sz="1000"/>
            </a:pPr>
            <a:r>
              <a:rPr lang="en-US" sz="1100" b="1" i="0" strike="noStrike">
                <a:solidFill>
                  <a:srgbClr val="000000"/>
                </a:solidFill>
                <a:latin typeface="Times New Roman"/>
                <a:cs typeface="Times New Roman"/>
              </a:rPr>
              <a:t>2.5</a:t>
            </a:r>
          </a:p>
        </xdr:txBody>
      </xdr:sp>
      <xdr:sp macro="" textlink="">
        <xdr:nvSpPr>
          <xdr:cNvPr id="6168" name="Text Box 24"/>
          <xdr:cNvSpPr txBox="1">
            <a:spLocks noChangeArrowheads="1"/>
          </xdr:cNvSpPr>
        </xdr:nvSpPr>
        <xdr:spPr bwMode="auto">
          <a:xfrm>
            <a:off x="380" y="3555"/>
            <a:ext cx="30" cy="20"/>
          </a:xfrm>
          <a:prstGeom prst="rect">
            <a:avLst/>
          </a:prstGeom>
          <a:solidFill>
            <a:srgbClr val="FFFFFF"/>
          </a:solidFill>
          <a:ln w="9525">
            <a:noFill/>
            <a:miter lim="800000"/>
            <a:headEnd/>
            <a:tailEnd/>
          </a:ln>
        </xdr:spPr>
        <xdr:txBody>
          <a:bodyPr vertOverflow="clip" wrap="square" lIns="27432" tIns="27432" rIns="27432" bIns="0" anchor="t" upright="1"/>
          <a:lstStyle/>
          <a:p>
            <a:pPr algn="ctr" rtl="0">
              <a:defRPr sz="1000"/>
            </a:pPr>
            <a:r>
              <a:rPr lang="en-US" sz="1100" b="1" i="0" strike="noStrike">
                <a:solidFill>
                  <a:srgbClr val="000000"/>
                </a:solidFill>
                <a:latin typeface="Times New Roman"/>
                <a:cs typeface="Times New Roman"/>
              </a:rPr>
              <a:t>3.5</a:t>
            </a:r>
          </a:p>
        </xdr:txBody>
      </xdr:sp>
      <xdr:sp macro="" textlink="">
        <xdr:nvSpPr>
          <xdr:cNvPr id="6169" name="Text Box 25"/>
          <xdr:cNvSpPr txBox="1">
            <a:spLocks noChangeArrowheads="1"/>
          </xdr:cNvSpPr>
        </xdr:nvSpPr>
        <xdr:spPr bwMode="auto">
          <a:xfrm>
            <a:off x="485" y="3555"/>
            <a:ext cx="29" cy="20"/>
          </a:xfrm>
          <a:prstGeom prst="rect">
            <a:avLst/>
          </a:prstGeom>
          <a:solidFill>
            <a:srgbClr val="FFFFFF"/>
          </a:solidFill>
          <a:ln w="9525">
            <a:noFill/>
            <a:miter lim="800000"/>
            <a:headEnd/>
            <a:tailEnd/>
          </a:ln>
        </xdr:spPr>
        <xdr:txBody>
          <a:bodyPr vertOverflow="clip" wrap="square" lIns="27432" tIns="27432" rIns="27432" bIns="0" anchor="t" upright="1"/>
          <a:lstStyle/>
          <a:p>
            <a:pPr algn="ctr" rtl="0">
              <a:defRPr sz="1000"/>
            </a:pPr>
            <a:r>
              <a:rPr lang="en-US" sz="1100" b="1" i="0" strike="noStrike">
                <a:solidFill>
                  <a:srgbClr val="000000"/>
                </a:solidFill>
                <a:latin typeface="Times New Roman"/>
                <a:cs typeface="Times New Roman"/>
              </a:rPr>
              <a:t>4.5</a:t>
            </a:r>
          </a:p>
        </xdr:txBody>
      </xdr:sp>
      <xdr:sp macro="" textlink="">
        <xdr:nvSpPr>
          <xdr:cNvPr id="6170" name="Text Box 26"/>
          <xdr:cNvSpPr txBox="1">
            <a:spLocks noChangeArrowheads="1"/>
          </xdr:cNvSpPr>
        </xdr:nvSpPr>
        <xdr:spPr bwMode="auto">
          <a:xfrm>
            <a:off x="590" y="3555"/>
            <a:ext cx="30" cy="20"/>
          </a:xfrm>
          <a:prstGeom prst="rect">
            <a:avLst/>
          </a:prstGeom>
          <a:solidFill>
            <a:srgbClr val="FFFFFF"/>
          </a:solidFill>
          <a:ln w="9525">
            <a:noFill/>
            <a:miter lim="800000"/>
            <a:headEnd/>
            <a:tailEnd/>
          </a:ln>
        </xdr:spPr>
        <xdr:txBody>
          <a:bodyPr vertOverflow="clip" wrap="square" lIns="27432" tIns="27432" rIns="27432" bIns="0" anchor="t" upright="1"/>
          <a:lstStyle/>
          <a:p>
            <a:pPr algn="ctr" rtl="0">
              <a:defRPr sz="1000"/>
            </a:pPr>
            <a:r>
              <a:rPr lang="en-US" sz="1100" b="1" i="0" strike="noStrike">
                <a:solidFill>
                  <a:srgbClr val="000000"/>
                </a:solidFill>
                <a:latin typeface="Times New Roman"/>
                <a:cs typeface="Times New Roman"/>
              </a:rPr>
              <a:t>5</a:t>
            </a:r>
          </a:p>
        </xdr:txBody>
      </xdr:sp>
    </xdr:grpSp>
    <xdr:clientData/>
  </xdr:twoCellAnchor>
  <mc:AlternateContent xmlns:mc="http://schemas.openxmlformats.org/markup-compatibility/2006">
    <mc:Choice xmlns:a14="http://schemas.microsoft.com/office/drawing/2010/main" Requires="a14">
      <xdr:twoCellAnchor>
        <xdr:from>
          <xdr:col>2</xdr:col>
          <xdr:colOff>885825</xdr:colOff>
          <xdr:row>9</xdr:row>
          <xdr:rowOff>9525</xdr:rowOff>
        </xdr:from>
        <xdr:to>
          <xdr:col>2</xdr:col>
          <xdr:colOff>1152525</xdr:colOff>
          <xdr:row>10</xdr:row>
          <xdr:rowOff>9525</xdr:rowOff>
        </xdr:to>
        <xdr:sp macro="" textlink="">
          <xdr:nvSpPr>
            <xdr:cNvPr id="6153" name="Check Box 9" hidden="1">
              <a:extLst>
                <a:ext uri="{63B3BB69-23CF-44E3-9099-C40C66FF867C}">
                  <a14:compatExt spid="_x0000_s6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1019175</xdr:colOff>
          <xdr:row>9</xdr:row>
          <xdr:rowOff>9525</xdr:rowOff>
        </xdr:from>
        <xdr:to>
          <xdr:col>1</xdr:col>
          <xdr:colOff>1257300</xdr:colOff>
          <xdr:row>9</xdr:row>
          <xdr:rowOff>200025</xdr:rowOff>
        </xdr:to>
        <xdr:sp macro="" textlink="">
          <xdr:nvSpPr>
            <xdr:cNvPr id="6155" name="Check Box 11" hidden="1">
              <a:extLst>
                <a:ext uri="{63B3BB69-23CF-44E3-9099-C40C66FF867C}">
                  <a14:compatExt spid="_x0000_s6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228600</xdr:colOff>
          <xdr:row>8</xdr:row>
          <xdr:rowOff>171450</xdr:rowOff>
        </xdr:from>
        <xdr:to>
          <xdr:col>6</xdr:col>
          <xdr:colOff>504825</xdr:colOff>
          <xdr:row>10</xdr:row>
          <xdr:rowOff>28575</xdr:rowOff>
        </xdr:to>
        <xdr:sp macro="" textlink="">
          <xdr:nvSpPr>
            <xdr:cNvPr id="6156" name="Check Box 12" hidden="1">
              <a:extLst>
                <a:ext uri="{63B3BB69-23CF-44E3-9099-C40C66FF867C}">
                  <a14:compatExt spid="_x0000_s6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219075</xdr:colOff>
          <xdr:row>9</xdr:row>
          <xdr:rowOff>0</xdr:rowOff>
        </xdr:from>
        <xdr:to>
          <xdr:col>4</xdr:col>
          <xdr:colOff>533400</xdr:colOff>
          <xdr:row>9</xdr:row>
          <xdr:rowOff>200025</xdr:rowOff>
        </xdr:to>
        <xdr:sp macro="" textlink="">
          <xdr:nvSpPr>
            <xdr:cNvPr id="6223" name="Check Box 79" hidden="1">
              <a:extLst>
                <a:ext uri="{63B3BB69-23CF-44E3-9099-C40C66FF867C}">
                  <a14:compatExt spid="_x0000_s6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619125</xdr:colOff>
      <xdr:row>78</xdr:row>
      <xdr:rowOff>0</xdr:rowOff>
    </xdr:from>
    <xdr:to>
      <xdr:col>2</xdr:col>
      <xdr:colOff>695325</xdr:colOff>
      <xdr:row>79</xdr:row>
      <xdr:rowOff>38100</xdr:rowOff>
    </xdr:to>
    <xdr:sp macro="" textlink="">
      <xdr:nvSpPr>
        <xdr:cNvPr id="9217" name="Text Box 23"/>
        <xdr:cNvSpPr txBox="1">
          <a:spLocks noChangeArrowheads="1"/>
        </xdr:cNvSpPr>
      </xdr:nvSpPr>
      <xdr:spPr bwMode="auto">
        <a:xfrm>
          <a:off x="4105275" y="29051250"/>
          <a:ext cx="76200" cy="200025"/>
        </a:xfrm>
        <a:prstGeom prst="rect">
          <a:avLst/>
        </a:prstGeom>
        <a:no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SV/AppData/Roaming/Microsoft/Excel/YOURNAME_YYMMDD_ASVPR201505Ver1%203%20(version%202).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uongdan"/>
      <sheetName val="Sub-criteria"/>
      <sheetName val="Objective-Plan"/>
      <sheetName val="weights"/>
    </sheetNames>
    <sheetDataSet>
      <sheetData sheetId="0" refreshError="1"/>
      <sheetData sheetId="1" refreshError="1">
        <row r="81">
          <cell r="A81" t="str">
            <v>Kỹ năng lãnh đạo &amp; quản lý</v>
          </cell>
        </row>
        <row r="97">
          <cell r="A97" t="str">
            <v xml:space="preserve">
Phát triển nhân viên</v>
          </cell>
        </row>
      </sheetData>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opLeftCell="A4" zoomScaleNormal="100" workbookViewId="0">
      <selection activeCell="B9" sqref="B9:P9"/>
    </sheetView>
  </sheetViews>
  <sheetFormatPr defaultColWidth="8.85546875" defaultRowHeight="12.75"/>
  <cols>
    <col min="1" max="14" width="5.7109375" style="144" customWidth="1"/>
    <col min="15" max="15" width="31.28515625" style="144" customWidth="1"/>
    <col min="16" max="19" width="5.7109375" style="144" customWidth="1"/>
    <col min="20" max="16384" width="8.85546875" style="144"/>
  </cols>
  <sheetData>
    <row r="1" spans="1:16">
      <c r="A1" s="143" t="s">
        <v>268</v>
      </c>
    </row>
    <row r="2" spans="1:16" ht="23.25">
      <c r="B2" s="145" t="s">
        <v>269</v>
      </c>
    </row>
    <row r="3" spans="1:16" ht="23.25">
      <c r="A3" s="146"/>
      <c r="B3" s="145"/>
    </row>
    <row r="4" spans="1:16">
      <c r="B4" s="152"/>
      <c r="C4" s="152"/>
      <c r="D4" s="152"/>
      <c r="E4" s="152"/>
      <c r="F4" s="152"/>
      <c r="G4" s="152"/>
      <c r="H4" s="152"/>
      <c r="I4" s="152"/>
      <c r="J4" s="152"/>
      <c r="K4" s="152"/>
      <c r="L4" s="152"/>
      <c r="M4" s="152"/>
      <c r="N4" s="152"/>
      <c r="O4" s="152"/>
      <c r="P4" s="152"/>
    </row>
    <row r="5" spans="1:16">
      <c r="B5" s="147"/>
      <c r="C5" s="147"/>
      <c r="D5" s="147"/>
      <c r="E5" s="147"/>
      <c r="F5" s="147"/>
      <c r="G5" s="147"/>
      <c r="H5" s="147"/>
      <c r="I5" s="147"/>
      <c r="J5" s="147"/>
      <c r="K5" s="147"/>
      <c r="L5" s="147"/>
      <c r="M5" s="147"/>
      <c r="N5" s="147"/>
      <c r="O5" s="147"/>
      <c r="P5" s="147"/>
    </row>
    <row r="6" spans="1:16">
      <c r="A6" s="144" t="s">
        <v>270</v>
      </c>
    </row>
    <row r="7" spans="1:16">
      <c r="A7" s="144">
        <v>1</v>
      </c>
      <c r="B7" s="37" t="s">
        <v>271</v>
      </c>
    </row>
    <row r="8" spans="1:16">
      <c r="B8" s="144" t="s">
        <v>272</v>
      </c>
    </row>
    <row r="9" spans="1:16">
      <c r="B9" s="153" t="s">
        <v>273</v>
      </c>
      <c r="C9" s="154"/>
      <c r="D9" s="154"/>
      <c r="E9" s="154"/>
      <c r="F9" s="154"/>
      <c r="G9" s="154"/>
      <c r="H9" s="154"/>
      <c r="I9" s="154"/>
      <c r="J9" s="154"/>
      <c r="K9" s="154"/>
      <c r="L9" s="154"/>
      <c r="M9" s="154"/>
      <c r="N9" s="154"/>
      <c r="O9" s="154"/>
      <c r="P9" s="154"/>
    </row>
    <row r="10" spans="1:16" ht="29.45" customHeight="1">
      <c r="B10" s="155" t="str">
        <f>"Dev (Developer) và Translator không cần phải điền vào các mục "&amp;'[1]Sub-criteria'!A81&amp;" và "&amp;'[1]Sub-criteria'!A97</f>
        <v>Dev (Developer) và Translator không cần phải điền vào các mục Kỹ năng lãnh đạo &amp; quản lý và 
Phát triển nhân viên</v>
      </c>
      <c r="C10" s="154"/>
      <c r="D10" s="154"/>
      <c r="E10" s="154"/>
      <c r="F10" s="154"/>
      <c r="G10" s="154"/>
      <c r="H10" s="154"/>
      <c r="I10" s="154"/>
      <c r="J10" s="154"/>
      <c r="K10" s="154"/>
      <c r="L10" s="154"/>
      <c r="M10" s="154"/>
      <c r="N10" s="154"/>
      <c r="O10" s="154"/>
      <c r="P10" s="154"/>
    </row>
    <row r="11" spans="1:16">
      <c r="B11" s="148"/>
      <c r="C11" s="149"/>
      <c r="D11" s="149"/>
      <c r="E11" s="149"/>
      <c r="F11" s="149"/>
      <c r="G11" s="149"/>
      <c r="H11" s="149"/>
      <c r="I11" s="149"/>
      <c r="J11" s="149"/>
      <c r="K11" s="149"/>
      <c r="L11" s="149"/>
      <c r="M11" s="149"/>
      <c r="N11" s="149"/>
      <c r="O11" s="149"/>
      <c r="P11" s="149"/>
    </row>
    <row r="12" spans="1:16">
      <c r="A12" s="144">
        <v>2</v>
      </c>
      <c r="B12" s="37" t="s">
        <v>297</v>
      </c>
    </row>
    <row r="13" spans="1:16">
      <c r="B13" s="144" t="s">
        <v>274</v>
      </c>
    </row>
    <row r="14" spans="1:16">
      <c r="B14" s="150" t="s">
        <v>292</v>
      </c>
    </row>
    <row r="15" spans="1:16">
      <c r="B15" s="144" t="s">
        <v>275</v>
      </c>
    </row>
    <row r="16" spans="1:16">
      <c r="B16" s="155" t="s">
        <v>276</v>
      </c>
      <c r="C16" s="154"/>
      <c r="D16" s="154"/>
      <c r="E16" s="154"/>
      <c r="F16" s="154"/>
      <c r="G16" s="154"/>
      <c r="H16" s="154"/>
      <c r="I16" s="154"/>
      <c r="J16" s="154"/>
      <c r="K16" s="154"/>
      <c r="L16" s="154"/>
      <c r="M16" s="154"/>
      <c r="N16" s="154"/>
      <c r="O16" s="154"/>
      <c r="P16" s="154"/>
    </row>
    <row r="17" spans="1:16">
      <c r="B17" s="153" t="s">
        <v>296</v>
      </c>
      <c r="C17" s="154"/>
      <c r="D17" s="154"/>
      <c r="E17" s="154"/>
      <c r="F17" s="154"/>
      <c r="G17" s="154"/>
      <c r="H17" s="154"/>
      <c r="I17" s="154"/>
      <c r="J17" s="154"/>
      <c r="K17" s="154"/>
      <c r="L17" s="154"/>
      <c r="M17" s="154"/>
      <c r="N17" s="154"/>
      <c r="O17" s="154"/>
      <c r="P17" s="154"/>
    </row>
    <row r="18" spans="1:16">
      <c r="A18" s="144">
        <v>3</v>
      </c>
      <c r="B18" s="144" t="s">
        <v>277</v>
      </c>
    </row>
    <row r="19" spans="1:16">
      <c r="B19" s="144" t="s">
        <v>278</v>
      </c>
    </row>
    <row r="20" spans="1:16">
      <c r="C20" s="144" t="s">
        <v>279</v>
      </c>
    </row>
    <row r="21" spans="1:16">
      <c r="A21" s="144">
        <v>4</v>
      </c>
      <c r="B21" s="144" t="s">
        <v>280</v>
      </c>
    </row>
    <row r="22" spans="1:16">
      <c r="C22" s="144" t="s">
        <v>281</v>
      </c>
    </row>
    <row r="23" spans="1:16">
      <c r="C23" s="151" t="s">
        <v>282</v>
      </c>
    </row>
    <row r="25" spans="1:16">
      <c r="A25" s="144" t="s">
        <v>283</v>
      </c>
    </row>
    <row r="26" spans="1:16">
      <c r="A26" s="144">
        <v>1</v>
      </c>
      <c r="B26" s="144" t="s">
        <v>284</v>
      </c>
    </row>
    <row r="27" spans="1:16">
      <c r="A27" s="144">
        <v>2</v>
      </c>
      <c r="B27" s="144" t="s">
        <v>285</v>
      </c>
    </row>
    <row r="28" spans="1:16">
      <c r="A28" s="144">
        <v>3</v>
      </c>
      <c r="B28" s="150" t="s">
        <v>293</v>
      </c>
    </row>
    <row r="29" spans="1:16">
      <c r="B29" s="144" t="s">
        <v>286</v>
      </c>
    </row>
    <row r="30" spans="1:16">
      <c r="C30" s="144" t="s">
        <v>287</v>
      </c>
    </row>
    <row r="31" spans="1:16">
      <c r="A31" s="144">
        <v>4</v>
      </c>
      <c r="B31" s="144" t="s">
        <v>288</v>
      </c>
    </row>
    <row r="32" spans="1:16">
      <c r="C32" s="144" t="s">
        <v>289</v>
      </c>
    </row>
    <row r="33" spans="1:3">
      <c r="C33" s="144" t="s">
        <v>290</v>
      </c>
    </row>
    <row r="35" spans="1:3">
      <c r="A35" s="144" t="s">
        <v>291</v>
      </c>
    </row>
    <row r="36" spans="1:3">
      <c r="A36" s="144">
        <v>1</v>
      </c>
      <c r="B36" s="146" t="s">
        <v>294</v>
      </c>
    </row>
    <row r="37" spans="1:3">
      <c r="A37" s="144">
        <v>2</v>
      </c>
      <c r="B37" s="150" t="s">
        <v>295</v>
      </c>
    </row>
  </sheetData>
  <mergeCells count="5">
    <mergeCell ref="B4:P4"/>
    <mergeCell ref="B9:P9"/>
    <mergeCell ref="B10:P10"/>
    <mergeCell ref="B16:P16"/>
    <mergeCell ref="B17:P17"/>
  </mergeCells>
  <hyperlinks>
    <hyperlink ref="B7" location="'Sub-criteria'!A1" display="&quot;Sub-criteria&quot;"/>
    <hyperlink ref="B12" location="'Objective Plan'!A1" display=" &quot;Objective-Plan&quot;"/>
  </hyperlink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D128"/>
  <sheetViews>
    <sheetView showGridLines="0" showZeros="0" topLeftCell="A19" workbookViewId="0">
      <selection activeCell="E40" sqref="E40"/>
    </sheetView>
  </sheetViews>
  <sheetFormatPr defaultColWidth="9.140625" defaultRowHeight="15"/>
  <cols>
    <col min="1" max="1" width="4.28515625" style="47" customWidth="1"/>
    <col min="2" max="2" width="24.28515625" style="48" customWidth="1"/>
    <col min="3" max="3" width="23.42578125" style="48" customWidth="1"/>
    <col min="4" max="4" width="13.28515625" style="48" customWidth="1"/>
    <col min="5" max="5" width="15.42578125" style="48" customWidth="1"/>
    <col min="6" max="7" width="10" style="48" customWidth="1"/>
    <col min="8" max="8" width="41.28515625" style="48" customWidth="1"/>
    <col min="9" max="16384" width="9.140625" style="48"/>
  </cols>
  <sheetData>
    <row r="1" spans="1:30" s="46" customFormat="1" ht="26.25" customHeight="1">
      <c r="A1" s="204" t="s">
        <v>52</v>
      </c>
      <c r="B1" s="205"/>
      <c r="C1" s="213"/>
      <c r="D1" s="214"/>
      <c r="E1" s="214"/>
      <c r="F1" s="214"/>
      <c r="G1" s="214"/>
      <c r="H1" s="215"/>
      <c r="I1" s="44"/>
      <c r="J1" s="44"/>
      <c r="K1" s="44"/>
      <c r="L1" s="44"/>
      <c r="M1" s="44"/>
      <c r="N1" s="44"/>
      <c r="O1" s="44"/>
      <c r="P1" s="44"/>
      <c r="Q1" s="44"/>
      <c r="R1" s="44"/>
      <c r="S1" s="44"/>
      <c r="T1" s="44"/>
      <c r="U1" s="44"/>
      <c r="V1" s="44"/>
      <c r="W1" s="44"/>
      <c r="X1" s="44"/>
      <c r="Y1" s="44"/>
      <c r="Z1" s="44"/>
      <c r="AA1" s="44"/>
      <c r="AB1" s="44"/>
      <c r="AC1" s="44"/>
      <c r="AD1" s="45"/>
    </row>
    <row r="2" spans="1:30" s="46" customFormat="1" ht="17.25" customHeight="1">
      <c r="A2" s="206"/>
      <c r="B2" s="207"/>
      <c r="C2" s="210" t="s">
        <v>46</v>
      </c>
      <c r="D2" s="211"/>
      <c r="E2" s="212"/>
      <c r="F2" s="216" t="s">
        <v>1</v>
      </c>
      <c r="G2" s="217"/>
      <c r="H2" s="218"/>
      <c r="I2" s="44"/>
      <c r="J2" s="44"/>
      <c r="K2" s="44"/>
      <c r="L2" s="44"/>
      <c r="M2" s="44"/>
      <c r="N2" s="44"/>
      <c r="O2" s="44"/>
      <c r="P2" s="44"/>
      <c r="Q2" s="44"/>
      <c r="R2" s="44"/>
      <c r="S2" s="44"/>
      <c r="T2" s="44"/>
      <c r="U2" s="44"/>
      <c r="V2" s="44"/>
      <c r="W2" s="44"/>
      <c r="X2" s="44"/>
      <c r="Y2" s="44"/>
      <c r="Z2" s="44"/>
      <c r="AA2" s="44"/>
      <c r="AB2" s="44"/>
      <c r="AC2" s="44"/>
      <c r="AD2" s="45"/>
    </row>
    <row r="3" spans="1:30" s="46" customFormat="1" ht="17.25" customHeight="1">
      <c r="A3" s="208"/>
      <c r="B3" s="209"/>
      <c r="C3" s="210" t="s">
        <v>23</v>
      </c>
      <c r="D3" s="211"/>
      <c r="E3" s="212"/>
      <c r="F3" s="219"/>
      <c r="G3" s="219"/>
      <c r="H3" s="220"/>
      <c r="I3" s="44"/>
      <c r="J3" s="44"/>
      <c r="K3" s="44"/>
      <c r="L3" s="44"/>
      <c r="M3" s="44"/>
      <c r="N3" s="44"/>
      <c r="O3" s="44"/>
      <c r="P3" s="44"/>
      <c r="Q3" s="44"/>
      <c r="R3" s="44"/>
      <c r="S3" s="44"/>
      <c r="T3" s="44"/>
      <c r="U3" s="44"/>
      <c r="V3" s="44"/>
      <c r="W3" s="44"/>
      <c r="X3" s="44"/>
      <c r="Y3" s="44"/>
      <c r="Z3" s="44"/>
      <c r="AA3" s="44"/>
      <c r="AB3" s="44"/>
      <c r="AC3" s="44"/>
      <c r="AD3" s="45"/>
    </row>
    <row r="4" spans="1:30" ht="22.5" customHeight="1"/>
    <row r="5" spans="1:30" ht="27" customHeight="1">
      <c r="A5" s="221" t="s">
        <v>1</v>
      </c>
      <c r="B5" s="221"/>
      <c r="C5" s="221"/>
      <c r="D5" s="221"/>
      <c r="E5" s="221"/>
      <c r="F5" s="221"/>
      <c r="G5" s="221"/>
      <c r="H5" s="221"/>
    </row>
    <row r="6" spans="1:30" ht="12.75" customHeight="1">
      <c r="A6" s="48"/>
    </row>
    <row r="7" spans="1:30" ht="16.5" customHeight="1">
      <c r="A7" s="222" t="s">
        <v>298</v>
      </c>
      <c r="B7" s="222"/>
      <c r="C7" s="222"/>
      <c r="D7" s="222" t="s">
        <v>299</v>
      </c>
      <c r="E7" s="222"/>
      <c r="F7" s="222"/>
      <c r="G7" s="222"/>
      <c r="H7" s="222"/>
    </row>
    <row r="8" spans="1:30" ht="16.5" customHeight="1">
      <c r="A8" s="222" t="s">
        <v>240</v>
      </c>
      <c r="B8" s="222"/>
      <c r="C8" s="222"/>
      <c r="D8" s="222" t="s">
        <v>300</v>
      </c>
      <c r="E8" s="222"/>
      <c r="F8" s="222"/>
      <c r="G8" s="222"/>
      <c r="H8" s="222"/>
    </row>
    <row r="9" spans="1:30" ht="21" customHeight="1">
      <c r="A9" s="2" t="s">
        <v>236</v>
      </c>
      <c r="B9" s="2"/>
      <c r="C9" s="2"/>
      <c r="D9" s="2"/>
      <c r="E9" s="2"/>
      <c r="F9" s="2"/>
      <c r="G9" s="2"/>
      <c r="H9" s="2"/>
    </row>
    <row r="10" spans="1:30" s="49" customFormat="1" ht="27" customHeight="1">
      <c r="A10" s="225" t="s">
        <v>237</v>
      </c>
      <c r="B10" s="225"/>
      <c r="C10" s="225"/>
      <c r="D10" s="225"/>
      <c r="E10" s="225"/>
      <c r="F10" s="225"/>
      <c r="G10" s="225"/>
      <c r="H10" s="225"/>
    </row>
    <row r="11" spans="1:30" ht="18" customHeight="1">
      <c r="A11" s="50" t="s">
        <v>259</v>
      </c>
    </row>
    <row r="12" spans="1:30" ht="19.5" customHeight="1">
      <c r="A12" s="223" t="s">
        <v>238</v>
      </c>
      <c r="B12" s="224"/>
      <c r="C12" s="224"/>
      <c r="D12" s="224"/>
      <c r="E12" s="224"/>
      <c r="F12" s="224"/>
      <c r="G12" s="224"/>
      <c r="H12" s="224"/>
    </row>
    <row r="13" spans="1:30" ht="19.5" customHeight="1">
      <c r="A13" s="223" t="s">
        <v>239</v>
      </c>
      <c r="B13" s="224"/>
      <c r="C13" s="224"/>
      <c r="D13" s="224"/>
      <c r="E13" s="224"/>
      <c r="F13" s="224"/>
      <c r="G13" s="224"/>
      <c r="H13" s="224"/>
    </row>
    <row r="14" spans="1:30" ht="19.5" customHeight="1">
      <c r="A14" s="223" t="s">
        <v>257</v>
      </c>
      <c r="B14" s="224"/>
      <c r="C14" s="224"/>
      <c r="D14" s="224"/>
      <c r="E14" s="224"/>
      <c r="F14" s="224"/>
      <c r="G14" s="224"/>
      <c r="H14" s="224"/>
    </row>
    <row r="15" spans="1:30" ht="19.5" customHeight="1">
      <c r="A15" s="223" t="s">
        <v>258</v>
      </c>
      <c r="B15" s="224"/>
      <c r="C15" s="224"/>
      <c r="D15" s="224"/>
      <c r="E15" s="224"/>
      <c r="F15" s="224"/>
      <c r="G15" s="224"/>
      <c r="H15" s="224"/>
    </row>
    <row r="16" spans="1:30" ht="19.5" customHeight="1">
      <c r="A16" s="223" t="s">
        <v>241</v>
      </c>
      <c r="B16" s="224"/>
      <c r="C16" s="224"/>
      <c r="D16" s="224"/>
      <c r="E16" s="224"/>
      <c r="F16" s="224"/>
      <c r="G16" s="224"/>
      <c r="H16" s="224"/>
    </row>
    <row r="18" spans="1:8" ht="17.25" customHeight="1">
      <c r="A18" s="51" t="s">
        <v>54</v>
      </c>
      <c r="B18" s="52"/>
      <c r="C18" s="52"/>
      <c r="D18" s="52"/>
      <c r="E18" s="52"/>
      <c r="F18" s="52"/>
      <c r="G18" s="52"/>
      <c r="H18" s="52"/>
    </row>
    <row r="19" spans="1:8" ht="18" customHeight="1">
      <c r="A19" s="50" t="s">
        <v>55</v>
      </c>
    </row>
    <row r="20" spans="1:8" ht="18" customHeight="1">
      <c r="A20" s="53" t="s">
        <v>261</v>
      </c>
    </row>
    <row r="21" spans="1:8" ht="28.5">
      <c r="A21" s="200" t="s">
        <v>56</v>
      </c>
      <c r="B21" s="200"/>
      <c r="C21" s="200"/>
      <c r="D21" s="200"/>
      <c r="E21" s="54" t="s">
        <v>57</v>
      </c>
      <c r="F21" s="54" t="s">
        <v>58</v>
      </c>
      <c r="G21" s="54" t="s">
        <v>60</v>
      </c>
      <c r="H21" s="54" t="s">
        <v>59</v>
      </c>
    </row>
    <row r="22" spans="1:8">
      <c r="A22" s="55">
        <v>1</v>
      </c>
      <c r="B22" s="201"/>
      <c r="C22" s="202"/>
      <c r="D22" s="203"/>
      <c r="E22" s="9"/>
      <c r="F22" s="9"/>
      <c r="G22" s="9"/>
      <c r="H22" s="9"/>
    </row>
    <row r="23" spans="1:8">
      <c r="A23" s="55">
        <v>2</v>
      </c>
      <c r="B23" s="41"/>
      <c r="C23" s="42"/>
      <c r="D23" s="43"/>
      <c r="E23" s="9"/>
      <c r="F23" s="9"/>
      <c r="G23" s="9"/>
      <c r="H23" s="9"/>
    </row>
    <row r="24" spans="1:8">
      <c r="A24" s="55">
        <v>3</v>
      </c>
      <c r="B24" s="41"/>
      <c r="C24" s="42"/>
      <c r="D24" s="43"/>
      <c r="E24" s="9"/>
      <c r="F24" s="9"/>
      <c r="G24" s="9"/>
      <c r="H24" s="9"/>
    </row>
    <row r="25" spans="1:8">
      <c r="A25" s="55">
        <v>4</v>
      </c>
      <c r="B25" s="41"/>
      <c r="C25" s="42"/>
      <c r="D25" s="43"/>
      <c r="E25" s="9"/>
      <c r="F25" s="9"/>
      <c r="G25" s="9"/>
      <c r="H25" s="9"/>
    </row>
    <row r="26" spans="1:8">
      <c r="A26" s="55">
        <v>5</v>
      </c>
      <c r="B26" s="41"/>
      <c r="C26" s="42"/>
      <c r="D26" s="43"/>
      <c r="E26" s="9"/>
      <c r="F26" s="9"/>
      <c r="G26" s="9"/>
      <c r="H26" s="9"/>
    </row>
    <row r="27" spans="1:8">
      <c r="A27" s="55">
        <v>6</v>
      </c>
      <c r="B27" s="41"/>
      <c r="C27" s="42"/>
      <c r="D27" s="43"/>
      <c r="E27" s="9"/>
      <c r="F27" s="9"/>
      <c r="G27" s="9"/>
      <c r="H27" s="9"/>
    </row>
    <row r="28" spans="1:8">
      <c r="A28" s="55">
        <v>7</v>
      </c>
      <c r="B28" s="201"/>
      <c r="C28" s="202"/>
      <c r="D28" s="203"/>
      <c r="E28" s="9"/>
      <c r="F28" s="9"/>
      <c r="G28" s="9"/>
      <c r="H28" s="9"/>
    </row>
    <row r="29" spans="1:8">
      <c r="A29" s="55">
        <v>8</v>
      </c>
      <c r="B29" s="201"/>
      <c r="C29" s="202"/>
      <c r="D29" s="203"/>
      <c r="E29" s="9"/>
      <c r="F29" s="9"/>
      <c r="G29" s="9"/>
      <c r="H29" s="9"/>
    </row>
    <row r="30" spans="1:8" ht="15.75">
      <c r="A30" s="56"/>
      <c r="D30" s="54" t="s">
        <v>61</v>
      </c>
      <c r="E30" s="17" t="e">
        <f>SUMPRODUCT(E22:E29,$G$22:$G$29)/SUM($G$22:$G$29)</f>
        <v>#DIV/0!</v>
      </c>
      <c r="F30" s="17" t="e">
        <f>SUMPRODUCT(F22:F29,$G$22:$G$29)/SUM($G$22:$G$29)</f>
        <v>#DIV/0!</v>
      </c>
      <c r="G30" s="18">
        <f>SUM(G22:G29)</f>
        <v>0</v>
      </c>
    </row>
    <row r="31" spans="1:8" ht="15.75">
      <c r="A31" s="56"/>
      <c r="E31" s="48">
        <v>0</v>
      </c>
    </row>
    <row r="32" spans="1:8">
      <c r="A32" s="57"/>
      <c r="B32" s="58"/>
      <c r="C32" s="58"/>
      <c r="D32" s="58"/>
      <c r="E32" s="58"/>
      <c r="F32" s="58"/>
      <c r="G32" s="58"/>
      <c r="H32" s="58"/>
    </row>
    <row r="33" spans="1:8" ht="18" customHeight="1">
      <c r="A33" s="51" t="s">
        <v>62</v>
      </c>
      <c r="B33" s="52"/>
      <c r="C33" s="52"/>
      <c r="D33" s="52"/>
      <c r="E33" s="52"/>
      <c r="F33" s="52"/>
      <c r="G33" s="52"/>
      <c r="H33" s="52"/>
    </row>
    <row r="34" spans="1:8" ht="13.5" customHeight="1">
      <c r="A34" s="53"/>
    </row>
    <row r="35" spans="1:8" ht="18" customHeight="1">
      <c r="A35" s="59" t="s">
        <v>53</v>
      </c>
      <c r="C35" s="3" t="s">
        <v>43</v>
      </c>
    </row>
    <row r="36" spans="1:8" ht="12" customHeight="1">
      <c r="A36" s="59"/>
    </row>
    <row r="37" spans="1:8" ht="20.25" customHeight="1">
      <c r="A37" s="60" t="s">
        <v>63</v>
      </c>
      <c r="C37" s="61"/>
    </row>
    <row r="38" spans="1:8" ht="12" customHeight="1">
      <c r="A38" s="56"/>
    </row>
    <row r="39" spans="1:8" ht="30" customHeight="1">
      <c r="A39" s="200" t="s">
        <v>242</v>
      </c>
      <c r="B39" s="200"/>
      <c r="C39" s="200"/>
      <c r="D39" s="200"/>
      <c r="E39" s="54" t="s">
        <v>57</v>
      </c>
      <c r="F39" s="54" t="s">
        <v>37</v>
      </c>
      <c r="G39" s="54" t="s">
        <v>256</v>
      </c>
      <c r="H39" s="54" t="s">
        <v>59</v>
      </c>
    </row>
    <row r="40" spans="1:8" ht="79.5" customHeight="1">
      <c r="A40" s="62" t="s">
        <v>10</v>
      </c>
      <c r="B40" s="192" t="s">
        <v>64</v>
      </c>
      <c r="C40" s="193"/>
      <c r="D40" s="194"/>
      <c r="E40" s="13">
        <f>'Sub-criteria'!C13</f>
        <v>3.625</v>
      </c>
      <c r="F40" s="13">
        <f>'Sub-criteria'!D13</f>
        <v>2.875</v>
      </c>
      <c r="G40" s="13">
        <f>IF($C$35="","",HLOOKUP($C$35,weights!$C$4:$H$17,3,0))</f>
        <v>2</v>
      </c>
      <c r="H40" s="4"/>
    </row>
    <row r="41" spans="1:8" ht="70.5" customHeight="1">
      <c r="A41" s="62" t="s">
        <v>9</v>
      </c>
      <c r="B41" s="198" t="s">
        <v>67</v>
      </c>
      <c r="C41" s="193"/>
      <c r="D41" s="194"/>
      <c r="E41" s="13">
        <f>'Sub-criteria'!C19</f>
        <v>4.2</v>
      </c>
      <c r="F41" s="13">
        <f>'Sub-criteria'!D19</f>
        <v>3.4</v>
      </c>
      <c r="G41" s="13">
        <f>IF($C$35="","",HLOOKUP($C$35,weights!$C$4:$H$17,4,0))</f>
        <v>1.5</v>
      </c>
      <c r="H41" s="5"/>
    </row>
    <row r="42" spans="1:8" ht="57.75" customHeight="1">
      <c r="A42" s="62" t="s">
        <v>8</v>
      </c>
      <c r="B42" s="192" t="s">
        <v>66</v>
      </c>
      <c r="C42" s="193"/>
      <c r="D42" s="194"/>
      <c r="E42" s="13">
        <f>'Sub-criteria'!C27</f>
        <v>3.4285714285714284</v>
      </c>
      <c r="F42" s="13">
        <f>'Sub-criteria'!D27</f>
        <v>3.2857142857142856</v>
      </c>
      <c r="G42" s="13">
        <f>IF($C$35="","",HLOOKUP($C$35,weights!$C$4:$H$17,5,0))</f>
        <v>1.5</v>
      </c>
      <c r="H42" s="5"/>
    </row>
    <row r="43" spans="1:8" ht="74.25" customHeight="1">
      <c r="A43" s="62" t="s">
        <v>7</v>
      </c>
      <c r="B43" s="192" t="s">
        <v>65</v>
      </c>
      <c r="C43" s="193"/>
      <c r="D43" s="194"/>
      <c r="E43" s="13">
        <f>'Sub-criteria'!C32</f>
        <v>3.75</v>
      </c>
      <c r="F43" s="13">
        <f>'Sub-criteria'!D32</f>
        <v>2.5</v>
      </c>
      <c r="G43" s="13">
        <f>IF($C$35="","",HLOOKUP($C$35,weights!$C$4:$H$17,6,0))</f>
        <v>2</v>
      </c>
      <c r="H43" s="4"/>
    </row>
    <row r="44" spans="1:8" ht="57.75" customHeight="1">
      <c r="A44" s="62" t="s">
        <v>11</v>
      </c>
      <c r="B44" s="192" t="s">
        <v>68</v>
      </c>
      <c r="C44" s="193"/>
      <c r="D44" s="194"/>
      <c r="E44" s="13">
        <f>'Sub-criteria'!C37</f>
        <v>3.75</v>
      </c>
      <c r="F44" s="13">
        <f>'Sub-criteria'!D37</f>
        <v>3.25</v>
      </c>
      <c r="G44" s="13">
        <f>IF($C$35="","",HLOOKUP($C$35,weights!$C$4:$H$17,7,0))</f>
        <v>1.5</v>
      </c>
      <c r="H44" s="4"/>
    </row>
    <row r="45" spans="1:8" ht="57" customHeight="1">
      <c r="A45" s="62" t="s">
        <v>12</v>
      </c>
      <c r="B45" s="192" t="s">
        <v>69</v>
      </c>
      <c r="C45" s="193"/>
      <c r="D45" s="194"/>
      <c r="E45" s="13">
        <f>'Sub-criteria'!C44</f>
        <v>3.8333333333333335</v>
      </c>
      <c r="F45" s="13">
        <f>'Sub-criteria'!D44</f>
        <v>2.5</v>
      </c>
      <c r="G45" s="13">
        <f>IF($C$35="","",HLOOKUP($C$35,weights!$C$4:$H$17,8,0))</f>
        <v>1.5</v>
      </c>
      <c r="H45" s="4"/>
    </row>
    <row r="46" spans="1:8" ht="106.5" customHeight="1">
      <c r="A46" s="62" t="s">
        <v>13</v>
      </c>
      <c r="B46" s="192" t="s">
        <v>70</v>
      </c>
      <c r="C46" s="193"/>
      <c r="D46" s="194"/>
      <c r="E46" s="13">
        <f>'Sub-criteria'!C50</f>
        <v>3.2</v>
      </c>
      <c r="F46" s="13">
        <f>'Sub-criteria'!D50</f>
        <v>2.8</v>
      </c>
      <c r="G46" s="13">
        <f>IF($C$35="","",HLOOKUP($C$35,weights!$C$4:$H$17,9,0))</f>
        <v>2</v>
      </c>
      <c r="H46" s="4"/>
    </row>
    <row r="47" spans="1:8" ht="36.75" customHeight="1">
      <c r="A47" s="62" t="s">
        <v>14</v>
      </c>
      <c r="B47" s="199" t="s">
        <v>71</v>
      </c>
      <c r="C47" s="193"/>
      <c r="D47" s="194"/>
      <c r="E47" s="13">
        <f>'Sub-criteria'!C58</f>
        <v>3</v>
      </c>
      <c r="F47" s="13">
        <f>'Sub-criteria'!D58</f>
        <v>3.1428571428571428</v>
      </c>
      <c r="G47" s="13">
        <f>IF($C$35="","",HLOOKUP($C$35,weights!$C$4:$H$17,10,0))</f>
        <v>2</v>
      </c>
      <c r="H47" s="4"/>
    </row>
    <row r="48" spans="1:8" ht="86.25" customHeight="1">
      <c r="A48" s="62" t="s">
        <v>15</v>
      </c>
      <c r="B48" s="192" t="s">
        <v>72</v>
      </c>
      <c r="C48" s="193"/>
      <c r="D48" s="194"/>
      <c r="E48" s="14">
        <f>'Sub-criteria'!C62</f>
        <v>4.666666666666667</v>
      </c>
      <c r="F48" s="14">
        <f>'Sub-criteria'!D62</f>
        <v>0</v>
      </c>
      <c r="G48" s="13">
        <f>IF($C$35="","",HLOOKUP($C$35,weights!$C$4:$H$17,11,0))</f>
        <v>2</v>
      </c>
      <c r="H48" s="5"/>
    </row>
    <row r="49" spans="1:8" ht="79.5" customHeight="1">
      <c r="A49" s="62" t="s">
        <v>38</v>
      </c>
      <c r="B49" s="192" t="s">
        <v>73</v>
      </c>
      <c r="C49" s="193"/>
      <c r="D49" s="194"/>
      <c r="E49" s="14">
        <f>'Sub-criteria'!C67</f>
        <v>3.5</v>
      </c>
      <c r="F49" s="14">
        <f>'Sub-criteria'!D67</f>
        <v>0</v>
      </c>
      <c r="G49" s="13">
        <f>IF($C$35="","",HLOOKUP($C$35,weights!$C$4:$H$17,12,0))</f>
        <v>1.5</v>
      </c>
      <c r="H49" s="5"/>
    </row>
    <row r="50" spans="1:8" ht="44.25" customHeight="1">
      <c r="A50" s="62" t="s">
        <v>39</v>
      </c>
      <c r="B50" s="199" t="s">
        <v>74</v>
      </c>
      <c r="C50" s="193"/>
      <c r="D50" s="194"/>
      <c r="E50" s="14">
        <f>'Sub-criteria'!C72</f>
        <v>4.25</v>
      </c>
      <c r="F50" s="14">
        <f>'Sub-criteria'!D72</f>
        <v>0</v>
      </c>
      <c r="G50" s="13">
        <f>IF($C$35="","",HLOOKUP($C$35,weights!$C$4:$H$17,13,0))</f>
        <v>1.5</v>
      </c>
      <c r="H50" s="5"/>
    </row>
    <row r="51" spans="1:8" ht="62.25" customHeight="1">
      <c r="A51" s="62" t="s">
        <v>40</v>
      </c>
      <c r="B51" s="198" t="s">
        <v>75</v>
      </c>
      <c r="C51" s="193"/>
      <c r="D51" s="194"/>
      <c r="E51" s="14">
        <f>'Sub-criteria'!C77</f>
        <v>4.25</v>
      </c>
      <c r="F51" s="14">
        <f>'Sub-criteria'!D77</f>
        <v>0</v>
      </c>
      <c r="G51" s="13">
        <f>IF($C$35="","",HLOOKUP($C$35,weights!$C$4:$H$17,14,0))</f>
        <v>1</v>
      </c>
      <c r="H51" s="5"/>
    </row>
    <row r="52" spans="1:8" ht="18" customHeight="1">
      <c r="A52" s="189" t="s">
        <v>76</v>
      </c>
      <c r="B52" s="190"/>
      <c r="C52" s="190"/>
      <c r="D52" s="191"/>
      <c r="E52" s="15">
        <f>SUMPRODUCT(E40:E51,$G$40:$G$51)/SUM($G$40:$G$51)</f>
        <v>3.7588095238095236</v>
      </c>
      <c r="F52" s="15">
        <f>SUMPRODUCT(F40:F51,$G$40:$G$51)/SUM($G$40:$G$51)</f>
        <v>2.0644642857142856</v>
      </c>
      <c r="G52" s="16">
        <f>SUM(G40:G51)</f>
        <v>20</v>
      </c>
      <c r="H52" s="6"/>
    </row>
    <row r="53" spans="1:8" s="64" customFormat="1" ht="26.25" customHeight="1">
      <c r="A53" s="196" t="s">
        <v>77</v>
      </c>
      <c r="B53" s="196"/>
      <c r="C53" s="196"/>
      <c r="D53" s="196"/>
      <c r="E53" s="63"/>
      <c r="F53" s="19">
        <f>IF(F61&gt;0,60,100)*F52/100</f>
        <v>1.2386785714285713</v>
      </c>
      <c r="G53" s="63"/>
      <c r="H53" s="11"/>
    </row>
    <row r="54" spans="1:8" ht="12" customHeight="1">
      <c r="A54" s="56"/>
      <c r="C54" s="58"/>
      <c r="D54" s="58"/>
      <c r="E54" s="65"/>
      <c r="F54" s="65"/>
      <c r="G54" s="65"/>
      <c r="H54" s="65" t="s">
        <v>44</v>
      </c>
    </row>
    <row r="55" spans="1:8" ht="24.75" customHeight="1">
      <c r="A55" s="60" t="s">
        <v>244</v>
      </c>
      <c r="B55" s="66"/>
      <c r="C55" s="66"/>
      <c r="D55" s="66"/>
      <c r="E55" s="66"/>
      <c r="F55" s="66"/>
      <c r="G55" s="66"/>
      <c r="H55" s="66"/>
    </row>
    <row r="56" spans="1:8" ht="47.25" customHeight="1">
      <c r="A56" s="197" t="s">
        <v>45</v>
      </c>
      <c r="B56" s="197"/>
      <c r="C56" s="197"/>
      <c r="D56" s="197"/>
      <c r="E56" s="197"/>
      <c r="F56" s="197"/>
      <c r="G56" s="197"/>
      <c r="H56" s="197"/>
    </row>
    <row r="57" spans="1:8" ht="12" customHeight="1">
      <c r="A57" s="56"/>
    </row>
    <row r="58" spans="1:8" ht="31.5" customHeight="1">
      <c r="A58" s="162" t="s">
        <v>2</v>
      </c>
      <c r="B58" s="163"/>
      <c r="C58" s="163"/>
      <c r="D58" s="164"/>
      <c r="E58" s="54" t="s">
        <v>57</v>
      </c>
      <c r="F58" s="54" t="s">
        <v>37</v>
      </c>
      <c r="G58" s="54" t="s">
        <v>204</v>
      </c>
      <c r="H58" s="54" t="s">
        <v>59</v>
      </c>
    </row>
    <row r="59" spans="1:8" s="67" customFormat="1" ht="89.25" customHeight="1">
      <c r="A59" s="62" t="s">
        <v>10</v>
      </c>
      <c r="B59" s="198" t="s">
        <v>78</v>
      </c>
      <c r="C59" s="193"/>
      <c r="D59" s="194"/>
      <c r="E59" s="14">
        <f>'Sub-criteria'!C96</f>
        <v>0</v>
      </c>
      <c r="F59" s="14">
        <f>'Sub-criteria'!D96</f>
        <v>0</v>
      </c>
      <c r="G59" s="13">
        <f>IF($C$35="","",HLOOKUP($C$35,weights!$C$4:$H$22,17,0))</f>
        <v>2</v>
      </c>
      <c r="H59" s="7"/>
    </row>
    <row r="60" spans="1:8" s="67" customFormat="1" ht="85.5" customHeight="1">
      <c r="A60" s="62" t="s">
        <v>18</v>
      </c>
      <c r="B60" s="198" t="s">
        <v>79</v>
      </c>
      <c r="C60" s="193"/>
      <c r="D60" s="194"/>
      <c r="E60" s="14">
        <f>'Sub-criteria'!C100</f>
        <v>0</v>
      </c>
      <c r="F60" s="14">
        <f>'Sub-criteria'!D100</f>
        <v>2.3333333333333335</v>
      </c>
      <c r="G60" s="13">
        <f>IF($C$35="","",HLOOKUP($C$35,weights!$C$4:$H$22,18,0))</f>
        <v>2</v>
      </c>
      <c r="H60" s="7"/>
    </row>
    <row r="61" spans="1:8" ht="18" customHeight="1">
      <c r="A61" s="189" t="s">
        <v>76</v>
      </c>
      <c r="B61" s="190"/>
      <c r="C61" s="190"/>
      <c r="D61" s="191"/>
      <c r="E61" s="15">
        <f>IF(SUM(G59:$G$60) &gt; 0, SUMPRODUCT(E59:E60,$G$59:$G$60)/SUM(G59:$G$60), 0)</f>
        <v>0</v>
      </c>
      <c r="F61" s="15">
        <f>IF(SUM($G59:H$60) &gt; 0, SUMPRODUCT(F59:F60,$G$59:$G$60)/SUM($G59:H$60), 0)</f>
        <v>1.1666666666666667</v>
      </c>
      <c r="G61" s="20">
        <f>SUM(G59:G60)</f>
        <v>4</v>
      </c>
      <c r="H61" s="8"/>
    </row>
    <row r="62" spans="1:8" s="64" customFormat="1" ht="29.25" customHeight="1">
      <c r="A62" s="196" t="s">
        <v>243</v>
      </c>
      <c r="B62" s="196"/>
      <c r="C62" s="196"/>
      <c r="D62" s="196"/>
      <c r="E62" s="63"/>
      <c r="F62" s="19">
        <f>IF(F61&gt;0,40,0)*F61/100</f>
        <v>0.46666666666666673</v>
      </c>
      <c r="G62" s="63"/>
      <c r="H62" s="12"/>
    </row>
    <row r="63" spans="1:8">
      <c r="B63" s="68"/>
    </row>
    <row r="64" spans="1:8" ht="18" customHeight="1">
      <c r="A64" s="69" t="s">
        <v>245</v>
      </c>
      <c r="B64" s="70"/>
      <c r="C64" s="52"/>
      <c r="D64" s="52"/>
      <c r="E64" s="52"/>
      <c r="F64" s="52"/>
      <c r="G64" s="52"/>
      <c r="H64" s="52"/>
    </row>
    <row r="65" spans="1:8" ht="52.9" customHeight="1">
      <c r="A65" s="71" t="s">
        <v>16</v>
      </c>
      <c r="B65" s="195" t="s">
        <v>248</v>
      </c>
      <c r="C65" s="195"/>
      <c r="D65" s="195"/>
      <c r="E65" s="195"/>
      <c r="F65" s="195"/>
      <c r="G65" s="195"/>
      <c r="H65" s="195"/>
    </row>
    <row r="66" spans="1:8" ht="17.25" customHeight="1">
      <c r="A66" s="72" t="s">
        <v>246</v>
      </c>
      <c r="B66" s="73"/>
      <c r="C66" s="73"/>
      <c r="D66" s="73"/>
      <c r="E66" s="73"/>
      <c r="F66" s="73"/>
      <c r="G66" s="73"/>
      <c r="H66" s="74"/>
    </row>
    <row r="67" spans="1:8" ht="12.75" customHeight="1">
      <c r="A67" s="1"/>
      <c r="B67" s="2"/>
      <c r="C67" s="2"/>
      <c r="D67" s="2"/>
      <c r="E67" s="2"/>
      <c r="F67" s="2"/>
      <c r="G67" s="2"/>
      <c r="H67" s="2"/>
    </row>
    <row r="68" spans="1:8" ht="16.5" customHeight="1">
      <c r="A68" s="185"/>
      <c r="B68" s="183"/>
      <c r="C68" s="183"/>
      <c r="D68" s="183"/>
      <c r="E68" s="183"/>
      <c r="F68" s="183"/>
      <c r="G68" s="183"/>
      <c r="H68" s="184"/>
    </row>
    <row r="69" spans="1:8" ht="12.75" customHeight="1">
      <c r="A69" s="186"/>
      <c r="B69" s="187"/>
      <c r="C69" s="187"/>
      <c r="D69" s="187"/>
      <c r="E69" s="187"/>
      <c r="F69" s="187"/>
      <c r="G69" s="187"/>
      <c r="H69" s="188"/>
    </row>
    <row r="70" spans="1:8" ht="12.75" customHeight="1">
      <c r="A70" s="182"/>
      <c r="B70" s="183"/>
      <c r="C70" s="183"/>
      <c r="D70" s="183"/>
      <c r="E70" s="183"/>
      <c r="F70" s="183"/>
      <c r="G70" s="183"/>
      <c r="H70" s="184"/>
    </row>
    <row r="71" spans="1:8" ht="12.75" customHeight="1">
      <c r="A71" s="182"/>
      <c r="B71" s="183"/>
      <c r="C71" s="183"/>
      <c r="D71" s="183"/>
      <c r="E71" s="183"/>
      <c r="F71" s="183"/>
      <c r="G71" s="183"/>
      <c r="H71" s="184"/>
    </row>
    <row r="72" spans="1:8" ht="12.75" customHeight="1">
      <c r="A72" s="182"/>
      <c r="B72" s="183"/>
      <c r="C72" s="183"/>
      <c r="D72" s="183"/>
      <c r="E72" s="183"/>
      <c r="F72" s="183"/>
      <c r="G72" s="183"/>
      <c r="H72" s="184"/>
    </row>
    <row r="73" spans="1:8" ht="17.25" customHeight="1">
      <c r="A73" s="75" t="s">
        <v>247</v>
      </c>
      <c r="B73" s="76"/>
      <c r="C73" s="77"/>
      <c r="D73" s="77"/>
      <c r="E73" s="77"/>
      <c r="F73" s="77"/>
      <c r="G73" s="77"/>
      <c r="H73" s="78"/>
    </row>
    <row r="74" spans="1:8" ht="12.75" customHeight="1">
      <c r="A74" s="182"/>
      <c r="B74" s="183"/>
      <c r="C74" s="183"/>
      <c r="D74" s="183"/>
      <c r="E74" s="183"/>
      <c r="F74" s="183"/>
      <c r="G74" s="183"/>
      <c r="H74" s="184"/>
    </row>
    <row r="75" spans="1:8" ht="12.75" customHeight="1">
      <c r="A75" s="182"/>
      <c r="B75" s="183"/>
      <c r="C75" s="183"/>
      <c r="D75" s="183"/>
      <c r="E75" s="183"/>
      <c r="F75" s="183"/>
      <c r="G75" s="183"/>
      <c r="H75" s="184"/>
    </row>
    <row r="76" spans="1:8" ht="12.75" customHeight="1">
      <c r="A76" s="182"/>
      <c r="B76" s="183"/>
      <c r="C76" s="183"/>
      <c r="D76" s="183"/>
      <c r="E76" s="183"/>
      <c r="F76" s="183"/>
      <c r="G76" s="183"/>
      <c r="H76" s="184"/>
    </row>
    <row r="77" spans="1:8" ht="12.75" customHeight="1">
      <c r="A77" s="182"/>
      <c r="B77" s="183"/>
      <c r="C77" s="183"/>
      <c r="D77" s="183"/>
      <c r="E77" s="183"/>
      <c r="F77" s="183"/>
      <c r="G77" s="183"/>
      <c r="H77" s="184"/>
    </row>
    <row r="78" spans="1:8" ht="12.75" customHeight="1">
      <c r="A78" s="182"/>
      <c r="B78" s="183"/>
      <c r="C78" s="183"/>
      <c r="D78" s="183"/>
      <c r="E78" s="183"/>
      <c r="F78" s="183"/>
      <c r="G78" s="183"/>
      <c r="H78" s="184"/>
    </row>
    <row r="79" spans="1:8" ht="12.75" customHeight="1">
      <c r="A79" s="156"/>
      <c r="B79" s="157"/>
      <c r="C79" s="157"/>
      <c r="D79" s="157"/>
      <c r="E79" s="157"/>
      <c r="F79" s="157"/>
      <c r="G79" s="157"/>
      <c r="H79" s="158"/>
    </row>
    <row r="80" spans="1:8" ht="12.75" customHeight="1">
      <c r="A80" s="58"/>
      <c r="B80" s="58"/>
      <c r="C80" s="58"/>
      <c r="D80" s="58"/>
      <c r="E80" s="58"/>
      <c r="F80" s="58"/>
      <c r="G80" s="58"/>
      <c r="H80" s="58"/>
    </row>
    <row r="81" spans="1:8" ht="30.75" customHeight="1">
      <c r="A81" s="79" t="s">
        <v>9</v>
      </c>
      <c r="B81" s="171" t="s">
        <v>249</v>
      </c>
      <c r="C81" s="172"/>
      <c r="D81" s="172"/>
      <c r="E81" s="172"/>
      <c r="F81" s="172"/>
      <c r="G81" s="172"/>
      <c r="H81" s="172"/>
    </row>
    <row r="82" spans="1:8" ht="13.5" customHeight="1">
      <c r="A82" s="80"/>
      <c r="B82" s="81"/>
      <c r="C82" s="44"/>
      <c r="D82" s="44"/>
      <c r="E82" s="44"/>
      <c r="F82" s="44"/>
      <c r="G82" s="44"/>
      <c r="H82" s="44"/>
    </row>
    <row r="83" spans="1:8" ht="43.5" customHeight="1">
      <c r="A83" s="54" t="s">
        <v>0</v>
      </c>
      <c r="B83" s="54" t="s">
        <v>250</v>
      </c>
      <c r="C83" s="54" t="s">
        <v>60</v>
      </c>
      <c r="D83" s="162" t="s">
        <v>262</v>
      </c>
      <c r="E83" s="163"/>
      <c r="F83" s="164"/>
      <c r="G83" s="54" t="s">
        <v>251</v>
      </c>
    </row>
    <row r="84" spans="1:8">
      <c r="A84" s="82">
        <v>1</v>
      </c>
      <c r="B84" s="10"/>
      <c r="C84" s="10"/>
      <c r="D84" s="165"/>
      <c r="E84" s="166"/>
      <c r="F84" s="167"/>
      <c r="G84" s="4"/>
      <c r="H84" s="83"/>
    </row>
    <row r="85" spans="1:8">
      <c r="A85" s="82">
        <v>2</v>
      </c>
      <c r="B85" s="10"/>
      <c r="C85" s="10"/>
      <c r="D85" s="165"/>
      <c r="E85" s="166"/>
      <c r="F85" s="167"/>
      <c r="G85" s="4"/>
      <c r="H85" s="83"/>
    </row>
    <row r="86" spans="1:8">
      <c r="A86" s="82">
        <v>3</v>
      </c>
      <c r="B86" s="10"/>
      <c r="C86" s="10"/>
      <c r="D86" s="38"/>
      <c r="E86" s="39"/>
      <c r="F86" s="40"/>
      <c r="G86" s="4"/>
      <c r="H86" s="83"/>
    </row>
    <row r="87" spans="1:8">
      <c r="A87" s="82">
        <v>4</v>
      </c>
      <c r="B87" s="10"/>
      <c r="C87" s="10"/>
      <c r="D87" s="38"/>
      <c r="E87" s="39"/>
      <c r="F87" s="40"/>
      <c r="G87" s="4"/>
      <c r="H87" s="83"/>
    </row>
    <row r="88" spans="1:8">
      <c r="A88" s="82">
        <v>5</v>
      </c>
      <c r="B88" s="10"/>
      <c r="C88" s="10"/>
      <c r="D88" s="38"/>
      <c r="E88" s="39"/>
      <c r="F88" s="40"/>
      <c r="G88" s="4"/>
      <c r="H88" s="83"/>
    </row>
    <row r="89" spans="1:8">
      <c r="A89" s="82">
        <v>6</v>
      </c>
      <c r="B89" s="10"/>
      <c r="C89" s="10"/>
      <c r="D89" s="165"/>
      <c r="E89" s="166"/>
      <c r="F89" s="167"/>
      <c r="G89" s="4"/>
      <c r="H89" s="83"/>
    </row>
    <row r="90" spans="1:8">
      <c r="A90" s="82">
        <v>7</v>
      </c>
      <c r="B90" s="10"/>
      <c r="C90" s="10"/>
      <c r="D90" s="166"/>
      <c r="E90" s="166"/>
      <c r="F90" s="167"/>
      <c r="G90" s="4"/>
      <c r="H90" s="83"/>
    </row>
    <row r="91" spans="1:8" ht="15" customHeight="1">
      <c r="A91" s="57"/>
      <c r="B91" s="58"/>
      <c r="C91" s="58"/>
      <c r="D91" s="58"/>
      <c r="E91" s="58"/>
      <c r="F91" s="58"/>
      <c r="G91" s="58"/>
      <c r="H91" s="58"/>
    </row>
    <row r="92" spans="1:8">
      <c r="A92" s="84" t="s">
        <v>252</v>
      </c>
      <c r="B92" s="85"/>
      <c r="C92" s="85"/>
      <c r="D92" s="85"/>
      <c r="E92" s="85"/>
      <c r="F92" s="85"/>
      <c r="G92" s="85"/>
      <c r="H92" s="85"/>
    </row>
    <row r="93" spans="1:8" ht="12" customHeight="1">
      <c r="A93" s="56"/>
    </row>
    <row r="94" spans="1:8">
      <c r="A94" s="170" t="s">
        <v>253</v>
      </c>
      <c r="B94" s="170"/>
      <c r="C94" s="170"/>
      <c r="D94" s="170"/>
      <c r="E94" s="170"/>
      <c r="F94" s="170"/>
      <c r="G94" s="170"/>
      <c r="H94" s="170"/>
    </row>
    <row r="95" spans="1:8" ht="45.75" customHeight="1">
      <c r="A95" s="169" t="s">
        <v>27</v>
      </c>
      <c r="B95" s="169"/>
      <c r="C95" s="169"/>
      <c r="D95" s="169"/>
      <c r="E95" s="169"/>
      <c r="F95" s="169"/>
      <c r="G95" s="169"/>
      <c r="H95" s="169"/>
    </row>
    <row r="96" spans="1:8" ht="18" customHeight="1">
      <c r="A96" s="53" t="s">
        <v>254</v>
      </c>
      <c r="B96" s="53"/>
      <c r="C96" s="53"/>
      <c r="D96" s="53"/>
      <c r="E96" s="53"/>
      <c r="F96" s="53"/>
      <c r="G96" s="53"/>
      <c r="H96" s="53"/>
    </row>
    <row r="97" spans="1:8" ht="8.25" customHeight="1">
      <c r="A97" s="53"/>
      <c r="B97" s="53"/>
      <c r="C97" s="53"/>
      <c r="D97" s="53"/>
      <c r="E97" s="53"/>
      <c r="F97" s="53"/>
      <c r="G97" s="53"/>
      <c r="H97" s="53"/>
    </row>
    <row r="98" spans="1:8" ht="11.25" customHeight="1">
      <c r="A98" s="53"/>
      <c r="B98" s="53"/>
      <c r="C98" s="53"/>
      <c r="D98" s="53"/>
      <c r="E98" s="53"/>
      <c r="F98" s="53"/>
      <c r="G98" s="53"/>
      <c r="H98" s="53"/>
    </row>
    <row r="99" spans="1:8" ht="17.25" customHeight="1">
      <c r="A99" s="53"/>
      <c r="B99" s="53"/>
      <c r="C99" s="53"/>
      <c r="D99" s="53"/>
      <c r="E99" s="53"/>
      <c r="F99" s="53"/>
      <c r="G99" s="53"/>
      <c r="H99" s="53"/>
    </row>
    <row r="100" spans="1:8" ht="17.25" customHeight="1">
      <c r="A100" s="53"/>
      <c r="B100" s="86" t="s">
        <v>47</v>
      </c>
      <c r="C100" s="87" t="s">
        <v>48</v>
      </c>
      <c r="D100" s="88" t="s">
        <v>50</v>
      </c>
      <c r="E100" s="88"/>
      <c r="F100" s="89" t="s">
        <v>51</v>
      </c>
      <c r="G100" s="53"/>
      <c r="H100" s="88" t="s">
        <v>49</v>
      </c>
    </row>
    <row r="101" spans="1:8" ht="17.25" customHeight="1">
      <c r="A101" s="53"/>
      <c r="B101" s="47"/>
      <c r="D101" s="53"/>
      <c r="E101" s="53"/>
      <c r="F101" s="53"/>
      <c r="G101" s="53"/>
      <c r="H101" s="53"/>
    </row>
    <row r="102" spans="1:8" ht="17.25" customHeight="1">
      <c r="A102" s="53"/>
      <c r="B102" s="90"/>
      <c r="C102" s="90" t="s">
        <v>265</v>
      </c>
      <c r="D102" s="91" t="s">
        <v>266</v>
      </c>
      <c r="E102" s="91" t="s">
        <v>267</v>
      </c>
      <c r="F102" s="181"/>
      <c r="G102" s="181"/>
      <c r="H102" s="181"/>
    </row>
    <row r="103" spans="1:8" ht="17.25" customHeight="1">
      <c r="A103" s="53"/>
      <c r="B103" s="92" t="s">
        <v>255</v>
      </c>
      <c r="C103" s="21">
        <f>IF($G$30 &gt; 0,70%*$G$30/100, 0)</f>
        <v>0</v>
      </c>
      <c r="D103" s="22" t="e">
        <f>F30</f>
        <v>#DIV/0!</v>
      </c>
      <c r="E103" s="22" t="e">
        <f>$D$103*$C$103</f>
        <v>#DIV/0!</v>
      </c>
      <c r="F103" s="177"/>
      <c r="G103" s="177"/>
      <c r="H103" s="177"/>
    </row>
    <row r="104" spans="1:8" ht="27.75" customHeight="1">
      <c r="A104" s="53"/>
      <c r="B104" s="93" t="s">
        <v>264</v>
      </c>
      <c r="C104" s="23">
        <f>100% - $C$103</f>
        <v>1</v>
      </c>
      <c r="D104" s="22">
        <f>F53+F62</f>
        <v>1.7053452380952381</v>
      </c>
      <c r="E104" s="22">
        <f>$D$104*$C$104</f>
        <v>1.7053452380952381</v>
      </c>
      <c r="F104" s="168"/>
      <c r="G104" s="168"/>
      <c r="H104" s="168"/>
    </row>
    <row r="105" spans="1:8" ht="17.25" customHeight="1">
      <c r="A105" s="53"/>
      <c r="B105" s="178" t="s">
        <v>61</v>
      </c>
      <c r="C105" s="179"/>
      <c r="D105" s="180"/>
      <c r="E105" s="15" t="e">
        <f>E103+E104</f>
        <v>#DIV/0!</v>
      </c>
      <c r="F105" s="177"/>
      <c r="G105" s="177"/>
      <c r="H105" s="177"/>
    </row>
    <row r="106" spans="1:8" ht="17.25" customHeight="1">
      <c r="A106" s="53"/>
      <c r="B106" s="58"/>
      <c r="C106" s="80"/>
      <c r="D106" s="80"/>
      <c r="E106" s="94"/>
      <c r="F106" s="53"/>
      <c r="G106" s="53"/>
      <c r="H106" s="95"/>
    </row>
    <row r="107" spans="1:8" ht="18.75" customHeight="1">
      <c r="A107" s="170" t="s">
        <v>263</v>
      </c>
      <c r="B107" s="170"/>
      <c r="C107" s="170"/>
      <c r="D107" s="170"/>
      <c r="E107" s="170"/>
      <c r="F107" s="170"/>
      <c r="G107" s="170"/>
      <c r="H107" s="170"/>
    </row>
    <row r="108" spans="1:8" ht="50.25" customHeight="1">
      <c r="A108" s="174" t="s">
        <v>22</v>
      </c>
      <c r="B108" s="175"/>
      <c r="C108" s="175"/>
      <c r="D108" s="175"/>
      <c r="E108" s="175"/>
      <c r="F108" s="175"/>
      <c r="G108" s="175"/>
      <c r="H108" s="176"/>
    </row>
    <row r="109" spans="1:8" ht="18" customHeight="1">
      <c r="A109" s="173" t="s">
        <v>3</v>
      </c>
      <c r="B109" s="173"/>
      <c r="C109" s="173"/>
      <c r="D109" s="173"/>
      <c r="E109" s="173" t="s">
        <v>4</v>
      </c>
      <c r="F109" s="173"/>
      <c r="G109" s="173"/>
      <c r="H109" s="173"/>
    </row>
    <row r="110" spans="1:8" ht="19.149999999999999" customHeight="1">
      <c r="A110" s="160"/>
      <c r="B110" s="160"/>
      <c r="C110" s="160"/>
      <c r="D110" s="160"/>
      <c r="E110" s="160"/>
      <c r="F110" s="160"/>
      <c r="G110" s="160"/>
      <c r="H110" s="160"/>
    </row>
    <row r="111" spans="1:8" ht="21" customHeight="1">
      <c r="A111" s="160"/>
      <c r="B111" s="160"/>
      <c r="C111" s="160"/>
      <c r="D111" s="160"/>
      <c r="E111" s="161"/>
      <c r="F111" s="161"/>
      <c r="G111" s="161"/>
      <c r="H111" s="161"/>
    </row>
    <row r="112" spans="1:8" ht="18" customHeight="1">
      <c r="A112" s="161"/>
      <c r="B112" s="161"/>
      <c r="C112" s="161"/>
      <c r="D112" s="161"/>
      <c r="E112" s="161"/>
      <c r="F112" s="161"/>
      <c r="G112" s="161"/>
      <c r="H112" s="161"/>
    </row>
    <row r="113" spans="1:8" ht="16.5" customHeight="1">
      <c r="A113" s="161"/>
      <c r="B113" s="161"/>
      <c r="C113" s="161"/>
      <c r="D113" s="161"/>
      <c r="E113" s="161"/>
      <c r="F113" s="161"/>
      <c r="G113" s="161"/>
      <c r="H113" s="161"/>
    </row>
    <row r="114" spans="1:8" ht="16.5" customHeight="1">
      <c r="A114" s="161"/>
      <c r="B114" s="161"/>
      <c r="C114" s="161"/>
      <c r="D114" s="161"/>
      <c r="E114" s="161"/>
      <c r="F114" s="161"/>
      <c r="G114" s="161"/>
      <c r="H114" s="161"/>
    </row>
    <row r="115" spans="1:8" ht="16.5" customHeight="1">
      <c r="A115" s="159"/>
      <c r="B115" s="159"/>
      <c r="C115" s="159"/>
      <c r="D115" s="159"/>
      <c r="E115" s="159"/>
      <c r="F115" s="159"/>
      <c r="G115" s="159"/>
      <c r="H115" s="159"/>
    </row>
    <row r="116" spans="1:8" ht="21" customHeight="1">
      <c r="A116" s="1"/>
      <c r="B116" s="2"/>
      <c r="C116" s="2"/>
      <c r="D116" s="2"/>
      <c r="E116" s="2"/>
      <c r="F116" s="2"/>
      <c r="G116" s="2"/>
      <c r="H116" s="2"/>
    </row>
    <row r="117" spans="1:8">
      <c r="A117" s="2" t="s">
        <v>19</v>
      </c>
      <c r="B117" s="2"/>
      <c r="C117" s="2"/>
      <c r="D117" s="2"/>
      <c r="E117" s="2" t="s">
        <v>17</v>
      </c>
      <c r="F117" s="2"/>
      <c r="G117" s="2"/>
      <c r="H117" s="2"/>
    </row>
    <row r="118" spans="1:8">
      <c r="A118" s="2" t="s">
        <v>5</v>
      </c>
      <c r="B118" s="2"/>
      <c r="C118" s="2"/>
      <c r="D118" s="2"/>
      <c r="E118" s="2"/>
      <c r="F118" s="2"/>
      <c r="G118" s="2"/>
      <c r="H118" s="2"/>
    </row>
    <row r="119" spans="1:8" ht="15.75" customHeight="1">
      <c r="A119" s="2"/>
      <c r="B119" s="2"/>
      <c r="C119" s="2"/>
      <c r="D119" s="2"/>
      <c r="E119" s="2"/>
      <c r="F119" s="2"/>
      <c r="G119" s="2"/>
      <c r="H119" s="2"/>
    </row>
    <row r="120" spans="1:8">
      <c r="A120" s="2" t="s">
        <v>20</v>
      </c>
      <c r="B120" s="2"/>
      <c r="C120" s="2"/>
      <c r="D120" s="2"/>
      <c r="E120" s="2" t="s">
        <v>17</v>
      </c>
      <c r="F120" s="2"/>
      <c r="G120" s="2"/>
      <c r="H120" s="2"/>
    </row>
    <row r="121" spans="1:8">
      <c r="A121" s="2" t="s">
        <v>6</v>
      </c>
      <c r="B121" s="2"/>
      <c r="C121" s="2"/>
      <c r="D121" s="2"/>
      <c r="E121" s="2"/>
      <c r="F121" s="2"/>
      <c r="G121" s="2"/>
      <c r="H121" s="2"/>
    </row>
    <row r="122" spans="1:8" ht="18.75" customHeight="1">
      <c r="A122" s="2"/>
      <c r="B122" s="2"/>
      <c r="C122" s="2"/>
      <c r="D122" s="2"/>
      <c r="E122" s="2"/>
      <c r="F122" s="2"/>
      <c r="G122" s="2"/>
      <c r="H122" s="2"/>
    </row>
    <row r="123" spans="1:8">
      <c r="A123" s="2" t="s">
        <v>25</v>
      </c>
      <c r="B123" s="2"/>
      <c r="C123" s="2"/>
      <c r="D123" s="2"/>
      <c r="E123" s="2"/>
      <c r="F123" s="2"/>
      <c r="G123" s="2"/>
      <c r="H123" s="2"/>
    </row>
    <row r="124" spans="1:8">
      <c r="A124" s="2" t="s">
        <v>24</v>
      </c>
      <c r="B124" s="2"/>
      <c r="C124" s="2"/>
      <c r="D124" s="2"/>
      <c r="E124" s="2" t="s">
        <v>17</v>
      </c>
      <c r="F124" s="2"/>
      <c r="G124" s="2"/>
      <c r="H124" s="2"/>
    </row>
    <row r="125" spans="1:8" ht="18.75" customHeight="1">
      <c r="A125" s="2"/>
      <c r="B125" s="2"/>
      <c r="C125" s="2"/>
      <c r="D125" s="2"/>
      <c r="E125" s="2"/>
      <c r="F125" s="2"/>
      <c r="G125" s="2"/>
      <c r="H125" s="2"/>
    </row>
    <row r="126" spans="1:8">
      <c r="A126" s="2" t="s">
        <v>26</v>
      </c>
      <c r="B126" s="2"/>
      <c r="C126" s="2"/>
      <c r="D126" s="2"/>
      <c r="E126" s="2" t="s">
        <v>17</v>
      </c>
      <c r="F126" s="2"/>
      <c r="G126" s="2"/>
      <c r="H126" s="2"/>
    </row>
    <row r="127" spans="1:8" ht="19.5" customHeight="1">
      <c r="A127" s="2"/>
      <c r="B127" s="2"/>
      <c r="C127" s="2"/>
      <c r="D127" s="2"/>
      <c r="E127" s="2"/>
      <c r="F127" s="2"/>
      <c r="G127" s="2"/>
      <c r="H127" s="2"/>
    </row>
    <row r="128" spans="1:8">
      <c r="A128" s="2" t="s">
        <v>21</v>
      </c>
      <c r="B128" s="2"/>
      <c r="C128" s="2"/>
      <c r="D128" s="2"/>
      <c r="E128" s="2" t="s">
        <v>17</v>
      </c>
      <c r="F128" s="2"/>
      <c r="G128" s="2"/>
      <c r="H128" s="2"/>
    </row>
  </sheetData>
  <sheetProtection password="CC23" sheet="1" objects="1" scenarios="1" formatCells="0" formatColumns="0" formatRows="0"/>
  <dataConsolidate/>
  <mergeCells count="83">
    <mergeCell ref="B28:D28"/>
    <mergeCell ref="D8:H8"/>
    <mergeCell ref="D7:H7"/>
    <mergeCell ref="A8:C8"/>
    <mergeCell ref="B22:D22"/>
    <mergeCell ref="A10:H10"/>
    <mergeCell ref="A15:H15"/>
    <mergeCell ref="A13:H13"/>
    <mergeCell ref="A14:H14"/>
    <mergeCell ref="A5:H5"/>
    <mergeCell ref="A7:C7"/>
    <mergeCell ref="A21:D21"/>
    <mergeCell ref="A16:H16"/>
    <mergeCell ref="A12:H12"/>
    <mergeCell ref="A1:B3"/>
    <mergeCell ref="C2:E2"/>
    <mergeCell ref="C1:H1"/>
    <mergeCell ref="F2:H2"/>
    <mergeCell ref="F3:H3"/>
    <mergeCell ref="C3:E3"/>
    <mergeCell ref="A39:D39"/>
    <mergeCell ref="B48:D48"/>
    <mergeCell ref="B29:D29"/>
    <mergeCell ref="B41:D41"/>
    <mergeCell ref="B43:D43"/>
    <mergeCell ref="B45:D45"/>
    <mergeCell ref="B44:D44"/>
    <mergeCell ref="A61:D61"/>
    <mergeCell ref="B42:D42"/>
    <mergeCell ref="B40:D40"/>
    <mergeCell ref="B65:H65"/>
    <mergeCell ref="A53:D53"/>
    <mergeCell ref="A56:H56"/>
    <mergeCell ref="B60:D60"/>
    <mergeCell ref="B59:D59"/>
    <mergeCell ref="B46:D46"/>
    <mergeCell ref="B47:D47"/>
    <mergeCell ref="A62:D62"/>
    <mergeCell ref="B50:D50"/>
    <mergeCell ref="A52:D52"/>
    <mergeCell ref="B49:D49"/>
    <mergeCell ref="B51:D51"/>
    <mergeCell ref="A58:D58"/>
    <mergeCell ref="A78:H78"/>
    <mergeCell ref="A70:H70"/>
    <mergeCell ref="A68:H68"/>
    <mergeCell ref="A74:H74"/>
    <mergeCell ref="A77:H77"/>
    <mergeCell ref="A75:H75"/>
    <mergeCell ref="A76:H76"/>
    <mergeCell ref="A71:H71"/>
    <mergeCell ref="A69:H69"/>
    <mergeCell ref="A72:H72"/>
    <mergeCell ref="E109:H109"/>
    <mergeCell ref="A108:H108"/>
    <mergeCell ref="A109:D109"/>
    <mergeCell ref="A107:H107"/>
    <mergeCell ref="D90:F90"/>
    <mergeCell ref="F105:H105"/>
    <mergeCell ref="B105:D105"/>
    <mergeCell ref="F102:H102"/>
    <mergeCell ref="F103:H103"/>
    <mergeCell ref="D89:F89"/>
    <mergeCell ref="F104:H104"/>
    <mergeCell ref="A95:H95"/>
    <mergeCell ref="A94:H94"/>
    <mergeCell ref="B81:H81"/>
    <mergeCell ref="A79:H79"/>
    <mergeCell ref="E115:H115"/>
    <mergeCell ref="E110:H110"/>
    <mergeCell ref="A111:D111"/>
    <mergeCell ref="E111:H111"/>
    <mergeCell ref="A115:D115"/>
    <mergeCell ref="A113:D113"/>
    <mergeCell ref="E114:H114"/>
    <mergeCell ref="A110:D110"/>
    <mergeCell ref="A112:D112"/>
    <mergeCell ref="A114:D114"/>
    <mergeCell ref="E113:H113"/>
    <mergeCell ref="E112:H112"/>
    <mergeCell ref="D83:F83"/>
    <mergeCell ref="D84:F84"/>
    <mergeCell ref="D85:F85"/>
  </mergeCells>
  <phoneticPr fontId="1" type="noConversion"/>
  <dataValidations count="1">
    <dataValidation type="list" allowBlank="1" showInputMessage="1" showErrorMessage="1" sqref="C35">
      <formula1>level</formula1>
    </dataValidation>
  </dataValidations>
  <pageMargins left="0.4" right="0.4" top="0.5" bottom="0.5" header="0.36" footer="0.19"/>
  <pageSetup paperSize="9" scale="70" orientation="portrait" r:id="rId1"/>
  <headerFooter alignWithMargins="0">
    <oddFooter>&amp;L&amp;8STAFF PERFORMANCE REVIEW&amp;CForm: FR-HMR-005 - Rev: 2.1&amp;R&amp;9                         Page: &amp;P of &amp;N</oddFooter>
  </headerFooter>
  <rowBreaks count="1" manualBreakCount="1">
    <brk id="3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6153" r:id="rId4" name="Check Box 9">
              <controlPr defaultSize="0" autoFill="0" autoLine="0" autoPict="0">
                <anchor moveWithCells="1" sizeWithCells="1">
                  <from>
                    <xdr:col>2</xdr:col>
                    <xdr:colOff>885825</xdr:colOff>
                    <xdr:row>9</xdr:row>
                    <xdr:rowOff>9525</xdr:rowOff>
                  </from>
                  <to>
                    <xdr:col>2</xdr:col>
                    <xdr:colOff>1152525</xdr:colOff>
                    <xdr:row>10</xdr:row>
                    <xdr:rowOff>9525</xdr:rowOff>
                  </to>
                </anchor>
              </controlPr>
            </control>
          </mc:Choice>
        </mc:AlternateContent>
        <mc:AlternateContent xmlns:mc="http://schemas.openxmlformats.org/markup-compatibility/2006">
          <mc:Choice Requires="x14">
            <control shapeId="6155" r:id="rId5" name="Check Box 11">
              <controlPr defaultSize="0" autoFill="0" autoLine="0" autoPict="0">
                <anchor moveWithCells="1" sizeWithCells="1">
                  <from>
                    <xdr:col>1</xdr:col>
                    <xdr:colOff>1019175</xdr:colOff>
                    <xdr:row>9</xdr:row>
                    <xdr:rowOff>9525</xdr:rowOff>
                  </from>
                  <to>
                    <xdr:col>1</xdr:col>
                    <xdr:colOff>1257300</xdr:colOff>
                    <xdr:row>9</xdr:row>
                    <xdr:rowOff>200025</xdr:rowOff>
                  </to>
                </anchor>
              </controlPr>
            </control>
          </mc:Choice>
        </mc:AlternateContent>
        <mc:AlternateContent xmlns:mc="http://schemas.openxmlformats.org/markup-compatibility/2006">
          <mc:Choice Requires="x14">
            <control shapeId="6156" r:id="rId6" name="Check Box 12">
              <controlPr defaultSize="0" autoFill="0" autoLine="0" autoPict="0">
                <anchor moveWithCells="1" sizeWithCells="1">
                  <from>
                    <xdr:col>6</xdr:col>
                    <xdr:colOff>228600</xdr:colOff>
                    <xdr:row>8</xdr:row>
                    <xdr:rowOff>171450</xdr:rowOff>
                  </from>
                  <to>
                    <xdr:col>6</xdr:col>
                    <xdr:colOff>504825</xdr:colOff>
                    <xdr:row>10</xdr:row>
                    <xdr:rowOff>28575</xdr:rowOff>
                  </to>
                </anchor>
              </controlPr>
            </control>
          </mc:Choice>
        </mc:AlternateContent>
        <mc:AlternateContent xmlns:mc="http://schemas.openxmlformats.org/markup-compatibility/2006">
          <mc:Choice Requires="x14">
            <control shapeId="6223" r:id="rId7" name="Check Box 79">
              <controlPr defaultSize="0" autoFill="0" autoLine="0" autoPict="0">
                <anchor moveWithCells="1" sizeWithCells="1">
                  <from>
                    <xdr:col>4</xdr:col>
                    <xdr:colOff>219075</xdr:colOff>
                    <xdr:row>9</xdr:row>
                    <xdr:rowOff>0</xdr:rowOff>
                  </from>
                  <to>
                    <xdr:col>4</xdr:col>
                    <xdr:colOff>533400</xdr:colOff>
                    <xdr:row>9</xdr:row>
                    <xdr:rowOff>200025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104"/>
  <sheetViews>
    <sheetView showGridLines="0" tabSelected="1" workbookViewId="0">
      <pane xSplit="6" ySplit="2" topLeftCell="G15" activePane="bottomRight" state="frozen"/>
      <selection pane="topRight" activeCell="G1" sqref="G1"/>
      <selection pane="bottomLeft" activeCell="A3" sqref="A3"/>
      <selection pane="bottomRight" activeCell="B20" sqref="B20"/>
    </sheetView>
  </sheetViews>
  <sheetFormatPr defaultColWidth="9.140625" defaultRowHeight="12.75" outlineLevelCol="1"/>
  <cols>
    <col min="1" max="1" width="9.5703125" style="24" customWidth="1"/>
    <col min="2" max="2" width="42.7109375" style="97" customWidth="1"/>
    <col min="3" max="3" width="17.85546875" style="24" customWidth="1"/>
    <col min="4" max="4" width="13.140625" style="24" bestFit="1" customWidth="1"/>
    <col min="5" max="5" width="45.7109375" style="24" customWidth="1"/>
    <col min="6" max="6" width="42.28515625" style="28" customWidth="1"/>
    <col min="7" max="9" width="5.85546875" style="28" customWidth="1" outlineLevel="1"/>
    <col min="10" max="14" width="10.7109375" style="24" customWidth="1" outlineLevel="1"/>
    <col min="15" max="16384" width="9.140625" style="28"/>
  </cols>
  <sheetData>
    <row r="1" spans="1:15" ht="15.75">
      <c r="A1" s="96" t="s">
        <v>227</v>
      </c>
    </row>
    <row r="2" spans="1:15" ht="12" customHeight="1"/>
    <row r="3" spans="1:15">
      <c r="A3" s="238" t="s">
        <v>228</v>
      </c>
      <c r="B3" s="239" t="s">
        <v>201</v>
      </c>
      <c r="C3" s="238" t="s">
        <v>202</v>
      </c>
      <c r="D3" s="238" t="s">
        <v>58</v>
      </c>
      <c r="E3" s="237" t="s">
        <v>260</v>
      </c>
      <c r="F3" s="237"/>
      <c r="G3" s="241" t="s">
        <v>203</v>
      </c>
      <c r="H3" s="241" t="s">
        <v>37</v>
      </c>
      <c r="I3" s="241" t="s">
        <v>204</v>
      </c>
      <c r="J3" s="229">
        <v>1</v>
      </c>
      <c r="K3" s="229">
        <v>2</v>
      </c>
      <c r="L3" s="229">
        <v>3</v>
      </c>
      <c r="M3" s="229">
        <v>4</v>
      </c>
      <c r="N3" s="230">
        <v>5</v>
      </c>
      <c r="O3" s="98"/>
    </row>
    <row r="4" spans="1:15" ht="31.15" customHeight="1">
      <c r="A4" s="238"/>
      <c r="B4" s="240"/>
      <c r="C4" s="238"/>
      <c r="D4" s="238"/>
      <c r="E4" s="99" t="s">
        <v>229</v>
      </c>
      <c r="F4" s="99" t="s">
        <v>230</v>
      </c>
      <c r="G4" s="241"/>
      <c r="H4" s="241"/>
      <c r="I4" s="241"/>
      <c r="J4" s="229"/>
      <c r="K4" s="229"/>
      <c r="L4" s="229"/>
      <c r="M4" s="229"/>
      <c r="N4" s="231"/>
      <c r="O4" s="98"/>
    </row>
    <row r="5" spans="1:15" ht="12.75" customHeight="1">
      <c r="A5" s="227" t="s">
        <v>156</v>
      </c>
      <c r="B5" s="100" t="s">
        <v>80</v>
      </c>
      <c r="C5" s="35" t="s">
        <v>176</v>
      </c>
      <c r="D5" s="35" t="s">
        <v>175</v>
      </c>
      <c r="E5" s="119" t="s">
        <v>301</v>
      </c>
      <c r="F5" s="120"/>
      <c r="G5" s="125">
        <f t="shared" ref="G5:H12" si="0">IF(ISNA(MATCH(C5, $J5:$N5, 0)), 0, MATCH(C5,$J5:$N5,0))</f>
        <v>4</v>
      </c>
      <c r="H5" s="125">
        <f t="shared" si="0"/>
        <v>3</v>
      </c>
      <c r="I5" s="125">
        <v>1</v>
      </c>
      <c r="J5" s="126" t="s">
        <v>173</v>
      </c>
      <c r="K5" s="126" t="s">
        <v>174</v>
      </c>
      <c r="L5" s="126" t="s">
        <v>175</v>
      </c>
      <c r="M5" s="126" t="s">
        <v>176</v>
      </c>
      <c r="N5" s="126" t="s">
        <v>177</v>
      </c>
    </row>
    <row r="6" spans="1:15">
      <c r="A6" s="227"/>
      <c r="B6" s="101" t="s">
        <v>81</v>
      </c>
      <c r="C6" s="33" t="s">
        <v>170</v>
      </c>
      <c r="D6" s="33" t="s">
        <v>169</v>
      </c>
      <c r="E6" s="121" t="s">
        <v>302</v>
      </c>
      <c r="F6" s="122"/>
      <c r="G6" s="125">
        <f t="shared" si="0"/>
        <v>4</v>
      </c>
      <c r="H6" s="125">
        <f t="shared" si="0"/>
        <v>3</v>
      </c>
      <c r="I6" s="125">
        <v>1</v>
      </c>
      <c r="J6" s="126" t="s">
        <v>168</v>
      </c>
      <c r="K6" s="126" t="s">
        <v>171</v>
      </c>
      <c r="L6" s="126" t="s">
        <v>169</v>
      </c>
      <c r="M6" s="126" t="s">
        <v>170</v>
      </c>
      <c r="N6" s="126" t="s">
        <v>172</v>
      </c>
    </row>
    <row r="7" spans="1:15" ht="25.5">
      <c r="A7" s="227"/>
      <c r="B7" s="101" t="s">
        <v>82</v>
      </c>
      <c r="C7" s="33" t="s">
        <v>169</v>
      </c>
      <c r="D7" s="33" t="s">
        <v>169</v>
      </c>
      <c r="E7" s="121" t="s">
        <v>303</v>
      </c>
      <c r="F7" s="122"/>
      <c r="G7" s="125">
        <f t="shared" si="0"/>
        <v>3</v>
      </c>
      <c r="H7" s="125">
        <f t="shared" si="0"/>
        <v>3</v>
      </c>
      <c r="I7" s="125">
        <v>1</v>
      </c>
      <c r="J7" s="126" t="s">
        <v>168</v>
      </c>
      <c r="K7" s="126" t="s">
        <v>171</v>
      </c>
      <c r="L7" s="126" t="s">
        <v>169</v>
      </c>
      <c r="M7" s="126" t="s">
        <v>170</v>
      </c>
      <c r="N7" s="126" t="s">
        <v>172</v>
      </c>
    </row>
    <row r="8" spans="1:15" ht="25.5">
      <c r="A8" s="227"/>
      <c r="B8" s="102" t="s">
        <v>83</v>
      </c>
      <c r="C8" s="34" t="s">
        <v>169</v>
      </c>
      <c r="D8" s="34" t="s">
        <v>33</v>
      </c>
      <c r="E8" s="121"/>
      <c r="F8" s="122" t="s">
        <v>304</v>
      </c>
      <c r="G8" s="125">
        <f t="shared" si="0"/>
        <v>3</v>
      </c>
      <c r="H8" s="125">
        <f t="shared" si="0"/>
        <v>0</v>
      </c>
      <c r="I8" s="125">
        <v>1</v>
      </c>
      <c r="J8" s="126" t="s">
        <v>178</v>
      </c>
      <c r="K8" s="126" t="s">
        <v>170</v>
      </c>
      <c r="L8" s="126" t="s">
        <v>169</v>
      </c>
      <c r="M8" s="126" t="s">
        <v>171</v>
      </c>
      <c r="N8" s="126" t="s">
        <v>168</v>
      </c>
    </row>
    <row r="9" spans="1:15">
      <c r="A9" s="227"/>
      <c r="B9" s="102" t="s">
        <v>84</v>
      </c>
      <c r="C9" s="34" t="s">
        <v>168</v>
      </c>
      <c r="D9" s="34" t="s">
        <v>168</v>
      </c>
      <c r="E9" s="121"/>
      <c r="F9" s="122"/>
      <c r="G9" s="125">
        <f t="shared" si="0"/>
        <v>5</v>
      </c>
      <c r="H9" s="125">
        <f t="shared" si="0"/>
        <v>5</v>
      </c>
      <c r="I9" s="125">
        <v>1</v>
      </c>
      <c r="J9" s="126" t="s">
        <v>178</v>
      </c>
      <c r="K9" s="126" t="s">
        <v>170</v>
      </c>
      <c r="L9" s="126" t="s">
        <v>169</v>
      </c>
      <c r="M9" s="126" t="s">
        <v>171</v>
      </c>
      <c r="N9" s="126" t="s">
        <v>168</v>
      </c>
    </row>
    <row r="10" spans="1:15">
      <c r="A10" s="227"/>
      <c r="B10" s="102" t="s">
        <v>85</v>
      </c>
      <c r="C10" s="34" t="s">
        <v>181</v>
      </c>
      <c r="D10" s="34" t="s">
        <v>182</v>
      </c>
      <c r="E10" s="121" t="s">
        <v>305</v>
      </c>
      <c r="F10" s="122" t="s">
        <v>306</v>
      </c>
      <c r="G10" s="125">
        <f t="shared" si="0"/>
        <v>2</v>
      </c>
      <c r="H10" s="125">
        <f t="shared" si="0"/>
        <v>4</v>
      </c>
      <c r="I10" s="125">
        <v>1</v>
      </c>
      <c r="J10" s="126" t="s">
        <v>180</v>
      </c>
      <c r="K10" s="126" t="s">
        <v>181</v>
      </c>
      <c r="L10" s="126" t="s">
        <v>183</v>
      </c>
      <c r="M10" s="126" t="s">
        <v>182</v>
      </c>
      <c r="N10" s="126" t="s">
        <v>179</v>
      </c>
    </row>
    <row r="11" spans="1:15" ht="25.5">
      <c r="A11" s="227"/>
      <c r="B11" s="102" t="s">
        <v>86</v>
      </c>
      <c r="C11" s="34" t="s">
        <v>171</v>
      </c>
      <c r="D11" s="34" t="s">
        <v>170</v>
      </c>
      <c r="E11" s="121"/>
      <c r="F11" s="122" t="s">
        <v>307</v>
      </c>
      <c r="G11" s="125">
        <f t="shared" si="0"/>
        <v>4</v>
      </c>
      <c r="H11" s="125">
        <f t="shared" si="0"/>
        <v>2</v>
      </c>
      <c r="I11" s="125">
        <v>1</v>
      </c>
      <c r="J11" s="126" t="s">
        <v>178</v>
      </c>
      <c r="K11" s="126" t="s">
        <v>170</v>
      </c>
      <c r="L11" s="126" t="s">
        <v>169</v>
      </c>
      <c r="M11" s="126" t="s">
        <v>171</v>
      </c>
      <c r="N11" s="126" t="s">
        <v>168</v>
      </c>
    </row>
    <row r="12" spans="1:15">
      <c r="A12" s="227"/>
      <c r="B12" s="102" t="s">
        <v>87</v>
      </c>
      <c r="C12" s="34" t="s">
        <v>170</v>
      </c>
      <c r="D12" s="34" t="s">
        <v>169</v>
      </c>
      <c r="E12" s="121"/>
      <c r="F12" s="122"/>
      <c r="G12" s="125">
        <f t="shared" si="0"/>
        <v>4</v>
      </c>
      <c r="H12" s="125">
        <f t="shared" si="0"/>
        <v>3</v>
      </c>
      <c r="I12" s="125">
        <v>1</v>
      </c>
      <c r="J12" s="126" t="s">
        <v>168</v>
      </c>
      <c r="K12" s="126" t="s">
        <v>171</v>
      </c>
      <c r="L12" s="126" t="s">
        <v>169</v>
      </c>
      <c r="M12" s="126" t="s">
        <v>170</v>
      </c>
      <c r="N12" s="126" t="s">
        <v>172</v>
      </c>
    </row>
    <row r="13" spans="1:15">
      <c r="A13" s="228"/>
      <c r="B13" s="103" t="s">
        <v>34</v>
      </c>
      <c r="C13" s="29">
        <f>SUMPRODUCT(G5:G12, $I5:$I12)/SUM($I5:$I12)</f>
        <v>3.625</v>
      </c>
      <c r="D13" s="29">
        <f>SUMPRODUCT(H5:H12, $I5:$I12)/SUM($I5:$I12)</f>
        <v>2.875</v>
      </c>
      <c r="E13" s="121"/>
      <c r="F13" s="122"/>
      <c r="G13" s="125"/>
      <c r="H13" s="125"/>
      <c r="I13" s="125"/>
      <c r="J13" s="126"/>
      <c r="K13" s="126"/>
      <c r="L13" s="126"/>
      <c r="M13" s="126"/>
      <c r="N13" s="126"/>
    </row>
    <row r="14" spans="1:15" ht="26.45" customHeight="1">
      <c r="A14" s="226" t="s">
        <v>157</v>
      </c>
      <c r="B14" s="104" t="s">
        <v>88</v>
      </c>
      <c r="C14" s="32" t="s">
        <v>183</v>
      </c>
      <c r="D14" s="32" t="s">
        <v>183</v>
      </c>
      <c r="E14" s="121"/>
      <c r="F14" s="122"/>
      <c r="G14" s="125">
        <f t="shared" ref="G14:H18" si="1">IF(ISNA(MATCH(C14, $J14:$N14, 0)), 0, MATCH(C14,$J14:$N14,0))</f>
        <v>3</v>
      </c>
      <c r="H14" s="125">
        <f t="shared" si="1"/>
        <v>3</v>
      </c>
      <c r="I14" s="125">
        <v>1</v>
      </c>
      <c r="J14" s="126" t="s">
        <v>184</v>
      </c>
      <c r="K14" s="126" t="s">
        <v>174</v>
      </c>
      <c r="L14" s="126" t="s">
        <v>183</v>
      </c>
      <c r="M14" s="126" t="s">
        <v>177</v>
      </c>
      <c r="N14" s="126" t="s">
        <v>187</v>
      </c>
    </row>
    <row r="15" spans="1:15" ht="42.6" customHeight="1">
      <c r="A15" s="227"/>
      <c r="B15" s="101" t="s">
        <v>89</v>
      </c>
      <c r="C15" s="33" t="s">
        <v>187</v>
      </c>
      <c r="D15" s="33" t="s">
        <v>177</v>
      </c>
      <c r="E15" s="121" t="s">
        <v>308</v>
      </c>
      <c r="F15" s="122"/>
      <c r="G15" s="125">
        <f t="shared" si="1"/>
        <v>5</v>
      </c>
      <c r="H15" s="125">
        <f t="shared" si="1"/>
        <v>4</v>
      </c>
      <c r="I15" s="125">
        <v>1</v>
      </c>
      <c r="J15" s="126" t="s">
        <v>184</v>
      </c>
      <c r="K15" s="126" t="s">
        <v>174</v>
      </c>
      <c r="L15" s="126" t="s">
        <v>183</v>
      </c>
      <c r="M15" s="126" t="s">
        <v>177</v>
      </c>
      <c r="N15" s="126" t="s">
        <v>187</v>
      </c>
    </row>
    <row r="16" spans="1:15" ht="25.5">
      <c r="A16" s="227"/>
      <c r="B16" s="101" t="s">
        <v>90</v>
      </c>
      <c r="C16" s="33" t="s">
        <v>172</v>
      </c>
      <c r="D16" s="33" t="s">
        <v>170</v>
      </c>
      <c r="E16" s="121"/>
      <c r="F16" s="122"/>
      <c r="G16" s="125">
        <f t="shared" si="1"/>
        <v>5</v>
      </c>
      <c r="H16" s="125">
        <f t="shared" si="1"/>
        <v>4</v>
      </c>
      <c r="I16" s="125">
        <v>1</v>
      </c>
      <c r="J16" s="126" t="s">
        <v>168</v>
      </c>
      <c r="K16" s="126" t="s">
        <v>171</v>
      </c>
      <c r="L16" s="126" t="s">
        <v>169</v>
      </c>
      <c r="M16" s="126" t="s">
        <v>170</v>
      </c>
      <c r="N16" s="126" t="s">
        <v>172</v>
      </c>
    </row>
    <row r="17" spans="1:14" ht="38.25">
      <c r="A17" s="227"/>
      <c r="B17" s="105" t="s">
        <v>91</v>
      </c>
      <c r="C17" s="33" t="s">
        <v>170</v>
      </c>
      <c r="D17" s="33" t="s">
        <v>170</v>
      </c>
      <c r="E17" s="121" t="s">
        <v>309</v>
      </c>
      <c r="F17" s="122"/>
      <c r="G17" s="125">
        <f t="shared" si="1"/>
        <v>4</v>
      </c>
      <c r="H17" s="125">
        <f t="shared" si="1"/>
        <v>4</v>
      </c>
      <c r="I17" s="125">
        <v>1</v>
      </c>
      <c r="J17" s="126" t="s">
        <v>168</v>
      </c>
      <c r="K17" s="126" t="s">
        <v>171</v>
      </c>
      <c r="L17" s="126" t="s">
        <v>169</v>
      </c>
      <c r="M17" s="126" t="s">
        <v>170</v>
      </c>
      <c r="N17" s="126" t="s">
        <v>172</v>
      </c>
    </row>
    <row r="18" spans="1:14" ht="51">
      <c r="A18" s="227"/>
      <c r="B18" s="101" t="s">
        <v>92</v>
      </c>
      <c r="C18" s="33" t="s">
        <v>170</v>
      </c>
      <c r="D18" s="33" t="s">
        <v>171</v>
      </c>
      <c r="E18" s="121"/>
      <c r="F18" s="122"/>
      <c r="G18" s="125">
        <f t="shared" si="1"/>
        <v>4</v>
      </c>
      <c r="H18" s="125">
        <f t="shared" si="1"/>
        <v>2</v>
      </c>
      <c r="I18" s="125">
        <v>1</v>
      </c>
      <c r="J18" s="126" t="s">
        <v>168</v>
      </c>
      <c r="K18" s="126" t="s">
        <v>171</v>
      </c>
      <c r="L18" s="126" t="s">
        <v>169</v>
      </c>
      <c r="M18" s="126" t="s">
        <v>170</v>
      </c>
      <c r="N18" s="126" t="s">
        <v>172</v>
      </c>
    </row>
    <row r="19" spans="1:14">
      <c r="A19" s="228"/>
      <c r="B19" s="106" t="s">
        <v>34</v>
      </c>
      <c r="C19" s="29">
        <f>SUMPRODUCT(G14:G18, $I14:$I18)/SUM($I14:$I18)</f>
        <v>4.2</v>
      </c>
      <c r="D19" s="29">
        <f>SUMPRODUCT(H14:H18, $I14:$I18)/SUM($I14:$I18)</f>
        <v>3.4</v>
      </c>
      <c r="E19" s="121"/>
      <c r="F19" s="122"/>
      <c r="G19" s="125"/>
      <c r="H19" s="125"/>
      <c r="I19" s="125"/>
      <c r="J19" s="126"/>
      <c r="K19" s="126"/>
      <c r="L19" s="126"/>
      <c r="M19" s="126"/>
      <c r="N19" s="126"/>
    </row>
    <row r="20" spans="1:14" ht="38.25">
      <c r="A20" s="226" t="s">
        <v>158</v>
      </c>
      <c r="B20" s="105" t="s">
        <v>93</v>
      </c>
      <c r="C20" s="33" t="s">
        <v>189</v>
      </c>
      <c r="D20" s="33" t="s">
        <v>190</v>
      </c>
      <c r="E20" s="121"/>
      <c r="F20" s="122"/>
      <c r="G20" s="125">
        <f t="shared" ref="G20:H26" si="2">IF(ISNA(MATCH(C20, $J20:$N20, 0)), 0, MATCH(C20,$J20:$N20,0))</f>
        <v>4</v>
      </c>
      <c r="H20" s="125">
        <f t="shared" si="2"/>
        <v>5</v>
      </c>
      <c r="I20" s="125">
        <v>1</v>
      </c>
      <c r="J20" s="126" t="s">
        <v>191</v>
      </c>
      <c r="K20" s="126" t="s">
        <v>192</v>
      </c>
      <c r="L20" s="126" t="s">
        <v>188</v>
      </c>
      <c r="M20" s="126" t="s">
        <v>189</v>
      </c>
      <c r="N20" s="126" t="s">
        <v>190</v>
      </c>
    </row>
    <row r="21" spans="1:14">
      <c r="A21" s="227"/>
      <c r="B21" s="101" t="s">
        <v>94</v>
      </c>
      <c r="C21" s="33" t="s">
        <v>193</v>
      </c>
      <c r="D21" s="33" t="s">
        <v>174</v>
      </c>
      <c r="E21" s="121"/>
      <c r="F21" s="122"/>
      <c r="G21" s="125">
        <f t="shared" si="2"/>
        <v>3</v>
      </c>
      <c r="H21" s="125">
        <f t="shared" si="2"/>
        <v>2</v>
      </c>
      <c r="I21" s="125">
        <v>1</v>
      </c>
      <c r="J21" s="126" t="s">
        <v>173</v>
      </c>
      <c r="K21" s="126" t="s">
        <v>174</v>
      </c>
      <c r="L21" s="126" t="s">
        <v>193</v>
      </c>
      <c r="M21" s="126" t="s">
        <v>185</v>
      </c>
      <c r="N21" s="126" t="s">
        <v>194</v>
      </c>
    </row>
    <row r="22" spans="1:14">
      <c r="A22" s="227"/>
      <c r="B22" s="101" t="s">
        <v>95</v>
      </c>
      <c r="C22" s="33" t="s">
        <v>193</v>
      </c>
      <c r="D22" s="33" t="s">
        <v>193</v>
      </c>
      <c r="E22" s="121"/>
      <c r="F22" s="122"/>
      <c r="G22" s="125">
        <f t="shared" si="2"/>
        <v>3</v>
      </c>
      <c r="H22" s="125">
        <f t="shared" si="2"/>
        <v>3</v>
      </c>
      <c r="I22" s="125">
        <v>1</v>
      </c>
      <c r="J22" s="126" t="s">
        <v>173</v>
      </c>
      <c r="K22" s="126" t="s">
        <v>174</v>
      </c>
      <c r="L22" s="126" t="s">
        <v>193</v>
      </c>
      <c r="M22" s="126" t="s">
        <v>185</v>
      </c>
      <c r="N22" s="126" t="s">
        <v>194</v>
      </c>
    </row>
    <row r="23" spans="1:14">
      <c r="A23" s="227"/>
      <c r="B23" s="101" t="s">
        <v>96</v>
      </c>
      <c r="C23" s="33" t="s">
        <v>193</v>
      </c>
      <c r="D23" s="33" t="s">
        <v>185</v>
      </c>
      <c r="E23" s="121"/>
      <c r="F23" s="122"/>
      <c r="G23" s="125">
        <f t="shared" si="2"/>
        <v>3</v>
      </c>
      <c r="H23" s="125">
        <f t="shared" si="2"/>
        <v>4</v>
      </c>
      <c r="I23" s="125">
        <v>1</v>
      </c>
      <c r="J23" s="126" t="s">
        <v>173</v>
      </c>
      <c r="K23" s="126" t="s">
        <v>174</v>
      </c>
      <c r="L23" s="126" t="s">
        <v>193</v>
      </c>
      <c r="M23" s="126" t="s">
        <v>185</v>
      </c>
      <c r="N23" s="126" t="s">
        <v>194</v>
      </c>
    </row>
    <row r="24" spans="1:14">
      <c r="A24" s="227"/>
      <c r="B24" s="101" t="s">
        <v>97</v>
      </c>
      <c r="C24" s="33" t="s">
        <v>185</v>
      </c>
      <c r="D24" s="33" t="s">
        <v>185</v>
      </c>
      <c r="E24" s="121"/>
      <c r="F24" s="122"/>
      <c r="G24" s="125">
        <f t="shared" si="2"/>
        <v>4</v>
      </c>
      <c r="H24" s="125">
        <f t="shared" si="2"/>
        <v>4</v>
      </c>
      <c r="I24" s="125">
        <v>1</v>
      </c>
      <c r="J24" s="126" t="s">
        <v>173</v>
      </c>
      <c r="K24" s="126" t="s">
        <v>174</v>
      </c>
      <c r="L24" s="126" t="s">
        <v>193</v>
      </c>
      <c r="M24" s="126" t="s">
        <v>185</v>
      </c>
      <c r="N24" s="126" t="s">
        <v>194</v>
      </c>
    </row>
    <row r="25" spans="1:14">
      <c r="A25" s="227"/>
      <c r="B25" s="107" t="s">
        <v>98</v>
      </c>
      <c r="C25" s="33" t="s">
        <v>185</v>
      </c>
      <c r="D25" s="33" t="s">
        <v>173</v>
      </c>
      <c r="E25" s="121"/>
      <c r="F25" s="122"/>
      <c r="G25" s="125">
        <f t="shared" si="2"/>
        <v>4</v>
      </c>
      <c r="H25" s="125">
        <f t="shared" si="2"/>
        <v>1</v>
      </c>
      <c r="I25" s="125">
        <v>1</v>
      </c>
      <c r="J25" s="126" t="s">
        <v>173</v>
      </c>
      <c r="K25" s="126" t="s">
        <v>174</v>
      </c>
      <c r="L25" s="126" t="s">
        <v>193</v>
      </c>
      <c r="M25" s="126" t="s">
        <v>185</v>
      </c>
      <c r="N25" s="126" t="s">
        <v>194</v>
      </c>
    </row>
    <row r="26" spans="1:14">
      <c r="A26" s="227"/>
      <c r="B26" s="108" t="s">
        <v>99</v>
      </c>
      <c r="C26" s="34" t="s">
        <v>193</v>
      </c>
      <c r="D26" s="34" t="s">
        <v>185</v>
      </c>
      <c r="E26" s="121"/>
      <c r="F26" s="122"/>
      <c r="G26" s="125">
        <f t="shared" si="2"/>
        <v>3</v>
      </c>
      <c r="H26" s="125">
        <f t="shared" si="2"/>
        <v>4</v>
      </c>
      <c r="I26" s="125">
        <v>1</v>
      </c>
      <c r="J26" s="126" t="s">
        <v>173</v>
      </c>
      <c r="K26" s="126" t="s">
        <v>174</v>
      </c>
      <c r="L26" s="126" t="s">
        <v>193</v>
      </c>
      <c r="M26" s="126" t="s">
        <v>185</v>
      </c>
      <c r="N26" s="126" t="s">
        <v>194</v>
      </c>
    </row>
    <row r="27" spans="1:14">
      <c r="A27" s="228"/>
      <c r="B27" s="103" t="s">
        <v>34</v>
      </c>
      <c r="C27" s="29">
        <f>SUMPRODUCT(G20:G26, $I20:$I26)/SUM($I20:$I26)</f>
        <v>3.4285714285714284</v>
      </c>
      <c r="D27" s="29">
        <f>SUMPRODUCT(H20:H26, $I20:$I26)/SUM($I20:$I26)</f>
        <v>3.2857142857142856</v>
      </c>
      <c r="E27" s="121"/>
      <c r="F27" s="122"/>
      <c r="G27" s="125"/>
      <c r="H27" s="125"/>
      <c r="I27" s="125"/>
      <c r="J27" s="126"/>
      <c r="K27" s="126"/>
      <c r="L27" s="126"/>
      <c r="M27" s="126"/>
      <c r="N27" s="126"/>
    </row>
    <row r="28" spans="1:14" ht="25.5" customHeight="1">
      <c r="A28" s="226" t="s">
        <v>159</v>
      </c>
      <c r="B28" s="109" t="s">
        <v>100</v>
      </c>
      <c r="C28" s="32" t="s">
        <v>170</v>
      </c>
      <c r="D28" s="32" t="s">
        <v>170</v>
      </c>
      <c r="E28" s="121"/>
      <c r="F28" s="122"/>
      <c r="G28" s="125">
        <f t="shared" ref="G28:H31" si="3">IF(ISNA(MATCH(C28, $J28:$N28, 0)), 0, MATCH(C28,$J28:$N28,0))</f>
        <v>4</v>
      </c>
      <c r="H28" s="125">
        <f t="shared" si="3"/>
        <v>4</v>
      </c>
      <c r="I28" s="125">
        <v>1</v>
      </c>
      <c r="J28" s="126" t="s">
        <v>168</v>
      </c>
      <c r="K28" s="126" t="s">
        <v>171</v>
      </c>
      <c r="L28" s="126" t="s">
        <v>169</v>
      </c>
      <c r="M28" s="126" t="s">
        <v>170</v>
      </c>
      <c r="N28" s="126" t="s">
        <v>172</v>
      </c>
    </row>
    <row r="29" spans="1:14">
      <c r="A29" s="227"/>
      <c r="B29" s="105" t="s">
        <v>101</v>
      </c>
      <c r="C29" s="33" t="s">
        <v>185</v>
      </c>
      <c r="D29" s="33" t="s">
        <v>193</v>
      </c>
      <c r="E29" s="121"/>
      <c r="F29" s="122"/>
      <c r="G29" s="125">
        <f t="shared" si="3"/>
        <v>4</v>
      </c>
      <c r="H29" s="125">
        <f t="shared" si="3"/>
        <v>3</v>
      </c>
      <c r="I29" s="125">
        <v>1</v>
      </c>
      <c r="J29" s="126" t="s">
        <v>173</v>
      </c>
      <c r="K29" s="126" t="s">
        <v>174</v>
      </c>
      <c r="L29" s="126" t="s">
        <v>193</v>
      </c>
      <c r="M29" s="126" t="s">
        <v>185</v>
      </c>
      <c r="N29" s="126" t="s">
        <v>194</v>
      </c>
    </row>
    <row r="30" spans="1:14" ht="25.5">
      <c r="A30" s="227"/>
      <c r="B30" s="105" t="s">
        <v>102</v>
      </c>
      <c r="C30" s="33" t="s">
        <v>170</v>
      </c>
      <c r="D30" s="33" t="s">
        <v>32</v>
      </c>
      <c r="E30" s="121"/>
      <c r="F30" s="122"/>
      <c r="G30" s="125">
        <f t="shared" si="3"/>
        <v>4</v>
      </c>
      <c r="H30" s="125">
        <f t="shared" si="3"/>
        <v>0</v>
      </c>
      <c r="I30" s="125">
        <v>1</v>
      </c>
      <c r="J30" s="126" t="s">
        <v>168</v>
      </c>
      <c r="K30" s="126" t="s">
        <v>171</v>
      </c>
      <c r="L30" s="126" t="s">
        <v>169</v>
      </c>
      <c r="M30" s="126" t="s">
        <v>170</v>
      </c>
      <c r="N30" s="126" t="s">
        <v>172</v>
      </c>
    </row>
    <row r="31" spans="1:14">
      <c r="A31" s="227"/>
      <c r="B31" s="110" t="s">
        <v>103</v>
      </c>
      <c r="C31" s="34" t="s">
        <v>193</v>
      </c>
      <c r="D31" s="34" t="s">
        <v>193</v>
      </c>
      <c r="E31" s="121"/>
      <c r="F31" s="122"/>
      <c r="G31" s="125">
        <f t="shared" si="3"/>
        <v>3</v>
      </c>
      <c r="H31" s="125">
        <f t="shared" si="3"/>
        <v>3</v>
      </c>
      <c r="I31" s="125">
        <v>1</v>
      </c>
      <c r="J31" s="126" t="s">
        <v>173</v>
      </c>
      <c r="K31" s="126" t="s">
        <v>174</v>
      </c>
      <c r="L31" s="126" t="s">
        <v>193</v>
      </c>
      <c r="M31" s="126" t="s">
        <v>185</v>
      </c>
      <c r="N31" s="126" t="s">
        <v>194</v>
      </c>
    </row>
    <row r="32" spans="1:14">
      <c r="A32" s="228"/>
      <c r="B32" s="103" t="s">
        <v>34</v>
      </c>
      <c r="C32" s="29">
        <f>SUMPRODUCT(G28:G31, $I28:$I31)/SUM($I28:$I31)</f>
        <v>3.75</v>
      </c>
      <c r="D32" s="29">
        <f>SUMPRODUCT(H28:H31, $I28:$I31)/SUM($I28:$I31)</f>
        <v>2.5</v>
      </c>
      <c r="E32" s="121"/>
      <c r="F32" s="122"/>
      <c r="G32" s="125"/>
      <c r="H32" s="125"/>
      <c r="I32" s="125"/>
      <c r="J32" s="126"/>
      <c r="K32" s="126"/>
      <c r="L32" s="126"/>
      <c r="M32" s="126"/>
      <c r="N32" s="126"/>
    </row>
    <row r="33" spans="1:14" ht="38.25" customHeight="1">
      <c r="A33" s="226" t="s">
        <v>160</v>
      </c>
      <c r="B33" s="104" t="s">
        <v>104</v>
      </c>
      <c r="C33" s="32" t="s">
        <v>170</v>
      </c>
      <c r="D33" s="32" t="s">
        <v>171</v>
      </c>
      <c r="E33" s="121"/>
      <c r="F33" s="122"/>
      <c r="G33" s="125">
        <f t="shared" ref="G33:H36" si="4">IF(ISNA(MATCH(C33, $J33:$N33, 0)), 0, MATCH(C33,$J33:$N33,0))</f>
        <v>4</v>
      </c>
      <c r="H33" s="125">
        <f t="shared" si="4"/>
        <v>2</v>
      </c>
      <c r="I33" s="125">
        <v>1</v>
      </c>
      <c r="J33" s="126" t="s">
        <v>168</v>
      </c>
      <c r="K33" s="126" t="s">
        <v>171</v>
      </c>
      <c r="L33" s="126" t="s">
        <v>169</v>
      </c>
      <c r="M33" s="126" t="s">
        <v>170</v>
      </c>
      <c r="N33" s="126" t="s">
        <v>172</v>
      </c>
    </row>
    <row r="34" spans="1:14" ht="25.5">
      <c r="A34" s="227"/>
      <c r="B34" s="108" t="s">
        <v>105</v>
      </c>
      <c r="C34" s="33" t="s">
        <v>170</v>
      </c>
      <c r="D34" s="33" t="s">
        <v>170</v>
      </c>
      <c r="E34" s="121"/>
      <c r="F34" s="122"/>
      <c r="G34" s="125">
        <f t="shared" si="4"/>
        <v>4</v>
      </c>
      <c r="H34" s="125">
        <f t="shared" si="4"/>
        <v>4</v>
      </c>
      <c r="I34" s="125">
        <v>1</v>
      </c>
      <c r="J34" s="126" t="s">
        <v>168</v>
      </c>
      <c r="K34" s="126" t="s">
        <v>171</v>
      </c>
      <c r="L34" s="126" t="s">
        <v>169</v>
      </c>
      <c r="M34" s="126" t="s">
        <v>170</v>
      </c>
      <c r="N34" s="126" t="s">
        <v>172</v>
      </c>
    </row>
    <row r="35" spans="1:14" ht="25.5">
      <c r="A35" s="227"/>
      <c r="B35" s="108" t="s">
        <v>106</v>
      </c>
      <c r="C35" s="33" t="s">
        <v>170</v>
      </c>
      <c r="D35" s="33" t="s">
        <v>169</v>
      </c>
      <c r="E35" s="121"/>
      <c r="F35" s="122"/>
      <c r="G35" s="125">
        <f t="shared" si="4"/>
        <v>4</v>
      </c>
      <c r="H35" s="125">
        <f t="shared" si="4"/>
        <v>3</v>
      </c>
      <c r="I35" s="125">
        <v>1</v>
      </c>
      <c r="J35" s="126" t="s">
        <v>168</v>
      </c>
      <c r="K35" s="126" t="s">
        <v>171</v>
      </c>
      <c r="L35" s="126" t="s">
        <v>169</v>
      </c>
      <c r="M35" s="126" t="s">
        <v>170</v>
      </c>
      <c r="N35" s="126" t="s">
        <v>172</v>
      </c>
    </row>
    <row r="36" spans="1:14" ht="38.25">
      <c r="A36" s="227"/>
      <c r="B36" s="105" t="s">
        <v>107</v>
      </c>
      <c r="C36" s="33" t="s">
        <v>169</v>
      </c>
      <c r="D36" s="33" t="s">
        <v>170</v>
      </c>
      <c r="E36" s="121"/>
      <c r="F36" s="122"/>
      <c r="G36" s="125">
        <f t="shared" si="4"/>
        <v>3</v>
      </c>
      <c r="H36" s="125">
        <f t="shared" si="4"/>
        <v>4</v>
      </c>
      <c r="I36" s="125">
        <v>1</v>
      </c>
      <c r="J36" s="126" t="s">
        <v>168</v>
      </c>
      <c r="K36" s="126" t="s">
        <v>171</v>
      </c>
      <c r="L36" s="126" t="s">
        <v>169</v>
      </c>
      <c r="M36" s="126" t="s">
        <v>170</v>
      </c>
      <c r="N36" s="126" t="s">
        <v>172</v>
      </c>
    </row>
    <row r="37" spans="1:14">
      <c r="A37" s="228"/>
      <c r="B37" s="103" t="s">
        <v>34</v>
      </c>
      <c r="C37" s="29">
        <f>SUMPRODUCT(G33:G36, $I33:$I36)/SUM($I33:$I36)</f>
        <v>3.75</v>
      </c>
      <c r="D37" s="29">
        <f>SUMPRODUCT(H33:H36, $I33:$I36)/SUM($I33:$I36)</f>
        <v>3.25</v>
      </c>
      <c r="E37" s="121"/>
      <c r="F37" s="122"/>
      <c r="G37" s="125"/>
      <c r="H37" s="125"/>
      <c r="I37" s="125"/>
      <c r="J37" s="126"/>
      <c r="K37" s="126"/>
      <c r="L37" s="126"/>
      <c r="M37" s="126"/>
      <c r="N37" s="126"/>
    </row>
    <row r="38" spans="1:14" ht="39" customHeight="1">
      <c r="A38" s="226" t="s">
        <v>161</v>
      </c>
      <c r="B38" s="104" t="s">
        <v>108</v>
      </c>
      <c r="C38" s="32" t="s">
        <v>194</v>
      </c>
      <c r="D38" s="32" t="s">
        <v>193</v>
      </c>
      <c r="E38" s="121"/>
      <c r="F38" s="122"/>
      <c r="G38" s="125">
        <f t="shared" ref="G38:H43" si="5">IF(ISNA(MATCH(C38, $J38:$N38, 0)), 0, MATCH(C38,$J38:$N38,0))</f>
        <v>5</v>
      </c>
      <c r="H38" s="125">
        <f t="shared" si="5"/>
        <v>3</v>
      </c>
      <c r="I38" s="125">
        <v>1</v>
      </c>
      <c r="J38" s="126" t="s">
        <v>173</v>
      </c>
      <c r="K38" s="126" t="s">
        <v>174</v>
      </c>
      <c r="L38" s="126" t="s">
        <v>193</v>
      </c>
      <c r="M38" s="126" t="s">
        <v>185</v>
      </c>
      <c r="N38" s="126" t="s">
        <v>194</v>
      </c>
    </row>
    <row r="39" spans="1:14" ht="25.5">
      <c r="A39" s="227"/>
      <c r="B39" s="100" t="s">
        <v>109</v>
      </c>
      <c r="C39" s="35" t="s">
        <v>171</v>
      </c>
      <c r="D39" s="35" t="s">
        <v>171</v>
      </c>
      <c r="E39" s="121"/>
      <c r="F39" s="122"/>
      <c r="G39" s="125">
        <f t="shared" si="5"/>
        <v>2</v>
      </c>
      <c r="H39" s="125">
        <f t="shared" si="5"/>
        <v>2</v>
      </c>
      <c r="I39" s="125">
        <v>1</v>
      </c>
      <c r="J39" s="126" t="s">
        <v>168</v>
      </c>
      <c r="K39" s="126" t="s">
        <v>171</v>
      </c>
      <c r="L39" s="126" t="s">
        <v>169</v>
      </c>
      <c r="M39" s="126" t="s">
        <v>170</v>
      </c>
      <c r="N39" s="126" t="s">
        <v>172</v>
      </c>
    </row>
    <row r="40" spans="1:14" ht="38.25">
      <c r="A40" s="227"/>
      <c r="B40" s="101" t="s">
        <v>110</v>
      </c>
      <c r="C40" s="33" t="s">
        <v>169</v>
      </c>
      <c r="D40" s="33" t="s">
        <v>171</v>
      </c>
      <c r="E40" s="121"/>
      <c r="F40" s="122"/>
      <c r="G40" s="125">
        <f t="shared" si="5"/>
        <v>3</v>
      </c>
      <c r="H40" s="125">
        <f t="shared" si="5"/>
        <v>2</v>
      </c>
      <c r="I40" s="125">
        <v>1</v>
      </c>
      <c r="J40" s="126" t="s">
        <v>168</v>
      </c>
      <c r="K40" s="126" t="s">
        <v>171</v>
      </c>
      <c r="L40" s="126" t="s">
        <v>169</v>
      </c>
      <c r="M40" s="126" t="s">
        <v>170</v>
      </c>
      <c r="N40" s="126" t="s">
        <v>172</v>
      </c>
    </row>
    <row r="41" spans="1:14" ht="25.5">
      <c r="A41" s="227"/>
      <c r="B41" s="105" t="s">
        <v>111</v>
      </c>
      <c r="C41" s="33" t="s">
        <v>168</v>
      </c>
      <c r="D41" s="33" t="s">
        <v>170</v>
      </c>
      <c r="E41" s="121"/>
      <c r="F41" s="122"/>
      <c r="G41" s="125">
        <f t="shared" si="5"/>
        <v>5</v>
      </c>
      <c r="H41" s="125">
        <f t="shared" si="5"/>
        <v>2</v>
      </c>
      <c r="I41" s="125">
        <v>1</v>
      </c>
      <c r="J41" s="126" t="s">
        <v>178</v>
      </c>
      <c r="K41" s="126" t="s">
        <v>170</v>
      </c>
      <c r="L41" s="126" t="s">
        <v>169</v>
      </c>
      <c r="M41" s="126" t="s">
        <v>171</v>
      </c>
      <c r="N41" s="126" t="s">
        <v>168</v>
      </c>
    </row>
    <row r="42" spans="1:14" ht="25.5">
      <c r="A42" s="227"/>
      <c r="B42" s="110" t="s">
        <v>112</v>
      </c>
      <c r="C42" s="34" t="s">
        <v>168</v>
      </c>
      <c r="D42" s="34" t="s">
        <v>169</v>
      </c>
      <c r="E42" s="121"/>
      <c r="F42" s="122"/>
      <c r="G42" s="125">
        <f t="shared" si="5"/>
        <v>5</v>
      </c>
      <c r="H42" s="125">
        <f t="shared" si="5"/>
        <v>3</v>
      </c>
      <c r="I42" s="125">
        <v>1</v>
      </c>
      <c r="J42" s="126" t="s">
        <v>178</v>
      </c>
      <c r="K42" s="126" t="s">
        <v>170</v>
      </c>
      <c r="L42" s="126" t="s">
        <v>169</v>
      </c>
      <c r="M42" s="126" t="s">
        <v>171</v>
      </c>
      <c r="N42" s="126" t="s">
        <v>168</v>
      </c>
    </row>
    <row r="43" spans="1:14" ht="38.25">
      <c r="A43" s="227"/>
      <c r="B43" s="108" t="s">
        <v>113</v>
      </c>
      <c r="C43" s="34" t="s">
        <v>169</v>
      </c>
      <c r="D43" s="34" t="s">
        <v>169</v>
      </c>
      <c r="E43" s="121"/>
      <c r="F43" s="122"/>
      <c r="G43" s="125">
        <f t="shared" si="5"/>
        <v>3</v>
      </c>
      <c r="H43" s="125">
        <f t="shared" si="5"/>
        <v>3</v>
      </c>
      <c r="I43" s="125">
        <v>1</v>
      </c>
      <c r="J43" s="126" t="s">
        <v>168</v>
      </c>
      <c r="K43" s="126" t="s">
        <v>171</v>
      </c>
      <c r="L43" s="126" t="s">
        <v>169</v>
      </c>
      <c r="M43" s="126" t="s">
        <v>170</v>
      </c>
      <c r="N43" s="126" t="s">
        <v>172</v>
      </c>
    </row>
    <row r="44" spans="1:14">
      <c r="A44" s="228"/>
      <c r="B44" s="103" t="s">
        <v>34</v>
      </c>
      <c r="C44" s="29">
        <f>SUMPRODUCT(G38:G43, $I38:$I43)/SUM($I38:$I43)</f>
        <v>3.8333333333333335</v>
      </c>
      <c r="D44" s="29">
        <f>SUMPRODUCT(H38:H43, $I38:$I43)/SUM($I38:$I43)</f>
        <v>2.5</v>
      </c>
      <c r="E44" s="121"/>
      <c r="F44" s="122"/>
      <c r="G44" s="125"/>
      <c r="H44" s="125"/>
      <c r="I44" s="125"/>
      <c r="J44" s="126"/>
      <c r="K44" s="126"/>
      <c r="L44" s="126"/>
      <c r="M44" s="126"/>
      <c r="N44" s="126"/>
    </row>
    <row r="45" spans="1:14" ht="38.25" customHeight="1">
      <c r="A45" s="226" t="s">
        <v>162</v>
      </c>
      <c r="B45" s="104" t="s">
        <v>114</v>
      </c>
      <c r="C45" s="32" t="s">
        <v>185</v>
      </c>
      <c r="D45" s="32" t="s">
        <v>193</v>
      </c>
      <c r="E45" s="121"/>
      <c r="F45" s="122"/>
      <c r="G45" s="125">
        <f t="shared" ref="G45:H49" si="6">IF(ISNA(MATCH(C45, $J45:$N45, 0)), 0, MATCH(C45,$J45:$N45,0))</f>
        <v>4</v>
      </c>
      <c r="H45" s="125">
        <f t="shared" si="6"/>
        <v>3</v>
      </c>
      <c r="I45" s="125">
        <v>1</v>
      </c>
      <c r="J45" s="126" t="s">
        <v>173</v>
      </c>
      <c r="K45" s="126" t="s">
        <v>174</v>
      </c>
      <c r="L45" s="126" t="s">
        <v>193</v>
      </c>
      <c r="M45" s="126" t="s">
        <v>185</v>
      </c>
      <c r="N45" s="126" t="s">
        <v>194</v>
      </c>
    </row>
    <row r="46" spans="1:14">
      <c r="A46" s="227"/>
      <c r="B46" s="101" t="s">
        <v>115</v>
      </c>
      <c r="C46" s="33" t="s">
        <v>171</v>
      </c>
      <c r="D46" s="33" t="s">
        <v>169</v>
      </c>
      <c r="E46" s="121"/>
      <c r="F46" s="122"/>
      <c r="G46" s="125">
        <f t="shared" si="6"/>
        <v>2</v>
      </c>
      <c r="H46" s="125">
        <f t="shared" si="6"/>
        <v>3</v>
      </c>
      <c r="I46" s="125">
        <v>1</v>
      </c>
      <c r="J46" s="126" t="s">
        <v>168</v>
      </c>
      <c r="K46" s="126" t="s">
        <v>171</v>
      </c>
      <c r="L46" s="126" t="s">
        <v>169</v>
      </c>
      <c r="M46" s="126" t="s">
        <v>170</v>
      </c>
      <c r="N46" s="126" t="s">
        <v>172</v>
      </c>
    </row>
    <row r="47" spans="1:14">
      <c r="A47" s="227"/>
      <c r="B47" s="101" t="s">
        <v>116</v>
      </c>
      <c r="C47" s="33" t="s">
        <v>171</v>
      </c>
      <c r="D47" s="33" t="s">
        <v>168</v>
      </c>
      <c r="E47" s="121"/>
      <c r="F47" s="122"/>
      <c r="G47" s="125">
        <f t="shared" si="6"/>
        <v>2</v>
      </c>
      <c r="H47" s="125">
        <f t="shared" si="6"/>
        <v>1</v>
      </c>
      <c r="I47" s="125">
        <v>1</v>
      </c>
      <c r="J47" s="126" t="s">
        <v>168</v>
      </c>
      <c r="K47" s="126" t="s">
        <v>171</v>
      </c>
      <c r="L47" s="126" t="s">
        <v>169</v>
      </c>
      <c r="M47" s="126" t="s">
        <v>170</v>
      </c>
      <c r="N47" s="126" t="s">
        <v>172</v>
      </c>
    </row>
    <row r="48" spans="1:14">
      <c r="A48" s="227"/>
      <c r="B48" s="101" t="s">
        <v>117</v>
      </c>
      <c r="C48" s="33" t="s">
        <v>185</v>
      </c>
      <c r="D48" s="33" t="s">
        <v>193</v>
      </c>
      <c r="E48" s="121"/>
      <c r="F48" s="122"/>
      <c r="G48" s="125">
        <f t="shared" si="6"/>
        <v>4</v>
      </c>
      <c r="H48" s="125">
        <f t="shared" si="6"/>
        <v>3</v>
      </c>
      <c r="I48" s="125">
        <v>1</v>
      </c>
      <c r="J48" s="126" t="s">
        <v>173</v>
      </c>
      <c r="K48" s="126" t="s">
        <v>174</v>
      </c>
      <c r="L48" s="126" t="s">
        <v>193</v>
      </c>
      <c r="M48" s="126" t="s">
        <v>185</v>
      </c>
      <c r="N48" s="126" t="s">
        <v>194</v>
      </c>
    </row>
    <row r="49" spans="1:14" ht="25.5">
      <c r="A49" s="227"/>
      <c r="B49" s="108" t="s">
        <v>82</v>
      </c>
      <c r="C49" s="33" t="s">
        <v>170</v>
      </c>
      <c r="D49" s="34" t="s">
        <v>170</v>
      </c>
      <c r="E49" s="121"/>
      <c r="F49" s="122"/>
      <c r="G49" s="125">
        <f t="shared" si="6"/>
        <v>4</v>
      </c>
      <c r="H49" s="125">
        <f t="shared" si="6"/>
        <v>4</v>
      </c>
      <c r="I49" s="125">
        <v>1</v>
      </c>
      <c r="J49" s="126" t="s">
        <v>168</v>
      </c>
      <c r="K49" s="126" t="s">
        <v>171</v>
      </c>
      <c r="L49" s="126" t="s">
        <v>169</v>
      </c>
      <c r="M49" s="126" t="s">
        <v>170</v>
      </c>
      <c r="N49" s="126" t="s">
        <v>172</v>
      </c>
    </row>
    <row r="50" spans="1:14">
      <c r="A50" s="111"/>
      <c r="B50" s="103" t="s">
        <v>34</v>
      </c>
      <c r="C50" s="29">
        <f>SUMPRODUCT(G45:G49, $I45:$I49)/SUM($I45:$I49)</f>
        <v>3.2</v>
      </c>
      <c r="D50" s="29">
        <f>SUMPRODUCT(H45:H49, $I45:$I49)/SUM($I45:$I49)</f>
        <v>2.8</v>
      </c>
      <c r="E50" s="121"/>
      <c r="F50" s="122"/>
      <c r="G50" s="125"/>
      <c r="H50" s="125"/>
      <c r="I50" s="125"/>
      <c r="J50" s="126"/>
      <c r="K50" s="126"/>
      <c r="L50" s="126"/>
      <c r="M50" s="126"/>
      <c r="N50" s="126"/>
    </row>
    <row r="51" spans="1:14" ht="25.5" customHeight="1">
      <c r="A51" s="236" t="s">
        <v>163</v>
      </c>
      <c r="B51" s="104" t="s">
        <v>118</v>
      </c>
      <c r="C51" s="32" t="s">
        <v>193</v>
      </c>
      <c r="D51" s="32" t="s">
        <v>193</v>
      </c>
      <c r="E51" s="121"/>
      <c r="F51" s="122"/>
      <c r="G51" s="125">
        <f t="shared" ref="G51:H57" si="7">IF(ISNA(MATCH(C51, $J51:$N51, 0)), 0, MATCH(C51,$J51:$N51,0))</f>
        <v>3</v>
      </c>
      <c r="H51" s="125">
        <f t="shared" si="7"/>
        <v>3</v>
      </c>
      <c r="I51" s="125">
        <v>1</v>
      </c>
      <c r="J51" s="126" t="s">
        <v>173</v>
      </c>
      <c r="K51" s="126" t="s">
        <v>174</v>
      </c>
      <c r="L51" s="126" t="s">
        <v>193</v>
      </c>
      <c r="M51" s="126" t="s">
        <v>185</v>
      </c>
      <c r="N51" s="126" t="s">
        <v>194</v>
      </c>
    </row>
    <row r="52" spans="1:14" ht="25.5">
      <c r="A52" s="236"/>
      <c r="B52" s="101" t="s">
        <v>119</v>
      </c>
      <c r="C52" s="33" t="s">
        <v>193</v>
      </c>
      <c r="D52" s="33" t="s">
        <v>193</v>
      </c>
      <c r="E52" s="121"/>
      <c r="F52" s="122"/>
      <c r="G52" s="125">
        <f t="shared" si="7"/>
        <v>3</v>
      </c>
      <c r="H52" s="125">
        <f t="shared" si="7"/>
        <v>3</v>
      </c>
      <c r="I52" s="125">
        <v>1</v>
      </c>
      <c r="J52" s="126" t="s">
        <v>173</v>
      </c>
      <c r="K52" s="126" t="s">
        <v>174</v>
      </c>
      <c r="L52" s="126" t="s">
        <v>193</v>
      </c>
      <c r="M52" s="126" t="s">
        <v>185</v>
      </c>
      <c r="N52" s="126" t="s">
        <v>194</v>
      </c>
    </row>
    <row r="53" spans="1:14" ht="25.5">
      <c r="A53" s="236"/>
      <c r="B53" s="101" t="s">
        <v>120</v>
      </c>
      <c r="C53" s="33" t="s">
        <v>185</v>
      </c>
      <c r="D53" s="33" t="s">
        <v>193</v>
      </c>
      <c r="E53" s="121"/>
      <c r="F53" s="122"/>
      <c r="G53" s="125">
        <f t="shared" si="7"/>
        <v>4</v>
      </c>
      <c r="H53" s="125">
        <f t="shared" si="7"/>
        <v>3</v>
      </c>
      <c r="I53" s="125">
        <v>1</v>
      </c>
      <c r="J53" s="126" t="s">
        <v>173</v>
      </c>
      <c r="K53" s="126" t="s">
        <v>174</v>
      </c>
      <c r="L53" s="126" t="s">
        <v>193</v>
      </c>
      <c r="M53" s="126" t="s">
        <v>185</v>
      </c>
      <c r="N53" s="126" t="s">
        <v>194</v>
      </c>
    </row>
    <row r="54" spans="1:14" ht="25.5">
      <c r="A54" s="236"/>
      <c r="B54" s="101" t="s">
        <v>121</v>
      </c>
      <c r="C54" s="33" t="s">
        <v>193</v>
      </c>
      <c r="D54" s="33" t="s">
        <v>193</v>
      </c>
      <c r="E54" s="121"/>
      <c r="F54" s="122"/>
      <c r="G54" s="125">
        <f t="shared" si="7"/>
        <v>3</v>
      </c>
      <c r="H54" s="125">
        <f t="shared" si="7"/>
        <v>3</v>
      </c>
      <c r="I54" s="125">
        <v>1</v>
      </c>
      <c r="J54" s="126" t="s">
        <v>173</v>
      </c>
      <c r="K54" s="126" t="s">
        <v>174</v>
      </c>
      <c r="L54" s="126" t="s">
        <v>193</v>
      </c>
      <c r="M54" s="126" t="s">
        <v>185</v>
      </c>
      <c r="N54" s="126" t="s">
        <v>194</v>
      </c>
    </row>
    <row r="55" spans="1:14">
      <c r="A55" s="236"/>
      <c r="B55" s="101" t="s">
        <v>122</v>
      </c>
      <c r="C55" s="33" t="s">
        <v>174</v>
      </c>
      <c r="D55" s="33" t="s">
        <v>193</v>
      </c>
      <c r="E55" s="121"/>
      <c r="F55" s="122"/>
      <c r="G55" s="125">
        <f t="shared" si="7"/>
        <v>2</v>
      </c>
      <c r="H55" s="125">
        <f t="shared" si="7"/>
        <v>3</v>
      </c>
      <c r="I55" s="125">
        <v>1</v>
      </c>
      <c r="J55" s="126" t="s">
        <v>173</v>
      </c>
      <c r="K55" s="126" t="s">
        <v>174</v>
      </c>
      <c r="L55" s="126" t="s">
        <v>193</v>
      </c>
      <c r="M55" s="126" t="s">
        <v>185</v>
      </c>
      <c r="N55" s="126" t="s">
        <v>194</v>
      </c>
    </row>
    <row r="56" spans="1:14">
      <c r="A56" s="236"/>
      <c r="B56" s="101" t="s">
        <v>123</v>
      </c>
      <c r="C56" s="33" t="s">
        <v>193</v>
      </c>
      <c r="D56" s="33" t="s">
        <v>185</v>
      </c>
      <c r="E56" s="121"/>
      <c r="F56" s="122"/>
      <c r="G56" s="125">
        <f t="shared" si="7"/>
        <v>3</v>
      </c>
      <c r="H56" s="125">
        <f t="shared" si="7"/>
        <v>4</v>
      </c>
      <c r="I56" s="125">
        <v>1</v>
      </c>
      <c r="J56" s="126" t="s">
        <v>173</v>
      </c>
      <c r="K56" s="126" t="s">
        <v>174</v>
      </c>
      <c r="L56" s="126" t="s">
        <v>193</v>
      </c>
      <c r="M56" s="126" t="s">
        <v>185</v>
      </c>
      <c r="N56" s="126" t="s">
        <v>194</v>
      </c>
    </row>
    <row r="57" spans="1:14">
      <c r="A57" s="236"/>
      <c r="B57" s="110" t="s">
        <v>124</v>
      </c>
      <c r="C57" s="34" t="s">
        <v>235</v>
      </c>
      <c r="D57" s="34" t="s">
        <v>235</v>
      </c>
      <c r="E57" s="121"/>
      <c r="F57" s="122"/>
      <c r="G57" s="125">
        <f t="shared" si="7"/>
        <v>3</v>
      </c>
      <c r="H57" s="125">
        <f t="shared" si="7"/>
        <v>3</v>
      </c>
      <c r="I57" s="125">
        <v>1</v>
      </c>
      <c r="J57" s="126" t="s">
        <v>234</v>
      </c>
      <c r="K57" s="126" t="s">
        <v>231</v>
      </c>
      <c r="L57" s="126" t="s">
        <v>235</v>
      </c>
      <c r="M57" s="126" t="s">
        <v>232</v>
      </c>
      <c r="N57" s="126" t="s">
        <v>233</v>
      </c>
    </row>
    <row r="58" spans="1:14">
      <c r="A58" s="236"/>
      <c r="B58" s="103" t="s">
        <v>34</v>
      </c>
      <c r="C58" s="29">
        <f>SUMPRODUCT(G51:G57, $I51:$I57)/SUM($I51:$I57)</f>
        <v>3</v>
      </c>
      <c r="D58" s="29">
        <f>SUMPRODUCT(H51:H57, $I51:$I57)/SUM($I51:$I57)</f>
        <v>3.1428571428571428</v>
      </c>
      <c r="E58" s="121"/>
      <c r="F58" s="122"/>
      <c r="G58" s="125"/>
      <c r="H58" s="125"/>
      <c r="I58" s="125"/>
      <c r="J58" s="126"/>
      <c r="K58" s="126"/>
      <c r="L58" s="126"/>
      <c r="M58" s="126"/>
      <c r="N58" s="126"/>
    </row>
    <row r="59" spans="1:14" ht="25.5">
      <c r="A59" s="226" t="s">
        <v>164</v>
      </c>
      <c r="B59" s="104" t="s">
        <v>125</v>
      </c>
      <c r="C59" s="32" t="s">
        <v>185</v>
      </c>
      <c r="D59" s="32" t="s">
        <v>29</v>
      </c>
      <c r="E59" s="121"/>
      <c r="F59" s="122"/>
      <c r="G59" s="125">
        <f t="shared" ref="G59:H61" si="8">IF(ISNA(MATCH(C59, $J59:$N59, 0)), 0, MATCH(C59,$J59:$N59,0))</f>
        <v>4</v>
      </c>
      <c r="H59" s="125">
        <f t="shared" si="8"/>
        <v>0</v>
      </c>
      <c r="I59" s="125">
        <v>1</v>
      </c>
      <c r="J59" s="126" t="s">
        <v>173</v>
      </c>
      <c r="K59" s="126" t="s">
        <v>174</v>
      </c>
      <c r="L59" s="126" t="s">
        <v>193</v>
      </c>
      <c r="M59" s="126" t="s">
        <v>185</v>
      </c>
      <c r="N59" s="126" t="s">
        <v>194</v>
      </c>
    </row>
    <row r="60" spans="1:14" ht="25.5">
      <c r="A60" s="227"/>
      <c r="B60" s="100" t="s">
        <v>126</v>
      </c>
      <c r="C60" s="35" t="s">
        <v>194</v>
      </c>
      <c r="D60" s="35" t="s">
        <v>29</v>
      </c>
      <c r="E60" s="121"/>
      <c r="F60" s="122"/>
      <c r="G60" s="125">
        <f t="shared" si="8"/>
        <v>5</v>
      </c>
      <c r="H60" s="125">
        <f t="shared" si="8"/>
        <v>0</v>
      </c>
      <c r="I60" s="125">
        <v>1</v>
      </c>
      <c r="J60" s="126" t="s">
        <v>173</v>
      </c>
      <c r="K60" s="126" t="s">
        <v>174</v>
      </c>
      <c r="L60" s="126" t="s">
        <v>193</v>
      </c>
      <c r="M60" s="126" t="s">
        <v>185</v>
      </c>
      <c r="N60" s="126" t="s">
        <v>194</v>
      </c>
    </row>
    <row r="61" spans="1:14" ht="25.5">
      <c r="A61" s="227"/>
      <c r="B61" s="112" t="s">
        <v>127</v>
      </c>
      <c r="C61" s="36" t="s">
        <v>172</v>
      </c>
      <c r="D61" s="36" t="s">
        <v>33</v>
      </c>
      <c r="E61" s="121"/>
      <c r="F61" s="122"/>
      <c r="G61" s="125">
        <f t="shared" si="8"/>
        <v>5</v>
      </c>
      <c r="H61" s="125">
        <f t="shared" si="8"/>
        <v>0</v>
      </c>
      <c r="I61" s="125">
        <v>1</v>
      </c>
      <c r="J61" s="126" t="s">
        <v>168</v>
      </c>
      <c r="K61" s="126" t="s">
        <v>171</v>
      </c>
      <c r="L61" s="126" t="s">
        <v>169</v>
      </c>
      <c r="M61" s="126" t="s">
        <v>170</v>
      </c>
      <c r="N61" s="126" t="s">
        <v>172</v>
      </c>
    </row>
    <row r="62" spans="1:14">
      <c r="A62" s="228"/>
      <c r="B62" s="103" t="s">
        <v>34</v>
      </c>
      <c r="C62" s="29">
        <f>SUMPRODUCT(G59:G61, $I59:$I61)/SUM($I59:$I61)</f>
        <v>4.666666666666667</v>
      </c>
      <c r="D62" s="29">
        <f>SUMPRODUCT(H59:H61, $I59:$I61)/SUM($I59:$I61)</f>
        <v>0</v>
      </c>
      <c r="E62" s="121"/>
      <c r="F62" s="122"/>
      <c r="G62" s="125"/>
      <c r="H62" s="125"/>
      <c r="I62" s="125"/>
      <c r="J62" s="126"/>
      <c r="K62" s="126"/>
      <c r="L62" s="126"/>
      <c r="M62" s="126"/>
      <c r="N62" s="126"/>
    </row>
    <row r="63" spans="1:14" ht="25.5" customHeight="1">
      <c r="A63" s="226" t="s">
        <v>165</v>
      </c>
      <c r="B63" s="109" t="s">
        <v>128</v>
      </c>
      <c r="C63" s="32" t="s">
        <v>185</v>
      </c>
      <c r="D63" s="32" t="s">
        <v>29</v>
      </c>
      <c r="E63" s="121"/>
      <c r="F63" s="122"/>
      <c r="G63" s="125">
        <f t="shared" ref="G63:H66" si="9">IF(ISNA(MATCH(C63, $J63:$N63, 0)), 0, MATCH(C63,$J63:$N63,0))</f>
        <v>4</v>
      </c>
      <c r="H63" s="125">
        <f t="shared" si="9"/>
        <v>0</v>
      </c>
      <c r="I63" s="125">
        <v>1</v>
      </c>
      <c r="J63" s="126" t="s">
        <v>173</v>
      </c>
      <c r="K63" s="126" t="s">
        <v>174</v>
      </c>
      <c r="L63" s="126" t="s">
        <v>193</v>
      </c>
      <c r="M63" s="126" t="s">
        <v>185</v>
      </c>
      <c r="N63" s="126" t="s">
        <v>194</v>
      </c>
    </row>
    <row r="64" spans="1:14" ht="25.5">
      <c r="A64" s="227"/>
      <c r="B64" s="105" t="s">
        <v>129</v>
      </c>
      <c r="C64" s="33" t="s">
        <v>193</v>
      </c>
      <c r="D64" s="33" t="s">
        <v>29</v>
      </c>
      <c r="E64" s="121"/>
      <c r="F64" s="122"/>
      <c r="G64" s="125">
        <f t="shared" si="9"/>
        <v>3</v>
      </c>
      <c r="H64" s="125">
        <f t="shared" si="9"/>
        <v>0</v>
      </c>
      <c r="I64" s="125">
        <v>1</v>
      </c>
      <c r="J64" s="126" t="s">
        <v>173</v>
      </c>
      <c r="K64" s="126" t="s">
        <v>174</v>
      </c>
      <c r="L64" s="126" t="s">
        <v>193</v>
      </c>
      <c r="M64" s="126" t="s">
        <v>185</v>
      </c>
      <c r="N64" s="126" t="s">
        <v>194</v>
      </c>
    </row>
    <row r="65" spans="1:14" ht="38.25">
      <c r="A65" s="227"/>
      <c r="B65" s="105" t="s">
        <v>130</v>
      </c>
      <c r="C65" s="33" t="s">
        <v>194</v>
      </c>
      <c r="D65" s="33" t="s">
        <v>29</v>
      </c>
      <c r="E65" s="121"/>
      <c r="F65" s="122"/>
      <c r="G65" s="125">
        <f t="shared" si="9"/>
        <v>5</v>
      </c>
      <c r="H65" s="125">
        <f t="shared" si="9"/>
        <v>0</v>
      </c>
      <c r="I65" s="125">
        <v>1</v>
      </c>
      <c r="J65" s="126" t="s">
        <v>173</v>
      </c>
      <c r="K65" s="126" t="s">
        <v>174</v>
      </c>
      <c r="L65" s="126" t="s">
        <v>193</v>
      </c>
      <c r="M65" s="126" t="s">
        <v>185</v>
      </c>
      <c r="N65" s="126" t="s">
        <v>194</v>
      </c>
    </row>
    <row r="66" spans="1:14">
      <c r="A66" s="227"/>
      <c r="B66" s="105" t="s">
        <v>131</v>
      </c>
      <c r="C66" s="33" t="s">
        <v>171</v>
      </c>
      <c r="D66" s="33" t="s">
        <v>32</v>
      </c>
      <c r="E66" s="121"/>
      <c r="F66" s="122"/>
      <c r="G66" s="125">
        <f t="shared" si="9"/>
        <v>2</v>
      </c>
      <c r="H66" s="125">
        <f t="shared" si="9"/>
        <v>0</v>
      </c>
      <c r="I66" s="125">
        <v>1</v>
      </c>
      <c r="J66" s="126" t="s">
        <v>168</v>
      </c>
      <c r="K66" s="126" t="s">
        <v>171</v>
      </c>
      <c r="L66" s="126" t="s">
        <v>169</v>
      </c>
      <c r="M66" s="126" t="s">
        <v>170</v>
      </c>
      <c r="N66" s="126" t="s">
        <v>172</v>
      </c>
    </row>
    <row r="67" spans="1:14">
      <c r="A67" s="228"/>
      <c r="B67" s="103" t="s">
        <v>34</v>
      </c>
      <c r="C67" s="29">
        <f>SUMPRODUCT(G63:G66, $I63:$I66)/SUM($I63:$I66)</f>
        <v>3.5</v>
      </c>
      <c r="D67" s="29">
        <f>SUMPRODUCT(H63:H66, $I63:$I66)/SUM($I63:$I66)</f>
        <v>0</v>
      </c>
      <c r="E67" s="121"/>
      <c r="F67" s="122"/>
      <c r="G67" s="125"/>
      <c r="H67" s="125"/>
      <c r="I67" s="125"/>
      <c r="J67" s="126"/>
      <c r="K67" s="126"/>
      <c r="L67" s="126"/>
      <c r="M67" s="126"/>
      <c r="N67" s="126"/>
    </row>
    <row r="68" spans="1:14" ht="51" customHeight="1">
      <c r="A68" s="226" t="s">
        <v>216</v>
      </c>
      <c r="B68" s="109" t="s">
        <v>132</v>
      </c>
      <c r="C68" s="32" t="s">
        <v>185</v>
      </c>
      <c r="D68" s="32" t="s">
        <v>29</v>
      </c>
      <c r="E68" s="121"/>
      <c r="F68" s="122"/>
      <c r="G68" s="125">
        <f t="shared" ref="G68:H71" si="10">IF(ISNA(MATCH(C68, $J68:$N68, 0)), 0, MATCH(C68,$J68:$N68,0))</f>
        <v>4</v>
      </c>
      <c r="H68" s="125">
        <f t="shared" si="10"/>
        <v>0</v>
      </c>
      <c r="I68" s="125">
        <v>1</v>
      </c>
      <c r="J68" s="126" t="s">
        <v>173</v>
      </c>
      <c r="K68" s="126" t="s">
        <v>174</v>
      </c>
      <c r="L68" s="126" t="s">
        <v>193</v>
      </c>
      <c r="M68" s="126" t="s">
        <v>185</v>
      </c>
      <c r="N68" s="126" t="s">
        <v>194</v>
      </c>
    </row>
    <row r="69" spans="1:14" ht="25.5">
      <c r="A69" s="227"/>
      <c r="B69" s="105" t="s">
        <v>133</v>
      </c>
      <c r="C69" s="33" t="s">
        <v>172</v>
      </c>
      <c r="D69" s="33" t="s">
        <v>32</v>
      </c>
      <c r="E69" s="121"/>
      <c r="F69" s="122"/>
      <c r="G69" s="125">
        <f t="shared" si="10"/>
        <v>5</v>
      </c>
      <c r="H69" s="125">
        <f t="shared" si="10"/>
        <v>0</v>
      </c>
      <c r="I69" s="125">
        <v>1</v>
      </c>
      <c r="J69" s="126" t="s">
        <v>168</v>
      </c>
      <c r="K69" s="126" t="s">
        <v>171</v>
      </c>
      <c r="L69" s="126" t="s">
        <v>169</v>
      </c>
      <c r="M69" s="126" t="s">
        <v>170</v>
      </c>
      <c r="N69" s="126" t="s">
        <v>172</v>
      </c>
    </row>
    <row r="70" spans="1:14" ht="25.5">
      <c r="A70" s="227"/>
      <c r="B70" s="105" t="s">
        <v>134</v>
      </c>
      <c r="C70" s="33" t="s">
        <v>172</v>
      </c>
      <c r="D70" s="33" t="s">
        <v>31</v>
      </c>
      <c r="E70" s="121"/>
      <c r="F70" s="122"/>
      <c r="G70" s="125">
        <f t="shared" si="10"/>
        <v>5</v>
      </c>
      <c r="H70" s="125">
        <f t="shared" si="10"/>
        <v>0</v>
      </c>
      <c r="I70" s="125">
        <v>1</v>
      </c>
      <c r="J70" s="126" t="s">
        <v>168</v>
      </c>
      <c r="K70" s="126" t="s">
        <v>171</v>
      </c>
      <c r="L70" s="126" t="s">
        <v>169</v>
      </c>
      <c r="M70" s="126" t="s">
        <v>170</v>
      </c>
      <c r="N70" s="126" t="s">
        <v>172</v>
      </c>
    </row>
    <row r="71" spans="1:14" ht="25.5">
      <c r="A71" s="227"/>
      <c r="B71" s="102" t="s">
        <v>135</v>
      </c>
      <c r="C71" s="34" t="s">
        <v>169</v>
      </c>
      <c r="D71" s="34" t="s">
        <v>33</v>
      </c>
      <c r="E71" s="121"/>
      <c r="F71" s="122"/>
      <c r="G71" s="125">
        <f t="shared" si="10"/>
        <v>3</v>
      </c>
      <c r="H71" s="125">
        <f t="shared" si="10"/>
        <v>0</v>
      </c>
      <c r="I71" s="125">
        <v>1</v>
      </c>
      <c r="J71" s="126" t="s">
        <v>168</v>
      </c>
      <c r="K71" s="126" t="s">
        <v>171</v>
      </c>
      <c r="L71" s="126" t="s">
        <v>169</v>
      </c>
      <c r="M71" s="126" t="s">
        <v>170</v>
      </c>
      <c r="N71" s="126" t="s">
        <v>172</v>
      </c>
    </row>
    <row r="72" spans="1:14">
      <c r="A72" s="228"/>
      <c r="B72" s="103" t="s">
        <v>34</v>
      </c>
      <c r="C72" s="29">
        <f>SUMPRODUCT(G68:G71, $I68:$I71)/SUM($I68:$I71)</f>
        <v>4.25</v>
      </c>
      <c r="D72" s="29">
        <f>SUMPRODUCT(H68:H71, $I68:$I71)/SUM($I68:$I71)</f>
        <v>0</v>
      </c>
      <c r="E72" s="121"/>
      <c r="F72" s="122"/>
      <c r="G72" s="125"/>
      <c r="H72" s="125"/>
      <c r="I72" s="125"/>
      <c r="J72" s="126"/>
      <c r="K72" s="126"/>
      <c r="L72" s="126"/>
      <c r="M72" s="126"/>
      <c r="N72" s="126"/>
    </row>
    <row r="73" spans="1:14" ht="25.5" customHeight="1">
      <c r="A73" s="232" t="s">
        <v>218</v>
      </c>
      <c r="B73" s="109" t="s">
        <v>136</v>
      </c>
      <c r="C73" s="32" t="s">
        <v>186</v>
      </c>
      <c r="D73" s="32" t="s">
        <v>30</v>
      </c>
      <c r="E73" s="121"/>
      <c r="F73" s="122"/>
      <c r="G73" s="125">
        <f t="shared" ref="G73:H76" si="11">IF(ISNA(MATCH(C73, $J73:$N73, 0)), 0, MATCH(C73,$J73:$N73,0))</f>
        <v>5</v>
      </c>
      <c r="H73" s="125">
        <f t="shared" si="11"/>
        <v>0</v>
      </c>
      <c r="I73" s="125">
        <v>1</v>
      </c>
      <c r="J73" s="126" t="s">
        <v>198</v>
      </c>
      <c r="K73" s="126" t="s">
        <v>199</v>
      </c>
      <c r="L73" s="126" t="s">
        <v>193</v>
      </c>
      <c r="M73" s="126" t="s">
        <v>197</v>
      </c>
      <c r="N73" s="126" t="s">
        <v>186</v>
      </c>
    </row>
    <row r="74" spans="1:14">
      <c r="A74" s="233"/>
      <c r="B74" s="113" t="s">
        <v>137</v>
      </c>
      <c r="C74" s="33" t="s">
        <v>177</v>
      </c>
      <c r="D74" s="33" t="s">
        <v>29</v>
      </c>
      <c r="E74" s="121"/>
      <c r="F74" s="122"/>
      <c r="G74" s="125">
        <f t="shared" si="11"/>
        <v>5</v>
      </c>
      <c r="H74" s="125">
        <f t="shared" si="11"/>
        <v>0</v>
      </c>
      <c r="I74" s="125">
        <v>1</v>
      </c>
      <c r="J74" s="126" t="s">
        <v>173</v>
      </c>
      <c r="K74" s="126" t="s">
        <v>174</v>
      </c>
      <c r="L74" s="126" t="s">
        <v>195</v>
      </c>
      <c r="M74" s="126" t="s">
        <v>176</v>
      </c>
      <c r="N74" s="126" t="s">
        <v>177</v>
      </c>
    </row>
    <row r="75" spans="1:14">
      <c r="A75" s="233"/>
      <c r="B75" s="114" t="s">
        <v>138</v>
      </c>
      <c r="C75" s="33" t="s">
        <v>195</v>
      </c>
      <c r="D75" s="33" t="s">
        <v>28</v>
      </c>
      <c r="E75" s="121"/>
      <c r="F75" s="122"/>
      <c r="G75" s="125">
        <f t="shared" si="11"/>
        <v>3</v>
      </c>
      <c r="H75" s="125">
        <f t="shared" si="11"/>
        <v>0</v>
      </c>
      <c r="I75" s="125">
        <v>1</v>
      </c>
      <c r="J75" s="126" t="s">
        <v>173</v>
      </c>
      <c r="K75" s="126" t="s">
        <v>174</v>
      </c>
      <c r="L75" s="126" t="s">
        <v>195</v>
      </c>
      <c r="M75" s="126" t="s">
        <v>176</v>
      </c>
      <c r="N75" s="126" t="s">
        <v>177</v>
      </c>
    </row>
    <row r="76" spans="1:14" ht="25.5">
      <c r="A76" s="233"/>
      <c r="B76" s="102" t="s">
        <v>139</v>
      </c>
      <c r="C76" s="33" t="s">
        <v>176</v>
      </c>
      <c r="D76" s="33" t="s">
        <v>29</v>
      </c>
      <c r="E76" s="121"/>
      <c r="F76" s="122"/>
      <c r="G76" s="125">
        <f t="shared" si="11"/>
        <v>4</v>
      </c>
      <c r="H76" s="125">
        <f t="shared" si="11"/>
        <v>0</v>
      </c>
      <c r="I76" s="125">
        <v>1</v>
      </c>
      <c r="J76" s="126" t="s">
        <v>173</v>
      </c>
      <c r="K76" s="126" t="s">
        <v>174</v>
      </c>
      <c r="L76" s="126" t="s">
        <v>195</v>
      </c>
      <c r="M76" s="126" t="s">
        <v>176</v>
      </c>
      <c r="N76" s="126" t="s">
        <v>177</v>
      </c>
    </row>
    <row r="77" spans="1:14" ht="48.6" customHeight="1">
      <c r="A77" s="234"/>
      <c r="B77" s="103" t="s">
        <v>34</v>
      </c>
      <c r="C77" s="29">
        <f>SUMPRODUCT(G73:G76, $I73:$I76)/SUM($I73:$I76)</f>
        <v>4.25</v>
      </c>
      <c r="D77" s="29">
        <f>SUMPRODUCT(H73:H76, $I73:$I76)/SUM($I73:$I76)</f>
        <v>0</v>
      </c>
      <c r="E77" s="121"/>
      <c r="F77" s="122"/>
      <c r="G77" s="125"/>
      <c r="H77" s="125"/>
      <c r="I77" s="125"/>
      <c r="J77" s="126"/>
      <c r="K77" s="126"/>
      <c r="L77" s="126"/>
      <c r="M77" s="126"/>
      <c r="N77" s="126"/>
    </row>
    <row r="78" spans="1:14">
      <c r="C78" s="123"/>
      <c r="D78" s="123"/>
      <c r="E78" s="121"/>
      <c r="F78" s="122"/>
      <c r="G78" s="24"/>
      <c r="H78" s="24"/>
      <c r="J78" s="25"/>
      <c r="K78" s="25"/>
      <c r="L78" s="25"/>
      <c r="M78" s="25"/>
      <c r="N78" s="25"/>
    </row>
    <row r="79" spans="1:14">
      <c r="C79" s="123"/>
      <c r="D79" s="123"/>
      <c r="E79" s="121"/>
      <c r="F79" s="122"/>
      <c r="G79" s="24"/>
      <c r="H79" s="24"/>
    </row>
    <row r="80" spans="1:14" ht="15.75">
      <c r="A80" s="96" t="s">
        <v>35</v>
      </c>
      <c r="C80" s="123"/>
      <c r="D80" s="123"/>
      <c r="E80" s="121"/>
      <c r="F80" s="122"/>
      <c r="G80" s="24"/>
      <c r="H80" s="24"/>
    </row>
    <row r="81" spans="1:14" ht="12.75" customHeight="1">
      <c r="A81" s="232" t="s">
        <v>166</v>
      </c>
      <c r="B81" s="104" t="s">
        <v>140</v>
      </c>
      <c r="C81" s="32"/>
      <c r="D81" s="32"/>
      <c r="E81" s="121"/>
      <c r="F81" s="122"/>
      <c r="G81" s="24">
        <f t="shared" ref="G81:G95" si="12">IF(ISNA(MATCH(C81, $J81:$N81, 0)), 0, MATCH(C81,$J81:$N81,0))</f>
        <v>0</v>
      </c>
      <c r="H81" s="24">
        <f t="shared" ref="H81:H95" si="13">IF(ISNA(MATCH(D81, $J81:$N81, 0)), 0, MATCH(D81,$J81:$N81,0))</f>
        <v>0</v>
      </c>
      <c r="I81" s="24">
        <v>1</v>
      </c>
      <c r="J81" s="25" t="s">
        <v>173</v>
      </c>
      <c r="K81" s="25" t="s">
        <v>174</v>
      </c>
      <c r="L81" s="25" t="s">
        <v>195</v>
      </c>
      <c r="M81" s="126" t="s">
        <v>176</v>
      </c>
      <c r="N81" s="126" t="s">
        <v>177</v>
      </c>
    </row>
    <row r="82" spans="1:14" ht="25.5">
      <c r="A82" s="233"/>
      <c r="B82" s="101" t="s">
        <v>196</v>
      </c>
      <c r="C82" s="33"/>
      <c r="D82" s="33"/>
      <c r="E82" s="121"/>
      <c r="F82" s="122"/>
      <c r="G82" s="24">
        <f t="shared" si="12"/>
        <v>0</v>
      </c>
      <c r="H82" s="24">
        <f t="shared" si="13"/>
        <v>0</v>
      </c>
      <c r="I82" s="24">
        <v>1</v>
      </c>
      <c r="J82" s="25" t="s">
        <v>173</v>
      </c>
      <c r="K82" s="25" t="s">
        <v>174</v>
      </c>
      <c r="L82" s="25" t="s">
        <v>195</v>
      </c>
      <c r="M82" s="126" t="s">
        <v>176</v>
      </c>
      <c r="N82" s="126" t="s">
        <v>177</v>
      </c>
    </row>
    <row r="83" spans="1:14" ht="25.5">
      <c r="A83" s="233"/>
      <c r="B83" s="101" t="s">
        <v>141</v>
      </c>
      <c r="C83" s="33"/>
      <c r="D83" s="33"/>
      <c r="E83" s="121"/>
      <c r="F83" s="122"/>
      <c r="G83" s="24">
        <f t="shared" si="12"/>
        <v>0</v>
      </c>
      <c r="H83" s="24">
        <f t="shared" si="13"/>
        <v>0</v>
      </c>
      <c r="I83" s="24">
        <v>1</v>
      </c>
      <c r="J83" s="25" t="s">
        <v>173</v>
      </c>
      <c r="K83" s="25" t="s">
        <v>174</v>
      </c>
      <c r="L83" s="25" t="s">
        <v>193</v>
      </c>
      <c r="M83" s="126" t="s">
        <v>197</v>
      </c>
      <c r="N83" s="126" t="s">
        <v>186</v>
      </c>
    </row>
    <row r="84" spans="1:14" ht="25.5">
      <c r="A84" s="233"/>
      <c r="B84" s="101" t="s">
        <v>142</v>
      </c>
      <c r="C84" s="33"/>
      <c r="D84" s="33"/>
      <c r="E84" s="121"/>
      <c r="F84" s="122"/>
      <c r="G84" s="24">
        <f t="shared" si="12"/>
        <v>0</v>
      </c>
      <c r="H84" s="24">
        <f t="shared" si="13"/>
        <v>0</v>
      </c>
      <c r="I84" s="24">
        <v>1</v>
      </c>
      <c r="J84" s="25" t="s">
        <v>198</v>
      </c>
      <c r="K84" s="25" t="s">
        <v>199</v>
      </c>
      <c r="L84" s="25" t="s">
        <v>193</v>
      </c>
      <c r="M84" s="126" t="s">
        <v>197</v>
      </c>
      <c r="N84" s="126" t="s">
        <v>186</v>
      </c>
    </row>
    <row r="85" spans="1:14">
      <c r="A85" s="233"/>
      <c r="B85" s="101" t="s">
        <v>143</v>
      </c>
      <c r="C85" s="33"/>
      <c r="D85" s="33"/>
      <c r="E85" s="121"/>
      <c r="F85" s="122"/>
      <c r="G85" s="24">
        <f t="shared" si="12"/>
        <v>0</v>
      </c>
      <c r="H85" s="24">
        <f t="shared" si="13"/>
        <v>0</v>
      </c>
      <c r="I85" s="24">
        <v>1</v>
      </c>
      <c r="J85" s="25" t="s">
        <v>173</v>
      </c>
      <c r="K85" s="25" t="s">
        <v>174</v>
      </c>
      <c r="L85" s="25" t="s">
        <v>195</v>
      </c>
      <c r="M85" s="126" t="s">
        <v>176</v>
      </c>
      <c r="N85" s="126" t="s">
        <v>177</v>
      </c>
    </row>
    <row r="86" spans="1:14">
      <c r="A86" s="233"/>
      <c r="B86" s="101" t="s">
        <v>144</v>
      </c>
      <c r="C86" s="33"/>
      <c r="D86" s="33"/>
      <c r="E86" s="121"/>
      <c r="F86" s="122"/>
      <c r="G86" s="24">
        <f t="shared" si="12"/>
        <v>0</v>
      </c>
      <c r="H86" s="24">
        <f t="shared" si="13"/>
        <v>0</v>
      </c>
      <c r="I86" s="24">
        <v>1</v>
      </c>
      <c r="J86" s="25" t="s">
        <v>198</v>
      </c>
      <c r="K86" s="25" t="s">
        <v>199</v>
      </c>
      <c r="L86" s="25" t="s">
        <v>193</v>
      </c>
      <c r="M86" s="126" t="s">
        <v>197</v>
      </c>
      <c r="N86" s="126" t="s">
        <v>186</v>
      </c>
    </row>
    <row r="87" spans="1:14">
      <c r="A87" s="233"/>
      <c r="B87" s="101" t="s">
        <v>200</v>
      </c>
      <c r="C87" s="33"/>
      <c r="D87" s="33"/>
      <c r="E87" s="121"/>
      <c r="F87" s="122"/>
      <c r="G87" s="24">
        <f t="shared" si="12"/>
        <v>0</v>
      </c>
      <c r="H87" s="24">
        <f t="shared" si="13"/>
        <v>0</v>
      </c>
      <c r="I87" s="24">
        <v>1</v>
      </c>
      <c r="J87" s="25" t="s">
        <v>198</v>
      </c>
      <c r="K87" s="25" t="s">
        <v>199</v>
      </c>
      <c r="L87" s="25" t="s">
        <v>193</v>
      </c>
      <c r="M87" s="126" t="s">
        <v>197</v>
      </c>
      <c r="N87" s="126" t="s">
        <v>186</v>
      </c>
    </row>
    <row r="88" spans="1:14" ht="25.5">
      <c r="A88" s="233"/>
      <c r="B88" s="101" t="s">
        <v>145</v>
      </c>
      <c r="C88" s="33"/>
      <c r="D88" s="33"/>
      <c r="E88" s="121"/>
      <c r="F88" s="122"/>
      <c r="G88" s="24">
        <f t="shared" si="12"/>
        <v>0</v>
      </c>
      <c r="H88" s="24">
        <f t="shared" si="13"/>
        <v>0</v>
      </c>
      <c r="I88" s="24">
        <v>1</v>
      </c>
      <c r="J88" s="25" t="s">
        <v>168</v>
      </c>
      <c r="K88" s="25" t="s">
        <v>171</v>
      </c>
      <c r="L88" s="25" t="s">
        <v>169</v>
      </c>
      <c r="M88" s="126" t="s">
        <v>170</v>
      </c>
      <c r="N88" s="126" t="s">
        <v>172</v>
      </c>
    </row>
    <row r="89" spans="1:14">
      <c r="A89" s="233"/>
      <c r="B89" s="101" t="s">
        <v>146</v>
      </c>
      <c r="C89" s="33"/>
      <c r="D89" s="33"/>
      <c r="E89" s="121"/>
      <c r="F89" s="122"/>
      <c r="G89" s="24">
        <f t="shared" si="12"/>
        <v>0</v>
      </c>
      <c r="H89" s="24">
        <f t="shared" si="13"/>
        <v>0</v>
      </c>
      <c r="I89" s="24">
        <v>1</v>
      </c>
      <c r="J89" s="25" t="s">
        <v>198</v>
      </c>
      <c r="K89" s="25" t="s">
        <v>199</v>
      </c>
      <c r="L89" s="25" t="s">
        <v>193</v>
      </c>
      <c r="M89" s="126" t="s">
        <v>197</v>
      </c>
      <c r="N89" s="126" t="s">
        <v>186</v>
      </c>
    </row>
    <row r="90" spans="1:14">
      <c r="A90" s="233"/>
      <c r="B90" s="101" t="s">
        <v>147</v>
      </c>
      <c r="C90" s="33"/>
      <c r="D90" s="33"/>
      <c r="E90" s="121"/>
      <c r="F90" s="122"/>
      <c r="G90" s="24">
        <f t="shared" si="12"/>
        <v>0</v>
      </c>
      <c r="H90" s="24">
        <f t="shared" si="13"/>
        <v>0</v>
      </c>
      <c r="I90" s="24">
        <v>1</v>
      </c>
      <c r="J90" s="25" t="s">
        <v>198</v>
      </c>
      <c r="K90" s="25" t="s">
        <v>199</v>
      </c>
      <c r="L90" s="25" t="s">
        <v>193</v>
      </c>
      <c r="M90" s="126" t="s">
        <v>197</v>
      </c>
      <c r="N90" s="126" t="s">
        <v>186</v>
      </c>
    </row>
    <row r="91" spans="1:14">
      <c r="A91" s="233"/>
      <c r="B91" s="101" t="s">
        <v>148</v>
      </c>
      <c r="C91" s="33"/>
      <c r="D91" s="33"/>
      <c r="E91" s="121"/>
      <c r="F91" s="122"/>
      <c r="G91" s="24">
        <f t="shared" si="12"/>
        <v>0</v>
      </c>
      <c r="H91" s="24">
        <f t="shared" si="13"/>
        <v>0</v>
      </c>
      <c r="I91" s="24">
        <v>1</v>
      </c>
      <c r="J91" s="25" t="s">
        <v>198</v>
      </c>
      <c r="K91" s="25" t="s">
        <v>199</v>
      </c>
      <c r="L91" s="25" t="s">
        <v>193</v>
      </c>
      <c r="M91" s="126" t="s">
        <v>197</v>
      </c>
      <c r="N91" s="126" t="s">
        <v>186</v>
      </c>
    </row>
    <row r="92" spans="1:14">
      <c r="A92" s="233"/>
      <c r="B92" s="101" t="s">
        <v>149</v>
      </c>
      <c r="C92" s="33"/>
      <c r="D92" s="33"/>
      <c r="E92" s="121"/>
      <c r="F92" s="122"/>
      <c r="G92" s="24">
        <f t="shared" si="12"/>
        <v>0</v>
      </c>
      <c r="H92" s="24">
        <f t="shared" si="13"/>
        <v>0</v>
      </c>
      <c r="I92" s="24">
        <v>1</v>
      </c>
      <c r="J92" s="25" t="s">
        <v>198</v>
      </c>
      <c r="K92" s="25" t="s">
        <v>199</v>
      </c>
      <c r="L92" s="25" t="s">
        <v>193</v>
      </c>
      <c r="M92" s="126" t="s">
        <v>197</v>
      </c>
      <c r="N92" s="126" t="s">
        <v>186</v>
      </c>
    </row>
    <row r="93" spans="1:14">
      <c r="A93" s="233"/>
      <c r="B93" s="101" t="s">
        <v>150</v>
      </c>
      <c r="C93" s="33"/>
      <c r="D93" s="33"/>
      <c r="E93" s="121"/>
      <c r="F93" s="122"/>
      <c r="G93" s="24">
        <f t="shared" si="12"/>
        <v>0</v>
      </c>
      <c r="H93" s="24">
        <f t="shared" si="13"/>
        <v>0</v>
      </c>
      <c r="I93" s="24">
        <v>1</v>
      </c>
      <c r="J93" s="25" t="s">
        <v>198</v>
      </c>
      <c r="K93" s="25" t="s">
        <v>199</v>
      </c>
      <c r="L93" s="25" t="s">
        <v>193</v>
      </c>
      <c r="M93" s="126" t="s">
        <v>197</v>
      </c>
      <c r="N93" s="126" t="s">
        <v>186</v>
      </c>
    </row>
    <row r="94" spans="1:14">
      <c r="A94" s="233"/>
      <c r="B94" s="101" t="s">
        <v>151</v>
      </c>
      <c r="C94" s="33"/>
      <c r="D94" s="33"/>
      <c r="E94" s="121"/>
      <c r="F94" s="122"/>
      <c r="G94" s="24">
        <f t="shared" si="12"/>
        <v>0</v>
      </c>
      <c r="H94" s="24">
        <f t="shared" si="13"/>
        <v>0</v>
      </c>
      <c r="I94" s="24">
        <v>1</v>
      </c>
      <c r="J94" s="25" t="s">
        <v>198</v>
      </c>
      <c r="K94" s="25" t="s">
        <v>199</v>
      </c>
      <c r="L94" s="25" t="s">
        <v>193</v>
      </c>
      <c r="M94" s="126" t="s">
        <v>197</v>
      </c>
      <c r="N94" s="126" t="s">
        <v>186</v>
      </c>
    </row>
    <row r="95" spans="1:14" ht="25.5">
      <c r="A95" s="235"/>
      <c r="B95" s="108" t="s">
        <v>152</v>
      </c>
      <c r="C95" s="33"/>
      <c r="D95" s="33"/>
      <c r="E95" s="121"/>
      <c r="F95" s="122"/>
      <c r="G95" s="24">
        <f t="shared" si="12"/>
        <v>0</v>
      </c>
      <c r="H95" s="24">
        <f t="shared" si="13"/>
        <v>0</v>
      </c>
      <c r="I95" s="24">
        <v>1</v>
      </c>
      <c r="J95" s="25" t="s">
        <v>198</v>
      </c>
      <c r="K95" s="25" t="s">
        <v>199</v>
      </c>
      <c r="L95" s="25" t="s">
        <v>193</v>
      </c>
      <c r="M95" s="126" t="s">
        <v>197</v>
      </c>
      <c r="N95" s="126" t="s">
        <v>186</v>
      </c>
    </row>
    <row r="96" spans="1:14">
      <c r="A96" s="234"/>
      <c r="B96" s="103" t="s">
        <v>34</v>
      </c>
      <c r="C96" s="29">
        <f>SUMPRODUCT(G81:G95, $I81:$I95)/SUM($I81:$I95)</f>
        <v>0</v>
      </c>
      <c r="D96" s="29">
        <f>SUMPRODUCT(H81:H95, $I81:$I95)/SUM($I81:$I95)</f>
        <v>0</v>
      </c>
      <c r="E96" s="121"/>
      <c r="F96" s="124"/>
      <c r="G96" s="26"/>
      <c r="H96" s="26"/>
      <c r="I96" s="26"/>
      <c r="J96" s="27"/>
      <c r="K96" s="27"/>
      <c r="L96" s="27"/>
      <c r="M96" s="126"/>
      <c r="N96" s="126"/>
    </row>
    <row r="97" spans="1:14" ht="25.5" customHeight="1">
      <c r="A97" s="232" t="s">
        <v>167</v>
      </c>
      <c r="B97" s="115" t="s">
        <v>153</v>
      </c>
      <c r="C97" s="32"/>
      <c r="D97" s="32" t="s">
        <v>199</v>
      </c>
      <c r="E97" s="121"/>
      <c r="F97" s="122"/>
      <c r="G97" s="24">
        <f t="shared" ref="G97:H99" si="14">IF(ISNA(MATCH(C97, $J97:$N97, 0)), 0, MATCH(C97,$J97:$N97,0))</f>
        <v>0</v>
      </c>
      <c r="H97" s="24">
        <f t="shared" si="14"/>
        <v>2</v>
      </c>
      <c r="I97" s="24">
        <v>1</v>
      </c>
      <c r="J97" s="25" t="s">
        <v>198</v>
      </c>
      <c r="K97" s="25" t="s">
        <v>199</v>
      </c>
      <c r="L97" s="25" t="s">
        <v>193</v>
      </c>
      <c r="M97" s="126" t="s">
        <v>197</v>
      </c>
      <c r="N97" s="126" t="s">
        <v>186</v>
      </c>
    </row>
    <row r="98" spans="1:14" ht="25.5">
      <c r="A98" s="233"/>
      <c r="B98" s="116" t="s">
        <v>154</v>
      </c>
      <c r="C98" s="33"/>
      <c r="D98" s="33" t="s">
        <v>193</v>
      </c>
      <c r="E98" s="121"/>
      <c r="F98" s="122"/>
      <c r="G98" s="24">
        <f t="shared" si="14"/>
        <v>0</v>
      </c>
      <c r="H98" s="24">
        <f t="shared" si="14"/>
        <v>3</v>
      </c>
      <c r="I98" s="24">
        <v>1</v>
      </c>
      <c r="J98" s="25" t="s">
        <v>198</v>
      </c>
      <c r="K98" s="25" t="s">
        <v>199</v>
      </c>
      <c r="L98" s="25" t="s">
        <v>193</v>
      </c>
      <c r="M98" s="126" t="s">
        <v>197</v>
      </c>
      <c r="N98" s="126" t="s">
        <v>186</v>
      </c>
    </row>
    <row r="99" spans="1:14" ht="25.5">
      <c r="A99" s="233"/>
      <c r="B99" s="116" t="s">
        <v>155</v>
      </c>
      <c r="C99" s="33"/>
      <c r="D99" s="33" t="s">
        <v>199</v>
      </c>
      <c r="E99" s="121"/>
      <c r="F99" s="122"/>
      <c r="G99" s="24">
        <f t="shared" si="14"/>
        <v>0</v>
      </c>
      <c r="H99" s="24">
        <f t="shared" si="14"/>
        <v>2</v>
      </c>
      <c r="I99" s="24">
        <v>1</v>
      </c>
      <c r="J99" s="25" t="s">
        <v>198</v>
      </c>
      <c r="K99" s="25" t="s">
        <v>199</v>
      </c>
      <c r="L99" s="25" t="s">
        <v>193</v>
      </c>
      <c r="M99" s="126" t="s">
        <v>197</v>
      </c>
      <c r="N99" s="126" t="s">
        <v>186</v>
      </c>
    </row>
    <row r="100" spans="1:14">
      <c r="A100" s="234"/>
      <c r="B100" s="103" t="s">
        <v>34</v>
      </c>
      <c r="C100" s="29">
        <f>SUMPRODUCT(G97:G99, $I97:$I99)/SUM($I97:$I99)</f>
        <v>0</v>
      </c>
      <c r="D100" s="29">
        <f>SUMPRODUCT(H97:H99, $I97:$I99)/SUM($I97:$I99)</f>
        <v>2.3333333333333335</v>
      </c>
      <c r="G100" s="26"/>
      <c r="H100" s="26"/>
      <c r="I100" s="26"/>
      <c r="J100" s="27"/>
      <c r="K100" s="27"/>
      <c r="L100" s="27"/>
      <c r="M100" s="126"/>
      <c r="N100" s="126"/>
    </row>
    <row r="102" spans="1:14" ht="15.75">
      <c r="A102" s="96" t="s">
        <v>36</v>
      </c>
    </row>
    <row r="103" spans="1:14">
      <c r="A103" s="117"/>
      <c r="B103" s="118" t="s">
        <v>41</v>
      </c>
      <c r="C103" s="30">
        <f>AVERAGE(C13,C19,C27,C32,C37,C44,C50,C58,C62,C67,C72,C77)</f>
        <v>3.7877976190476184</v>
      </c>
      <c r="D103" s="30">
        <f>AVERAGE(D13,D19,D27,D32,D37,D44,D50,D58,D62,D67,D72,D77)</f>
        <v>1.9794642857142859</v>
      </c>
    </row>
    <row r="104" spans="1:14">
      <c r="A104" s="117"/>
      <c r="B104" s="118" t="s">
        <v>42</v>
      </c>
      <c r="C104" s="31" t="str">
        <f>IF(SUM(C96,C100)&gt;0, AVERAGE(C13,C19,C27,C32,C37,C44,C50,C58,C62,C67,C72,C77,C96,C100), "N/A")</f>
        <v>N/A</v>
      </c>
      <c r="D104" s="31">
        <f>IF(SUM(D96,D100)&gt;0, AVERAGE(D13,D19,D27,D32,D37,D44,D50,D58,D62,D67,D72,D77,D96,D100), "N/A")</f>
        <v>1.8633503401360545</v>
      </c>
    </row>
  </sheetData>
  <sheetProtection password="CC23" sheet="1" objects="1" scenarios="1"/>
  <mergeCells count="27">
    <mergeCell ref="A97:A100"/>
    <mergeCell ref="A81:A96"/>
    <mergeCell ref="A51:A58"/>
    <mergeCell ref="A20:A27"/>
    <mergeCell ref="A68:A72"/>
    <mergeCell ref="A73:A77"/>
    <mergeCell ref="A28:A32"/>
    <mergeCell ref="A63:A67"/>
    <mergeCell ref="A33:A37"/>
    <mergeCell ref="A38:A44"/>
    <mergeCell ref="A45:A49"/>
    <mergeCell ref="A59:A62"/>
    <mergeCell ref="A14:A19"/>
    <mergeCell ref="L3:L4"/>
    <mergeCell ref="M3:M4"/>
    <mergeCell ref="N3:N4"/>
    <mergeCell ref="A5:A13"/>
    <mergeCell ref="K3:K4"/>
    <mergeCell ref="E3:F3"/>
    <mergeCell ref="A3:A4"/>
    <mergeCell ref="B3:B4"/>
    <mergeCell ref="C3:C4"/>
    <mergeCell ref="D3:D4"/>
    <mergeCell ref="G3:G4"/>
    <mergeCell ref="H3:H4"/>
    <mergeCell ref="I3:I4"/>
    <mergeCell ref="J3:J4"/>
  </mergeCells>
  <phoneticPr fontId="30" type="noConversion"/>
  <dataValidations count="1">
    <dataValidation type="list" allowBlank="1" showInputMessage="1" showErrorMessage="1" sqref="C45:D49 C33:D36 C20:D26 C14:D18 C51:D57 C81:D95 C38:D43 C5:D12 C59:D61 C63:D66 C73:D76 C97:D99 C68:D71 C28:D31">
      <formula1>$J5:$N5</formula1>
    </dataValidation>
  </dataValidations>
  <pageMargins left="0.25" right="0.25" top="0.75" bottom="0.75" header="0.3" footer="0.3"/>
  <pageSetup paperSize="9" scale="9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27"/>
  <sheetViews>
    <sheetView workbookViewId="0">
      <selection activeCell="B8" sqref="B8"/>
    </sheetView>
  </sheetViews>
  <sheetFormatPr defaultColWidth="8.85546875" defaultRowHeight="12.75"/>
  <cols>
    <col min="1" max="1" width="9" style="127" bestFit="1" customWidth="1"/>
    <col min="2" max="2" width="40" style="127" customWidth="1"/>
    <col min="3" max="3" width="5.140625" style="127" bestFit="1" customWidth="1"/>
    <col min="4" max="4" width="8.42578125" style="127" bestFit="1" customWidth="1"/>
    <col min="5" max="5" width="4.42578125" style="127" bestFit="1" customWidth="1"/>
    <col min="6" max="6" width="15.140625" style="127" bestFit="1" customWidth="1"/>
    <col min="7" max="7" width="9.7109375" style="127" bestFit="1" customWidth="1"/>
    <col min="8" max="8" width="9.7109375" style="127" customWidth="1"/>
    <col min="9" max="16384" width="8.85546875" style="127"/>
  </cols>
  <sheetData>
    <row r="1" spans="1:12">
      <c r="A1" s="128"/>
      <c r="B1" s="128"/>
      <c r="C1" s="128"/>
      <c r="D1" s="128"/>
      <c r="E1" s="128"/>
      <c r="F1" s="128"/>
      <c r="G1" s="128"/>
      <c r="H1" s="128"/>
      <c r="I1" s="129"/>
      <c r="J1" s="129"/>
      <c r="K1" s="129"/>
      <c r="L1" s="129"/>
    </row>
    <row r="2" spans="1:12">
      <c r="A2" s="130"/>
      <c r="B2" s="128"/>
      <c r="C2" s="128"/>
      <c r="D2" s="128"/>
      <c r="E2" s="128"/>
      <c r="F2" s="128"/>
      <c r="G2" s="128"/>
      <c r="H2" s="128"/>
      <c r="I2" s="129"/>
      <c r="J2" s="129"/>
      <c r="K2" s="129"/>
      <c r="L2" s="129"/>
    </row>
    <row r="3" spans="1:12">
      <c r="A3" s="137"/>
      <c r="B3" s="137"/>
      <c r="C3" s="137"/>
      <c r="D3" s="137"/>
      <c r="E3" s="137"/>
      <c r="F3" s="137"/>
      <c r="G3" s="137"/>
      <c r="H3" s="137"/>
      <c r="I3" s="129"/>
      <c r="J3" s="129"/>
      <c r="K3" s="129"/>
      <c r="L3" s="129"/>
    </row>
    <row r="4" spans="1:12" ht="51">
      <c r="A4" s="135" t="s">
        <v>0</v>
      </c>
      <c r="B4" s="135" t="s">
        <v>226</v>
      </c>
      <c r="C4" s="136" t="s">
        <v>205</v>
      </c>
      <c r="D4" s="136" t="s">
        <v>206</v>
      </c>
      <c r="E4" s="136" t="s">
        <v>37</v>
      </c>
      <c r="F4" s="136" t="s">
        <v>43</v>
      </c>
      <c r="G4" s="136" t="s">
        <v>223</v>
      </c>
      <c r="H4" s="136" t="s">
        <v>224</v>
      </c>
      <c r="I4" s="129"/>
      <c r="J4" s="129"/>
      <c r="K4" s="131"/>
      <c r="L4" s="129"/>
    </row>
    <row r="5" spans="1:12">
      <c r="A5" s="242" t="s">
        <v>222</v>
      </c>
      <c r="B5" s="242"/>
      <c r="C5" s="242"/>
      <c r="D5" s="242"/>
      <c r="E5" s="242"/>
      <c r="F5" s="242"/>
      <c r="G5" s="242"/>
      <c r="H5" s="242"/>
      <c r="I5" s="129"/>
      <c r="J5" s="129"/>
      <c r="K5" s="129"/>
      <c r="L5" s="129"/>
    </row>
    <row r="6" spans="1:12">
      <c r="A6" s="133">
        <v>1</v>
      </c>
      <c r="B6" s="134" t="s">
        <v>207</v>
      </c>
      <c r="C6" s="138">
        <v>2</v>
      </c>
      <c r="D6" s="133">
        <v>2</v>
      </c>
      <c r="E6" s="139">
        <v>2</v>
      </c>
      <c r="F6" s="140">
        <v>2</v>
      </c>
      <c r="G6" s="141">
        <v>2</v>
      </c>
      <c r="H6" s="142">
        <v>2</v>
      </c>
      <c r="I6" s="129"/>
      <c r="J6" s="129"/>
      <c r="K6" s="129"/>
      <c r="L6" s="129"/>
    </row>
    <row r="7" spans="1:12">
      <c r="A7" s="133">
        <v>2</v>
      </c>
      <c r="B7" s="134" t="s">
        <v>208</v>
      </c>
      <c r="C7" s="138">
        <v>1</v>
      </c>
      <c r="D7" s="133">
        <v>1.5</v>
      </c>
      <c r="E7" s="139">
        <v>1.5</v>
      </c>
      <c r="F7" s="140">
        <v>1.5</v>
      </c>
      <c r="G7" s="141">
        <v>1</v>
      </c>
      <c r="H7" s="142">
        <v>1.5</v>
      </c>
      <c r="I7" s="129"/>
      <c r="J7" s="129"/>
      <c r="K7" s="129"/>
      <c r="L7" s="129"/>
    </row>
    <row r="8" spans="1:12">
      <c r="A8" s="133">
        <v>3</v>
      </c>
      <c r="B8" s="134" t="s">
        <v>209</v>
      </c>
      <c r="C8" s="138">
        <v>2</v>
      </c>
      <c r="D8" s="133">
        <v>2</v>
      </c>
      <c r="E8" s="139">
        <v>1.5</v>
      </c>
      <c r="F8" s="140">
        <v>1.5</v>
      </c>
      <c r="G8" s="141">
        <v>1</v>
      </c>
      <c r="H8" s="142">
        <v>1</v>
      </c>
      <c r="I8" s="129"/>
      <c r="J8" s="129"/>
      <c r="K8" s="129"/>
      <c r="L8" s="129"/>
    </row>
    <row r="9" spans="1:12">
      <c r="A9" s="133">
        <v>4</v>
      </c>
      <c r="B9" s="134" t="s">
        <v>210</v>
      </c>
      <c r="C9" s="138">
        <v>1</v>
      </c>
      <c r="D9" s="133">
        <v>1</v>
      </c>
      <c r="E9" s="139">
        <v>2</v>
      </c>
      <c r="F9" s="140">
        <v>2</v>
      </c>
      <c r="G9" s="141">
        <v>1</v>
      </c>
      <c r="H9" s="142">
        <v>1.5</v>
      </c>
      <c r="I9" s="129"/>
      <c r="J9" s="129"/>
      <c r="K9" s="129"/>
      <c r="L9" s="129"/>
    </row>
    <row r="10" spans="1:12">
      <c r="A10" s="133">
        <v>5</v>
      </c>
      <c r="B10" s="134" t="s">
        <v>211</v>
      </c>
      <c r="C10" s="138">
        <v>1</v>
      </c>
      <c r="D10" s="133">
        <v>1.5</v>
      </c>
      <c r="E10" s="139">
        <v>2</v>
      </c>
      <c r="F10" s="140">
        <v>1.5</v>
      </c>
      <c r="G10" s="141">
        <v>1.5</v>
      </c>
      <c r="H10" s="142">
        <v>1</v>
      </c>
      <c r="I10" s="129"/>
      <c r="J10" s="129"/>
      <c r="K10" s="129"/>
      <c r="L10" s="129"/>
    </row>
    <row r="11" spans="1:12">
      <c r="A11" s="133">
        <v>6</v>
      </c>
      <c r="B11" s="134" t="s">
        <v>212</v>
      </c>
      <c r="C11" s="138">
        <v>1.5</v>
      </c>
      <c r="D11" s="133">
        <v>1.5</v>
      </c>
      <c r="E11" s="139">
        <v>1.5</v>
      </c>
      <c r="F11" s="140">
        <v>1.5</v>
      </c>
      <c r="G11" s="141">
        <v>1</v>
      </c>
      <c r="H11" s="142">
        <v>1</v>
      </c>
      <c r="I11" s="129"/>
      <c r="J11" s="129"/>
      <c r="K11" s="129"/>
      <c r="L11" s="129"/>
    </row>
    <row r="12" spans="1:12">
      <c r="A12" s="133">
        <v>7</v>
      </c>
      <c r="B12" s="134" t="s">
        <v>214</v>
      </c>
      <c r="C12" s="138">
        <v>1</v>
      </c>
      <c r="D12" s="133">
        <v>1.5</v>
      </c>
      <c r="E12" s="139">
        <v>1.5</v>
      </c>
      <c r="F12" s="140">
        <v>2</v>
      </c>
      <c r="G12" s="141">
        <v>1</v>
      </c>
      <c r="H12" s="142">
        <v>1</v>
      </c>
      <c r="I12" s="129"/>
      <c r="J12" s="129"/>
      <c r="K12" s="129"/>
      <c r="L12" s="129"/>
    </row>
    <row r="13" spans="1:12">
      <c r="A13" s="133">
        <v>8</v>
      </c>
      <c r="B13" s="134" t="s">
        <v>71</v>
      </c>
      <c r="C13" s="138">
        <v>1</v>
      </c>
      <c r="D13" s="133">
        <v>1.5</v>
      </c>
      <c r="E13" s="139">
        <v>2</v>
      </c>
      <c r="F13" s="140">
        <v>2</v>
      </c>
      <c r="G13" s="141">
        <v>1</v>
      </c>
      <c r="H13" s="142">
        <v>1</v>
      </c>
      <c r="I13" s="129"/>
      <c r="J13" s="129"/>
      <c r="K13" s="129"/>
      <c r="L13" s="129"/>
    </row>
    <row r="14" spans="1:12">
      <c r="A14" s="133">
        <v>9</v>
      </c>
      <c r="B14" s="134" t="s">
        <v>213</v>
      </c>
      <c r="C14" s="138">
        <v>1.5</v>
      </c>
      <c r="D14" s="133">
        <v>2</v>
      </c>
      <c r="E14" s="139">
        <v>2</v>
      </c>
      <c r="F14" s="140">
        <v>2</v>
      </c>
      <c r="G14" s="141">
        <v>1.5</v>
      </c>
      <c r="H14" s="142">
        <v>1.5</v>
      </c>
      <c r="I14" s="129"/>
      <c r="J14" s="129"/>
      <c r="K14" s="129"/>
      <c r="L14" s="129"/>
    </row>
    <row r="15" spans="1:12">
      <c r="A15" s="133">
        <v>10</v>
      </c>
      <c r="B15" s="134" t="s">
        <v>225</v>
      </c>
      <c r="C15" s="138">
        <v>1</v>
      </c>
      <c r="D15" s="133">
        <v>1.5</v>
      </c>
      <c r="E15" s="139">
        <v>1</v>
      </c>
      <c r="F15" s="140">
        <v>1.5</v>
      </c>
      <c r="G15" s="141">
        <v>1</v>
      </c>
      <c r="H15" s="142">
        <v>1</v>
      </c>
      <c r="I15" s="129"/>
      <c r="J15" s="129"/>
      <c r="K15" s="129"/>
      <c r="L15" s="129"/>
    </row>
    <row r="16" spans="1:12" ht="25.5">
      <c r="A16" s="133">
        <v>11</v>
      </c>
      <c r="B16" s="134" t="s">
        <v>215</v>
      </c>
      <c r="C16" s="138">
        <v>1</v>
      </c>
      <c r="D16" s="133">
        <v>1.5</v>
      </c>
      <c r="E16" s="139">
        <v>1.5</v>
      </c>
      <c r="F16" s="140">
        <v>1.5</v>
      </c>
      <c r="G16" s="141">
        <v>1.5</v>
      </c>
      <c r="H16" s="142">
        <v>1.5</v>
      </c>
      <c r="I16" s="129"/>
      <c r="J16" s="129"/>
      <c r="K16" s="129"/>
      <c r="L16" s="129"/>
    </row>
    <row r="17" spans="1:12" ht="25.5">
      <c r="A17" s="133">
        <v>12</v>
      </c>
      <c r="B17" s="134" t="s">
        <v>217</v>
      </c>
      <c r="C17" s="138">
        <v>1</v>
      </c>
      <c r="D17" s="133">
        <v>1.5</v>
      </c>
      <c r="E17" s="139">
        <v>1</v>
      </c>
      <c r="F17" s="140">
        <v>1</v>
      </c>
      <c r="G17" s="141">
        <v>1</v>
      </c>
      <c r="H17" s="142">
        <v>1</v>
      </c>
      <c r="I17" s="129"/>
      <c r="J17" s="129"/>
      <c r="K17" s="129"/>
      <c r="L17" s="129"/>
    </row>
    <row r="18" spans="1:12">
      <c r="A18" s="133"/>
      <c r="B18" s="134" t="s">
        <v>61</v>
      </c>
      <c r="C18" s="138">
        <f t="shared" ref="C18:H18" si="0">SUM(C6:C17)</f>
        <v>15</v>
      </c>
      <c r="D18" s="133">
        <f t="shared" si="0"/>
        <v>19</v>
      </c>
      <c r="E18" s="139">
        <f t="shared" si="0"/>
        <v>19.5</v>
      </c>
      <c r="F18" s="140">
        <f t="shared" si="0"/>
        <v>20</v>
      </c>
      <c r="G18" s="141">
        <f t="shared" si="0"/>
        <v>14.5</v>
      </c>
      <c r="H18" s="142">
        <f t="shared" si="0"/>
        <v>15</v>
      </c>
      <c r="I18" s="129"/>
      <c r="J18" s="129"/>
      <c r="K18" s="129"/>
      <c r="L18" s="129"/>
    </row>
    <row r="19" spans="1:12">
      <c r="A19" s="243" t="s">
        <v>221</v>
      </c>
      <c r="B19" s="243"/>
      <c r="C19" s="243"/>
      <c r="D19" s="243"/>
      <c r="E19" s="243"/>
      <c r="F19" s="243"/>
      <c r="G19" s="243"/>
      <c r="H19" s="243"/>
      <c r="I19" s="129"/>
      <c r="J19" s="129"/>
      <c r="K19" s="129"/>
      <c r="L19" s="129"/>
    </row>
    <row r="20" spans="1:12">
      <c r="A20" s="133">
        <v>13</v>
      </c>
      <c r="B20" s="132" t="s">
        <v>219</v>
      </c>
      <c r="C20" s="138">
        <v>0</v>
      </c>
      <c r="D20" s="133">
        <v>1.5</v>
      </c>
      <c r="E20" s="139">
        <v>2</v>
      </c>
      <c r="F20" s="140">
        <v>2</v>
      </c>
      <c r="G20" s="141">
        <v>0</v>
      </c>
      <c r="H20" s="142">
        <v>2</v>
      </c>
      <c r="I20" s="129"/>
      <c r="J20" s="129"/>
      <c r="K20" s="129"/>
      <c r="L20" s="129"/>
    </row>
    <row r="21" spans="1:12">
      <c r="A21" s="133">
        <v>14</v>
      </c>
      <c r="B21" s="132" t="s">
        <v>220</v>
      </c>
      <c r="C21" s="138">
        <v>0</v>
      </c>
      <c r="D21" s="133">
        <v>1.5</v>
      </c>
      <c r="E21" s="139">
        <v>1.5</v>
      </c>
      <c r="F21" s="140">
        <v>2</v>
      </c>
      <c r="G21" s="141">
        <v>0</v>
      </c>
      <c r="H21" s="142">
        <v>1.5</v>
      </c>
      <c r="I21" s="129"/>
      <c r="J21" s="129"/>
      <c r="K21" s="129"/>
      <c r="L21" s="129"/>
    </row>
    <row r="22" spans="1:12">
      <c r="A22" s="133"/>
      <c r="B22" s="134" t="s">
        <v>61</v>
      </c>
      <c r="C22" s="138">
        <f t="shared" ref="C22:H22" si="1">SUM(C20:C21)</f>
        <v>0</v>
      </c>
      <c r="D22" s="133">
        <f t="shared" si="1"/>
        <v>3</v>
      </c>
      <c r="E22" s="139">
        <f t="shared" si="1"/>
        <v>3.5</v>
      </c>
      <c r="F22" s="140">
        <f t="shared" si="1"/>
        <v>4</v>
      </c>
      <c r="G22" s="141">
        <f t="shared" si="1"/>
        <v>0</v>
      </c>
      <c r="H22" s="142">
        <f t="shared" si="1"/>
        <v>3.5</v>
      </c>
      <c r="I22" s="129"/>
      <c r="J22" s="129"/>
      <c r="K22" s="129"/>
      <c r="L22" s="129"/>
    </row>
    <row r="23" spans="1:12">
      <c r="A23" s="128"/>
      <c r="B23" s="128"/>
      <c r="C23" s="128"/>
      <c r="D23" s="128"/>
      <c r="E23" s="128"/>
      <c r="F23" s="128"/>
      <c r="G23" s="128"/>
      <c r="H23" s="128"/>
      <c r="I23" s="129"/>
      <c r="J23" s="129"/>
      <c r="K23" s="129"/>
      <c r="L23" s="129"/>
    </row>
    <row r="24" spans="1:12">
      <c r="A24" s="129"/>
      <c r="B24" s="129"/>
      <c r="C24" s="129"/>
      <c r="D24" s="129"/>
      <c r="E24" s="129"/>
      <c r="F24" s="129"/>
      <c r="G24" s="129"/>
      <c r="H24" s="129"/>
      <c r="I24" s="129"/>
      <c r="J24" s="129"/>
      <c r="K24" s="129"/>
      <c r="L24" s="129"/>
    </row>
    <row r="25" spans="1:12">
      <c r="A25" s="129"/>
      <c r="B25" s="129"/>
      <c r="C25" s="129"/>
      <c r="D25" s="129"/>
      <c r="E25" s="129"/>
      <c r="F25" s="129"/>
      <c r="G25" s="129"/>
      <c r="H25" s="129"/>
      <c r="I25" s="129"/>
      <c r="J25" s="129"/>
      <c r="K25" s="129"/>
      <c r="L25" s="129"/>
    </row>
    <row r="26" spans="1:12">
      <c r="A26" s="129"/>
      <c r="B26" s="129"/>
      <c r="C26" s="129"/>
      <c r="D26" s="129"/>
      <c r="E26" s="129"/>
      <c r="F26" s="129"/>
      <c r="G26" s="129"/>
      <c r="H26" s="129"/>
      <c r="I26" s="129"/>
      <c r="J26" s="129"/>
      <c r="K26" s="129"/>
      <c r="L26" s="129"/>
    </row>
    <row r="27" spans="1:12">
      <c r="A27" s="129"/>
      <c r="B27" s="129"/>
      <c r="C27" s="129"/>
      <c r="D27" s="129"/>
      <c r="E27" s="129"/>
      <c r="F27" s="129"/>
      <c r="G27" s="129"/>
      <c r="H27" s="129"/>
      <c r="I27" s="129"/>
      <c r="J27" s="129"/>
      <c r="K27" s="129"/>
      <c r="L27" s="129"/>
    </row>
  </sheetData>
  <sheetProtection password="CC23" sheet="1" objects="1" scenarios="1"/>
  <mergeCells count="2">
    <mergeCell ref="A5:H5"/>
    <mergeCell ref="A19:H19"/>
  </mergeCells>
  <phoneticPr fontId="48" type="noConversion"/>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Instruction</vt:lpstr>
      <vt:lpstr>Objective Plan</vt:lpstr>
      <vt:lpstr>Sub-criteria</vt:lpstr>
      <vt:lpstr>weights</vt:lpstr>
      <vt:lpstr>'Objective Plan'!Check1</vt:lpstr>
      <vt:lpstr>level</vt:lpstr>
      <vt:lpstr>Instruction!Print_Area</vt:lpstr>
      <vt:lpstr>'Objective Plan'!Print_Area</vt:lpstr>
      <vt:lpstr>'Objective Plan'!Print_Titles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Huynh Ngoc Phuong</dc:creator>
  <cp:lastModifiedBy>HieuNguyen</cp:lastModifiedBy>
  <cp:lastPrinted>2013-12-26T09:03:01Z</cp:lastPrinted>
  <dcterms:created xsi:type="dcterms:W3CDTF">2006-10-05T01:53:57Z</dcterms:created>
  <dcterms:modified xsi:type="dcterms:W3CDTF">2015-05-21T05:21:27Z</dcterms:modified>
</cp:coreProperties>
</file>