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egam\Downloads\"/>
    </mc:Choice>
  </mc:AlternateContent>
  <xr:revisionPtr revIDLastSave="0" documentId="13_ncr:1_{384CECA2-27CA-4458-BEA7-E980B114617A}" xr6:coauthVersionLast="47" xr6:coauthVersionMax="47" xr10:uidLastSave="{00000000-0000-0000-0000-000000000000}"/>
  <bookViews>
    <workbookView xWindow="-1550" yWindow="4170" windowWidth="18680" windowHeight="9100" firstSheet="3" activeTab="5" xr2:uid="{C580744B-61FA-4C89-9A22-67FC73515AA3}"/>
  </bookViews>
  <sheets>
    <sheet name="Razones Financieras" sheetId="1" r:id="rId1"/>
    <sheet name="Calculo de CCE" sheetId="3" r:id="rId2"/>
    <sheet name="TAE y Cantidad de pedido" sheetId="4" r:id="rId3"/>
    <sheet name="Analisis de % de ventas " sheetId="5" r:id="rId4"/>
    <sheet name="Semana 5 arrendamiento" sheetId="6" r:id="rId5"/>
    <sheet name="Semana 5 CCPT" sheetId="7" r:id="rId6"/>
  </sheets>
  <definedNames>
    <definedName name="Balance_Sheet">'Semana 5 CCPT'!#REF!</definedName>
    <definedName name="Continuation_Value">'Semana 5 CCPT'!#REF!</definedName>
    <definedName name="Cost_of_Capital">'Semana 5 CCPT'!#REF!</definedName>
    <definedName name="d">'Semana 5 CCPT'!$D$29</definedName>
    <definedName name="Financing">'Semana 5 CCPT'!#REF!</definedName>
    <definedName name="Firm_Data">'Semana 5 CCPT'!#REF!</definedName>
    <definedName name="Free_Cash_Flow">'Semana 5 CCPT'!#REF!</definedName>
    <definedName name="Income_Statement">'Semana 5 CCPT'!#REF!</definedName>
    <definedName name="k">'Semana 5 CCPT'!#REF!</definedName>
    <definedName name="_xlnm.Print_Area" localSheetId="5">'Semana 5 CCPT'!$A$1:$K$32</definedName>
    <definedName name="Razón_de_Deuda_a_Capital">'Semana 5 CCPT'!$D$29</definedName>
    <definedName name="rd">'Semana 5 CCPT'!$D$31</definedName>
    <definedName name="rdc">'Semana 5 CCPT'!$D$29</definedName>
    <definedName name="rds">'Semana 5 CCPT'!#REF!</definedName>
    <definedName name="rdt">'Semana 5 CCPT'!#REF!</definedName>
    <definedName name="re">'Semana 5 CCPT'!$D$30</definedName>
    <definedName name="ru">'Semana 5 CCPT'!$I$30</definedName>
    <definedName name="rus">'Semana 5 CCPT'!#REF!</definedName>
    <definedName name="rut">'Semana 5 CCPT'!#REF!</definedName>
    <definedName name="St_of_Cash_Flows">'Semana 5 CCPT'!#REF!</definedName>
    <definedName name="tc">'Semana 5 CCPT'!$D$32</definedName>
    <definedName name="te">'Semana 5 CCPT'!#REF!</definedName>
    <definedName name="ti">'Semana 5 CCPT'!#REF!</definedName>
    <definedName name="ts">'Semana 5 CCPT'!#REF!</definedName>
    <definedName name="Valuation">'Semana 5 CCPT'!#REF!</definedName>
    <definedName name="wacc">'Semana 5 CCPT'!$I$29</definedName>
    <definedName name="Working_Capital">'Semana 5 CCPT'!#REF!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7" l="1"/>
  <c r="H17" i="7"/>
  <c r="G17" i="7"/>
  <c r="F17" i="7"/>
  <c r="E17" i="7"/>
  <c r="I13" i="7"/>
  <c r="I14" i="7" s="1"/>
  <c r="I15" i="7" s="1"/>
  <c r="I20" i="7" s="1"/>
  <c r="H13" i="7"/>
  <c r="H14" i="7" s="1"/>
  <c r="H15" i="7" s="1"/>
  <c r="H20" i="7" s="1"/>
  <c r="G13" i="7"/>
  <c r="G14" i="7" s="1"/>
  <c r="G15" i="7" s="1"/>
  <c r="G20" i="7" s="1"/>
  <c r="F13" i="7"/>
  <c r="E13" i="7"/>
  <c r="I10" i="7"/>
  <c r="H10" i="7"/>
  <c r="G10" i="7"/>
  <c r="F10" i="7"/>
  <c r="E10" i="7"/>
  <c r="B10" i="7"/>
  <c r="B11" i="7" s="1"/>
  <c r="B12" i="7" s="1"/>
  <c r="B13" i="7" s="1"/>
  <c r="B14" i="7" s="1"/>
  <c r="B15" i="7" s="1"/>
  <c r="B17" i="7" s="1"/>
  <c r="B18" i="7" s="1"/>
  <c r="B19" i="7" s="1"/>
  <c r="B20" i="7" s="1"/>
  <c r="F6" i="7"/>
  <c r="G6" i="7" s="1"/>
  <c r="H6" i="7" s="1"/>
  <c r="I6" i="7" s="1"/>
  <c r="F8" i="6"/>
  <c r="F10" i="6" s="1"/>
  <c r="G6" i="6"/>
  <c r="C8" i="6"/>
  <c r="F8" i="5"/>
  <c r="F10" i="5" s="1"/>
  <c r="C8" i="5"/>
  <c r="G6" i="5"/>
  <c r="H6" i="5" s="1"/>
  <c r="H8" i="5" s="1"/>
  <c r="H10" i="5" s="1"/>
  <c r="C6" i="4"/>
  <c r="C5" i="4"/>
  <c r="G6" i="4"/>
  <c r="C7" i="4"/>
  <c r="C22" i="3"/>
  <c r="C21" i="3"/>
  <c r="C20" i="3"/>
  <c r="C19" i="3"/>
  <c r="B21" i="3"/>
  <c r="B20" i="3"/>
  <c r="B19" i="3"/>
  <c r="B11" i="3"/>
  <c r="B16" i="3"/>
  <c r="C16" i="3"/>
  <c r="C6" i="3"/>
  <c r="C11" i="3"/>
  <c r="E15" i="7" l="1"/>
  <c r="E20" i="7" s="1"/>
  <c r="E14" i="7"/>
  <c r="F14" i="7"/>
  <c r="F15" i="7" s="1"/>
  <c r="F20" i="7" s="1"/>
  <c r="F11" i="6"/>
  <c r="F12" i="6"/>
  <c r="F13" i="6" s="1"/>
  <c r="G8" i="6"/>
  <c r="G10" i="6" s="1"/>
  <c r="H12" i="5"/>
  <c r="H13" i="5" s="1"/>
  <c r="H11" i="5"/>
  <c r="F11" i="5"/>
  <c r="F12" i="5"/>
  <c r="F13" i="5" s="1"/>
  <c r="G8" i="5"/>
  <c r="G10" i="5" s="1"/>
  <c r="C8" i="4"/>
  <c r="D5" i="4"/>
  <c r="O12" i="1"/>
  <c r="N12" i="1"/>
  <c r="O7" i="1"/>
  <c r="N7" i="1"/>
  <c r="K37" i="1"/>
  <c r="J37" i="1"/>
  <c r="K32" i="1"/>
  <c r="J32" i="1"/>
  <c r="K27" i="1"/>
  <c r="J27" i="1"/>
  <c r="K22" i="1"/>
  <c r="J21" i="1"/>
  <c r="J22" i="1"/>
  <c r="K17" i="1"/>
  <c r="J17" i="1"/>
  <c r="J11" i="1"/>
  <c r="K12" i="1"/>
  <c r="J12" i="1"/>
  <c r="K7" i="1"/>
  <c r="J7" i="1"/>
  <c r="G35" i="1"/>
  <c r="F35" i="1"/>
  <c r="G29" i="1"/>
  <c r="F29" i="1"/>
  <c r="G24" i="1"/>
  <c r="F22" i="1"/>
  <c r="F24" i="1"/>
  <c r="F18" i="1"/>
  <c r="F12" i="1"/>
  <c r="G7" i="1"/>
  <c r="F7" i="1"/>
  <c r="G18" i="1"/>
  <c r="G12" i="1"/>
  <c r="C28" i="1"/>
  <c r="B28" i="1"/>
  <c r="B23" i="1"/>
  <c r="B18" i="1"/>
  <c r="B13" i="1"/>
  <c r="C23" i="1"/>
  <c r="C18" i="1"/>
  <c r="C13" i="1"/>
  <c r="C7" i="1"/>
  <c r="J20" i="7" l="1"/>
  <c r="G12" i="6"/>
  <c r="G13" i="6" s="1"/>
  <c r="G11" i="6"/>
  <c r="G12" i="5"/>
  <c r="G13" i="5" s="1"/>
  <c r="G11" i="5"/>
</calcChain>
</file>

<file path=xl/sharedStrings.xml><?xml version="1.0" encoding="utf-8"?>
<sst xmlns="http://schemas.openxmlformats.org/spreadsheetml/2006/main" count="161" uniqueCount="122">
  <si>
    <t xml:space="preserve">Razon circulante </t>
  </si>
  <si>
    <t xml:space="preserve">Activos Corrientes </t>
  </si>
  <si>
    <t>Pasivos Circulantes</t>
  </si>
  <si>
    <t>Razon Rapida</t>
  </si>
  <si>
    <t xml:space="preserve">Inventario </t>
  </si>
  <si>
    <t xml:space="preserve">Razon de efectivo </t>
  </si>
  <si>
    <t xml:space="preserve">Efectivo </t>
  </si>
  <si>
    <t xml:space="preserve">Razones de liquidez </t>
  </si>
  <si>
    <t>Capital de trabajo neto a activos totales</t>
  </si>
  <si>
    <t xml:space="preserve">Capital de trabajo </t>
  </si>
  <si>
    <t>Activos Totales</t>
  </si>
  <si>
    <t xml:space="preserve">Medida del inventario </t>
  </si>
  <si>
    <t xml:space="preserve">Costo de venta diario </t>
  </si>
  <si>
    <t xml:space="preserve">Razones de solvencia a largo plazo </t>
  </si>
  <si>
    <t>Razon de deuda</t>
  </si>
  <si>
    <t>Pasivos Totales</t>
  </si>
  <si>
    <t>Razon de deuda-capiatal</t>
  </si>
  <si>
    <t>Deuda total</t>
  </si>
  <si>
    <t>capital total</t>
  </si>
  <si>
    <t>Multiplicador del capital</t>
  </si>
  <si>
    <t>Activos totales</t>
  </si>
  <si>
    <t>Razon de deuda a largo plazo</t>
  </si>
  <si>
    <t xml:space="preserve">deuda a largo plazo </t>
  </si>
  <si>
    <t xml:space="preserve">capital contable </t>
  </si>
  <si>
    <t xml:space="preserve">Razon de pago de intereces </t>
  </si>
  <si>
    <t>UAII</t>
  </si>
  <si>
    <t xml:space="preserve">Intereces </t>
  </si>
  <si>
    <t xml:space="preserve">Razon de cobertura de efectivo </t>
  </si>
  <si>
    <t>Gasto por dep o amorti</t>
  </si>
  <si>
    <t xml:space="preserve">Razones de actividad o rotacion de activos </t>
  </si>
  <si>
    <t xml:space="preserve">Rotacion de inventario </t>
  </si>
  <si>
    <t>Costo de venta</t>
  </si>
  <si>
    <t xml:space="preserve">Dias del inventario </t>
  </si>
  <si>
    <t>dias año</t>
  </si>
  <si>
    <t xml:space="preserve">Rotacion de CXC </t>
  </si>
  <si>
    <t xml:space="preserve">Ventas </t>
  </si>
  <si>
    <t>CXC</t>
  </si>
  <si>
    <t>Dias de las CXC</t>
  </si>
  <si>
    <t xml:space="preserve">Rotacion del capital de trabajo neto </t>
  </si>
  <si>
    <t>Capital de Trabajo Neto</t>
  </si>
  <si>
    <t xml:space="preserve">Rotacion de activos fijos </t>
  </si>
  <si>
    <t>Activos Fijos</t>
  </si>
  <si>
    <t>Rotacion de activos totales</t>
  </si>
  <si>
    <t>Margen de utilidad</t>
  </si>
  <si>
    <t>Utilidad neta</t>
  </si>
  <si>
    <t>ventas</t>
  </si>
  <si>
    <t>Rendimientos sobre los activos (ROA)</t>
  </si>
  <si>
    <t>Capital contable total</t>
  </si>
  <si>
    <t xml:space="preserve">Costa de venta diario </t>
  </si>
  <si>
    <t>Dias de cuentas por cobrar</t>
  </si>
  <si>
    <t>Ventas diarias promedio</t>
  </si>
  <si>
    <t>Dias de cuentas por pagar</t>
  </si>
  <si>
    <t>CXP</t>
  </si>
  <si>
    <t>CCE</t>
  </si>
  <si>
    <t xml:space="preserve">Ciclo de efectivo </t>
  </si>
  <si>
    <t xml:space="preserve">Tasa Efectiva anual </t>
  </si>
  <si>
    <t>Cantidad economica del pedido</t>
  </si>
  <si>
    <t>Condicion</t>
  </si>
  <si>
    <t xml:space="preserve">Costo de mantenimiento </t>
  </si>
  <si>
    <t>Neto</t>
  </si>
  <si>
    <t>Costo de reabastecimiento</t>
  </si>
  <si>
    <t xml:space="preserve">Tasa del perido nominal </t>
  </si>
  <si>
    <t xml:space="preserve">Ventas anuales </t>
  </si>
  <si>
    <t>Perido</t>
  </si>
  <si>
    <t>CEP</t>
  </si>
  <si>
    <t>Periodo de tiempo</t>
  </si>
  <si>
    <t>TAE</t>
  </si>
  <si>
    <t>chan Corporation</t>
  </si>
  <si>
    <t xml:space="preserve">Estado de situacion financiera Pro Forma </t>
  </si>
  <si>
    <t>Utilidad neta proyectada</t>
  </si>
  <si>
    <t xml:space="preserve">Activos </t>
  </si>
  <si>
    <t>CASO 1</t>
  </si>
  <si>
    <t>CASO 2</t>
  </si>
  <si>
    <t>CASO 3</t>
  </si>
  <si>
    <t xml:space="preserve">Activos Circulantes </t>
  </si>
  <si>
    <t xml:space="preserve">Pasivos </t>
  </si>
  <si>
    <t xml:space="preserve">Activos Fijos </t>
  </si>
  <si>
    <t xml:space="preserve">Capital </t>
  </si>
  <si>
    <t xml:space="preserve">TOTAL ACTIVOS </t>
  </si>
  <si>
    <t>SUMA PASIVO MAS CAPITAL</t>
  </si>
  <si>
    <t xml:space="preserve">Necesidad de Financiamiento externo </t>
  </si>
  <si>
    <t>Utilidades Retenidas</t>
  </si>
  <si>
    <t xml:space="preserve">Dividendos a repartir </t>
  </si>
  <si>
    <t xml:space="preserve">Razon de dividendos </t>
  </si>
  <si>
    <t>Para el primer caso podemos observar que la empresa necesitara dos millones de financiamiento para poder soportar el incremento en ventas para el caso dos podemos observar que si los socios deciden solo reclamar la mitar de los dividendos solo se ocupara un millon de financiamiento para poder soportar el aumento de las ventas pero para el caso tres si los socios deciden capitalizar sus utilidades la empresa no tendra que recurrir a ninguna fuente de financiamiento externo, en mi opinion el mejor esenario es el segundo por que los socios pueden disfrutar de sus dividendos y la cmpañia no necesito buscar una mayor fuente de financiameinto.</t>
  </si>
  <si>
    <t xml:space="preserve">Danli Incorporated </t>
  </si>
  <si>
    <t>Trabajo en Clase</t>
  </si>
  <si>
    <t>Integrantes de grupo:</t>
  </si>
  <si>
    <t>TABLA 18.1</t>
  </si>
  <si>
    <t>Flujos de efectivo libre esperado del Proyecto RFX de Avco</t>
  </si>
  <si>
    <t>Year</t>
  </si>
  <si>
    <t>Proyección de utilidades incrementales</t>
  </si>
  <si>
    <t>Ventas</t>
  </si>
  <si>
    <t>Costo de ventas</t>
  </si>
  <si>
    <t>Utilidad Bruta</t>
  </si>
  <si>
    <t>Gasts operativos</t>
  </si>
  <si>
    <t>Depreciacion</t>
  </si>
  <si>
    <t>Impuesto Sobre la Renta (40%)</t>
  </si>
  <si>
    <t>Utilidad neta no apalancada</t>
  </si>
  <si>
    <t>Flujos de efectivo libre ($ millones)</t>
  </si>
  <si>
    <t>Mas: Depreciacion</t>
  </si>
  <si>
    <t>Menos: Gastos de Capital</t>
  </si>
  <si>
    <t>Menos: Aumentos en Capital Neto de Trabajo</t>
  </si>
  <si>
    <t>Flujo de Efectivo libre</t>
  </si>
  <si>
    <t>COSTO DE CAPITAL</t>
  </si>
  <si>
    <r>
      <t>Razón de Deuda a Capital (celda "</t>
    </r>
    <r>
      <rPr>
        <i/>
        <sz val="10"/>
        <rFont val="Arial"/>
        <family val="2"/>
      </rPr>
      <t>d")</t>
    </r>
  </si>
  <si>
    <t>CPPC Apalancado</t>
  </si>
  <si>
    <r>
      <t>Costo de capital (celda "</t>
    </r>
    <r>
      <rPr>
        <i/>
        <sz val="10"/>
        <rFont val="Arial"/>
        <family val="2"/>
      </rPr>
      <t>r</t>
    </r>
    <r>
      <rPr>
        <i/>
        <vertAlign val="subscript"/>
        <sz val="10"/>
        <rFont val="Arial"/>
        <family val="2"/>
      </rPr>
      <t>E")</t>
    </r>
  </si>
  <si>
    <r>
      <t>Costo de la deuda (celda "</t>
    </r>
    <r>
      <rPr>
        <i/>
        <sz val="10"/>
        <rFont val="Arial"/>
        <family val="2"/>
      </rPr>
      <t>r</t>
    </r>
    <r>
      <rPr>
        <i/>
        <vertAlign val="subscript"/>
        <sz val="10"/>
        <rFont val="Arial"/>
        <family val="2"/>
      </rPr>
      <t>D")</t>
    </r>
  </si>
  <si>
    <r>
      <t>Tasa de impuesto corporativo (celda "t</t>
    </r>
    <r>
      <rPr>
        <i/>
        <vertAlign val="subscript"/>
        <sz val="10"/>
        <rFont val="Arial"/>
        <family val="2"/>
      </rPr>
      <t>c")</t>
    </r>
  </si>
  <si>
    <t>NPV (VNA) Apalancado</t>
  </si>
  <si>
    <t>Millones</t>
  </si>
  <si>
    <t>ESCENARIO B</t>
  </si>
  <si>
    <t>Tarea individual</t>
  </si>
  <si>
    <t>What if… (Escenarios alternos)</t>
  </si>
  <si>
    <t>%</t>
  </si>
  <si>
    <t>NPV $</t>
  </si>
  <si>
    <r>
      <t>A) Razón de Deuda a Capital (celda "</t>
    </r>
    <r>
      <rPr>
        <i/>
        <sz val="10"/>
        <rFont val="Arial"/>
        <family val="2"/>
      </rPr>
      <t>d")</t>
    </r>
  </si>
  <si>
    <t>CPPC Apalancado (A)</t>
  </si>
  <si>
    <r>
      <t>B) Razón de Deuda a Capital (celda "</t>
    </r>
    <r>
      <rPr>
        <i/>
        <sz val="10"/>
        <rFont val="Arial"/>
        <family val="2"/>
      </rPr>
      <t>d")</t>
    </r>
  </si>
  <si>
    <t>CPPC Apalancado (B)</t>
  </si>
  <si>
    <t>Explique las variaciones del CPPC en ambos escenarios alternos y su impacto en el NPV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</si>
</sst>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1" formatCode="_(* #,##0_);_(* \(#,##0\);_(* &quot;-&quot;_);_(@_)"/>
    <numFmt numFmtId="44" formatCode="_(&quot;$&quot;* #,##0.00_);_(&quot;$&quot;* \(#,##0.00\);_(&quot;$&quot;* &quot;-&quot;??_);_(@_)"/>
    <numFmt numFmtId="43" formatCode="_(* #,##0.00_);_(* \(#,##0.00\);_(* &quot;-&quot;??_);_(@_)"/>
    <numFmt numFmtId="164" formatCode="_-&quot;L&quot;* #,##0.00_-;\-&quot;L&quot;* #,##0.00_-;_-&quot;L&quot;* &quot;-&quot;??_-;_-@_-"/>
    <numFmt numFmtId="165" formatCode="_-* #,##0.00_-;\-* #,##0.00_-;_-* &quot;-&quot;??_-;_-@_-"/>
    <numFmt numFmtId="166" formatCode="_-* #,##0_-;\-* #,##0_-;_-* &quot;-&quot;??_-;_-@_-"/>
    <numFmt numFmtId="167" formatCode="_(* #,##0.00_);_(* \(#,##0.00\);_(* &quot;-&quot;_);_(@_)"/>
    <numFmt numFmtId="168" formatCode="&quot;Income Tax at &quot;0%"/>
    <numFmt numFmtId="169" formatCode="_ * #,##0.00_ ;_ * \-#,##0.00_ ;_ * &quot;-&quot;??_ ;_ @_ "/>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Times New Roman"/>
    </font>
    <font>
      <sz val="10"/>
      <name val="Arial"/>
      <family val="2"/>
    </font>
    <font>
      <b/>
      <sz val="10"/>
      <name val="Arial"/>
      <family val="2"/>
    </font>
    <font>
      <b/>
      <sz val="10"/>
      <color indexed="12"/>
      <name val="Arial"/>
      <family val="2"/>
    </font>
    <font>
      <sz val="10"/>
      <color indexed="22"/>
      <name val="Arial"/>
      <family val="2"/>
    </font>
    <font>
      <i/>
      <sz val="10"/>
      <name val="Arial"/>
      <family val="2"/>
    </font>
    <font>
      <i/>
      <vertAlign val="subscript"/>
      <sz val="10"/>
      <name val="Arial"/>
      <family val="2"/>
    </font>
    <font>
      <b/>
      <sz val="18"/>
      <color rgb="FFFF0000"/>
      <name val="Arial"/>
      <family val="2"/>
    </font>
  </fonts>
  <fills count="7">
    <fill>
      <patternFill patternType="none"/>
    </fill>
    <fill>
      <patternFill patternType="gray125"/>
    </fill>
    <fill>
      <patternFill patternType="solid">
        <fgColor theme="4" tint="-0.499984740745262"/>
        <bgColor indexed="64"/>
      </patternFill>
    </fill>
    <fill>
      <patternFill patternType="solid">
        <fgColor indexed="9"/>
        <bgColor indexed="64"/>
      </patternFill>
    </fill>
    <fill>
      <patternFill patternType="solid">
        <fgColor indexed="38"/>
        <bgColor indexed="64"/>
      </patternFill>
    </fill>
    <fill>
      <patternFill patternType="solid">
        <fgColor indexed="39"/>
        <bgColor indexed="64"/>
      </patternFill>
    </fill>
    <fill>
      <patternFill patternType="solid">
        <fgColor theme="0"/>
        <bgColor indexed="64"/>
      </patternFill>
    </fill>
  </fills>
  <borders count="36">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style="thick">
        <color indexed="9"/>
      </right>
      <top/>
      <bottom/>
      <diagonal/>
    </border>
    <border>
      <left style="thick">
        <color indexed="9"/>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22"/>
      </bottom>
      <diagonal/>
    </border>
    <border>
      <left/>
      <right style="thin">
        <color indexed="64"/>
      </right>
      <top/>
      <bottom style="thin">
        <color indexed="22"/>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0" fontId="5" fillId="0" borderId="0"/>
    <xf numFmtId="10" fontId="5" fillId="0" borderId="0" applyFont="0" applyFill="0" applyBorder="0" applyAlignment="0" applyProtection="0"/>
    <xf numFmtId="44" fontId="5" fillId="0" borderId="0" applyFont="0" applyFill="0" applyBorder="0" applyAlignment="0" applyProtection="0"/>
  </cellStyleXfs>
  <cellXfs count="97">
    <xf numFmtId="0" fontId="0" fillId="0" borderId="0" xfId="0"/>
    <xf numFmtId="0" fontId="0" fillId="0" borderId="1" xfId="0" applyBorder="1"/>
    <xf numFmtId="0" fontId="3" fillId="0" borderId="2" xfId="0" applyFont="1" applyBorder="1"/>
    <xf numFmtId="0" fontId="0" fillId="0" borderId="5" xfId="0" applyBorder="1"/>
    <xf numFmtId="0" fontId="0" fillId="0" borderId="6" xfId="0" applyBorder="1"/>
    <xf numFmtId="0" fontId="3" fillId="0" borderId="7" xfId="0" applyFont="1" applyBorder="1"/>
    <xf numFmtId="0" fontId="0" fillId="0" borderId="2" xfId="0" applyBorder="1"/>
    <xf numFmtId="0" fontId="0" fillId="0" borderId="7" xfId="0" applyBorder="1"/>
    <xf numFmtId="0" fontId="0" fillId="0" borderId="8" xfId="0" applyBorder="1"/>
    <xf numFmtId="17" fontId="0" fillId="0" borderId="9" xfId="0" applyNumberFormat="1" applyBorder="1"/>
    <xf numFmtId="165" fontId="0" fillId="0" borderId="9" xfId="1" applyFont="1" applyBorder="1"/>
    <xf numFmtId="0" fontId="0" fillId="0" borderId="10" xfId="0" applyBorder="1"/>
    <xf numFmtId="0" fontId="0" fillId="0" borderId="11" xfId="0" applyBorder="1"/>
    <xf numFmtId="165" fontId="0" fillId="0" borderId="11" xfId="1" applyFont="1" applyBorder="1"/>
    <xf numFmtId="0" fontId="0" fillId="0" borderId="12" xfId="0" applyBorder="1"/>
    <xf numFmtId="165" fontId="0" fillId="0" borderId="13" xfId="1" applyFont="1" applyBorder="1"/>
    <xf numFmtId="0" fontId="2" fillId="2" borderId="14" xfId="0" applyFont="1" applyFill="1" applyBorder="1"/>
    <xf numFmtId="166" fontId="2" fillId="2" borderId="15" xfId="1" applyNumberFormat="1" applyFont="1" applyFill="1" applyBorder="1"/>
    <xf numFmtId="0" fontId="0" fillId="0" borderId="13" xfId="0" applyBorder="1"/>
    <xf numFmtId="165" fontId="0" fillId="0" borderId="0" xfId="1" applyFont="1"/>
    <xf numFmtId="10" fontId="2" fillId="2" borderId="15" xfId="0" applyNumberFormat="1" applyFont="1" applyFill="1" applyBorder="1"/>
    <xf numFmtId="0" fontId="3" fillId="0" borderId="0" xfId="0" applyFont="1"/>
    <xf numFmtId="165" fontId="3" fillId="0" borderId="0" xfId="1" applyFont="1"/>
    <xf numFmtId="165" fontId="3" fillId="0" borderId="16" xfId="1" applyFont="1" applyBorder="1"/>
    <xf numFmtId="165" fontId="3" fillId="0" borderId="17" xfId="1" applyFont="1" applyBorder="1"/>
    <xf numFmtId="165" fontId="0" fillId="0" borderId="16" xfId="1" applyFont="1" applyBorder="1"/>
    <xf numFmtId="165" fontId="0" fillId="0" borderId="17" xfId="1" applyFont="1" applyBorder="1"/>
    <xf numFmtId="165" fontId="3" fillId="0" borderId="18" xfId="1" applyFont="1" applyBorder="1"/>
    <xf numFmtId="165" fontId="3" fillId="0" borderId="19" xfId="1" applyFont="1" applyBorder="1"/>
    <xf numFmtId="165" fontId="3" fillId="0" borderId="20" xfId="1" applyFont="1" applyBorder="1"/>
    <xf numFmtId="10" fontId="3" fillId="0" borderId="16" xfId="1" applyNumberFormat="1" applyFont="1" applyBorder="1"/>
    <xf numFmtId="10" fontId="3" fillId="0" borderId="17" xfId="1" applyNumberFormat="1" applyFont="1" applyBorder="1"/>
    <xf numFmtId="0" fontId="4" fillId="2" borderId="3" xfId="0" applyFont="1" applyFill="1" applyBorder="1" applyAlignment="1">
      <alignment horizontal="center"/>
    </xf>
    <xf numFmtId="0" fontId="4" fillId="2" borderId="4" xfId="0" applyFont="1" applyFill="1" applyBorder="1" applyAlignment="1">
      <alignment horizontal="center"/>
    </xf>
    <xf numFmtId="0" fontId="3" fillId="0" borderId="0" xfId="0" applyFont="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right"/>
    </xf>
    <xf numFmtId="0" fontId="3" fillId="0" borderId="0" xfId="0" applyFont="1" applyAlignment="1">
      <alignment horizontal="right"/>
    </xf>
    <xf numFmtId="164" fontId="3" fillId="0" borderId="0" xfId="2" applyFont="1" applyAlignment="1">
      <alignment horizontal="center"/>
    </xf>
    <xf numFmtId="0" fontId="6" fillId="3" borderId="0" xfId="3" applyFont="1" applyFill="1"/>
    <xf numFmtId="0" fontId="7" fillId="4" borderId="0" xfId="3" applyFont="1" applyFill="1" applyAlignment="1">
      <alignment horizontal="center" vertical="center"/>
    </xf>
    <xf numFmtId="0" fontId="7" fillId="4" borderId="21" xfId="3" applyFont="1" applyFill="1" applyBorder="1" applyAlignment="1">
      <alignment horizontal="center" vertical="center"/>
    </xf>
    <xf numFmtId="0" fontId="7" fillId="5" borderId="22" xfId="3" applyFont="1" applyFill="1" applyBorder="1" applyAlignment="1">
      <alignment vertical="top" wrapText="1"/>
    </xf>
    <xf numFmtId="0" fontId="7" fillId="5" borderId="0" xfId="3" applyFont="1" applyFill="1" applyAlignment="1">
      <alignment vertical="top" wrapText="1"/>
    </xf>
    <xf numFmtId="0" fontId="7" fillId="4" borderId="0" xfId="3" applyFont="1" applyFill="1" applyAlignment="1">
      <alignment horizontal="center" vertical="center" wrapText="1"/>
    </xf>
    <xf numFmtId="0" fontId="7" fillId="5" borderId="0" xfId="3" applyFont="1" applyFill="1" applyAlignment="1">
      <alignment horizontal="left" vertical="center" wrapText="1" indent="1"/>
    </xf>
    <xf numFmtId="0" fontId="8" fillId="3" borderId="0" xfId="3" applyFont="1" applyFill="1"/>
    <xf numFmtId="41" fontId="6" fillId="3" borderId="0" xfId="3" applyNumberFormat="1" applyFont="1" applyFill="1"/>
    <xf numFmtId="0" fontId="7" fillId="3" borderId="23" xfId="3" applyFont="1" applyFill="1" applyBorder="1" applyAlignment="1">
      <alignment horizontal="right"/>
    </xf>
    <xf numFmtId="0" fontId="7" fillId="3" borderId="24" xfId="3" applyFont="1" applyFill="1" applyBorder="1" applyAlignment="1">
      <alignment horizontal="center"/>
    </xf>
    <xf numFmtId="0" fontId="7" fillId="3" borderId="25" xfId="3" applyFont="1" applyFill="1" applyBorder="1" applyAlignment="1">
      <alignment horizontal="center"/>
    </xf>
    <xf numFmtId="0" fontId="7" fillId="3" borderId="26" xfId="3" applyFont="1" applyFill="1" applyBorder="1"/>
    <xf numFmtId="0" fontId="6" fillId="3" borderId="27" xfId="3" applyFont="1" applyFill="1" applyBorder="1"/>
    <xf numFmtId="0" fontId="6" fillId="3" borderId="28" xfId="3" applyFont="1" applyFill="1" applyBorder="1"/>
    <xf numFmtId="0" fontId="9" fillId="3" borderId="16" xfId="3" applyFont="1" applyFill="1" applyBorder="1" applyAlignment="1">
      <alignment horizontal="center"/>
    </xf>
    <xf numFmtId="6" fontId="6" fillId="3" borderId="0" xfId="3" quotePrefix="1" applyNumberFormat="1" applyFont="1" applyFill="1" applyAlignment="1">
      <alignment horizontal="center"/>
    </xf>
    <xf numFmtId="41" fontId="8" fillId="3" borderId="0" xfId="3" applyNumberFormat="1" applyFont="1" applyFill="1"/>
    <xf numFmtId="167" fontId="8" fillId="3" borderId="0" xfId="3" applyNumberFormat="1" applyFont="1" applyFill="1"/>
    <xf numFmtId="167" fontId="8" fillId="3" borderId="29" xfId="3" applyNumberFormat="1" applyFont="1" applyFill="1" applyBorder="1"/>
    <xf numFmtId="0" fontId="6" fillId="3" borderId="30" xfId="3" applyFont="1" applyFill="1" applyBorder="1"/>
    <xf numFmtId="6" fontId="6" fillId="3" borderId="30" xfId="3" quotePrefix="1" applyNumberFormat="1" applyFont="1" applyFill="1" applyBorder="1" applyAlignment="1">
      <alignment horizontal="center"/>
    </xf>
    <xf numFmtId="167" fontId="8" fillId="3" borderId="30" xfId="3" applyNumberFormat="1" applyFont="1" applyFill="1" applyBorder="1"/>
    <xf numFmtId="167" fontId="8" fillId="3" borderId="31" xfId="3" applyNumberFormat="1" applyFont="1" applyFill="1" applyBorder="1"/>
    <xf numFmtId="0" fontId="7" fillId="3" borderId="0" xfId="3" applyFont="1" applyFill="1" applyAlignment="1">
      <alignment horizontal="left"/>
    </xf>
    <xf numFmtId="167" fontId="6" fillId="3" borderId="0" xfId="3" applyNumberFormat="1" applyFont="1" applyFill="1"/>
    <xf numFmtId="167" fontId="6" fillId="3" borderId="29" xfId="3" applyNumberFormat="1" applyFont="1" applyFill="1" applyBorder="1"/>
    <xf numFmtId="41" fontId="8" fillId="3" borderId="30" xfId="3" applyNumberFormat="1" applyFont="1" applyFill="1" applyBorder="1"/>
    <xf numFmtId="0" fontId="7" fillId="3" borderId="0" xfId="3" applyFont="1" applyFill="1"/>
    <xf numFmtId="0" fontId="6" fillId="3" borderId="0" xfId="3" applyFont="1" applyFill="1" applyAlignment="1">
      <alignment horizontal="center"/>
    </xf>
    <xf numFmtId="168" fontId="6" fillId="3" borderId="30" xfId="3" applyNumberFormat="1" applyFont="1" applyFill="1" applyBorder="1" applyAlignment="1">
      <alignment horizontal="left"/>
    </xf>
    <xf numFmtId="0" fontId="6" fillId="3" borderId="30" xfId="3" applyFont="1" applyFill="1" applyBorder="1" applyAlignment="1">
      <alignment horizontal="center"/>
    </xf>
    <xf numFmtId="167" fontId="6" fillId="3" borderId="30" xfId="3" applyNumberFormat="1" applyFont="1" applyFill="1" applyBorder="1"/>
    <xf numFmtId="167" fontId="6" fillId="3" borderId="31" xfId="3" applyNumberFormat="1" applyFont="1" applyFill="1" applyBorder="1"/>
    <xf numFmtId="0" fontId="7" fillId="3" borderId="16" xfId="3" applyFont="1" applyFill="1" applyBorder="1"/>
    <xf numFmtId="41" fontId="6" fillId="3" borderId="29" xfId="3" applyNumberFormat="1" applyFont="1" applyFill="1" applyBorder="1"/>
    <xf numFmtId="41" fontId="8" fillId="3" borderId="29" xfId="3" applyNumberFormat="1" applyFont="1" applyFill="1" applyBorder="1"/>
    <xf numFmtId="41" fontId="8" fillId="3" borderId="31" xfId="3" applyNumberFormat="1" applyFont="1" applyFill="1" applyBorder="1"/>
    <xf numFmtId="0" fontId="9" fillId="3" borderId="32" xfId="3" applyFont="1" applyFill="1" applyBorder="1" applyAlignment="1">
      <alignment horizontal="center"/>
    </xf>
    <xf numFmtId="0" fontId="7" fillId="3" borderId="33" xfId="3" applyFont="1" applyFill="1" applyBorder="1"/>
    <xf numFmtId="0" fontId="6" fillId="3" borderId="33" xfId="3" applyFont="1" applyFill="1" applyBorder="1" applyAlignment="1">
      <alignment horizontal="center"/>
    </xf>
    <xf numFmtId="167" fontId="7" fillId="3" borderId="33" xfId="3" applyNumberFormat="1" applyFont="1" applyFill="1" applyBorder="1"/>
    <xf numFmtId="167" fontId="7" fillId="3" borderId="34" xfId="3" applyNumberFormat="1" applyFont="1" applyFill="1" applyBorder="1"/>
    <xf numFmtId="0" fontId="9" fillId="3" borderId="0" xfId="3" applyFont="1" applyFill="1" applyAlignment="1">
      <alignment horizontal="center"/>
    </xf>
    <xf numFmtId="167" fontId="7" fillId="3" borderId="0" xfId="3" applyNumberFormat="1" applyFont="1" applyFill="1"/>
    <xf numFmtId="0" fontId="6" fillId="5" borderId="0" xfId="3" applyFont="1" applyFill="1" applyAlignment="1">
      <alignment horizontal="left" vertical="center" wrapText="1" indent="1"/>
    </xf>
    <xf numFmtId="9" fontId="8" fillId="3" borderId="0" xfId="3" applyNumberFormat="1" applyFont="1" applyFill="1"/>
    <xf numFmtId="10" fontId="6" fillId="3" borderId="35" xfId="3" applyNumberFormat="1" applyFont="1" applyFill="1" applyBorder="1"/>
    <xf numFmtId="10" fontId="6" fillId="3" borderId="0" xfId="4" applyFont="1" applyFill="1"/>
    <xf numFmtId="10" fontId="6" fillId="3" borderId="27" xfId="4" applyFont="1" applyFill="1" applyBorder="1"/>
    <xf numFmtId="0" fontId="7" fillId="6" borderId="0" xfId="3" applyFont="1" applyFill="1"/>
    <xf numFmtId="44" fontId="6" fillId="3" borderId="35" xfId="5" applyFont="1" applyFill="1" applyBorder="1"/>
    <xf numFmtId="10" fontId="6" fillId="3" borderId="0" xfId="3" applyNumberFormat="1" applyFont="1" applyFill="1"/>
    <xf numFmtId="43" fontId="6" fillId="3" borderId="0" xfId="3" applyNumberFormat="1" applyFont="1" applyFill="1"/>
    <xf numFmtId="169" fontId="6" fillId="3" borderId="0" xfId="3" applyNumberFormat="1" applyFont="1" applyFill="1"/>
    <xf numFmtId="0" fontId="12" fillId="3" borderId="0" xfId="3" applyFont="1" applyFill="1" applyAlignment="1">
      <alignment horizontal="center"/>
    </xf>
  </cellXfs>
  <cellStyles count="6">
    <cellStyle name="Comma" xfId="1" builtinId="3"/>
    <cellStyle name="Currency" xfId="2" builtinId="4"/>
    <cellStyle name="Currency 2" xfId="5" xr:uid="{10B4B3B0-DBAE-46E5-AC63-EEC3C107B3C9}"/>
    <cellStyle name="Normal" xfId="0" builtinId="0"/>
    <cellStyle name="Normal 2" xfId="3" xr:uid="{291F4B53-3B26-46D3-A317-C92D55788A69}"/>
    <cellStyle name="Percent 2" xfId="4" xr:uid="{9BE3D8D8-F6B9-44F7-80B9-762393DC6F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200024</xdr:colOff>
      <xdr:row>1</xdr:row>
      <xdr:rowOff>142875</xdr:rowOff>
    </xdr:from>
    <xdr:to>
      <xdr:col>2</xdr:col>
      <xdr:colOff>685800</xdr:colOff>
      <xdr:row>3</xdr:row>
      <xdr:rowOff>28575</xdr:rowOff>
    </xdr:to>
    <xdr:sp macro="" textlink="">
      <xdr:nvSpPr>
        <xdr:cNvPr id="2" name="TextBox 2">
          <a:extLst>
            <a:ext uri="{FF2B5EF4-FFF2-40B4-BE49-F238E27FC236}">
              <a16:creationId xmlns:a16="http://schemas.microsoft.com/office/drawing/2014/main" id="{CF60DDE3-CFD8-481B-8E5E-D6DA32DFA291}"/>
            </a:ext>
          </a:extLst>
        </xdr:cNvPr>
        <xdr:cNvSpPr txBox="1"/>
      </xdr:nvSpPr>
      <xdr:spPr>
        <a:xfrm>
          <a:off x="2486024" y="342900"/>
          <a:ext cx="485776"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100"/>
            <a:t>2/45</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768350</xdr:colOff>
      <xdr:row>4</xdr:row>
      <xdr:rowOff>136525</xdr:rowOff>
    </xdr:from>
    <xdr:to>
      <xdr:col>18</xdr:col>
      <xdr:colOff>481580</xdr:colOff>
      <xdr:row>31</xdr:row>
      <xdr:rowOff>130858</xdr:rowOff>
    </xdr:to>
    <xdr:pic>
      <xdr:nvPicPr>
        <xdr:cNvPr id="2" name="Picture 1">
          <a:extLst>
            <a:ext uri="{FF2B5EF4-FFF2-40B4-BE49-F238E27FC236}">
              <a16:creationId xmlns:a16="http://schemas.microsoft.com/office/drawing/2014/main" id="{37A6141C-05CD-435E-A8FA-AD7AEB50B7BF}"/>
            </a:ext>
          </a:extLst>
        </xdr:cNvPr>
        <xdr:cNvPicPr>
          <a:picLocks noChangeAspect="1"/>
        </xdr:cNvPicPr>
      </xdr:nvPicPr>
      <xdr:blipFill>
        <a:blip xmlns:r="http://schemas.openxmlformats.org/officeDocument/2006/relationships" r:embed="rId1"/>
        <a:stretch>
          <a:fillRect/>
        </a:stretch>
      </xdr:blipFill>
      <xdr:spPr>
        <a:xfrm>
          <a:off x="1530350" y="873125"/>
          <a:ext cx="15448530" cy="49790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266700</xdr:colOff>
      <xdr:row>20</xdr:row>
      <xdr:rowOff>63500</xdr:rowOff>
    </xdr:from>
    <xdr:to>
      <xdr:col>7</xdr:col>
      <xdr:colOff>346075</xdr:colOff>
      <xdr:row>25</xdr:row>
      <xdr:rowOff>0</xdr:rowOff>
    </xdr:to>
    <xdr:pic>
      <xdr:nvPicPr>
        <xdr:cNvPr id="2" name="Picture 2">
          <a:extLst>
            <a:ext uri="{FF2B5EF4-FFF2-40B4-BE49-F238E27FC236}">
              <a16:creationId xmlns:a16="http://schemas.microsoft.com/office/drawing/2014/main" id="{D01ADA4B-CE1D-4716-9D03-1B9B9FC1BB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3952875"/>
          <a:ext cx="5248275" cy="7620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577B5-A03B-41C7-9D20-1DFF6B357339}">
  <dimension ref="B2:O37"/>
  <sheetViews>
    <sheetView topLeftCell="D1" workbookViewId="0">
      <selection activeCell="J4" sqref="J4:K7"/>
    </sheetView>
  </sheetViews>
  <sheetFormatPr defaultColWidth="10.90625" defaultRowHeight="14.5" x14ac:dyDescent="0.35"/>
  <cols>
    <col min="2" max="2" width="23.81640625" customWidth="1"/>
    <col min="3" max="3" width="12.54296875" customWidth="1"/>
    <col min="6" max="6" width="22.81640625" bestFit="1" customWidth="1"/>
    <col min="10" max="10" width="26" customWidth="1"/>
    <col min="14" max="14" width="26.54296875" customWidth="1"/>
  </cols>
  <sheetData>
    <row r="2" spans="2:15" x14ac:dyDescent="0.35">
      <c r="B2" s="34" t="s">
        <v>7</v>
      </c>
      <c r="C2" s="34"/>
      <c r="F2" s="34" t="s">
        <v>13</v>
      </c>
      <c r="G2" s="34"/>
      <c r="J2" s="34" t="s">
        <v>29</v>
      </c>
      <c r="K2" s="34"/>
      <c r="N2" s="34" t="s">
        <v>29</v>
      </c>
      <c r="O2" s="34"/>
    </row>
    <row r="3" spans="2:15" ht="15" thickBot="1" x14ac:dyDescent="0.4"/>
    <row r="4" spans="2:15" ht="15" thickBot="1" x14ac:dyDescent="0.4">
      <c r="B4" s="32" t="s">
        <v>0</v>
      </c>
      <c r="C4" s="33"/>
      <c r="F4" s="32" t="s">
        <v>14</v>
      </c>
      <c r="G4" s="33"/>
      <c r="J4" s="32" t="s">
        <v>30</v>
      </c>
      <c r="K4" s="33"/>
      <c r="N4" s="32" t="s">
        <v>43</v>
      </c>
      <c r="O4" s="33"/>
    </row>
    <row r="5" spans="2:15" x14ac:dyDescent="0.35">
      <c r="B5" s="3" t="s">
        <v>1</v>
      </c>
      <c r="C5" s="1"/>
      <c r="F5" s="3" t="s">
        <v>15</v>
      </c>
      <c r="G5" s="1"/>
      <c r="J5" s="3" t="s">
        <v>31</v>
      </c>
      <c r="K5" s="1"/>
      <c r="N5" s="3" t="s">
        <v>44</v>
      </c>
      <c r="O5" s="1"/>
    </row>
    <row r="6" spans="2:15" x14ac:dyDescent="0.35">
      <c r="B6" s="4" t="s">
        <v>2</v>
      </c>
      <c r="C6" s="1"/>
      <c r="F6" s="4" t="s">
        <v>10</v>
      </c>
      <c r="G6" s="1"/>
      <c r="J6" s="4" t="s">
        <v>4</v>
      </c>
      <c r="K6" s="1"/>
      <c r="N6" s="4" t="s">
        <v>45</v>
      </c>
      <c r="O6" s="1"/>
    </row>
    <row r="7" spans="2:15" ht="15" thickBot="1" x14ac:dyDescent="0.4">
      <c r="B7" s="5" t="s">
        <v>0</v>
      </c>
      <c r="C7" s="2" t="e">
        <f>C5/C6</f>
        <v>#DIV/0!</v>
      </c>
      <c r="F7" s="5" t="str">
        <f>F4</f>
        <v>Razon de deuda</v>
      </c>
      <c r="G7" s="2" t="e">
        <f>G5/G6</f>
        <v>#DIV/0!</v>
      </c>
      <c r="J7" s="5" t="str">
        <f>J4</f>
        <v xml:space="preserve">Rotacion de inventario </v>
      </c>
      <c r="K7" s="2" t="e">
        <f>K5/K6</f>
        <v>#DIV/0!</v>
      </c>
      <c r="N7" s="5" t="str">
        <f>N4</f>
        <v>Margen de utilidad</v>
      </c>
      <c r="O7" s="2" t="e">
        <f>O5/O6</f>
        <v>#DIV/0!</v>
      </c>
    </row>
    <row r="8" spans="2:15" ht="15" thickBot="1" x14ac:dyDescent="0.4"/>
    <row r="9" spans="2:15" ht="15" thickBot="1" x14ac:dyDescent="0.4">
      <c r="B9" s="32" t="s">
        <v>3</v>
      </c>
      <c r="C9" s="33"/>
      <c r="F9" s="32" t="s">
        <v>16</v>
      </c>
      <c r="G9" s="33"/>
      <c r="J9" s="32" t="s">
        <v>32</v>
      </c>
      <c r="K9" s="33"/>
      <c r="N9" s="32" t="s">
        <v>46</v>
      </c>
      <c r="O9" s="33"/>
    </row>
    <row r="10" spans="2:15" x14ac:dyDescent="0.35">
      <c r="B10" s="3" t="s">
        <v>1</v>
      </c>
      <c r="C10" s="1"/>
      <c r="F10" s="3" t="s">
        <v>17</v>
      </c>
      <c r="G10" s="1"/>
      <c r="J10" s="3" t="s">
        <v>33</v>
      </c>
      <c r="K10" s="1">
        <v>365</v>
      </c>
      <c r="N10" s="3" t="s">
        <v>44</v>
      </c>
      <c r="O10" s="1"/>
    </row>
    <row r="11" spans="2:15" x14ac:dyDescent="0.35">
      <c r="B11" s="4" t="s">
        <v>4</v>
      </c>
      <c r="C11" s="1"/>
      <c r="F11" s="4" t="s">
        <v>18</v>
      </c>
      <c r="G11" s="1"/>
      <c r="J11" s="4" t="str">
        <f>J4</f>
        <v xml:space="preserve">Rotacion de inventario </v>
      </c>
      <c r="K11" s="1"/>
      <c r="N11" s="4" t="s">
        <v>47</v>
      </c>
      <c r="O11" s="1"/>
    </row>
    <row r="12" spans="2:15" ht="15" thickBot="1" x14ac:dyDescent="0.4">
      <c r="B12" s="4" t="s">
        <v>2</v>
      </c>
      <c r="C12" s="1"/>
      <c r="F12" s="5" t="str">
        <f>F9</f>
        <v>Razon de deuda-capiatal</v>
      </c>
      <c r="G12" s="2" t="e">
        <f>G10/G11</f>
        <v>#DIV/0!</v>
      </c>
      <c r="J12" s="5" t="str">
        <f>J9</f>
        <v xml:space="preserve">Dias del inventario </v>
      </c>
      <c r="K12" s="2" t="e">
        <f>K10/K11</f>
        <v>#DIV/0!</v>
      </c>
      <c r="N12" s="5" t="str">
        <f>N9</f>
        <v>Rendimientos sobre los activos (ROA)</v>
      </c>
      <c r="O12" s="2" t="e">
        <f>O10/O11</f>
        <v>#DIV/0!</v>
      </c>
    </row>
    <row r="13" spans="2:15" ht="15" thickBot="1" x14ac:dyDescent="0.4">
      <c r="B13" s="5" t="str">
        <f>B9</f>
        <v>Razon Rapida</v>
      </c>
      <c r="C13" s="2" t="e">
        <f>((B10-B11)/B12)</f>
        <v>#VALUE!</v>
      </c>
    </row>
    <row r="14" spans="2:15" ht="15" thickBot="1" x14ac:dyDescent="0.4">
      <c r="J14" s="32" t="s">
        <v>34</v>
      </c>
      <c r="K14" s="33"/>
    </row>
    <row r="15" spans="2:15" ht="15" thickBot="1" x14ac:dyDescent="0.4">
      <c r="B15" s="32" t="s">
        <v>5</v>
      </c>
      <c r="C15" s="33"/>
      <c r="F15" s="32" t="s">
        <v>19</v>
      </c>
      <c r="G15" s="33"/>
      <c r="J15" s="3" t="s">
        <v>35</v>
      </c>
      <c r="K15" s="1"/>
    </row>
    <row r="16" spans="2:15" x14ac:dyDescent="0.35">
      <c r="B16" s="3" t="s">
        <v>6</v>
      </c>
      <c r="C16" s="1"/>
      <c r="F16" s="3" t="s">
        <v>20</v>
      </c>
      <c r="G16" s="1"/>
      <c r="J16" s="4" t="s">
        <v>36</v>
      </c>
      <c r="K16" s="1"/>
    </row>
    <row r="17" spans="2:11" ht="15" thickBot="1" x14ac:dyDescent="0.4">
      <c r="B17" s="4" t="s">
        <v>2</v>
      </c>
      <c r="C17" s="1"/>
      <c r="F17" s="4" t="s">
        <v>18</v>
      </c>
      <c r="G17" s="1"/>
      <c r="J17" s="5" t="str">
        <f>J14</f>
        <v xml:space="preserve">Rotacion de CXC </v>
      </c>
      <c r="K17" s="2" t="e">
        <f>K15/K16</f>
        <v>#DIV/0!</v>
      </c>
    </row>
    <row r="18" spans="2:11" ht="15" thickBot="1" x14ac:dyDescent="0.4">
      <c r="B18" s="5" t="str">
        <f>B15</f>
        <v xml:space="preserve">Razon de efectivo </v>
      </c>
      <c r="C18" s="2" t="e">
        <f>C16/C17</f>
        <v>#DIV/0!</v>
      </c>
      <c r="F18" s="5" t="str">
        <f>F15</f>
        <v>Multiplicador del capital</v>
      </c>
      <c r="G18" s="2" t="e">
        <f>G16/G17</f>
        <v>#DIV/0!</v>
      </c>
    </row>
    <row r="19" spans="2:11" ht="15" thickBot="1" x14ac:dyDescent="0.4">
      <c r="J19" s="32" t="s">
        <v>37</v>
      </c>
      <c r="K19" s="33"/>
    </row>
    <row r="20" spans="2:11" ht="15" thickBot="1" x14ac:dyDescent="0.4">
      <c r="B20" s="32" t="s">
        <v>8</v>
      </c>
      <c r="C20" s="33"/>
      <c r="F20" s="32" t="s">
        <v>21</v>
      </c>
      <c r="G20" s="33"/>
      <c r="J20" s="3" t="s">
        <v>33</v>
      </c>
      <c r="K20" s="1">
        <v>365</v>
      </c>
    </row>
    <row r="21" spans="2:11" x14ac:dyDescent="0.35">
      <c r="B21" s="3" t="s">
        <v>9</v>
      </c>
      <c r="C21" s="1"/>
      <c r="F21" s="3" t="s">
        <v>22</v>
      </c>
      <c r="G21" s="1"/>
      <c r="J21" s="4" t="str">
        <f>J17</f>
        <v xml:space="preserve">Rotacion de CXC </v>
      </c>
      <c r="K21" s="1"/>
    </row>
    <row r="22" spans="2:11" ht="15" thickBot="1" x14ac:dyDescent="0.4">
      <c r="B22" s="4" t="s">
        <v>10</v>
      </c>
      <c r="C22" s="1"/>
      <c r="F22" s="4" t="str">
        <f>F21</f>
        <v xml:space="preserve">deuda a largo plazo </v>
      </c>
      <c r="G22" s="1"/>
      <c r="J22" s="5" t="str">
        <f>J19</f>
        <v>Dias de las CXC</v>
      </c>
      <c r="K22" s="2" t="e">
        <f>K20/K21</f>
        <v>#DIV/0!</v>
      </c>
    </row>
    <row r="23" spans="2:11" ht="15" thickBot="1" x14ac:dyDescent="0.4">
      <c r="B23" s="5" t="str">
        <f>B20</f>
        <v>Capital de trabajo neto a activos totales</v>
      </c>
      <c r="C23" s="2" t="e">
        <f>C21/C22</f>
        <v>#DIV/0!</v>
      </c>
      <c r="F23" s="4" t="s">
        <v>23</v>
      </c>
      <c r="G23" s="1"/>
    </row>
    <row r="24" spans="2:11" ht="15" thickBot="1" x14ac:dyDescent="0.4">
      <c r="F24" s="5" t="str">
        <f>F20</f>
        <v>Razon de deuda a largo plazo</v>
      </c>
      <c r="G24" s="2" t="e">
        <f>(G21/(G22+G23))</f>
        <v>#DIV/0!</v>
      </c>
      <c r="J24" s="32" t="s">
        <v>38</v>
      </c>
      <c r="K24" s="33"/>
    </row>
    <row r="25" spans="2:11" ht="15" thickBot="1" x14ac:dyDescent="0.4">
      <c r="B25" s="32" t="s">
        <v>11</v>
      </c>
      <c r="C25" s="33"/>
      <c r="J25" s="3" t="s">
        <v>35</v>
      </c>
      <c r="K25" s="1"/>
    </row>
    <row r="26" spans="2:11" ht="15" thickBot="1" x14ac:dyDescent="0.4">
      <c r="B26" s="3" t="s">
        <v>1</v>
      </c>
      <c r="C26" s="1"/>
      <c r="F26" s="32" t="s">
        <v>24</v>
      </c>
      <c r="G26" s="33"/>
      <c r="J26" s="4" t="s">
        <v>39</v>
      </c>
      <c r="K26" s="1"/>
    </row>
    <row r="27" spans="2:11" ht="15" thickBot="1" x14ac:dyDescent="0.4">
      <c r="B27" s="4" t="s">
        <v>12</v>
      </c>
      <c r="C27" s="1"/>
      <c r="F27" s="3" t="s">
        <v>25</v>
      </c>
      <c r="G27" s="1"/>
      <c r="J27" s="5" t="str">
        <f>J24</f>
        <v xml:space="preserve">Rotacion del capital de trabajo neto </v>
      </c>
      <c r="K27" s="2" t="e">
        <f>K25/K26</f>
        <v>#DIV/0!</v>
      </c>
    </row>
    <row r="28" spans="2:11" ht="15" thickBot="1" x14ac:dyDescent="0.4">
      <c r="B28" s="5" t="str">
        <f>B25</f>
        <v xml:space="preserve">Medida del inventario </v>
      </c>
      <c r="C28" s="2" t="e">
        <f>C26/C27</f>
        <v>#DIV/0!</v>
      </c>
      <c r="F28" s="4" t="s">
        <v>26</v>
      </c>
      <c r="G28" s="1"/>
    </row>
    <row r="29" spans="2:11" ht="15" thickBot="1" x14ac:dyDescent="0.4">
      <c r="F29" s="5" t="str">
        <f>F26</f>
        <v xml:space="preserve">Razon de pago de intereces </v>
      </c>
      <c r="G29" s="2" t="e">
        <f>G27/G28</f>
        <v>#DIV/0!</v>
      </c>
      <c r="J29" s="32" t="s">
        <v>40</v>
      </c>
      <c r="K29" s="33"/>
    </row>
    <row r="30" spans="2:11" ht="15" thickBot="1" x14ac:dyDescent="0.4">
      <c r="J30" s="3" t="s">
        <v>35</v>
      </c>
      <c r="K30" s="1"/>
    </row>
    <row r="31" spans="2:11" ht="15" thickBot="1" x14ac:dyDescent="0.4">
      <c r="F31" s="32" t="s">
        <v>27</v>
      </c>
      <c r="G31" s="33"/>
      <c r="J31" s="4" t="s">
        <v>41</v>
      </c>
      <c r="K31" s="1"/>
    </row>
    <row r="32" spans="2:11" ht="15" thickBot="1" x14ac:dyDescent="0.4">
      <c r="F32" s="3" t="s">
        <v>25</v>
      </c>
      <c r="G32" s="1"/>
      <c r="J32" s="5" t="str">
        <f>J29</f>
        <v xml:space="preserve">Rotacion de activos fijos </v>
      </c>
      <c r="K32" s="2" t="e">
        <f>K30/K31</f>
        <v>#DIV/0!</v>
      </c>
    </row>
    <row r="33" spans="6:11" ht="15" thickBot="1" x14ac:dyDescent="0.4">
      <c r="F33" s="4" t="s">
        <v>28</v>
      </c>
      <c r="G33" s="1"/>
    </row>
    <row r="34" spans="6:11" ht="15" thickBot="1" x14ac:dyDescent="0.4">
      <c r="F34" s="4" t="s">
        <v>26</v>
      </c>
      <c r="G34" s="1"/>
      <c r="J34" s="32" t="s">
        <v>42</v>
      </c>
      <c r="K34" s="33"/>
    </row>
    <row r="35" spans="6:11" ht="15" thickBot="1" x14ac:dyDescent="0.4">
      <c r="F35" s="5" t="str">
        <f>F31</f>
        <v xml:space="preserve">Razon de cobertura de efectivo </v>
      </c>
      <c r="G35" s="2" t="e">
        <f>((G32+G33)/G34)</f>
        <v>#DIV/0!</v>
      </c>
      <c r="J35" s="3" t="s">
        <v>35</v>
      </c>
      <c r="K35" s="1"/>
    </row>
    <row r="36" spans="6:11" x14ac:dyDescent="0.35">
      <c r="J36" s="4" t="s">
        <v>20</v>
      </c>
      <c r="K36" s="1"/>
    </row>
    <row r="37" spans="6:11" ht="15" thickBot="1" x14ac:dyDescent="0.4">
      <c r="J37" s="5" t="str">
        <f>J34</f>
        <v>Rotacion de activos totales</v>
      </c>
      <c r="K37" s="2" t="e">
        <f>K35/K36</f>
        <v>#DIV/0!</v>
      </c>
    </row>
  </sheetData>
  <mergeCells count="24">
    <mergeCell ref="B2:C2"/>
    <mergeCell ref="B25:C25"/>
    <mergeCell ref="F20:G20"/>
    <mergeCell ref="F26:G26"/>
    <mergeCell ref="B4:C4"/>
    <mergeCell ref="B9:C9"/>
    <mergeCell ref="B15:C15"/>
    <mergeCell ref="B20:C20"/>
    <mergeCell ref="J34:K34"/>
    <mergeCell ref="N2:O2"/>
    <mergeCell ref="N4:O4"/>
    <mergeCell ref="N9:O9"/>
    <mergeCell ref="F31:G31"/>
    <mergeCell ref="J2:K2"/>
    <mergeCell ref="J4:K4"/>
    <mergeCell ref="J9:K9"/>
    <mergeCell ref="J14:K14"/>
    <mergeCell ref="J19:K19"/>
    <mergeCell ref="J24:K24"/>
    <mergeCell ref="J29:K29"/>
    <mergeCell ref="F2:G2"/>
    <mergeCell ref="F4:G4"/>
    <mergeCell ref="F9:G9"/>
    <mergeCell ref="F15: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B7FEB-A20C-4E88-B039-1622F131E60B}">
  <dimension ref="B2:C22"/>
  <sheetViews>
    <sheetView topLeftCell="A3" workbookViewId="0">
      <selection activeCell="G14" sqref="G14"/>
    </sheetView>
  </sheetViews>
  <sheetFormatPr defaultColWidth="10.90625" defaultRowHeight="14.5" x14ac:dyDescent="0.35"/>
  <cols>
    <col min="2" max="2" width="25" customWidth="1"/>
  </cols>
  <sheetData>
    <row r="2" spans="2:3" ht="15" thickBot="1" x14ac:dyDescent="0.4"/>
    <row r="3" spans="2:3" ht="15" thickBot="1" x14ac:dyDescent="0.4">
      <c r="B3" s="32" t="s">
        <v>32</v>
      </c>
      <c r="C3" s="33"/>
    </row>
    <row r="4" spans="2:3" x14ac:dyDescent="0.35">
      <c r="B4" s="3" t="s">
        <v>4</v>
      </c>
      <c r="C4" s="1"/>
    </row>
    <row r="5" spans="2:3" x14ac:dyDescent="0.35">
      <c r="B5" s="4" t="s">
        <v>48</v>
      </c>
      <c r="C5" s="1"/>
    </row>
    <row r="6" spans="2:3" ht="15" thickBot="1" x14ac:dyDescent="0.4">
      <c r="B6" s="7" t="s">
        <v>32</v>
      </c>
      <c r="C6" s="6" t="e">
        <f>C4/C5</f>
        <v>#DIV/0!</v>
      </c>
    </row>
    <row r="7" spans="2:3" ht="15" thickBot="1" x14ac:dyDescent="0.4"/>
    <row r="8" spans="2:3" ht="15" thickBot="1" x14ac:dyDescent="0.4">
      <c r="B8" s="32" t="s">
        <v>49</v>
      </c>
      <c r="C8" s="33"/>
    </row>
    <row r="9" spans="2:3" x14ac:dyDescent="0.35">
      <c r="B9" s="3" t="s">
        <v>36</v>
      </c>
      <c r="C9" s="1"/>
    </row>
    <row r="10" spans="2:3" x14ac:dyDescent="0.35">
      <c r="B10" s="4" t="s">
        <v>50</v>
      </c>
      <c r="C10" s="1"/>
    </row>
    <row r="11" spans="2:3" ht="15" thickBot="1" x14ac:dyDescent="0.4">
      <c r="B11" s="7" t="str">
        <f>B8</f>
        <v>Dias de cuentas por cobrar</v>
      </c>
      <c r="C11" s="6" t="e">
        <f>(C9/(C10/365))</f>
        <v>#DIV/0!</v>
      </c>
    </row>
    <row r="12" spans="2:3" ht="15" thickBot="1" x14ac:dyDescent="0.4"/>
    <row r="13" spans="2:3" ht="15" thickBot="1" x14ac:dyDescent="0.4">
      <c r="B13" s="32" t="s">
        <v>51</v>
      </c>
      <c r="C13" s="33"/>
    </row>
    <row r="14" spans="2:3" x14ac:dyDescent="0.35">
      <c r="B14" s="3" t="s">
        <v>52</v>
      </c>
      <c r="C14" s="1"/>
    </row>
    <row r="15" spans="2:3" x14ac:dyDescent="0.35">
      <c r="B15" s="4" t="s">
        <v>12</v>
      </c>
      <c r="C15" s="1"/>
    </row>
    <row r="16" spans="2:3" ht="15" thickBot="1" x14ac:dyDescent="0.4">
      <c r="B16" s="7" t="str">
        <f>B13</f>
        <v>Dias de cuentas por pagar</v>
      </c>
      <c r="C16" s="6" t="e">
        <f>(C14/(C15/365))</f>
        <v>#DIV/0!</v>
      </c>
    </row>
    <row r="17" spans="2:3" ht="15" thickBot="1" x14ac:dyDescent="0.4"/>
    <row r="18" spans="2:3" ht="15" thickBot="1" x14ac:dyDescent="0.4">
      <c r="B18" s="32" t="s">
        <v>53</v>
      </c>
      <c r="C18" s="33"/>
    </row>
    <row r="19" spans="2:3" x14ac:dyDescent="0.35">
      <c r="B19" s="3" t="str">
        <f>B3</f>
        <v xml:space="preserve">Dias del inventario </v>
      </c>
      <c r="C19" s="1" t="e">
        <f>C6</f>
        <v>#DIV/0!</v>
      </c>
    </row>
    <row r="20" spans="2:3" x14ac:dyDescent="0.35">
      <c r="B20" s="4" t="str">
        <f>B8</f>
        <v>Dias de cuentas por cobrar</v>
      </c>
      <c r="C20" s="1" t="e">
        <f>C11</f>
        <v>#DIV/0!</v>
      </c>
    </row>
    <row r="21" spans="2:3" x14ac:dyDescent="0.35">
      <c r="B21" s="4" t="str">
        <f>B13</f>
        <v>Dias de cuentas por pagar</v>
      </c>
      <c r="C21" s="1" t="e">
        <f>C16</f>
        <v>#DIV/0!</v>
      </c>
    </row>
    <row r="22" spans="2:3" ht="15" thickBot="1" x14ac:dyDescent="0.4">
      <c r="B22" s="5" t="s">
        <v>54</v>
      </c>
      <c r="C22" s="2" t="e">
        <f>C19+C20-C21</f>
        <v>#DIV/0!</v>
      </c>
    </row>
  </sheetData>
  <mergeCells count="4">
    <mergeCell ref="B3:C3"/>
    <mergeCell ref="B8:C8"/>
    <mergeCell ref="B13:C13"/>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B7C2D-707B-4038-9F82-BF9A6DCC8A12}">
  <dimension ref="B1:G8"/>
  <sheetViews>
    <sheetView workbookViewId="0">
      <selection activeCell="H17" sqref="H17"/>
    </sheetView>
  </sheetViews>
  <sheetFormatPr defaultColWidth="10.90625" defaultRowHeight="14.5" x14ac:dyDescent="0.35"/>
  <cols>
    <col min="2" max="2" width="22.81640625" bestFit="1" customWidth="1"/>
  </cols>
  <sheetData>
    <row r="1" spans="2:7" ht="15" thickBot="1" x14ac:dyDescent="0.4"/>
    <row r="2" spans="2:7" ht="15" thickBot="1" x14ac:dyDescent="0.4">
      <c r="B2" s="35" t="s">
        <v>55</v>
      </c>
      <c r="C2" s="36"/>
      <c r="F2" s="35" t="s">
        <v>56</v>
      </c>
      <c r="G2" s="36"/>
    </row>
    <row r="3" spans="2:7" x14ac:dyDescent="0.35">
      <c r="B3" s="8" t="s">
        <v>57</v>
      </c>
      <c r="C3" s="9"/>
      <c r="F3" s="8" t="s">
        <v>58</v>
      </c>
      <c r="G3" s="10">
        <v>5</v>
      </c>
    </row>
    <row r="4" spans="2:7" x14ac:dyDescent="0.35">
      <c r="B4" s="11" t="s">
        <v>59</v>
      </c>
      <c r="C4" s="12">
        <v>45</v>
      </c>
      <c r="F4" s="11" t="s">
        <v>60</v>
      </c>
      <c r="G4" s="13">
        <v>50</v>
      </c>
    </row>
    <row r="5" spans="2:7" ht="15" thickBot="1" x14ac:dyDescent="0.4">
      <c r="B5" s="11" t="s">
        <v>61</v>
      </c>
      <c r="C5" s="12">
        <f>2/98</f>
        <v>2.0408163265306121E-2</v>
      </c>
      <c r="D5">
        <f>C5*100</f>
        <v>2.0408163265306123</v>
      </c>
      <c r="F5" s="14" t="s">
        <v>62</v>
      </c>
      <c r="G5" s="15">
        <v>50000</v>
      </c>
    </row>
    <row r="6" spans="2:7" ht="15" thickBot="1" x14ac:dyDescent="0.4">
      <c r="B6" s="11" t="s">
        <v>63</v>
      </c>
      <c r="C6" s="12">
        <f>C4-15</f>
        <v>30</v>
      </c>
      <c r="F6" s="16" t="s">
        <v>64</v>
      </c>
      <c r="G6" s="17">
        <f>SQRT((2*G4*G5)/G3)</f>
        <v>1000</v>
      </c>
    </row>
    <row r="7" spans="2:7" ht="15" thickBot="1" x14ac:dyDescent="0.4">
      <c r="B7" s="14" t="s">
        <v>65</v>
      </c>
      <c r="C7" s="18">
        <f>365/C6</f>
        <v>12.166666666666666</v>
      </c>
      <c r="G7" s="19"/>
    </row>
    <row r="8" spans="2:7" ht="15" thickBot="1" x14ac:dyDescent="0.4">
      <c r="B8" s="16" t="s">
        <v>66</v>
      </c>
      <c r="C8" s="20">
        <f>(1+C5)^C7-1</f>
        <v>0.27864331502966566</v>
      </c>
      <c r="G8" s="19"/>
    </row>
  </sheetData>
  <mergeCells count="2">
    <mergeCell ref="B2:C2"/>
    <mergeCell ref="F2:G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7DAB5-844B-4545-81B3-96DEB23A2B50}">
  <dimension ref="B1:L19"/>
  <sheetViews>
    <sheetView workbookViewId="0">
      <selection activeCell="E47" sqref="E47"/>
    </sheetView>
  </sheetViews>
  <sheetFormatPr defaultColWidth="10.90625" defaultRowHeight="14.5" x14ac:dyDescent="0.35"/>
  <cols>
    <col min="2" max="2" width="23" bestFit="1" customWidth="1"/>
    <col min="3" max="3" width="14.1796875" style="19" bestFit="1" customWidth="1"/>
    <col min="5" max="5" width="25.81640625" bestFit="1" customWidth="1"/>
    <col min="6" max="8" width="14.1796875" style="19" bestFit="1" customWidth="1"/>
  </cols>
  <sheetData>
    <row r="1" spans="2:12" x14ac:dyDescent="0.35">
      <c r="B1" s="34" t="s">
        <v>67</v>
      </c>
      <c r="C1" s="34"/>
      <c r="D1" s="34"/>
      <c r="E1" s="34"/>
      <c r="F1" s="34"/>
      <c r="G1" s="34"/>
      <c r="H1" s="34"/>
    </row>
    <row r="2" spans="2:12" x14ac:dyDescent="0.35">
      <c r="B2" s="34" t="s">
        <v>68</v>
      </c>
      <c r="C2" s="34"/>
      <c r="D2" s="34"/>
      <c r="E2" s="34"/>
      <c r="F2" s="34"/>
      <c r="G2" s="34"/>
      <c r="H2" s="34"/>
    </row>
    <row r="3" spans="2:12" x14ac:dyDescent="0.35">
      <c r="B3" s="21" t="s">
        <v>69</v>
      </c>
      <c r="C3" s="22">
        <v>2000000</v>
      </c>
    </row>
    <row r="5" spans="2:12" x14ac:dyDescent="0.35">
      <c r="B5" s="21" t="s">
        <v>70</v>
      </c>
      <c r="F5" s="23" t="s">
        <v>71</v>
      </c>
      <c r="G5" s="23" t="s">
        <v>72</v>
      </c>
      <c r="H5" s="24" t="s">
        <v>73</v>
      </c>
    </row>
    <row r="6" spans="2:12" x14ac:dyDescent="0.35">
      <c r="B6" t="s">
        <v>74</v>
      </c>
      <c r="C6" s="19">
        <v>5000000</v>
      </c>
      <c r="E6" t="s">
        <v>75</v>
      </c>
      <c r="F6" s="25">
        <v>10000000</v>
      </c>
      <c r="G6" s="25">
        <f>F6</f>
        <v>10000000</v>
      </c>
      <c r="H6" s="26">
        <f>G6</f>
        <v>10000000</v>
      </c>
    </row>
    <row r="7" spans="2:12" x14ac:dyDescent="0.35">
      <c r="B7" t="s">
        <v>76</v>
      </c>
      <c r="C7" s="19">
        <v>15000000</v>
      </c>
      <c r="E7" t="s">
        <v>77</v>
      </c>
      <c r="F7" s="25">
        <v>8000000</v>
      </c>
      <c r="G7" s="25">
        <v>9000000</v>
      </c>
      <c r="H7" s="26">
        <v>10000000</v>
      </c>
    </row>
    <row r="8" spans="2:12" ht="15" thickBot="1" x14ac:dyDescent="0.4">
      <c r="B8" s="21" t="s">
        <v>78</v>
      </c>
      <c r="C8" s="27">
        <f>C6+C7</f>
        <v>20000000</v>
      </c>
      <c r="E8" s="21" t="s">
        <v>79</v>
      </c>
      <c r="F8" s="28">
        <f>F6+F7</f>
        <v>18000000</v>
      </c>
      <c r="G8" s="28">
        <f>G6+G7</f>
        <v>19000000</v>
      </c>
      <c r="H8" s="29">
        <f>H6+H7</f>
        <v>20000000</v>
      </c>
    </row>
    <row r="9" spans="2:12" ht="15" thickTop="1" x14ac:dyDescent="0.35">
      <c r="F9" s="25"/>
      <c r="G9" s="25"/>
      <c r="H9" s="26"/>
    </row>
    <row r="10" spans="2:12" x14ac:dyDescent="0.35">
      <c r="B10" s="38" t="s">
        <v>80</v>
      </c>
      <c r="C10" s="38"/>
      <c r="D10" s="38"/>
      <c r="E10" s="38"/>
      <c r="F10" s="25">
        <f>F8-$C$8</f>
        <v>-2000000</v>
      </c>
      <c r="G10" s="25">
        <f t="shared" ref="G10" si="0">G8-$C$8</f>
        <v>-1000000</v>
      </c>
      <c r="H10" s="26">
        <f>H8-$C$8</f>
        <v>0</v>
      </c>
    </row>
    <row r="11" spans="2:12" x14ac:dyDescent="0.35">
      <c r="B11" s="38" t="s">
        <v>81</v>
      </c>
      <c r="C11" s="38"/>
      <c r="D11" s="38"/>
      <c r="E11" s="38"/>
      <c r="F11" s="25">
        <f>F10+$C$3</f>
        <v>0</v>
      </c>
      <c r="G11" s="25">
        <f t="shared" ref="G11:H11" si="1">G10+$C$3</f>
        <v>1000000</v>
      </c>
      <c r="H11" s="26">
        <f t="shared" si="1"/>
        <v>2000000</v>
      </c>
    </row>
    <row r="12" spans="2:12" x14ac:dyDescent="0.35">
      <c r="B12" s="38" t="s">
        <v>82</v>
      </c>
      <c r="C12" s="38"/>
      <c r="D12" s="38"/>
      <c r="E12" s="38"/>
      <c r="F12" s="25">
        <f>F10*-1</f>
        <v>2000000</v>
      </c>
      <c r="G12" s="25">
        <f t="shared" ref="G12:H12" si="2">G10*-1</f>
        <v>1000000</v>
      </c>
      <c r="H12" s="26">
        <f t="shared" si="2"/>
        <v>0</v>
      </c>
    </row>
    <row r="13" spans="2:12" x14ac:dyDescent="0.35">
      <c r="B13" s="39" t="s">
        <v>83</v>
      </c>
      <c r="C13" s="39"/>
      <c r="D13" s="39"/>
      <c r="E13" s="39"/>
      <c r="F13" s="30">
        <f>F12/$C$3</f>
        <v>1</v>
      </c>
      <c r="G13" s="30">
        <f t="shared" ref="G13:H13" si="3">G12/$C$3</f>
        <v>0.5</v>
      </c>
      <c r="H13" s="31">
        <f t="shared" si="3"/>
        <v>0</v>
      </c>
    </row>
    <row r="15" spans="2:12" x14ac:dyDescent="0.35">
      <c r="B15" s="37" t="s">
        <v>84</v>
      </c>
      <c r="C15" s="37"/>
      <c r="D15" s="37"/>
      <c r="E15" s="37"/>
      <c r="F15" s="37"/>
      <c r="G15" s="37"/>
      <c r="H15" s="37"/>
      <c r="I15" s="37"/>
      <c r="J15" s="37"/>
      <c r="K15" s="37"/>
      <c r="L15" s="37"/>
    </row>
    <row r="16" spans="2:12" x14ac:dyDescent="0.35">
      <c r="B16" s="37"/>
      <c r="C16" s="37"/>
      <c r="D16" s="37"/>
      <c r="E16" s="37"/>
      <c r="F16" s="37"/>
      <c r="G16" s="37"/>
      <c r="H16" s="37"/>
      <c r="I16" s="37"/>
      <c r="J16" s="37"/>
      <c r="K16" s="37"/>
      <c r="L16" s="37"/>
    </row>
    <row r="17" spans="2:12" x14ac:dyDescent="0.35">
      <c r="B17" s="37"/>
      <c r="C17" s="37"/>
      <c r="D17" s="37"/>
      <c r="E17" s="37"/>
      <c r="F17" s="37"/>
      <c r="G17" s="37"/>
      <c r="H17" s="37"/>
      <c r="I17" s="37"/>
      <c r="J17" s="37"/>
      <c r="K17" s="37"/>
      <c r="L17" s="37"/>
    </row>
    <row r="18" spans="2:12" x14ac:dyDescent="0.35">
      <c r="B18" s="37"/>
      <c r="C18" s="37"/>
      <c r="D18" s="37"/>
      <c r="E18" s="37"/>
      <c r="F18" s="37"/>
      <c r="G18" s="37"/>
      <c r="H18" s="37"/>
      <c r="I18" s="37"/>
      <c r="J18" s="37"/>
      <c r="K18" s="37"/>
      <c r="L18" s="37"/>
    </row>
    <row r="19" spans="2:12" x14ac:dyDescent="0.35">
      <c r="B19" s="37"/>
      <c r="C19" s="37"/>
      <c r="D19" s="37"/>
      <c r="E19" s="37"/>
      <c r="F19" s="37"/>
      <c r="G19" s="37"/>
      <c r="H19" s="37"/>
      <c r="I19" s="37"/>
      <c r="J19" s="37"/>
      <c r="K19" s="37"/>
      <c r="L19" s="37"/>
    </row>
  </sheetData>
  <mergeCells count="7">
    <mergeCell ref="B15:L19"/>
    <mergeCell ref="B1:H1"/>
    <mergeCell ref="B2:H2"/>
    <mergeCell ref="B10:E10"/>
    <mergeCell ref="B11:E11"/>
    <mergeCell ref="B12:E12"/>
    <mergeCell ref="B13:E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7DF18-4C38-4687-BEF5-B9617125B303}">
  <dimension ref="B1:K19"/>
  <sheetViews>
    <sheetView topLeftCell="A13" workbookViewId="0">
      <selection activeCell="C26" sqref="C26"/>
    </sheetView>
  </sheetViews>
  <sheetFormatPr defaultColWidth="10.90625" defaultRowHeight="14.5" x14ac:dyDescent="0.35"/>
  <cols>
    <col min="2" max="2" width="23" bestFit="1" customWidth="1"/>
    <col min="3" max="3" width="15.1796875" style="19" bestFit="1" customWidth="1"/>
    <col min="5" max="5" width="25.81640625" bestFit="1" customWidth="1"/>
    <col min="6" max="7" width="15.1796875" style="19" bestFit="1" customWidth="1"/>
  </cols>
  <sheetData>
    <row r="1" spans="2:11" x14ac:dyDescent="0.35">
      <c r="B1" s="40" t="s">
        <v>85</v>
      </c>
      <c r="C1" s="40"/>
      <c r="D1" s="40"/>
      <c r="E1" s="40"/>
      <c r="F1" s="40"/>
      <c r="G1" s="40"/>
    </row>
    <row r="2" spans="2:11" x14ac:dyDescent="0.35">
      <c r="B2" s="34" t="s">
        <v>68</v>
      </c>
      <c r="C2" s="34"/>
      <c r="D2" s="34"/>
      <c r="E2" s="34"/>
      <c r="F2" s="34"/>
      <c r="G2" s="34"/>
    </row>
    <row r="3" spans="2:11" x14ac:dyDescent="0.35">
      <c r="B3" s="21" t="s">
        <v>69</v>
      </c>
      <c r="C3" s="22">
        <v>20000000</v>
      </c>
    </row>
    <row r="5" spans="2:11" x14ac:dyDescent="0.35">
      <c r="B5" s="21" t="s">
        <v>70</v>
      </c>
      <c r="F5" s="23" t="s">
        <v>71</v>
      </c>
      <c r="G5" s="23" t="s">
        <v>72</v>
      </c>
    </row>
    <row r="6" spans="2:11" x14ac:dyDescent="0.35">
      <c r="B6" t="s">
        <v>74</v>
      </c>
      <c r="C6" s="19">
        <v>60000000</v>
      </c>
      <c r="E6" t="s">
        <v>75</v>
      </c>
      <c r="F6" s="25">
        <v>120000000</v>
      </c>
      <c r="G6" s="25">
        <f>F6</f>
        <v>120000000</v>
      </c>
    </row>
    <row r="7" spans="2:11" x14ac:dyDescent="0.35">
      <c r="B7" t="s">
        <v>76</v>
      </c>
      <c r="C7" s="19">
        <v>140000000</v>
      </c>
      <c r="E7" t="s">
        <v>77</v>
      </c>
      <c r="F7" s="25">
        <v>70000000</v>
      </c>
      <c r="G7" s="25">
        <v>60000000</v>
      </c>
    </row>
    <row r="8" spans="2:11" ht="15" thickBot="1" x14ac:dyDescent="0.4">
      <c r="B8" s="21" t="s">
        <v>78</v>
      </c>
      <c r="C8" s="27">
        <f>C6+C7</f>
        <v>200000000</v>
      </c>
      <c r="E8" s="21" t="s">
        <v>79</v>
      </c>
      <c r="F8" s="28">
        <f>F6+F7</f>
        <v>190000000</v>
      </c>
      <c r="G8" s="28">
        <f>G6+G7</f>
        <v>180000000</v>
      </c>
    </row>
    <row r="9" spans="2:11" ht="15" thickTop="1" x14ac:dyDescent="0.35">
      <c r="F9" s="25"/>
      <c r="G9" s="25"/>
    </row>
    <row r="10" spans="2:11" x14ac:dyDescent="0.35">
      <c r="B10" s="38" t="s">
        <v>80</v>
      </c>
      <c r="C10" s="38"/>
      <c r="D10" s="38"/>
      <c r="E10" s="38"/>
      <c r="F10" s="25">
        <f>F8-$C$8</f>
        <v>-10000000</v>
      </c>
      <c r="G10" s="25">
        <f t="shared" ref="G10" si="0">G8-$C$8</f>
        <v>-20000000</v>
      </c>
    </row>
    <row r="11" spans="2:11" x14ac:dyDescent="0.35">
      <c r="B11" s="38" t="s">
        <v>81</v>
      </c>
      <c r="C11" s="38"/>
      <c r="D11" s="38"/>
      <c r="E11" s="38"/>
      <c r="F11" s="25">
        <f>F10+$C$3</f>
        <v>10000000</v>
      </c>
      <c r="G11" s="25">
        <f t="shared" ref="G11" si="1">G10+$C$3</f>
        <v>0</v>
      </c>
    </row>
    <row r="12" spans="2:11" x14ac:dyDescent="0.35">
      <c r="B12" s="38" t="s">
        <v>82</v>
      </c>
      <c r="C12" s="38"/>
      <c r="D12" s="38"/>
      <c r="E12" s="38"/>
      <c r="F12" s="25">
        <f>F10*-1</f>
        <v>10000000</v>
      </c>
      <c r="G12" s="25">
        <f t="shared" ref="G12" si="2">G10*-1</f>
        <v>20000000</v>
      </c>
    </row>
    <row r="13" spans="2:11" x14ac:dyDescent="0.35">
      <c r="B13" s="39" t="s">
        <v>83</v>
      </c>
      <c r="C13" s="39"/>
      <c r="D13" s="39"/>
      <c r="E13" s="39"/>
      <c r="F13" s="30">
        <f>F12/$C$3</f>
        <v>0.5</v>
      </c>
      <c r="G13" s="30">
        <f t="shared" ref="G13" si="3">G12/$C$3</f>
        <v>1</v>
      </c>
    </row>
    <row r="15" spans="2:11" x14ac:dyDescent="0.35">
      <c r="B15" s="37" t="s">
        <v>84</v>
      </c>
      <c r="C15" s="37"/>
      <c r="D15" s="37"/>
      <c r="E15" s="37"/>
      <c r="F15" s="37"/>
      <c r="G15" s="37"/>
      <c r="H15" s="37"/>
      <c r="I15" s="37"/>
      <c r="J15" s="37"/>
      <c r="K15" s="37"/>
    </row>
    <row r="16" spans="2:11" x14ac:dyDescent="0.35">
      <c r="B16" s="37"/>
      <c r="C16" s="37"/>
      <c r="D16" s="37"/>
      <c r="E16" s="37"/>
      <c r="F16" s="37"/>
      <c r="G16" s="37"/>
      <c r="H16" s="37"/>
      <c r="I16" s="37"/>
      <c r="J16" s="37"/>
      <c r="K16" s="37"/>
    </row>
    <row r="17" spans="2:11" x14ac:dyDescent="0.35">
      <c r="B17" s="37"/>
      <c r="C17" s="37"/>
      <c r="D17" s="37"/>
      <c r="E17" s="37"/>
      <c r="F17" s="37"/>
      <c r="G17" s="37"/>
      <c r="H17" s="37"/>
      <c r="I17" s="37"/>
      <c r="J17" s="37"/>
      <c r="K17" s="37"/>
    </row>
    <row r="18" spans="2:11" x14ac:dyDescent="0.35">
      <c r="B18" s="37"/>
      <c r="C18" s="37"/>
      <c r="D18" s="37"/>
      <c r="E18" s="37"/>
      <c r="F18" s="37"/>
      <c r="G18" s="37"/>
      <c r="H18" s="37"/>
      <c r="I18" s="37"/>
      <c r="J18" s="37"/>
      <c r="K18" s="37"/>
    </row>
    <row r="19" spans="2:11" x14ac:dyDescent="0.35">
      <c r="B19" s="37"/>
      <c r="C19" s="37"/>
      <c r="D19" s="37"/>
      <c r="E19" s="37"/>
      <c r="F19" s="37"/>
      <c r="G19" s="37"/>
      <c r="H19" s="37"/>
      <c r="I19" s="37"/>
      <c r="J19" s="37"/>
      <c r="K19" s="37"/>
    </row>
  </sheetData>
  <mergeCells count="7">
    <mergeCell ref="B12:E12"/>
    <mergeCell ref="B13:E13"/>
    <mergeCell ref="B15:K19"/>
    <mergeCell ref="B1:G1"/>
    <mergeCell ref="B2:G2"/>
    <mergeCell ref="B10:E10"/>
    <mergeCell ref="B11:E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C36F9-1960-46DF-B0E4-3D9AC922568A}">
  <dimension ref="B2:T42"/>
  <sheetViews>
    <sheetView tabSelected="1" zoomScaleNormal="100" workbookViewId="0">
      <selection activeCell="H63" sqref="H63"/>
    </sheetView>
  </sheetViews>
  <sheetFormatPr defaultColWidth="9.1796875" defaultRowHeight="12.5" x14ac:dyDescent="0.25"/>
  <cols>
    <col min="1" max="1" width="3.7265625" style="41" customWidth="1"/>
    <col min="2" max="2" width="6.1796875" style="41" customWidth="1"/>
    <col min="3" max="3" width="39.81640625" style="41" customWidth="1"/>
    <col min="4" max="4" width="8.1796875" style="41" customWidth="1"/>
    <col min="5" max="5" width="7.81640625" style="41" customWidth="1"/>
    <col min="6" max="6" width="7.7265625" style="41" customWidth="1"/>
    <col min="7" max="7" width="10.453125" style="41" bestFit="1" customWidth="1"/>
    <col min="8" max="9" width="9.81640625" style="41" bestFit="1" customWidth="1"/>
    <col min="10" max="10" width="10.81640625" style="41" customWidth="1"/>
    <col min="11" max="14" width="7.7265625" style="41" customWidth="1"/>
    <col min="15" max="256" width="9.1796875" style="41"/>
    <col min="257" max="257" width="3.7265625" style="41" customWidth="1"/>
    <col min="258" max="258" width="6.1796875" style="41" customWidth="1"/>
    <col min="259" max="259" width="39.81640625" style="41" customWidth="1"/>
    <col min="260" max="260" width="8.1796875" style="41" customWidth="1"/>
    <col min="261" max="261" width="7.81640625" style="41" customWidth="1"/>
    <col min="262" max="262" width="7.7265625" style="41" customWidth="1"/>
    <col min="263" max="263" width="10.453125" style="41" bestFit="1" customWidth="1"/>
    <col min="264" max="265" width="9.81640625" style="41" bestFit="1" customWidth="1"/>
    <col min="266" max="266" width="10.81640625" style="41" customWidth="1"/>
    <col min="267" max="270" width="7.7265625" style="41" customWidth="1"/>
    <col min="271" max="512" width="9.1796875" style="41"/>
    <col min="513" max="513" width="3.7265625" style="41" customWidth="1"/>
    <col min="514" max="514" width="6.1796875" style="41" customWidth="1"/>
    <col min="515" max="515" width="39.81640625" style="41" customWidth="1"/>
    <col min="516" max="516" width="8.1796875" style="41" customWidth="1"/>
    <col min="517" max="517" width="7.81640625" style="41" customWidth="1"/>
    <col min="518" max="518" width="7.7265625" style="41" customWidth="1"/>
    <col min="519" max="519" width="10.453125" style="41" bestFit="1" customWidth="1"/>
    <col min="520" max="521" width="9.81640625" style="41" bestFit="1" customWidth="1"/>
    <col min="522" max="522" width="10.81640625" style="41" customWidth="1"/>
    <col min="523" max="526" width="7.7265625" style="41" customWidth="1"/>
    <col min="527" max="768" width="9.1796875" style="41"/>
    <col min="769" max="769" width="3.7265625" style="41" customWidth="1"/>
    <col min="770" max="770" width="6.1796875" style="41" customWidth="1"/>
    <col min="771" max="771" width="39.81640625" style="41" customWidth="1"/>
    <col min="772" max="772" width="8.1796875" style="41" customWidth="1"/>
    <col min="773" max="773" width="7.81640625" style="41" customWidth="1"/>
    <col min="774" max="774" width="7.7265625" style="41" customWidth="1"/>
    <col min="775" max="775" width="10.453125" style="41" bestFit="1" customWidth="1"/>
    <col min="776" max="777" width="9.81640625" style="41" bestFit="1" customWidth="1"/>
    <col min="778" max="778" width="10.81640625" style="41" customWidth="1"/>
    <col min="779" max="782" width="7.7265625" style="41" customWidth="1"/>
    <col min="783" max="1024" width="9.1796875" style="41"/>
    <col min="1025" max="1025" width="3.7265625" style="41" customWidth="1"/>
    <col min="1026" max="1026" width="6.1796875" style="41" customWidth="1"/>
    <col min="1027" max="1027" width="39.81640625" style="41" customWidth="1"/>
    <col min="1028" max="1028" width="8.1796875" style="41" customWidth="1"/>
    <col min="1029" max="1029" width="7.81640625" style="41" customWidth="1"/>
    <col min="1030" max="1030" width="7.7265625" style="41" customWidth="1"/>
    <col min="1031" max="1031" width="10.453125" style="41" bestFit="1" customWidth="1"/>
    <col min="1032" max="1033" width="9.81640625" style="41" bestFit="1" customWidth="1"/>
    <col min="1034" max="1034" width="10.81640625" style="41" customWidth="1"/>
    <col min="1035" max="1038" width="7.7265625" style="41" customWidth="1"/>
    <col min="1039" max="1280" width="9.1796875" style="41"/>
    <col min="1281" max="1281" width="3.7265625" style="41" customWidth="1"/>
    <col min="1282" max="1282" width="6.1796875" style="41" customWidth="1"/>
    <col min="1283" max="1283" width="39.81640625" style="41" customWidth="1"/>
    <col min="1284" max="1284" width="8.1796875" style="41" customWidth="1"/>
    <col min="1285" max="1285" width="7.81640625" style="41" customWidth="1"/>
    <col min="1286" max="1286" width="7.7265625" style="41" customWidth="1"/>
    <col min="1287" max="1287" width="10.453125" style="41" bestFit="1" customWidth="1"/>
    <col min="1288" max="1289" width="9.81640625" style="41" bestFit="1" customWidth="1"/>
    <col min="1290" max="1290" width="10.81640625" style="41" customWidth="1"/>
    <col min="1291" max="1294" width="7.7265625" style="41" customWidth="1"/>
    <col min="1295" max="1536" width="9.1796875" style="41"/>
    <col min="1537" max="1537" width="3.7265625" style="41" customWidth="1"/>
    <col min="1538" max="1538" width="6.1796875" style="41" customWidth="1"/>
    <col min="1539" max="1539" width="39.81640625" style="41" customWidth="1"/>
    <col min="1540" max="1540" width="8.1796875" style="41" customWidth="1"/>
    <col min="1541" max="1541" width="7.81640625" style="41" customWidth="1"/>
    <col min="1542" max="1542" width="7.7265625" style="41" customWidth="1"/>
    <col min="1543" max="1543" width="10.453125" style="41" bestFit="1" customWidth="1"/>
    <col min="1544" max="1545" width="9.81640625" style="41" bestFit="1" customWidth="1"/>
    <col min="1546" max="1546" width="10.81640625" style="41" customWidth="1"/>
    <col min="1547" max="1550" width="7.7265625" style="41" customWidth="1"/>
    <col min="1551" max="1792" width="9.1796875" style="41"/>
    <col min="1793" max="1793" width="3.7265625" style="41" customWidth="1"/>
    <col min="1794" max="1794" width="6.1796875" style="41" customWidth="1"/>
    <col min="1795" max="1795" width="39.81640625" style="41" customWidth="1"/>
    <col min="1796" max="1796" width="8.1796875" style="41" customWidth="1"/>
    <col min="1797" max="1797" width="7.81640625" style="41" customWidth="1"/>
    <col min="1798" max="1798" width="7.7265625" style="41" customWidth="1"/>
    <col min="1799" max="1799" width="10.453125" style="41" bestFit="1" customWidth="1"/>
    <col min="1800" max="1801" width="9.81640625" style="41" bestFit="1" customWidth="1"/>
    <col min="1802" max="1802" width="10.81640625" style="41" customWidth="1"/>
    <col min="1803" max="1806" width="7.7265625" style="41" customWidth="1"/>
    <col min="1807" max="2048" width="9.1796875" style="41"/>
    <col min="2049" max="2049" width="3.7265625" style="41" customWidth="1"/>
    <col min="2050" max="2050" width="6.1796875" style="41" customWidth="1"/>
    <col min="2051" max="2051" width="39.81640625" style="41" customWidth="1"/>
    <col min="2052" max="2052" width="8.1796875" style="41" customWidth="1"/>
    <col min="2053" max="2053" width="7.81640625" style="41" customWidth="1"/>
    <col min="2054" max="2054" width="7.7265625" style="41" customWidth="1"/>
    <col min="2055" max="2055" width="10.453125" style="41" bestFit="1" customWidth="1"/>
    <col min="2056" max="2057" width="9.81640625" style="41" bestFit="1" customWidth="1"/>
    <col min="2058" max="2058" width="10.81640625" style="41" customWidth="1"/>
    <col min="2059" max="2062" width="7.7265625" style="41" customWidth="1"/>
    <col min="2063" max="2304" width="9.1796875" style="41"/>
    <col min="2305" max="2305" width="3.7265625" style="41" customWidth="1"/>
    <col min="2306" max="2306" width="6.1796875" style="41" customWidth="1"/>
    <col min="2307" max="2307" width="39.81640625" style="41" customWidth="1"/>
    <col min="2308" max="2308" width="8.1796875" style="41" customWidth="1"/>
    <col min="2309" max="2309" width="7.81640625" style="41" customWidth="1"/>
    <col min="2310" max="2310" width="7.7265625" style="41" customWidth="1"/>
    <col min="2311" max="2311" width="10.453125" style="41" bestFit="1" customWidth="1"/>
    <col min="2312" max="2313" width="9.81640625" style="41" bestFit="1" customWidth="1"/>
    <col min="2314" max="2314" width="10.81640625" style="41" customWidth="1"/>
    <col min="2315" max="2318" width="7.7265625" style="41" customWidth="1"/>
    <col min="2319" max="2560" width="9.1796875" style="41"/>
    <col min="2561" max="2561" width="3.7265625" style="41" customWidth="1"/>
    <col min="2562" max="2562" width="6.1796875" style="41" customWidth="1"/>
    <col min="2563" max="2563" width="39.81640625" style="41" customWidth="1"/>
    <col min="2564" max="2564" width="8.1796875" style="41" customWidth="1"/>
    <col min="2565" max="2565" width="7.81640625" style="41" customWidth="1"/>
    <col min="2566" max="2566" width="7.7265625" style="41" customWidth="1"/>
    <col min="2567" max="2567" width="10.453125" style="41" bestFit="1" customWidth="1"/>
    <col min="2568" max="2569" width="9.81640625" style="41" bestFit="1" customWidth="1"/>
    <col min="2570" max="2570" width="10.81640625" style="41" customWidth="1"/>
    <col min="2571" max="2574" width="7.7265625" style="41" customWidth="1"/>
    <col min="2575" max="2816" width="9.1796875" style="41"/>
    <col min="2817" max="2817" width="3.7265625" style="41" customWidth="1"/>
    <col min="2818" max="2818" width="6.1796875" style="41" customWidth="1"/>
    <col min="2819" max="2819" width="39.81640625" style="41" customWidth="1"/>
    <col min="2820" max="2820" width="8.1796875" style="41" customWidth="1"/>
    <col min="2821" max="2821" width="7.81640625" style="41" customWidth="1"/>
    <col min="2822" max="2822" width="7.7265625" style="41" customWidth="1"/>
    <col min="2823" max="2823" width="10.453125" style="41" bestFit="1" customWidth="1"/>
    <col min="2824" max="2825" width="9.81640625" style="41" bestFit="1" customWidth="1"/>
    <col min="2826" max="2826" width="10.81640625" style="41" customWidth="1"/>
    <col min="2827" max="2830" width="7.7265625" style="41" customWidth="1"/>
    <col min="2831" max="3072" width="9.1796875" style="41"/>
    <col min="3073" max="3073" width="3.7265625" style="41" customWidth="1"/>
    <col min="3074" max="3074" width="6.1796875" style="41" customWidth="1"/>
    <col min="3075" max="3075" width="39.81640625" style="41" customWidth="1"/>
    <col min="3076" max="3076" width="8.1796875" style="41" customWidth="1"/>
    <col min="3077" max="3077" width="7.81640625" style="41" customWidth="1"/>
    <col min="3078" max="3078" width="7.7265625" style="41" customWidth="1"/>
    <col min="3079" max="3079" width="10.453125" style="41" bestFit="1" customWidth="1"/>
    <col min="3080" max="3081" width="9.81640625" style="41" bestFit="1" customWidth="1"/>
    <col min="3082" max="3082" width="10.81640625" style="41" customWidth="1"/>
    <col min="3083" max="3086" width="7.7265625" style="41" customWidth="1"/>
    <col min="3087" max="3328" width="9.1796875" style="41"/>
    <col min="3329" max="3329" width="3.7265625" style="41" customWidth="1"/>
    <col min="3330" max="3330" width="6.1796875" style="41" customWidth="1"/>
    <col min="3331" max="3331" width="39.81640625" style="41" customWidth="1"/>
    <col min="3332" max="3332" width="8.1796875" style="41" customWidth="1"/>
    <col min="3333" max="3333" width="7.81640625" style="41" customWidth="1"/>
    <col min="3334" max="3334" width="7.7265625" style="41" customWidth="1"/>
    <col min="3335" max="3335" width="10.453125" style="41" bestFit="1" customWidth="1"/>
    <col min="3336" max="3337" width="9.81640625" style="41" bestFit="1" customWidth="1"/>
    <col min="3338" max="3338" width="10.81640625" style="41" customWidth="1"/>
    <col min="3339" max="3342" width="7.7265625" style="41" customWidth="1"/>
    <col min="3343" max="3584" width="9.1796875" style="41"/>
    <col min="3585" max="3585" width="3.7265625" style="41" customWidth="1"/>
    <col min="3586" max="3586" width="6.1796875" style="41" customWidth="1"/>
    <col min="3587" max="3587" width="39.81640625" style="41" customWidth="1"/>
    <col min="3588" max="3588" width="8.1796875" style="41" customWidth="1"/>
    <col min="3589" max="3589" width="7.81640625" style="41" customWidth="1"/>
    <col min="3590" max="3590" width="7.7265625" style="41" customWidth="1"/>
    <col min="3591" max="3591" width="10.453125" style="41" bestFit="1" customWidth="1"/>
    <col min="3592" max="3593" width="9.81640625" style="41" bestFit="1" customWidth="1"/>
    <col min="3594" max="3594" width="10.81640625" style="41" customWidth="1"/>
    <col min="3595" max="3598" width="7.7265625" style="41" customWidth="1"/>
    <col min="3599" max="3840" width="9.1796875" style="41"/>
    <col min="3841" max="3841" width="3.7265625" style="41" customWidth="1"/>
    <col min="3842" max="3842" width="6.1796875" style="41" customWidth="1"/>
    <col min="3843" max="3843" width="39.81640625" style="41" customWidth="1"/>
    <col min="3844" max="3844" width="8.1796875" style="41" customWidth="1"/>
    <col min="3845" max="3845" width="7.81640625" style="41" customWidth="1"/>
    <col min="3846" max="3846" width="7.7265625" style="41" customWidth="1"/>
    <col min="3847" max="3847" width="10.453125" style="41" bestFit="1" customWidth="1"/>
    <col min="3848" max="3849" width="9.81640625" style="41" bestFit="1" customWidth="1"/>
    <col min="3850" max="3850" width="10.81640625" style="41" customWidth="1"/>
    <col min="3851" max="3854" width="7.7265625" style="41" customWidth="1"/>
    <col min="3855" max="4096" width="9.1796875" style="41"/>
    <col min="4097" max="4097" width="3.7265625" style="41" customWidth="1"/>
    <col min="4098" max="4098" width="6.1796875" style="41" customWidth="1"/>
    <col min="4099" max="4099" width="39.81640625" style="41" customWidth="1"/>
    <col min="4100" max="4100" width="8.1796875" style="41" customWidth="1"/>
    <col min="4101" max="4101" width="7.81640625" style="41" customWidth="1"/>
    <col min="4102" max="4102" width="7.7265625" style="41" customWidth="1"/>
    <col min="4103" max="4103" width="10.453125" style="41" bestFit="1" customWidth="1"/>
    <col min="4104" max="4105" width="9.81640625" style="41" bestFit="1" customWidth="1"/>
    <col min="4106" max="4106" width="10.81640625" style="41" customWidth="1"/>
    <col min="4107" max="4110" width="7.7265625" style="41" customWidth="1"/>
    <col min="4111" max="4352" width="9.1796875" style="41"/>
    <col min="4353" max="4353" width="3.7265625" style="41" customWidth="1"/>
    <col min="4354" max="4354" width="6.1796875" style="41" customWidth="1"/>
    <col min="4355" max="4355" width="39.81640625" style="41" customWidth="1"/>
    <col min="4356" max="4356" width="8.1796875" style="41" customWidth="1"/>
    <col min="4357" max="4357" width="7.81640625" style="41" customWidth="1"/>
    <col min="4358" max="4358" width="7.7265625" style="41" customWidth="1"/>
    <col min="4359" max="4359" width="10.453125" style="41" bestFit="1" customWidth="1"/>
    <col min="4360" max="4361" width="9.81640625" style="41" bestFit="1" customWidth="1"/>
    <col min="4362" max="4362" width="10.81640625" style="41" customWidth="1"/>
    <col min="4363" max="4366" width="7.7265625" style="41" customWidth="1"/>
    <col min="4367" max="4608" width="9.1796875" style="41"/>
    <col min="4609" max="4609" width="3.7265625" style="41" customWidth="1"/>
    <col min="4610" max="4610" width="6.1796875" style="41" customWidth="1"/>
    <col min="4611" max="4611" width="39.81640625" style="41" customWidth="1"/>
    <col min="4612" max="4612" width="8.1796875" style="41" customWidth="1"/>
    <col min="4613" max="4613" width="7.81640625" style="41" customWidth="1"/>
    <col min="4614" max="4614" width="7.7265625" style="41" customWidth="1"/>
    <col min="4615" max="4615" width="10.453125" style="41" bestFit="1" customWidth="1"/>
    <col min="4616" max="4617" width="9.81640625" style="41" bestFit="1" customWidth="1"/>
    <col min="4618" max="4618" width="10.81640625" style="41" customWidth="1"/>
    <col min="4619" max="4622" width="7.7265625" style="41" customWidth="1"/>
    <col min="4623" max="4864" width="9.1796875" style="41"/>
    <col min="4865" max="4865" width="3.7265625" style="41" customWidth="1"/>
    <col min="4866" max="4866" width="6.1796875" style="41" customWidth="1"/>
    <col min="4867" max="4867" width="39.81640625" style="41" customWidth="1"/>
    <col min="4868" max="4868" width="8.1796875" style="41" customWidth="1"/>
    <col min="4869" max="4869" width="7.81640625" style="41" customWidth="1"/>
    <col min="4870" max="4870" width="7.7265625" style="41" customWidth="1"/>
    <col min="4871" max="4871" width="10.453125" style="41" bestFit="1" customWidth="1"/>
    <col min="4872" max="4873" width="9.81640625" style="41" bestFit="1" customWidth="1"/>
    <col min="4874" max="4874" width="10.81640625" style="41" customWidth="1"/>
    <col min="4875" max="4878" width="7.7265625" style="41" customWidth="1"/>
    <col min="4879" max="5120" width="9.1796875" style="41"/>
    <col min="5121" max="5121" width="3.7265625" style="41" customWidth="1"/>
    <col min="5122" max="5122" width="6.1796875" style="41" customWidth="1"/>
    <col min="5123" max="5123" width="39.81640625" style="41" customWidth="1"/>
    <col min="5124" max="5124" width="8.1796875" style="41" customWidth="1"/>
    <col min="5125" max="5125" width="7.81640625" style="41" customWidth="1"/>
    <col min="5126" max="5126" width="7.7265625" style="41" customWidth="1"/>
    <col min="5127" max="5127" width="10.453125" style="41" bestFit="1" customWidth="1"/>
    <col min="5128" max="5129" width="9.81640625" style="41" bestFit="1" customWidth="1"/>
    <col min="5130" max="5130" width="10.81640625" style="41" customWidth="1"/>
    <col min="5131" max="5134" width="7.7265625" style="41" customWidth="1"/>
    <col min="5135" max="5376" width="9.1796875" style="41"/>
    <col min="5377" max="5377" width="3.7265625" style="41" customWidth="1"/>
    <col min="5378" max="5378" width="6.1796875" style="41" customWidth="1"/>
    <col min="5379" max="5379" width="39.81640625" style="41" customWidth="1"/>
    <col min="5380" max="5380" width="8.1796875" style="41" customWidth="1"/>
    <col min="5381" max="5381" width="7.81640625" style="41" customWidth="1"/>
    <col min="5382" max="5382" width="7.7265625" style="41" customWidth="1"/>
    <col min="5383" max="5383" width="10.453125" style="41" bestFit="1" customWidth="1"/>
    <col min="5384" max="5385" width="9.81640625" style="41" bestFit="1" customWidth="1"/>
    <col min="5386" max="5386" width="10.81640625" style="41" customWidth="1"/>
    <col min="5387" max="5390" width="7.7265625" style="41" customWidth="1"/>
    <col min="5391" max="5632" width="9.1796875" style="41"/>
    <col min="5633" max="5633" width="3.7265625" style="41" customWidth="1"/>
    <col min="5634" max="5634" width="6.1796875" style="41" customWidth="1"/>
    <col min="5635" max="5635" width="39.81640625" style="41" customWidth="1"/>
    <col min="5636" max="5636" width="8.1796875" style="41" customWidth="1"/>
    <col min="5637" max="5637" width="7.81640625" style="41" customWidth="1"/>
    <col min="5638" max="5638" width="7.7265625" style="41" customWidth="1"/>
    <col min="5639" max="5639" width="10.453125" style="41" bestFit="1" customWidth="1"/>
    <col min="5640" max="5641" width="9.81640625" style="41" bestFit="1" customWidth="1"/>
    <col min="5642" max="5642" width="10.81640625" style="41" customWidth="1"/>
    <col min="5643" max="5646" width="7.7265625" style="41" customWidth="1"/>
    <col min="5647" max="5888" width="9.1796875" style="41"/>
    <col min="5889" max="5889" width="3.7265625" style="41" customWidth="1"/>
    <col min="5890" max="5890" width="6.1796875" style="41" customWidth="1"/>
    <col min="5891" max="5891" width="39.81640625" style="41" customWidth="1"/>
    <col min="5892" max="5892" width="8.1796875" style="41" customWidth="1"/>
    <col min="5893" max="5893" width="7.81640625" style="41" customWidth="1"/>
    <col min="5894" max="5894" width="7.7265625" style="41" customWidth="1"/>
    <col min="5895" max="5895" width="10.453125" style="41" bestFit="1" customWidth="1"/>
    <col min="5896" max="5897" width="9.81640625" style="41" bestFit="1" customWidth="1"/>
    <col min="5898" max="5898" width="10.81640625" style="41" customWidth="1"/>
    <col min="5899" max="5902" width="7.7265625" style="41" customWidth="1"/>
    <col min="5903" max="6144" width="9.1796875" style="41"/>
    <col min="6145" max="6145" width="3.7265625" style="41" customWidth="1"/>
    <col min="6146" max="6146" width="6.1796875" style="41" customWidth="1"/>
    <col min="6147" max="6147" width="39.81640625" style="41" customWidth="1"/>
    <col min="6148" max="6148" width="8.1796875" style="41" customWidth="1"/>
    <col min="6149" max="6149" width="7.81640625" style="41" customWidth="1"/>
    <col min="6150" max="6150" width="7.7265625" style="41" customWidth="1"/>
    <col min="6151" max="6151" width="10.453125" style="41" bestFit="1" customWidth="1"/>
    <col min="6152" max="6153" width="9.81640625" style="41" bestFit="1" customWidth="1"/>
    <col min="6154" max="6154" width="10.81640625" style="41" customWidth="1"/>
    <col min="6155" max="6158" width="7.7265625" style="41" customWidth="1"/>
    <col min="6159" max="6400" width="9.1796875" style="41"/>
    <col min="6401" max="6401" width="3.7265625" style="41" customWidth="1"/>
    <col min="6402" max="6402" width="6.1796875" style="41" customWidth="1"/>
    <col min="6403" max="6403" width="39.81640625" style="41" customWidth="1"/>
    <col min="6404" max="6404" width="8.1796875" style="41" customWidth="1"/>
    <col min="6405" max="6405" width="7.81640625" style="41" customWidth="1"/>
    <col min="6406" max="6406" width="7.7265625" style="41" customWidth="1"/>
    <col min="6407" max="6407" width="10.453125" style="41" bestFit="1" customWidth="1"/>
    <col min="6408" max="6409" width="9.81640625" style="41" bestFit="1" customWidth="1"/>
    <col min="6410" max="6410" width="10.81640625" style="41" customWidth="1"/>
    <col min="6411" max="6414" width="7.7265625" style="41" customWidth="1"/>
    <col min="6415" max="6656" width="9.1796875" style="41"/>
    <col min="6657" max="6657" width="3.7265625" style="41" customWidth="1"/>
    <col min="6658" max="6658" width="6.1796875" style="41" customWidth="1"/>
    <col min="6659" max="6659" width="39.81640625" style="41" customWidth="1"/>
    <col min="6660" max="6660" width="8.1796875" style="41" customWidth="1"/>
    <col min="6661" max="6661" width="7.81640625" style="41" customWidth="1"/>
    <col min="6662" max="6662" width="7.7265625" style="41" customWidth="1"/>
    <col min="6663" max="6663" width="10.453125" style="41" bestFit="1" customWidth="1"/>
    <col min="6664" max="6665" width="9.81640625" style="41" bestFit="1" customWidth="1"/>
    <col min="6666" max="6666" width="10.81640625" style="41" customWidth="1"/>
    <col min="6667" max="6670" width="7.7265625" style="41" customWidth="1"/>
    <col min="6671" max="6912" width="9.1796875" style="41"/>
    <col min="6913" max="6913" width="3.7265625" style="41" customWidth="1"/>
    <col min="6914" max="6914" width="6.1796875" style="41" customWidth="1"/>
    <col min="6915" max="6915" width="39.81640625" style="41" customWidth="1"/>
    <col min="6916" max="6916" width="8.1796875" style="41" customWidth="1"/>
    <col min="6917" max="6917" width="7.81640625" style="41" customWidth="1"/>
    <col min="6918" max="6918" width="7.7265625" style="41" customWidth="1"/>
    <col min="6919" max="6919" width="10.453125" style="41" bestFit="1" customWidth="1"/>
    <col min="6920" max="6921" width="9.81640625" style="41" bestFit="1" customWidth="1"/>
    <col min="6922" max="6922" width="10.81640625" style="41" customWidth="1"/>
    <col min="6923" max="6926" width="7.7265625" style="41" customWidth="1"/>
    <col min="6927" max="7168" width="9.1796875" style="41"/>
    <col min="7169" max="7169" width="3.7265625" style="41" customWidth="1"/>
    <col min="7170" max="7170" width="6.1796875" style="41" customWidth="1"/>
    <col min="7171" max="7171" width="39.81640625" style="41" customWidth="1"/>
    <col min="7172" max="7172" width="8.1796875" style="41" customWidth="1"/>
    <col min="7173" max="7173" width="7.81640625" style="41" customWidth="1"/>
    <col min="7174" max="7174" width="7.7265625" style="41" customWidth="1"/>
    <col min="7175" max="7175" width="10.453125" style="41" bestFit="1" customWidth="1"/>
    <col min="7176" max="7177" width="9.81640625" style="41" bestFit="1" customWidth="1"/>
    <col min="7178" max="7178" width="10.81640625" style="41" customWidth="1"/>
    <col min="7179" max="7182" width="7.7265625" style="41" customWidth="1"/>
    <col min="7183" max="7424" width="9.1796875" style="41"/>
    <col min="7425" max="7425" width="3.7265625" style="41" customWidth="1"/>
    <col min="7426" max="7426" width="6.1796875" style="41" customWidth="1"/>
    <col min="7427" max="7427" width="39.81640625" style="41" customWidth="1"/>
    <col min="7428" max="7428" width="8.1796875" style="41" customWidth="1"/>
    <col min="7429" max="7429" width="7.81640625" style="41" customWidth="1"/>
    <col min="7430" max="7430" width="7.7265625" style="41" customWidth="1"/>
    <col min="7431" max="7431" width="10.453125" style="41" bestFit="1" customWidth="1"/>
    <col min="7432" max="7433" width="9.81640625" style="41" bestFit="1" customWidth="1"/>
    <col min="7434" max="7434" width="10.81640625" style="41" customWidth="1"/>
    <col min="7435" max="7438" width="7.7265625" style="41" customWidth="1"/>
    <col min="7439" max="7680" width="9.1796875" style="41"/>
    <col min="7681" max="7681" width="3.7265625" style="41" customWidth="1"/>
    <col min="7682" max="7682" width="6.1796875" style="41" customWidth="1"/>
    <col min="7683" max="7683" width="39.81640625" style="41" customWidth="1"/>
    <col min="7684" max="7684" width="8.1796875" style="41" customWidth="1"/>
    <col min="7685" max="7685" width="7.81640625" style="41" customWidth="1"/>
    <col min="7686" max="7686" width="7.7265625" style="41" customWidth="1"/>
    <col min="7687" max="7687" width="10.453125" style="41" bestFit="1" customWidth="1"/>
    <col min="7688" max="7689" width="9.81640625" style="41" bestFit="1" customWidth="1"/>
    <col min="7690" max="7690" width="10.81640625" style="41" customWidth="1"/>
    <col min="7691" max="7694" width="7.7265625" style="41" customWidth="1"/>
    <col min="7695" max="7936" width="9.1796875" style="41"/>
    <col min="7937" max="7937" width="3.7265625" style="41" customWidth="1"/>
    <col min="7938" max="7938" width="6.1796875" style="41" customWidth="1"/>
    <col min="7939" max="7939" width="39.81640625" style="41" customWidth="1"/>
    <col min="7940" max="7940" width="8.1796875" style="41" customWidth="1"/>
    <col min="7941" max="7941" width="7.81640625" style="41" customWidth="1"/>
    <col min="7942" max="7942" width="7.7265625" style="41" customWidth="1"/>
    <col min="7943" max="7943" width="10.453125" style="41" bestFit="1" customWidth="1"/>
    <col min="7944" max="7945" width="9.81640625" style="41" bestFit="1" customWidth="1"/>
    <col min="7946" max="7946" width="10.81640625" style="41" customWidth="1"/>
    <col min="7947" max="7950" width="7.7265625" style="41" customWidth="1"/>
    <col min="7951" max="8192" width="9.1796875" style="41"/>
    <col min="8193" max="8193" width="3.7265625" style="41" customWidth="1"/>
    <col min="8194" max="8194" width="6.1796875" style="41" customWidth="1"/>
    <col min="8195" max="8195" width="39.81640625" style="41" customWidth="1"/>
    <col min="8196" max="8196" width="8.1796875" style="41" customWidth="1"/>
    <col min="8197" max="8197" width="7.81640625" style="41" customWidth="1"/>
    <col min="8198" max="8198" width="7.7265625" style="41" customWidth="1"/>
    <col min="8199" max="8199" width="10.453125" style="41" bestFit="1" customWidth="1"/>
    <col min="8200" max="8201" width="9.81640625" style="41" bestFit="1" customWidth="1"/>
    <col min="8202" max="8202" width="10.81640625" style="41" customWidth="1"/>
    <col min="8203" max="8206" width="7.7265625" style="41" customWidth="1"/>
    <col min="8207" max="8448" width="9.1796875" style="41"/>
    <col min="8449" max="8449" width="3.7265625" style="41" customWidth="1"/>
    <col min="8450" max="8450" width="6.1796875" style="41" customWidth="1"/>
    <col min="8451" max="8451" width="39.81640625" style="41" customWidth="1"/>
    <col min="8452" max="8452" width="8.1796875" style="41" customWidth="1"/>
    <col min="8453" max="8453" width="7.81640625" style="41" customWidth="1"/>
    <col min="8454" max="8454" width="7.7265625" style="41" customWidth="1"/>
    <col min="8455" max="8455" width="10.453125" style="41" bestFit="1" customWidth="1"/>
    <col min="8456" max="8457" width="9.81640625" style="41" bestFit="1" customWidth="1"/>
    <col min="8458" max="8458" width="10.81640625" style="41" customWidth="1"/>
    <col min="8459" max="8462" width="7.7265625" style="41" customWidth="1"/>
    <col min="8463" max="8704" width="9.1796875" style="41"/>
    <col min="8705" max="8705" width="3.7265625" style="41" customWidth="1"/>
    <col min="8706" max="8706" width="6.1796875" style="41" customWidth="1"/>
    <col min="8707" max="8707" width="39.81640625" style="41" customWidth="1"/>
    <col min="8708" max="8708" width="8.1796875" style="41" customWidth="1"/>
    <col min="8709" max="8709" width="7.81640625" style="41" customWidth="1"/>
    <col min="8710" max="8710" width="7.7265625" style="41" customWidth="1"/>
    <col min="8711" max="8711" width="10.453125" style="41" bestFit="1" customWidth="1"/>
    <col min="8712" max="8713" width="9.81640625" style="41" bestFit="1" customWidth="1"/>
    <col min="8714" max="8714" width="10.81640625" style="41" customWidth="1"/>
    <col min="8715" max="8718" width="7.7265625" style="41" customWidth="1"/>
    <col min="8719" max="8960" width="9.1796875" style="41"/>
    <col min="8961" max="8961" width="3.7265625" style="41" customWidth="1"/>
    <col min="8962" max="8962" width="6.1796875" style="41" customWidth="1"/>
    <col min="8963" max="8963" width="39.81640625" style="41" customWidth="1"/>
    <col min="8964" max="8964" width="8.1796875" style="41" customWidth="1"/>
    <col min="8965" max="8965" width="7.81640625" style="41" customWidth="1"/>
    <col min="8966" max="8966" width="7.7265625" style="41" customWidth="1"/>
    <col min="8967" max="8967" width="10.453125" style="41" bestFit="1" customWidth="1"/>
    <col min="8968" max="8969" width="9.81640625" style="41" bestFit="1" customWidth="1"/>
    <col min="8970" max="8970" width="10.81640625" style="41" customWidth="1"/>
    <col min="8971" max="8974" width="7.7265625" style="41" customWidth="1"/>
    <col min="8975" max="9216" width="9.1796875" style="41"/>
    <col min="9217" max="9217" width="3.7265625" style="41" customWidth="1"/>
    <col min="9218" max="9218" width="6.1796875" style="41" customWidth="1"/>
    <col min="9219" max="9219" width="39.81640625" style="41" customWidth="1"/>
    <col min="9220" max="9220" width="8.1796875" style="41" customWidth="1"/>
    <col min="9221" max="9221" width="7.81640625" style="41" customWidth="1"/>
    <col min="9222" max="9222" width="7.7265625" style="41" customWidth="1"/>
    <col min="9223" max="9223" width="10.453125" style="41" bestFit="1" customWidth="1"/>
    <col min="9224" max="9225" width="9.81640625" style="41" bestFit="1" customWidth="1"/>
    <col min="9226" max="9226" width="10.81640625" style="41" customWidth="1"/>
    <col min="9227" max="9230" width="7.7265625" style="41" customWidth="1"/>
    <col min="9231" max="9472" width="9.1796875" style="41"/>
    <col min="9473" max="9473" width="3.7265625" style="41" customWidth="1"/>
    <col min="9474" max="9474" width="6.1796875" style="41" customWidth="1"/>
    <col min="9475" max="9475" width="39.81640625" style="41" customWidth="1"/>
    <col min="9476" max="9476" width="8.1796875" style="41" customWidth="1"/>
    <col min="9477" max="9477" width="7.81640625" style="41" customWidth="1"/>
    <col min="9478" max="9478" width="7.7265625" style="41" customWidth="1"/>
    <col min="9479" max="9479" width="10.453125" style="41" bestFit="1" customWidth="1"/>
    <col min="9480" max="9481" width="9.81640625" style="41" bestFit="1" customWidth="1"/>
    <col min="9482" max="9482" width="10.81640625" style="41" customWidth="1"/>
    <col min="9483" max="9486" width="7.7265625" style="41" customWidth="1"/>
    <col min="9487" max="9728" width="9.1796875" style="41"/>
    <col min="9729" max="9729" width="3.7265625" style="41" customWidth="1"/>
    <col min="9730" max="9730" width="6.1796875" style="41" customWidth="1"/>
    <col min="9731" max="9731" width="39.81640625" style="41" customWidth="1"/>
    <col min="9732" max="9732" width="8.1796875" style="41" customWidth="1"/>
    <col min="9733" max="9733" width="7.81640625" style="41" customWidth="1"/>
    <col min="9734" max="9734" width="7.7265625" style="41" customWidth="1"/>
    <col min="9735" max="9735" width="10.453125" style="41" bestFit="1" customWidth="1"/>
    <col min="9736" max="9737" width="9.81640625" style="41" bestFit="1" customWidth="1"/>
    <col min="9738" max="9738" width="10.81640625" style="41" customWidth="1"/>
    <col min="9739" max="9742" width="7.7265625" style="41" customWidth="1"/>
    <col min="9743" max="9984" width="9.1796875" style="41"/>
    <col min="9985" max="9985" width="3.7265625" style="41" customWidth="1"/>
    <col min="9986" max="9986" width="6.1796875" style="41" customWidth="1"/>
    <col min="9987" max="9987" width="39.81640625" style="41" customWidth="1"/>
    <col min="9988" max="9988" width="8.1796875" style="41" customWidth="1"/>
    <col min="9989" max="9989" width="7.81640625" style="41" customWidth="1"/>
    <col min="9990" max="9990" width="7.7265625" style="41" customWidth="1"/>
    <col min="9991" max="9991" width="10.453125" style="41" bestFit="1" customWidth="1"/>
    <col min="9992" max="9993" width="9.81640625" style="41" bestFit="1" customWidth="1"/>
    <col min="9994" max="9994" width="10.81640625" style="41" customWidth="1"/>
    <col min="9995" max="9998" width="7.7265625" style="41" customWidth="1"/>
    <col min="9999" max="10240" width="9.1796875" style="41"/>
    <col min="10241" max="10241" width="3.7265625" style="41" customWidth="1"/>
    <col min="10242" max="10242" width="6.1796875" style="41" customWidth="1"/>
    <col min="10243" max="10243" width="39.81640625" style="41" customWidth="1"/>
    <col min="10244" max="10244" width="8.1796875" style="41" customWidth="1"/>
    <col min="10245" max="10245" width="7.81640625" style="41" customWidth="1"/>
    <col min="10246" max="10246" width="7.7265625" style="41" customWidth="1"/>
    <col min="10247" max="10247" width="10.453125" style="41" bestFit="1" customWidth="1"/>
    <col min="10248" max="10249" width="9.81640625" style="41" bestFit="1" customWidth="1"/>
    <col min="10250" max="10250" width="10.81640625" style="41" customWidth="1"/>
    <col min="10251" max="10254" width="7.7265625" style="41" customWidth="1"/>
    <col min="10255" max="10496" width="9.1796875" style="41"/>
    <col min="10497" max="10497" width="3.7265625" style="41" customWidth="1"/>
    <col min="10498" max="10498" width="6.1796875" style="41" customWidth="1"/>
    <col min="10499" max="10499" width="39.81640625" style="41" customWidth="1"/>
    <col min="10500" max="10500" width="8.1796875" style="41" customWidth="1"/>
    <col min="10501" max="10501" width="7.81640625" style="41" customWidth="1"/>
    <col min="10502" max="10502" width="7.7265625" style="41" customWidth="1"/>
    <col min="10503" max="10503" width="10.453125" style="41" bestFit="1" customWidth="1"/>
    <col min="10504" max="10505" width="9.81640625" style="41" bestFit="1" customWidth="1"/>
    <col min="10506" max="10506" width="10.81640625" style="41" customWidth="1"/>
    <col min="10507" max="10510" width="7.7265625" style="41" customWidth="1"/>
    <col min="10511" max="10752" width="9.1796875" style="41"/>
    <col min="10753" max="10753" width="3.7265625" style="41" customWidth="1"/>
    <col min="10754" max="10754" width="6.1796875" style="41" customWidth="1"/>
    <col min="10755" max="10755" width="39.81640625" style="41" customWidth="1"/>
    <col min="10756" max="10756" width="8.1796875" style="41" customWidth="1"/>
    <col min="10757" max="10757" width="7.81640625" style="41" customWidth="1"/>
    <col min="10758" max="10758" width="7.7265625" style="41" customWidth="1"/>
    <col min="10759" max="10759" width="10.453125" style="41" bestFit="1" customWidth="1"/>
    <col min="10760" max="10761" width="9.81640625" style="41" bestFit="1" customWidth="1"/>
    <col min="10762" max="10762" width="10.81640625" style="41" customWidth="1"/>
    <col min="10763" max="10766" width="7.7265625" style="41" customWidth="1"/>
    <col min="10767" max="11008" width="9.1796875" style="41"/>
    <col min="11009" max="11009" width="3.7265625" style="41" customWidth="1"/>
    <col min="11010" max="11010" width="6.1796875" style="41" customWidth="1"/>
    <col min="11011" max="11011" width="39.81640625" style="41" customWidth="1"/>
    <col min="11012" max="11012" width="8.1796875" style="41" customWidth="1"/>
    <col min="11013" max="11013" width="7.81640625" style="41" customWidth="1"/>
    <col min="11014" max="11014" width="7.7265625" style="41" customWidth="1"/>
    <col min="11015" max="11015" width="10.453125" style="41" bestFit="1" customWidth="1"/>
    <col min="11016" max="11017" width="9.81640625" style="41" bestFit="1" customWidth="1"/>
    <col min="11018" max="11018" width="10.81640625" style="41" customWidth="1"/>
    <col min="11019" max="11022" width="7.7265625" style="41" customWidth="1"/>
    <col min="11023" max="11264" width="9.1796875" style="41"/>
    <col min="11265" max="11265" width="3.7265625" style="41" customWidth="1"/>
    <col min="11266" max="11266" width="6.1796875" style="41" customWidth="1"/>
    <col min="11267" max="11267" width="39.81640625" style="41" customWidth="1"/>
    <col min="11268" max="11268" width="8.1796875" style="41" customWidth="1"/>
    <col min="11269" max="11269" width="7.81640625" style="41" customWidth="1"/>
    <col min="11270" max="11270" width="7.7265625" style="41" customWidth="1"/>
    <col min="11271" max="11271" width="10.453125" style="41" bestFit="1" customWidth="1"/>
    <col min="11272" max="11273" width="9.81640625" style="41" bestFit="1" customWidth="1"/>
    <col min="11274" max="11274" width="10.81640625" style="41" customWidth="1"/>
    <col min="11275" max="11278" width="7.7265625" style="41" customWidth="1"/>
    <col min="11279" max="11520" width="9.1796875" style="41"/>
    <col min="11521" max="11521" width="3.7265625" style="41" customWidth="1"/>
    <col min="11522" max="11522" width="6.1796875" style="41" customWidth="1"/>
    <col min="11523" max="11523" width="39.81640625" style="41" customWidth="1"/>
    <col min="11524" max="11524" width="8.1796875" style="41" customWidth="1"/>
    <col min="11525" max="11525" width="7.81640625" style="41" customWidth="1"/>
    <col min="11526" max="11526" width="7.7265625" style="41" customWidth="1"/>
    <col min="11527" max="11527" width="10.453125" style="41" bestFit="1" customWidth="1"/>
    <col min="11528" max="11529" width="9.81640625" style="41" bestFit="1" customWidth="1"/>
    <col min="11530" max="11530" width="10.81640625" style="41" customWidth="1"/>
    <col min="11531" max="11534" width="7.7265625" style="41" customWidth="1"/>
    <col min="11535" max="11776" width="9.1796875" style="41"/>
    <col min="11777" max="11777" width="3.7265625" style="41" customWidth="1"/>
    <col min="11778" max="11778" width="6.1796875" style="41" customWidth="1"/>
    <col min="11779" max="11779" width="39.81640625" style="41" customWidth="1"/>
    <col min="11780" max="11780" width="8.1796875" style="41" customWidth="1"/>
    <col min="11781" max="11781" width="7.81640625" style="41" customWidth="1"/>
    <col min="11782" max="11782" width="7.7265625" style="41" customWidth="1"/>
    <col min="11783" max="11783" width="10.453125" style="41" bestFit="1" customWidth="1"/>
    <col min="11784" max="11785" width="9.81640625" style="41" bestFit="1" customWidth="1"/>
    <col min="11786" max="11786" width="10.81640625" style="41" customWidth="1"/>
    <col min="11787" max="11790" width="7.7265625" style="41" customWidth="1"/>
    <col min="11791" max="12032" width="9.1796875" style="41"/>
    <col min="12033" max="12033" width="3.7265625" style="41" customWidth="1"/>
    <col min="12034" max="12034" width="6.1796875" style="41" customWidth="1"/>
    <col min="12035" max="12035" width="39.81640625" style="41" customWidth="1"/>
    <col min="12036" max="12036" width="8.1796875" style="41" customWidth="1"/>
    <col min="12037" max="12037" width="7.81640625" style="41" customWidth="1"/>
    <col min="12038" max="12038" width="7.7265625" style="41" customWidth="1"/>
    <col min="12039" max="12039" width="10.453125" style="41" bestFit="1" customWidth="1"/>
    <col min="12040" max="12041" width="9.81640625" style="41" bestFit="1" customWidth="1"/>
    <col min="12042" max="12042" width="10.81640625" style="41" customWidth="1"/>
    <col min="12043" max="12046" width="7.7265625" style="41" customWidth="1"/>
    <col min="12047" max="12288" width="9.1796875" style="41"/>
    <col min="12289" max="12289" width="3.7265625" style="41" customWidth="1"/>
    <col min="12290" max="12290" width="6.1796875" style="41" customWidth="1"/>
    <col min="12291" max="12291" width="39.81640625" style="41" customWidth="1"/>
    <col min="12292" max="12292" width="8.1796875" style="41" customWidth="1"/>
    <col min="12293" max="12293" width="7.81640625" style="41" customWidth="1"/>
    <col min="12294" max="12294" width="7.7265625" style="41" customWidth="1"/>
    <col min="12295" max="12295" width="10.453125" style="41" bestFit="1" customWidth="1"/>
    <col min="12296" max="12297" width="9.81640625" style="41" bestFit="1" customWidth="1"/>
    <col min="12298" max="12298" width="10.81640625" style="41" customWidth="1"/>
    <col min="12299" max="12302" width="7.7265625" style="41" customWidth="1"/>
    <col min="12303" max="12544" width="9.1796875" style="41"/>
    <col min="12545" max="12545" width="3.7265625" style="41" customWidth="1"/>
    <col min="12546" max="12546" width="6.1796875" style="41" customWidth="1"/>
    <col min="12547" max="12547" width="39.81640625" style="41" customWidth="1"/>
    <col min="12548" max="12548" width="8.1796875" style="41" customWidth="1"/>
    <col min="12549" max="12549" width="7.81640625" style="41" customWidth="1"/>
    <col min="12550" max="12550" width="7.7265625" style="41" customWidth="1"/>
    <col min="12551" max="12551" width="10.453125" style="41" bestFit="1" customWidth="1"/>
    <col min="12552" max="12553" width="9.81640625" style="41" bestFit="1" customWidth="1"/>
    <col min="12554" max="12554" width="10.81640625" style="41" customWidth="1"/>
    <col min="12555" max="12558" width="7.7265625" style="41" customWidth="1"/>
    <col min="12559" max="12800" width="9.1796875" style="41"/>
    <col min="12801" max="12801" width="3.7265625" style="41" customWidth="1"/>
    <col min="12802" max="12802" width="6.1796875" style="41" customWidth="1"/>
    <col min="12803" max="12803" width="39.81640625" style="41" customWidth="1"/>
    <col min="12804" max="12804" width="8.1796875" style="41" customWidth="1"/>
    <col min="12805" max="12805" width="7.81640625" style="41" customWidth="1"/>
    <col min="12806" max="12806" width="7.7265625" style="41" customWidth="1"/>
    <col min="12807" max="12807" width="10.453125" style="41" bestFit="1" customWidth="1"/>
    <col min="12808" max="12809" width="9.81640625" style="41" bestFit="1" customWidth="1"/>
    <col min="12810" max="12810" width="10.81640625" style="41" customWidth="1"/>
    <col min="12811" max="12814" width="7.7265625" style="41" customWidth="1"/>
    <col min="12815" max="13056" width="9.1796875" style="41"/>
    <col min="13057" max="13057" width="3.7265625" style="41" customWidth="1"/>
    <col min="13058" max="13058" width="6.1796875" style="41" customWidth="1"/>
    <col min="13059" max="13059" width="39.81640625" style="41" customWidth="1"/>
    <col min="13060" max="13060" width="8.1796875" style="41" customWidth="1"/>
    <col min="13061" max="13061" width="7.81640625" style="41" customWidth="1"/>
    <col min="13062" max="13062" width="7.7265625" style="41" customWidth="1"/>
    <col min="13063" max="13063" width="10.453125" style="41" bestFit="1" customWidth="1"/>
    <col min="13064" max="13065" width="9.81640625" style="41" bestFit="1" customWidth="1"/>
    <col min="13066" max="13066" width="10.81640625" style="41" customWidth="1"/>
    <col min="13067" max="13070" width="7.7265625" style="41" customWidth="1"/>
    <col min="13071" max="13312" width="9.1796875" style="41"/>
    <col min="13313" max="13313" width="3.7265625" style="41" customWidth="1"/>
    <col min="13314" max="13314" width="6.1796875" style="41" customWidth="1"/>
    <col min="13315" max="13315" width="39.81640625" style="41" customWidth="1"/>
    <col min="13316" max="13316" width="8.1796875" style="41" customWidth="1"/>
    <col min="13317" max="13317" width="7.81640625" style="41" customWidth="1"/>
    <col min="13318" max="13318" width="7.7265625" style="41" customWidth="1"/>
    <col min="13319" max="13319" width="10.453125" style="41" bestFit="1" customWidth="1"/>
    <col min="13320" max="13321" width="9.81640625" style="41" bestFit="1" customWidth="1"/>
    <col min="13322" max="13322" width="10.81640625" style="41" customWidth="1"/>
    <col min="13323" max="13326" width="7.7265625" style="41" customWidth="1"/>
    <col min="13327" max="13568" width="9.1796875" style="41"/>
    <col min="13569" max="13569" width="3.7265625" style="41" customWidth="1"/>
    <col min="13570" max="13570" width="6.1796875" style="41" customWidth="1"/>
    <col min="13571" max="13571" width="39.81640625" style="41" customWidth="1"/>
    <col min="13572" max="13572" width="8.1796875" style="41" customWidth="1"/>
    <col min="13573" max="13573" width="7.81640625" style="41" customWidth="1"/>
    <col min="13574" max="13574" width="7.7265625" style="41" customWidth="1"/>
    <col min="13575" max="13575" width="10.453125" style="41" bestFit="1" customWidth="1"/>
    <col min="13576" max="13577" width="9.81640625" style="41" bestFit="1" customWidth="1"/>
    <col min="13578" max="13578" width="10.81640625" style="41" customWidth="1"/>
    <col min="13579" max="13582" width="7.7265625" style="41" customWidth="1"/>
    <col min="13583" max="13824" width="9.1796875" style="41"/>
    <col min="13825" max="13825" width="3.7265625" style="41" customWidth="1"/>
    <col min="13826" max="13826" width="6.1796875" style="41" customWidth="1"/>
    <col min="13827" max="13827" width="39.81640625" style="41" customWidth="1"/>
    <col min="13828" max="13828" width="8.1796875" style="41" customWidth="1"/>
    <col min="13829" max="13829" width="7.81640625" style="41" customWidth="1"/>
    <col min="13830" max="13830" width="7.7265625" style="41" customWidth="1"/>
    <col min="13831" max="13831" width="10.453125" style="41" bestFit="1" customWidth="1"/>
    <col min="13832" max="13833" width="9.81640625" style="41" bestFit="1" customWidth="1"/>
    <col min="13834" max="13834" width="10.81640625" style="41" customWidth="1"/>
    <col min="13835" max="13838" width="7.7265625" style="41" customWidth="1"/>
    <col min="13839" max="14080" width="9.1796875" style="41"/>
    <col min="14081" max="14081" width="3.7265625" style="41" customWidth="1"/>
    <col min="14082" max="14082" width="6.1796875" style="41" customWidth="1"/>
    <col min="14083" max="14083" width="39.81640625" style="41" customWidth="1"/>
    <col min="14084" max="14084" width="8.1796875" style="41" customWidth="1"/>
    <col min="14085" max="14085" width="7.81640625" style="41" customWidth="1"/>
    <col min="14086" max="14086" width="7.7265625" style="41" customWidth="1"/>
    <col min="14087" max="14087" width="10.453125" style="41" bestFit="1" customWidth="1"/>
    <col min="14088" max="14089" width="9.81640625" style="41" bestFit="1" customWidth="1"/>
    <col min="14090" max="14090" width="10.81640625" style="41" customWidth="1"/>
    <col min="14091" max="14094" width="7.7265625" style="41" customWidth="1"/>
    <col min="14095" max="14336" width="9.1796875" style="41"/>
    <col min="14337" max="14337" width="3.7265625" style="41" customWidth="1"/>
    <col min="14338" max="14338" width="6.1796875" style="41" customWidth="1"/>
    <col min="14339" max="14339" width="39.81640625" style="41" customWidth="1"/>
    <col min="14340" max="14340" width="8.1796875" style="41" customWidth="1"/>
    <col min="14341" max="14341" width="7.81640625" style="41" customWidth="1"/>
    <col min="14342" max="14342" width="7.7265625" style="41" customWidth="1"/>
    <col min="14343" max="14343" width="10.453125" style="41" bestFit="1" customWidth="1"/>
    <col min="14344" max="14345" width="9.81640625" style="41" bestFit="1" customWidth="1"/>
    <col min="14346" max="14346" width="10.81640625" style="41" customWidth="1"/>
    <col min="14347" max="14350" width="7.7265625" style="41" customWidth="1"/>
    <col min="14351" max="14592" width="9.1796875" style="41"/>
    <col min="14593" max="14593" width="3.7265625" style="41" customWidth="1"/>
    <col min="14594" max="14594" width="6.1796875" style="41" customWidth="1"/>
    <col min="14595" max="14595" width="39.81640625" style="41" customWidth="1"/>
    <col min="14596" max="14596" width="8.1796875" style="41" customWidth="1"/>
    <col min="14597" max="14597" width="7.81640625" style="41" customWidth="1"/>
    <col min="14598" max="14598" width="7.7265625" style="41" customWidth="1"/>
    <col min="14599" max="14599" width="10.453125" style="41" bestFit="1" customWidth="1"/>
    <col min="14600" max="14601" width="9.81640625" style="41" bestFit="1" customWidth="1"/>
    <col min="14602" max="14602" width="10.81640625" style="41" customWidth="1"/>
    <col min="14603" max="14606" width="7.7265625" style="41" customWidth="1"/>
    <col min="14607" max="14848" width="9.1796875" style="41"/>
    <col min="14849" max="14849" width="3.7265625" style="41" customWidth="1"/>
    <col min="14850" max="14850" width="6.1796875" style="41" customWidth="1"/>
    <col min="14851" max="14851" width="39.81640625" style="41" customWidth="1"/>
    <col min="14852" max="14852" width="8.1796875" style="41" customWidth="1"/>
    <col min="14853" max="14853" width="7.81640625" style="41" customWidth="1"/>
    <col min="14854" max="14854" width="7.7265625" style="41" customWidth="1"/>
    <col min="14855" max="14855" width="10.453125" style="41" bestFit="1" customWidth="1"/>
    <col min="14856" max="14857" width="9.81640625" style="41" bestFit="1" customWidth="1"/>
    <col min="14858" max="14858" width="10.81640625" style="41" customWidth="1"/>
    <col min="14859" max="14862" width="7.7265625" style="41" customWidth="1"/>
    <col min="14863" max="15104" width="9.1796875" style="41"/>
    <col min="15105" max="15105" width="3.7265625" style="41" customWidth="1"/>
    <col min="15106" max="15106" width="6.1796875" style="41" customWidth="1"/>
    <col min="15107" max="15107" width="39.81640625" style="41" customWidth="1"/>
    <col min="15108" max="15108" width="8.1796875" style="41" customWidth="1"/>
    <col min="15109" max="15109" width="7.81640625" style="41" customWidth="1"/>
    <col min="15110" max="15110" width="7.7265625" style="41" customWidth="1"/>
    <col min="15111" max="15111" width="10.453125" style="41" bestFit="1" customWidth="1"/>
    <col min="15112" max="15113" width="9.81640625" style="41" bestFit="1" customWidth="1"/>
    <col min="15114" max="15114" width="10.81640625" style="41" customWidth="1"/>
    <col min="15115" max="15118" width="7.7265625" style="41" customWidth="1"/>
    <col min="15119" max="15360" width="9.1796875" style="41"/>
    <col min="15361" max="15361" width="3.7265625" style="41" customWidth="1"/>
    <col min="15362" max="15362" width="6.1796875" style="41" customWidth="1"/>
    <col min="15363" max="15363" width="39.81640625" style="41" customWidth="1"/>
    <col min="15364" max="15364" width="8.1796875" style="41" customWidth="1"/>
    <col min="15365" max="15365" width="7.81640625" style="41" customWidth="1"/>
    <col min="15366" max="15366" width="7.7265625" style="41" customWidth="1"/>
    <col min="15367" max="15367" width="10.453125" style="41" bestFit="1" customWidth="1"/>
    <col min="15368" max="15369" width="9.81640625" style="41" bestFit="1" customWidth="1"/>
    <col min="15370" max="15370" width="10.81640625" style="41" customWidth="1"/>
    <col min="15371" max="15374" width="7.7265625" style="41" customWidth="1"/>
    <col min="15375" max="15616" width="9.1796875" style="41"/>
    <col min="15617" max="15617" width="3.7265625" style="41" customWidth="1"/>
    <col min="15618" max="15618" width="6.1796875" style="41" customWidth="1"/>
    <col min="15619" max="15619" width="39.81640625" style="41" customWidth="1"/>
    <col min="15620" max="15620" width="8.1796875" style="41" customWidth="1"/>
    <col min="15621" max="15621" width="7.81640625" style="41" customWidth="1"/>
    <col min="15622" max="15622" width="7.7265625" style="41" customWidth="1"/>
    <col min="15623" max="15623" width="10.453125" style="41" bestFit="1" customWidth="1"/>
    <col min="15624" max="15625" width="9.81640625" style="41" bestFit="1" customWidth="1"/>
    <col min="15626" max="15626" width="10.81640625" style="41" customWidth="1"/>
    <col min="15627" max="15630" width="7.7265625" style="41" customWidth="1"/>
    <col min="15631" max="15872" width="9.1796875" style="41"/>
    <col min="15873" max="15873" width="3.7265625" style="41" customWidth="1"/>
    <col min="15874" max="15874" width="6.1796875" style="41" customWidth="1"/>
    <col min="15875" max="15875" width="39.81640625" style="41" customWidth="1"/>
    <col min="15876" max="15876" width="8.1796875" style="41" customWidth="1"/>
    <col min="15877" max="15877" width="7.81640625" style="41" customWidth="1"/>
    <col min="15878" max="15878" width="7.7265625" style="41" customWidth="1"/>
    <col min="15879" max="15879" width="10.453125" style="41" bestFit="1" customWidth="1"/>
    <col min="15880" max="15881" width="9.81640625" style="41" bestFit="1" customWidth="1"/>
    <col min="15882" max="15882" width="10.81640625" style="41" customWidth="1"/>
    <col min="15883" max="15886" width="7.7265625" style="41" customWidth="1"/>
    <col min="15887" max="16128" width="9.1796875" style="41"/>
    <col min="16129" max="16129" width="3.7265625" style="41" customWidth="1"/>
    <col min="16130" max="16130" width="6.1796875" style="41" customWidth="1"/>
    <col min="16131" max="16131" width="39.81640625" style="41" customWidth="1"/>
    <col min="16132" max="16132" width="8.1796875" style="41" customWidth="1"/>
    <col min="16133" max="16133" width="7.81640625" style="41" customWidth="1"/>
    <col min="16134" max="16134" width="7.7265625" style="41" customWidth="1"/>
    <col min="16135" max="16135" width="10.453125" style="41" bestFit="1" customWidth="1"/>
    <col min="16136" max="16137" width="9.81640625" style="41" bestFit="1" customWidth="1"/>
    <col min="16138" max="16138" width="10.81640625" style="41" customWidth="1"/>
    <col min="16139" max="16142" width="7.7265625" style="41" customWidth="1"/>
    <col min="16143" max="16384" width="9.1796875" style="41"/>
  </cols>
  <sheetData>
    <row r="2" spans="2:10" ht="51.75" customHeight="1" x14ac:dyDescent="0.25">
      <c r="B2" s="42" t="s">
        <v>86</v>
      </c>
      <c r="C2" s="43"/>
      <c r="D2" s="44" t="s">
        <v>87</v>
      </c>
      <c r="E2" s="45"/>
      <c r="F2" s="45"/>
      <c r="G2" s="45"/>
      <c r="H2" s="45"/>
      <c r="I2" s="45"/>
      <c r="J2" s="45"/>
    </row>
    <row r="4" spans="2:10" ht="24.75" customHeight="1" x14ac:dyDescent="0.25">
      <c r="B4" s="46" t="s">
        <v>88</v>
      </c>
      <c r="C4" s="43"/>
      <c r="D4" s="47" t="s">
        <v>89</v>
      </c>
      <c r="E4" s="47"/>
      <c r="F4" s="47"/>
      <c r="G4" s="47"/>
      <c r="H4" s="47"/>
      <c r="I4" s="47"/>
    </row>
    <row r="5" spans="2:10" ht="13" x14ac:dyDescent="0.3">
      <c r="B5" s="48"/>
      <c r="F5" s="49"/>
      <c r="G5" s="49"/>
      <c r="H5" s="49"/>
      <c r="I5" s="49"/>
    </row>
    <row r="6" spans="2:10" ht="13" x14ac:dyDescent="0.3">
      <c r="D6" s="50" t="s">
        <v>90</v>
      </c>
      <c r="E6" s="51">
        <v>0</v>
      </c>
      <c r="F6" s="51">
        <f>E6+1</f>
        <v>1</v>
      </c>
      <c r="G6" s="51">
        <f>F6+1</f>
        <v>2</v>
      </c>
      <c r="H6" s="51">
        <f>G6+1</f>
        <v>3</v>
      </c>
      <c r="I6" s="52">
        <f>H6+1</f>
        <v>4</v>
      </c>
    </row>
    <row r="7" spans="2:10" ht="13" x14ac:dyDescent="0.3">
      <c r="B7" s="53" t="s">
        <v>91</v>
      </c>
      <c r="C7" s="54"/>
      <c r="D7" s="54"/>
      <c r="E7" s="54"/>
      <c r="F7" s="54"/>
      <c r="G7" s="54"/>
      <c r="H7" s="54"/>
      <c r="I7" s="55"/>
    </row>
    <row r="8" spans="2:10" ht="13" x14ac:dyDescent="0.3">
      <c r="B8" s="56">
        <v>1</v>
      </c>
      <c r="C8" s="41" t="s">
        <v>92</v>
      </c>
      <c r="D8" s="57"/>
      <c r="E8" s="58">
        <v>0</v>
      </c>
      <c r="F8" s="59">
        <v>60</v>
      </c>
      <c r="G8" s="59">
        <v>60</v>
      </c>
      <c r="H8" s="59">
        <v>60</v>
      </c>
      <c r="I8" s="60">
        <v>60</v>
      </c>
    </row>
    <row r="9" spans="2:10" ht="13" x14ac:dyDescent="0.3">
      <c r="B9" s="56">
        <v>2</v>
      </c>
      <c r="C9" s="61" t="s">
        <v>93</v>
      </c>
      <c r="D9" s="62"/>
      <c r="E9" s="63">
        <v>0</v>
      </c>
      <c r="F9" s="63">
        <v>-25</v>
      </c>
      <c r="G9" s="63">
        <v>-25</v>
      </c>
      <c r="H9" s="63">
        <v>-25</v>
      </c>
      <c r="I9" s="64">
        <v>-25</v>
      </c>
    </row>
    <row r="10" spans="2:10" ht="13" x14ac:dyDescent="0.3">
      <c r="B10" s="56">
        <f t="shared" ref="B10:B15" si="0">B9+1</f>
        <v>3</v>
      </c>
      <c r="C10" s="65" t="s">
        <v>94</v>
      </c>
      <c r="D10" s="57"/>
      <c r="E10" s="49">
        <f>SUM(E8:E9)</f>
        <v>0</v>
      </c>
      <c r="F10" s="66">
        <f>SUM(F8:F9)</f>
        <v>35</v>
      </c>
      <c r="G10" s="66">
        <f>SUM(G8:G9)</f>
        <v>35</v>
      </c>
      <c r="H10" s="66">
        <f>SUM(H8:H9)</f>
        <v>35</v>
      </c>
      <c r="I10" s="67">
        <f>SUM(I8:I9)</f>
        <v>35</v>
      </c>
    </row>
    <row r="11" spans="2:10" ht="13" x14ac:dyDescent="0.3">
      <c r="B11" s="56">
        <f t="shared" si="0"/>
        <v>4</v>
      </c>
      <c r="C11" s="41" t="s">
        <v>95</v>
      </c>
      <c r="D11" s="57"/>
      <c r="E11" s="59">
        <v>-6.6669999999999998</v>
      </c>
      <c r="F11" s="59">
        <v>-9</v>
      </c>
      <c r="G11" s="59">
        <v>-9</v>
      </c>
      <c r="H11" s="59">
        <v>-9</v>
      </c>
      <c r="I11" s="60">
        <v>-9</v>
      </c>
    </row>
    <row r="12" spans="2:10" ht="13" x14ac:dyDescent="0.3">
      <c r="B12" s="56">
        <f t="shared" si="0"/>
        <v>5</v>
      </c>
      <c r="C12" s="61" t="s">
        <v>96</v>
      </c>
      <c r="D12" s="62"/>
      <c r="E12" s="68">
        <v>0</v>
      </c>
      <c r="F12" s="63">
        <v>-6</v>
      </c>
      <c r="G12" s="63">
        <v>-6</v>
      </c>
      <c r="H12" s="63">
        <v>-6</v>
      </c>
      <c r="I12" s="64">
        <v>-6</v>
      </c>
    </row>
    <row r="13" spans="2:10" ht="13" x14ac:dyDescent="0.3">
      <c r="B13" s="56">
        <f t="shared" si="0"/>
        <v>6</v>
      </c>
      <c r="C13" s="69" t="s">
        <v>25</v>
      </c>
      <c r="D13" s="70"/>
      <c r="E13" s="66">
        <f>SUM(E10:E12)</f>
        <v>-6.6669999999999998</v>
      </c>
      <c r="F13" s="66">
        <f>SUM(F10:F12)</f>
        <v>20</v>
      </c>
      <c r="G13" s="66">
        <f>SUM(G10:G12)</f>
        <v>20</v>
      </c>
      <c r="H13" s="66">
        <f>SUM(H10:H12)</f>
        <v>20</v>
      </c>
      <c r="I13" s="67">
        <f>SUM(I10:I12)</f>
        <v>20</v>
      </c>
    </row>
    <row r="14" spans="2:10" x14ac:dyDescent="0.25">
      <c r="B14" s="56">
        <f t="shared" si="0"/>
        <v>7</v>
      </c>
      <c r="C14" s="71" t="s">
        <v>97</v>
      </c>
      <c r="D14" s="72"/>
      <c r="E14" s="73">
        <f>-tc*E13</f>
        <v>2.6668000000000003</v>
      </c>
      <c r="F14" s="73">
        <f>-tc*F13</f>
        <v>-8</v>
      </c>
      <c r="G14" s="73">
        <f>-tc*G13</f>
        <v>-8</v>
      </c>
      <c r="H14" s="73">
        <f>-tc*H13</f>
        <v>-8</v>
      </c>
      <c r="I14" s="74">
        <f>-tc*I13</f>
        <v>-8</v>
      </c>
    </row>
    <row r="15" spans="2:10" ht="13" x14ac:dyDescent="0.3">
      <c r="B15" s="56">
        <f t="shared" si="0"/>
        <v>8</v>
      </c>
      <c r="C15" s="69" t="s">
        <v>98</v>
      </c>
      <c r="D15" s="70"/>
      <c r="E15" s="66">
        <f>SUM(E13:E14)</f>
        <v>-4.0001999999999995</v>
      </c>
      <c r="F15" s="66">
        <f>SUM(F13:F14)</f>
        <v>12</v>
      </c>
      <c r="G15" s="66">
        <f>SUM(G13:G14)</f>
        <v>12</v>
      </c>
      <c r="H15" s="66">
        <f>SUM(H13:H14)</f>
        <v>12</v>
      </c>
      <c r="I15" s="67">
        <f>SUM(I13:I14)</f>
        <v>12</v>
      </c>
    </row>
    <row r="16" spans="2:10" ht="13" x14ac:dyDescent="0.3">
      <c r="B16" s="75" t="s">
        <v>99</v>
      </c>
      <c r="C16" s="69"/>
      <c r="D16" s="70"/>
      <c r="E16" s="49"/>
      <c r="F16" s="49"/>
      <c r="G16" s="49"/>
      <c r="H16" s="49"/>
      <c r="I16" s="76"/>
    </row>
    <row r="17" spans="2:20" x14ac:dyDescent="0.25">
      <c r="B17" s="56">
        <f>B15+1</f>
        <v>9</v>
      </c>
      <c r="C17" s="41" t="s">
        <v>100</v>
      </c>
      <c r="D17" s="70"/>
      <c r="E17" s="66">
        <f>-E12</f>
        <v>0</v>
      </c>
      <c r="F17" s="66">
        <f>-F12</f>
        <v>6</v>
      </c>
      <c r="G17" s="66">
        <f>-G12</f>
        <v>6</v>
      </c>
      <c r="H17" s="66">
        <f>-H12</f>
        <v>6</v>
      </c>
      <c r="I17" s="67">
        <f>-I12</f>
        <v>6</v>
      </c>
    </row>
    <row r="18" spans="2:20" ht="13" x14ac:dyDescent="0.3">
      <c r="B18" s="56">
        <f>B17+1</f>
        <v>10</v>
      </c>
      <c r="C18" s="41" t="s">
        <v>101</v>
      </c>
      <c r="D18" s="70"/>
      <c r="E18" s="59">
        <v>-24</v>
      </c>
      <c r="F18" s="58">
        <v>0</v>
      </c>
      <c r="G18" s="58">
        <v>0</v>
      </c>
      <c r="H18" s="58">
        <v>0</v>
      </c>
      <c r="I18" s="77">
        <v>0</v>
      </c>
    </row>
    <row r="19" spans="2:20" ht="13" x14ac:dyDescent="0.3">
      <c r="B19" s="56">
        <f>B18+1</f>
        <v>11</v>
      </c>
      <c r="C19" s="61" t="s">
        <v>102</v>
      </c>
      <c r="D19" s="72"/>
      <c r="E19" s="63">
        <v>0</v>
      </c>
      <c r="F19" s="68">
        <v>0</v>
      </c>
      <c r="G19" s="68">
        <v>0</v>
      </c>
      <c r="H19" s="68">
        <v>0</v>
      </c>
      <c r="I19" s="78">
        <v>0</v>
      </c>
    </row>
    <row r="20" spans="2:20" ht="13" x14ac:dyDescent="0.3">
      <c r="B20" s="79">
        <f>B19+1</f>
        <v>12</v>
      </c>
      <c r="C20" s="80" t="s">
        <v>103</v>
      </c>
      <c r="D20" s="81"/>
      <c r="E20" s="82">
        <f>SUM(E15:E19)</f>
        <v>-28.0002</v>
      </c>
      <c r="F20" s="82">
        <f>SUM(F15:F19)</f>
        <v>18</v>
      </c>
      <c r="G20" s="82">
        <f>SUM(G15:G19)</f>
        <v>18</v>
      </c>
      <c r="H20" s="82">
        <f>SUM(H15:H19)</f>
        <v>18</v>
      </c>
      <c r="I20" s="83">
        <f>SUM(I15:I19)</f>
        <v>18</v>
      </c>
      <c r="J20" s="66">
        <f>SUM(E20:I20)</f>
        <v>43.9998</v>
      </c>
    </row>
    <row r="21" spans="2:20" ht="13" x14ac:dyDescent="0.3">
      <c r="B21" s="84"/>
      <c r="C21" s="69"/>
      <c r="D21" s="70"/>
      <c r="E21" s="85"/>
      <c r="F21" s="85"/>
      <c r="G21" s="85"/>
      <c r="H21" s="85"/>
      <c r="I21" s="85"/>
    </row>
    <row r="22" spans="2:20" ht="13" x14ac:dyDescent="0.3">
      <c r="B22" s="48"/>
      <c r="F22" s="49"/>
      <c r="G22" s="49"/>
      <c r="H22" s="49"/>
      <c r="I22" s="49"/>
    </row>
    <row r="23" spans="2:20" ht="13" x14ac:dyDescent="0.3">
      <c r="B23" s="48"/>
      <c r="F23" s="49"/>
      <c r="G23" s="49"/>
      <c r="H23" s="49"/>
      <c r="I23" s="49"/>
    </row>
    <row r="24" spans="2:20" ht="13" x14ac:dyDescent="0.3">
      <c r="B24" s="48"/>
      <c r="F24" s="49"/>
      <c r="G24" s="49"/>
      <c r="H24" s="49"/>
      <c r="I24" s="49"/>
    </row>
    <row r="25" spans="2:20" ht="13" x14ac:dyDescent="0.3">
      <c r="B25" s="48"/>
      <c r="F25" s="49"/>
      <c r="G25" s="49"/>
      <c r="H25" s="49"/>
      <c r="I25" s="49"/>
    </row>
    <row r="26" spans="2:20" ht="13" x14ac:dyDescent="0.3">
      <c r="B26" s="48"/>
      <c r="F26" s="49"/>
      <c r="G26" s="49"/>
      <c r="H26" s="49"/>
      <c r="I26" s="49"/>
    </row>
    <row r="27" spans="2:20" s="48" customFormat="1" ht="25.5" customHeight="1" x14ac:dyDescent="0.3">
      <c r="B27" s="42" t="s">
        <v>104</v>
      </c>
      <c r="C27" s="43"/>
      <c r="D27" s="86"/>
      <c r="E27" s="86"/>
      <c r="F27" s="86"/>
      <c r="G27" s="86"/>
      <c r="H27" s="86"/>
      <c r="I27" s="86"/>
    </row>
    <row r="29" spans="2:20" ht="13" x14ac:dyDescent="0.3">
      <c r="C29" s="41" t="s">
        <v>105</v>
      </c>
      <c r="D29" s="87">
        <v>0.5</v>
      </c>
      <c r="F29" s="41" t="s">
        <v>106</v>
      </c>
      <c r="I29" s="88"/>
      <c r="M29" s="89"/>
    </row>
    <row r="30" spans="2:20" ht="15" x14ac:dyDescent="0.4">
      <c r="C30" s="41" t="s">
        <v>107</v>
      </c>
      <c r="D30" s="87">
        <v>0.1</v>
      </c>
      <c r="I30" s="90"/>
      <c r="M30" s="89"/>
    </row>
    <row r="31" spans="2:20" ht="15" x14ac:dyDescent="0.4">
      <c r="C31" s="41" t="s">
        <v>108</v>
      </c>
      <c r="D31" s="87">
        <v>0.06</v>
      </c>
    </row>
    <row r="32" spans="2:20" ht="15" x14ac:dyDescent="0.4">
      <c r="C32" s="41" t="s">
        <v>109</v>
      </c>
      <c r="D32" s="87">
        <v>0.4</v>
      </c>
      <c r="F32" s="91" t="s">
        <v>110</v>
      </c>
      <c r="I32" s="92"/>
      <c r="J32" s="41" t="s">
        <v>111</v>
      </c>
      <c r="K32" s="93"/>
      <c r="T32" s="94"/>
    </row>
    <row r="33" spans="3:14" x14ac:dyDescent="0.25">
      <c r="K33" s="93"/>
    </row>
    <row r="34" spans="3:14" x14ac:dyDescent="0.25">
      <c r="I34" s="95"/>
      <c r="K34" s="93"/>
    </row>
    <row r="36" spans="3:14" ht="23" x14ac:dyDescent="0.5">
      <c r="C36" s="96" t="s">
        <v>112</v>
      </c>
      <c r="D36" s="96"/>
      <c r="E36" s="96"/>
      <c r="F36" s="96"/>
      <c r="G36" s="96"/>
      <c r="H36" s="96"/>
      <c r="I36" s="96"/>
    </row>
    <row r="37" spans="3:14" ht="23" x14ac:dyDescent="0.5">
      <c r="C37" s="96" t="s">
        <v>113</v>
      </c>
      <c r="D37" s="96"/>
      <c r="E37" s="96"/>
      <c r="F37" s="96"/>
      <c r="G37" s="96"/>
      <c r="H37" s="96"/>
      <c r="I37" s="96"/>
    </row>
    <row r="38" spans="3:14" x14ac:dyDescent="0.25">
      <c r="C38" s="41" t="s">
        <v>114</v>
      </c>
      <c r="I38" s="70" t="s">
        <v>115</v>
      </c>
      <c r="J38" s="70" t="s">
        <v>116</v>
      </c>
    </row>
    <row r="39" spans="3:14" ht="13" x14ac:dyDescent="0.3">
      <c r="C39" s="41" t="s">
        <v>117</v>
      </c>
      <c r="D39" s="87">
        <v>0.7</v>
      </c>
      <c r="F39" s="91" t="s">
        <v>118</v>
      </c>
      <c r="I39" s="92"/>
      <c r="J39" s="92"/>
      <c r="K39" s="93"/>
      <c r="L39" s="89"/>
      <c r="N39" s="94"/>
    </row>
    <row r="40" spans="3:14" ht="13" x14ac:dyDescent="0.3">
      <c r="C40" s="41" t="s">
        <v>119</v>
      </c>
      <c r="D40" s="87">
        <v>0.3</v>
      </c>
      <c r="F40" s="91" t="s">
        <v>120</v>
      </c>
      <c r="I40" s="92"/>
      <c r="J40" s="92"/>
      <c r="K40" s="93"/>
      <c r="L40" s="89"/>
      <c r="N40" s="94"/>
    </row>
    <row r="42" spans="3:14" x14ac:dyDescent="0.25">
      <c r="C42" s="41" t="s">
        <v>121</v>
      </c>
    </row>
  </sheetData>
  <mergeCells count="8">
    <mergeCell ref="C36:I36"/>
    <mergeCell ref="C37:I37"/>
    <mergeCell ref="B2:C2"/>
    <mergeCell ref="D2:J2"/>
    <mergeCell ref="B4:C4"/>
    <mergeCell ref="D4:I4"/>
    <mergeCell ref="B27:C27"/>
    <mergeCell ref="D27:I27"/>
  </mergeCells>
  <pageMargins left="0.75" right="0.75" top="1" bottom="1" header="0.5" footer="0.5"/>
  <pageSetup scale="70" fitToHeight="3" orientation="portrait" r:id="rId1"/>
  <headerFooter alignWithMargins="0">
    <oddHeader>&amp;CBerk/DeMarzo, Corporate Finance
&amp;A</oddHeader>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Razones Financieras</vt:lpstr>
      <vt:lpstr>Calculo de CCE</vt:lpstr>
      <vt:lpstr>TAE y Cantidad de pedido</vt:lpstr>
      <vt:lpstr>Analisis de % de ventas </vt:lpstr>
      <vt:lpstr>Semana 5 arrendamiento</vt:lpstr>
      <vt:lpstr>Semana 5 CCPT</vt:lpstr>
      <vt:lpstr>d</vt:lpstr>
      <vt:lpstr>'Semana 5 CCPT'!Print_Area</vt:lpstr>
      <vt:lpstr>Razón_de_Deuda_a_Capital</vt:lpstr>
      <vt:lpstr>rd</vt:lpstr>
      <vt:lpstr>rdc</vt:lpstr>
      <vt:lpstr>re</vt:lpstr>
      <vt:lpstr>ru</vt:lpstr>
      <vt:lpstr>tc</vt:lpstr>
      <vt:lpstr>wacc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Marcello Montes de Oca</cp:lastModifiedBy>
  <dcterms:created xsi:type="dcterms:W3CDTF">2022-02-05T00:53:54Z</dcterms:created>
  <dcterms:modified xsi:type="dcterms:W3CDTF">2022-02-18T02:52:24Z</dcterms:modified>
</cp:coreProperties>
</file>