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marcellomenjivarmontesdeoca/Downloads/"/>
    </mc:Choice>
  </mc:AlternateContent>
  <xr:revisionPtr revIDLastSave="0" documentId="13_ncr:1_{453CD751-88BB-044A-889C-9C662DF110AE}" xr6:coauthVersionLast="47" xr6:coauthVersionMax="47" xr10:uidLastSave="{00000000-0000-0000-0000-000000000000}"/>
  <bookViews>
    <workbookView xWindow="-60000" yWindow="-2220" windowWidth="38400" windowHeight="21600" xr2:uid="{ACE396E8-B566-4B06-896C-65D92297C9BC}"/>
  </bookViews>
  <sheets>
    <sheet name="Hoja1" sheetId="1" r:id="rId1"/>
  </sheets>
  <definedNames>
    <definedName name="_xlnm.Print_Area" localSheetId="0">Hoja1!$A$2:$G$83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53" i="1" l="1"/>
  <c r="E51" i="1"/>
  <c r="E49" i="1"/>
  <c r="E47" i="1"/>
  <c r="G164" i="1"/>
  <c r="F164" i="1"/>
  <c r="B149" i="1"/>
  <c r="B142" i="1"/>
  <c r="B140" i="1"/>
  <c r="F127" i="1"/>
  <c r="F129" i="1" s="1"/>
  <c r="F131" i="1" s="1"/>
  <c r="E127" i="1"/>
  <c r="B119" i="1"/>
  <c r="B118" i="1"/>
  <c r="B117" i="1"/>
  <c r="F112" i="1"/>
  <c r="B108" i="1"/>
  <c r="B107" i="1"/>
  <c r="F105" i="1"/>
  <c r="B104" i="1"/>
  <c r="B105" i="1" s="1"/>
  <c r="B112" i="1" s="1"/>
  <c r="F103" i="1"/>
  <c r="F104" i="1" s="1"/>
  <c r="F106" i="1" s="1"/>
  <c r="F102" i="1"/>
  <c r="B134" i="1" s="1"/>
  <c r="B139" i="1" s="1"/>
  <c r="B141" i="1" s="1"/>
  <c r="B143" i="1" s="1"/>
  <c r="B100" i="1"/>
  <c r="B111" i="1" s="1"/>
  <c r="B113" i="1" s="1"/>
  <c r="B114" i="1" s="1"/>
  <c r="B121" i="1" s="1"/>
  <c r="B94" i="1"/>
  <c r="B148" i="1" l="1"/>
  <c r="B144" i="1"/>
  <c r="B150" i="1" s="1"/>
  <c r="F107" i="1"/>
  <c r="F113" i="1" s="1"/>
  <c r="F111" i="1"/>
  <c r="F114" i="1" s="1"/>
  <c r="E39" i="1" s="1"/>
  <c r="F108" i="1"/>
  <c r="B120" i="1"/>
  <c r="B122" i="1" s="1"/>
  <c r="B126" i="1"/>
  <c r="E164" i="1" s="1"/>
  <c r="E37" i="1" l="1"/>
  <c r="B158" i="1"/>
  <c r="B165" i="1" s="1"/>
  <c r="B145" i="1"/>
  <c r="B151" i="1"/>
  <c r="G161" i="1" l="1"/>
  <c r="G165" i="1" s="1"/>
  <c r="F161" i="1"/>
  <c r="F165" i="1" s="1"/>
  <c r="E161" i="1"/>
  <c r="E165" i="1" s="1"/>
  <c r="D161" i="1"/>
  <c r="D165" i="1" s="1"/>
  <c r="C161" i="1"/>
  <c r="C165" i="1" s="1"/>
  <c r="B170" i="1"/>
  <c r="B168" i="1"/>
  <c r="B169" i="1" s="1"/>
  <c r="C70" i="1" l="1"/>
  <c r="C71" i="1" s="1"/>
  <c r="C72" i="1" s="1"/>
  <c r="C73" i="1" s="1"/>
  <c r="C74" i="1" s="1"/>
  <c r="G8" i="1"/>
  <c r="G9" i="1" s="1"/>
</calcChain>
</file>

<file path=xl/sharedStrings.xml><?xml version="1.0" encoding="utf-8"?>
<sst xmlns="http://schemas.openxmlformats.org/spreadsheetml/2006/main" count="153" uniqueCount="114">
  <si>
    <t>EXAMEN DE FINANZAS GERENCIALES</t>
  </si>
  <si>
    <t>MAESTRÍA EN FINANZAS</t>
  </si>
  <si>
    <t>PRIMER PERÍODO 2022</t>
  </si>
  <si>
    <t>PRIMER PARCIAL</t>
  </si>
  <si>
    <t>NOMBRE</t>
  </si>
  <si>
    <t>VALOR</t>
  </si>
  <si>
    <t>CUENTA</t>
  </si>
  <si>
    <t>MENOS</t>
  </si>
  <si>
    <t>FECHA</t>
  </si>
  <si>
    <t>SÁBADO 12 DE MARZO DE 2022</t>
  </si>
  <si>
    <t>NOTA FINAL</t>
  </si>
  <si>
    <t>NUMERO DE CELULAR</t>
  </si>
  <si>
    <t>TIPO PRACTICO</t>
  </si>
  <si>
    <t>FAVOR DEJAR CADA UNA DE LAS RESPUESTAS DENTRO DE ESTA HOJA DE EXAMEN. NO ABRA MAS HOJAS DE EXCEL (TRABAJE POR FAVOR EN ESTA HOJA)</t>
  </si>
  <si>
    <t>DEJAR LAS EVIDENCIAS DE CADA CÁLCULO A PARTIR DE LA CELDA A86 EN ADELANTE</t>
  </si>
  <si>
    <t>FAVOR DEJE LAS RESPUESTAS DE ESTOS EJERCICIOS DENTRO DE CADA RECUADRO QUE SE ENCUENTRA CON FONDO AZUL A LA PAR DE CADA PREGUNTA.</t>
  </si>
  <si>
    <t>EJERCICIO 1</t>
  </si>
  <si>
    <t>TOMA DE DECISIONES Y EVALUACIÓN DE INVERSIONES DE CAPITAL</t>
  </si>
  <si>
    <t>La empresa Panadería y Repostería Trebol de Oro, S.A de CV, considera un Proyecto de expansión de cinco (5) años y busca determinar la conveniencia o no de su proyecto.</t>
  </si>
  <si>
    <t>1.- Calcular la Inversión Inicial.</t>
  </si>
  <si>
    <t xml:space="preserve">Por lo anterior busca determinar su Inversión Inicial, sus Flujos de Efectivo Operativo Incremental, Su Flujo de Efectivo Terminal, y además determinar su Valor Presente (VPN), Índice de Rentabilidad (IR), su Tasa Interna de Retorno (TIR) para poder evaluar su proyecto y tomar la mejor decisión financiera. </t>
  </si>
  <si>
    <t xml:space="preserve">El proyecto que considera, requiere de una Inversión inicial en Activo Fijo (Propiedad Planta y Equipo) de 4,200,000 dólares, el activo fijo se depreciará de manera lineal y tendrá un valor residual de 42,000 dólares, teniendo una vida útil de cinco (5) años, de igual forma se considera que se requiere de 20,000.00 dólares adicionales para instalarla. Se estima que el proyecto generará anualmente 650,000 dólares en ventas al contado y 425,000 dólares en ventas al crédito, y costos de 140,000 dólares y gastos fijos de 70,000 dólares, manejará una tasa de impuestos es de 35%. </t>
  </si>
  <si>
    <t>De igual forma se considera que el proyecto requiere de una inversión inicial adicional en capital de trabajo neto de 95,000 dólares y al final del proyecto, el activo fijo tendrá un valor de mercado de 150,000 dólares y de igual forma recuperará su inversión incial de capital de trabajo realizada al inicio de la operación. 
¿Cuál es el Flujo de Efectivo Neto del proyecto en el año 0? ¿En el año 1?¿En el año 2? ¿Y en el año 3?</t>
  </si>
  <si>
    <t>Para realizar el proyecto se ha considerado además en vender la maquina anterior (antigua - vieja), para poder disminuir el valor de nuestra inversión y obtener Flujos de Efectivo Incrementales producto de la comparación de los Flujos de Efectivo de ambas máquinas.</t>
  </si>
  <si>
    <t>La máquina actual (antigua - vieja), se adquirió hace dos (2) años a un costo de 340,000.00 dólares y se deprecia a un período de cinco (5) años, a valor cero (No tiene valor residual). La empresa encontró un comprador dispuesto a comprárnosla a 228,000.00 dólares y cobrarnos 10,000.00 para poderla retirar de nuestras bodegas y llevarla a su empresa.</t>
  </si>
  <si>
    <t>Para evaluar el proyecto se ha establecido una Tasa Aceptada Mínima de Rendimiento del 12%.</t>
  </si>
  <si>
    <t>SE PIDE:</t>
  </si>
  <si>
    <t>OK</t>
  </si>
  <si>
    <t>2.- Flujos de Efectivo de la Máquina Nueva.</t>
  </si>
  <si>
    <t>3.- Flujos de Efectivo de la Máquina Antigua.</t>
  </si>
  <si>
    <t>4.- Flujo de Efectivo Incremental.</t>
  </si>
  <si>
    <t>5.- Flujo de Efectivo Terminal.</t>
  </si>
  <si>
    <t>6.- Flujo de Efectivo Neto del año cinco.</t>
  </si>
  <si>
    <t>7.- Valor Presente Neto (VPN).</t>
  </si>
  <si>
    <t>8.- Índice de Rentabilidad (IR).</t>
  </si>
  <si>
    <t>9.- Tasa Interna de Retorno (TIR).</t>
  </si>
  <si>
    <t>10.- Escriba si aceptará el Proyecto y justifiquelos con tres argumentos, del porque si aceptaría el proyecto o del porque no lo aceptaría).</t>
  </si>
  <si>
    <t>EJERCICIO 2</t>
  </si>
  <si>
    <t>VALORACIÓN DE ACTIVOS BONOS O ACCIONES</t>
  </si>
  <si>
    <t xml:space="preserve">La empresa Transportes del Atlántico, S.A de CV pagó de 2015 a 2020 los siguientes dividendos: </t>
  </si>
  <si>
    <t>CONSIDERACIONES:</t>
  </si>
  <si>
    <t>AÑO</t>
  </si>
  <si>
    <t>DIVIDENDO POR ACCIÓN</t>
  </si>
  <si>
    <t>1.- Tasa de Crecimiento de los Dividendos 9%</t>
  </si>
  <si>
    <t>2.- Rendimiento Requerido 15%</t>
  </si>
  <si>
    <t>1.- Calcule el Precio de la Acción en el año 2021.</t>
  </si>
  <si>
    <t>2.- Calcule el Precio de la Acción en el año 2022.</t>
  </si>
  <si>
    <t>EXITOS</t>
  </si>
  <si>
    <t xml:space="preserve">DEJAR SUS CÁLCULOS A PARTIR DE AQUÍ </t>
  </si>
  <si>
    <t>CARLO MARCELLO MENJIVAR MONTES DE OCA</t>
  </si>
  <si>
    <t>Inversion INICIAL activo Fijo</t>
  </si>
  <si>
    <t>Vida Util</t>
  </si>
  <si>
    <t>Valor Residual</t>
  </si>
  <si>
    <t>Ventas Anuales Contado</t>
  </si>
  <si>
    <t>Ventas Anuales Crédito</t>
  </si>
  <si>
    <t>Costos</t>
  </si>
  <si>
    <t xml:space="preserve">Gastos fijos </t>
  </si>
  <si>
    <t>ISR</t>
  </si>
  <si>
    <t>CÁLCULO DEL FLUJO DE EFECTIVO OPERATIVO</t>
  </si>
  <si>
    <t>Ventas anuales</t>
  </si>
  <si>
    <t>Utilidad Bruta</t>
  </si>
  <si>
    <t>Depreciación</t>
  </si>
  <si>
    <t>UAII</t>
  </si>
  <si>
    <t>Impuestos   (35%)</t>
  </si>
  <si>
    <t>Utilidad Neta</t>
  </si>
  <si>
    <t>FLUJO DE EFECTIVO OPERATIVO</t>
  </si>
  <si>
    <t xml:space="preserve"> + Depreciación</t>
  </si>
  <si>
    <t xml:space="preserve"> - Impuestos</t>
  </si>
  <si>
    <t>FLUJO DE EFECTIVO OPERATIVO CADA AÑO DURANTE 3 AÑOS</t>
  </si>
  <si>
    <t>DESARROLLO EJERCICIO 1</t>
  </si>
  <si>
    <t>FLUJO DE EFECTIVO OPERATIVO CADA AÑO DURANTE 5 AÑOS</t>
  </si>
  <si>
    <t>INFORMACIÓN ORIGINAL</t>
  </si>
  <si>
    <t>Maquina Nueva + planta</t>
  </si>
  <si>
    <t>Intalación</t>
  </si>
  <si>
    <t>INCREMENTO Capital Trabajo</t>
  </si>
  <si>
    <t>Maquina Antigua</t>
  </si>
  <si>
    <t>Comprada hace</t>
  </si>
  <si>
    <t>Valor Mercado (-10,000 de retiro)</t>
  </si>
  <si>
    <t>CÁLCULO DEL VALOR EN LIBROS MAQUINA VIEJA</t>
  </si>
  <si>
    <t>COSTO</t>
  </si>
  <si>
    <t>DEPRECIACIÓN ACUMULADA (2 periodos)</t>
  </si>
  <si>
    <t>VALOR EN LIBROS</t>
  </si>
  <si>
    <t>Depreciación anual</t>
  </si>
  <si>
    <t>Depreciación acumulada</t>
  </si>
  <si>
    <t>CÁLCULO DEL ISRT POR VENTA MÁQUINA VIEJA</t>
  </si>
  <si>
    <t>Valor Mercado</t>
  </si>
  <si>
    <t>Valor Libros</t>
  </si>
  <si>
    <t>Ganancia por venta de Maquina Vieja</t>
  </si>
  <si>
    <t>ISRT (35%)</t>
  </si>
  <si>
    <t>DETERIMINAR VALOR DE LA INVERSION INICIAL</t>
  </si>
  <si>
    <t>Costo maquina</t>
  </si>
  <si>
    <t>Instalación</t>
  </si>
  <si>
    <t>Capital Trabajo</t>
  </si>
  <si>
    <t>Ingreso maq. Antigua</t>
  </si>
  <si>
    <t>Impuesto por venta maq antigua</t>
  </si>
  <si>
    <t>INVERSION INICIAL</t>
  </si>
  <si>
    <t>Años</t>
  </si>
  <si>
    <t>Capital de Trabajo</t>
  </si>
  <si>
    <t>Nuevo Calculo de Depreciación</t>
  </si>
  <si>
    <t>Valor Depreciable</t>
  </si>
  <si>
    <t>Depreciación Anual</t>
  </si>
  <si>
    <t>Impuesto</t>
  </si>
  <si>
    <t>CONCEPTOS / PERÍODOS</t>
  </si>
  <si>
    <t>Inversión Inicial</t>
  </si>
  <si>
    <t>Costo</t>
  </si>
  <si>
    <t>AUMENTO DE Capital Trabajo</t>
  </si>
  <si>
    <t>Flujo de Efectivo Operativo</t>
  </si>
  <si>
    <t>FLUJO DE EFECTIVO ANUAL</t>
  </si>
  <si>
    <t>VPN</t>
  </si>
  <si>
    <t>IR</t>
  </si>
  <si>
    <t>TIR</t>
  </si>
  <si>
    <t>NO aceptaría el proyecto.</t>
  </si>
  <si>
    <t>Esto debído a que el VPN del proyecto sale negativo debido a la alta inversión del proyecto.</t>
  </si>
  <si>
    <t>La TIR podemos observar es negativa, por lo tanto no aceptaría el proyecto.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</si>
</sst>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quot;L&quot;#,##0.00;[Red]\-&quot;L&quot;#,##0.00"/>
    <numFmt numFmtId="165" formatCode="_-* #,##0.00_-;\-* #,##0.00_-;_-* &quot;-&quot;??_-;_-@_-"/>
    <numFmt numFmtId="166" formatCode="0.0"/>
    <numFmt numFmtId="167" formatCode="_-* #,##0_-;\-* #,##0_-;_-* &quot;-&quot;??_-;_-@_-"/>
    <numFmt numFmtId="168" formatCode="[$$-409]#,##0.00"/>
    <numFmt numFmtId="169" formatCode="_([$$-409]* #,##0.00_);_([$$-409]* \(#,##0.00\);_([$$-409]* &quot;-&quot;??_);_(@_)"/>
  </numFmts>
  <fonts count="22" x14ac:knownFonts="1">
    <font>
      <sz val="11"/>
      <color theme="1"/>
      <name val="Calibri"/>
      <family val="2"/>
      <scheme val="minor"/>
    </font>
    <font>
      <sz val="11"/>
      <color theme="1"/>
      <name val="Calibri"/>
      <family val="2"/>
      <scheme val="minor"/>
    </font>
    <font>
      <b/>
      <sz val="14"/>
      <color theme="1"/>
      <name val="Arial"/>
      <family val="2"/>
    </font>
    <font>
      <b/>
      <sz val="14"/>
      <color theme="0"/>
      <name val="Calibri"/>
      <family val="2"/>
      <scheme val="minor"/>
    </font>
    <font>
      <b/>
      <sz val="14"/>
      <color theme="1"/>
      <name val="Calibri"/>
      <family val="2"/>
      <scheme val="minor"/>
    </font>
    <font>
      <b/>
      <sz val="16"/>
      <color theme="1"/>
      <name val="Calibri"/>
      <family val="2"/>
      <scheme val="minor"/>
    </font>
    <font>
      <b/>
      <sz val="20"/>
      <color theme="1"/>
      <name val="Calibri"/>
      <family val="2"/>
      <scheme val="minor"/>
    </font>
    <font>
      <b/>
      <sz val="20"/>
      <color rgb="FFFF0000"/>
      <name val="Calibri"/>
      <family val="2"/>
      <scheme val="minor"/>
    </font>
    <font>
      <b/>
      <sz val="14"/>
      <color rgb="FFFF0000"/>
      <name val="Calibri"/>
      <family val="2"/>
      <scheme val="minor"/>
    </font>
    <font>
      <b/>
      <sz val="14"/>
      <color rgb="FF7030A0"/>
      <name val="Calibri"/>
      <family val="2"/>
      <scheme val="minor"/>
    </font>
    <font>
      <sz val="14"/>
      <color theme="1"/>
      <name val="Arial"/>
      <family val="2"/>
    </font>
    <font>
      <sz val="14"/>
      <color theme="0"/>
      <name val="Arial"/>
      <family val="2"/>
    </font>
    <font>
      <b/>
      <sz val="14"/>
      <color theme="0"/>
      <name val="Arial"/>
      <family val="2"/>
    </font>
    <font>
      <b/>
      <sz val="12"/>
      <color theme="1"/>
      <name val="Arial"/>
      <family val="2"/>
    </font>
    <font>
      <sz val="14"/>
      <name val="Calibri"/>
      <family val="2"/>
      <scheme val="minor"/>
    </font>
    <font>
      <b/>
      <sz val="18"/>
      <color theme="1"/>
      <name val="Arial"/>
      <family val="2"/>
    </font>
    <font>
      <b/>
      <sz val="18"/>
      <color theme="0"/>
      <name val="Calibri"/>
      <family val="2"/>
      <scheme val="minor"/>
    </font>
    <font>
      <b/>
      <sz val="12"/>
      <name val="Calibri"/>
      <family val="2"/>
      <scheme val="minor"/>
    </font>
    <font>
      <b/>
      <sz val="14"/>
      <name val="Calibri"/>
      <family val="2"/>
      <scheme val="minor"/>
    </font>
    <font>
      <b/>
      <sz val="12"/>
      <color theme="0"/>
      <name val="Calibri"/>
      <family val="2"/>
      <scheme val="minor"/>
    </font>
    <font>
      <b/>
      <sz val="12"/>
      <color theme="1"/>
      <name val="Calibri"/>
      <family val="2"/>
      <scheme val="minor"/>
    </font>
    <font>
      <b/>
      <sz val="10"/>
      <color theme="0"/>
      <name val="Calibri"/>
      <family val="2"/>
      <scheme val="minor"/>
    </font>
  </fonts>
  <fills count="4">
    <fill>
      <patternFill patternType="none"/>
    </fill>
    <fill>
      <patternFill patternType="gray125"/>
    </fill>
    <fill>
      <patternFill patternType="solid">
        <fgColor rgb="FF00B0F0"/>
        <bgColor indexed="64"/>
      </patternFill>
    </fill>
    <fill>
      <patternFill patternType="solid">
        <fgColor rgb="FFFFFF00"/>
        <bgColor indexed="64"/>
      </patternFill>
    </fill>
  </fills>
  <borders count="14">
    <border>
      <left/>
      <right/>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84">
    <xf numFmtId="0" fontId="0" fillId="0" borderId="0" xfId="0"/>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1" xfId="0" applyFont="1" applyBorder="1"/>
    <xf numFmtId="0" fontId="0" fillId="0" borderId="1" xfId="0" applyBorder="1"/>
    <xf numFmtId="0" fontId="5" fillId="0" borderId="2" xfId="0" applyFont="1" applyBorder="1" applyAlignment="1">
      <alignment horizontal="center"/>
    </xf>
    <xf numFmtId="0" fontId="6" fillId="0" borderId="3" xfId="0" applyFont="1" applyBorder="1" applyAlignment="1">
      <alignment horizontal="center"/>
    </xf>
    <xf numFmtId="166" fontId="7" fillId="0" borderId="0" xfId="0" applyNumberFormat="1" applyFont="1" applyAlignment="1">
      <alignment horizontal="center"/>
    </xf>
    <xf numFmtId="166" fontId="6" fillId="0" borderId="0" xfId="0" applyNumberFormat="1" applyFont="1" applyAlignment="1">
      <alignment horizontal="center"/>
    </xf>
    <xf numFmtId="0" fontId="4" fillId="0" borderId="4" xfId="0" applyFont="1" applyBorder="1"/>
    <xf numFmtId="0" fontId="5" fillId="0" borderId="5" xfId="0" applyFont="1" applyBorder="1" applyAlignment="1">
      <alignment horizontal="center"/>
    </xf>
    <xf numFmtId="0" fontId="7" fillId="0" borderId="6" xfId="0" applyFont="1" applyBorder="1" applyAlignment="1">
      <alignment horizontal="center"/>
    </xf>
    <xf numFmtId="14" fontId="5" fillId="0" borderId="4" xfId="0" applyNumberFormat="1" applyFont="1" applyBorder="1"/>
    <xf numFmtId="0" fontId="0" fillId="0" borderId="4" xfId="0" applyBorder="1"/>
    <xf numFmtId="0" fontId="5" fillId="0" borderId="7" xfId="0" applyFont="1" applyBorder="1" applyAlignment="1">
      <alignment horizontal="center"/>
    </xf>
    <xf numFmtId="0" fontId="6" fillId="0" borderId="8" xfId="0" applyFont="1" applyBorder="1" applyAlignment="1">
      <alignment horizontal="center"/>
    </xf>
    <xf numFmtId="1" fontId="2" fillId="0" borderId="0" xfId="1" applyNumberFormat="1" applyFont="1" applyAlignment="1">
      <alignment horizontal="center" vertical="center" wrapText="1"/>
    </xf>
    <xf numFmtId="0" fontId="9" fillId="0" borderId="0" xfId="0" applyFont="1"/>
    <xf numFmtId="9" fontId="5" fillId="0" borderId="0" xfId="0" applyNumberFormat="1" applyFont="1" applyAlignment="1">
      <alignment horizontal="center"/>
    </xf>
    <xf numFmtId="0" fontId="9" fillId="0" borderId="0" xfId="0" applyFont="1" applyAlignment="1">
      <alignment horizontal="center"/>
    </xf>
    <xf numFmtId="0" fontId="10" fillId="0" borderId="0" xfId="0" applyFont="1" applyAlignment="1">
      <alignment horizontal="justify" vertical="center" wrapText="1"/>
    </xf>
    <xf numFmtId="0" fontId="10" fillId="0" borderId="0" xfId="0" applyFont="1" applyAlignment="1">
      <alignment horizontal="left" vertical="center" wrapText="1"/>
    </xf>
    <xf numFmtId="0" fontId="10" fillId="0" borderId="0" xfId="0" applyFont="1" applyAlignment="1">
      <alignment vertical="center" wrapText="1"/>
    </xf>
    <xf numFmtId="4" fontId="11" fillId="2" borderId="9" xfId="0" applyNumberFormat="1" applyFont="1" applyFill="1" applyBorder="1" applyAlignment="1">
      <alignment vertical="center" wrapText="1"/>
    </xf>
    <xf numFmtId="0" fontId="8" fillId="0" borderId="0" xfId="0" applyFont="1" applyAlignment="1">
      <alignment horizontal="center"/>
    </xf>
    <xf numFmtId="0" fontId="11" fillId="0" borderId="0" xfId="0" applyFont="1" applyAlignment="1">
      <alignment vertical="center" wrapText="1"/>
    </xf>
    <xf numFmtId="1" fontId="2" fillId="0" borderId="0" xfId="1" applyNumberFormat="1" applyFont="1" applyFill="1" applyAlignment="1">
      <alignment horizontal="center" vertical="center" wrapText="1"/>
    </xf>
    <xf numFmtId="167" fontId="11" fillId="2" borderId="9" xfId="0" applyNumberFormat="1" applyFont="1" applyFill="1" applyBorder="1" applyAlignment="1">
      <alignment vertical="center" wrapText="1"/>
    </xf>
    <xf numFmtId="165" fontId="11" fillId="2" borderId="9" xfId="0" applyNumberFormat="1" applyFont="1" applyFill="1" applyBorder="1" applyAlignment="1">
      <alignment vertical="center" wrapText="1"/>
    </xf>
    <xf numFmtId="10" fontId="11" fillId="2" borderId="9" xfId="0" applyNumberFormat="1" applyFont="1" applyFill="1" applyBorder="1" applyAlignment="1">
      <alignment vertical="center" wrapText="1"/>
    </xf>
    <xf numFmtId="0" fontId="8" fillId="0" borderId="0" xfId="0" applyFont="1" applyAlignment="1">
      <alignment horizontal="center" vertical="center" wrapText="1"/>
    </xf>
    <xf numFmtId="0" fontId="13" fillId="0" borderId="0" xfId="0" applyFont="1"/>
    <xf numFmtId="0" fontId="14" fillId="0" borderId="5" xfId="0" applyFont="1" applyBorder="1" applyAlignment="1">
      <alignment horizontal="center"/>
    </xf>
    <xf numFmtId="4" fontId="14" fillId="0" borderId="6" xfId="0" applyNumberFormat="1" applyFont="1" applyBorder="1" applyAlignment="1">
      <alignment horizontal="center"/>
    </xf>
    <xf numFmtId="2" fontId="9" fillId="0" borderId="0" xfId="0" applyNumberFormat="1" applyFont="1" applyAlignment="1">
      <alignment horizontal="center"/>
    </xf>
    <xf numFmtId="0" fontId="14" fillId="0" borderId="7" xfId="0" applyFont="1" applyBorder="1" applyAlignment="1">
      <alignment horizontal="center"/>
    </xf>
    <xf numFmtId="4" fontId="14" fillId="0" borderId="8" xfId="0" applyNumberFormat="1" applyFont="1" applyBorder="1" applyAlignment="1">
      <alignment horizontal="center"/>
    </xf>
    <xf numFmtId="164" fontId="3" fillId="2" borderId="9" xfId="0" applyNumberFormat="1" applyFont="1" applyFill="1" applyBorder="1" applyAlignment="1">
      <alignment horizontal="center"/>
    </xf>
    <xf numFmtId="0" fontId="17" fillId="0" borderId="2" xfId="0" applyFont="1" applyFill="1" applyBorder="1" applyAlignment="1">
      <alignment horizontal="center"/>
    </xf>
    <xf numFmtId="0" fontId="17" fillId="0" borderId="3" xfId="0" applyFont="1" applyFill="1" applyBorder="1" applyAlignment="1">
      <alignment horizontal="center"/>
    </xf>
    <xf numFmtId="0" fontId="18" fillId="0" borderId="1" xfId="0" applyFont="1" applyFill="1" applyBorder="1" applyAlignment="1">
      <alignment horizontal="left"/>
    </xf>
    <xf numFmtId="0" fontId="10" fillId="0" borderId="0" xfId="0" applyFont="1" applyAlignment="1">
      <alignment horizontal="left" vertical="center" wrapText="1"/>
    </xf>
    <xf numFmtId="0" fontId="10" fillId="0" borderId="10" xfId="0" applyFont="1" applyBorder="1" applyAlignment="1">
      <alignment horizontal="left" vertical="center" wrapText="1"/>
    </xf>
    <xf numFmtId="0" fontId="10" fillId="0" borderId="0" xfId="0" applyFont="1" applyAlignment="1">
      <alignment horizontal="justify" vertical="center" wrapText="1"/>
    </xf>
    <xf numFmtId="0" fontId="15" fillId="0" borderId="0" xfId="0" applyFont="1" applyAlignment="1">
      <alignment horizontal="center"/>
    </xf>
    <xf numFmtId="0" fontId="16" fillId="0" borderId="11" xfId="0" applyFont="1" applyBorder="1" applyAlignment="1">
      <alignment horizontal="center"/>
    </xf>
    <xf numFmtId="0" fontId="16" fillId="0" borderId="4" xfId="0" applyFont="1" applyBorder="1" applyAlignment="1">
      <alignment horizontal="center"/>
    </xf>
    <xf numFmtId="0" fontId="16" fillId="0" borderId="12" xfId="0" applyFont="1" applyBorder="1" applyAlignment="1">
      <alignment horizontal="center"/>
    </xf>
    <xf numFmtId="0" fontId="8" fillId="0" borderId="0" xfId="0" applyFont="1" applyAlignment="1">
      <alignment horizontal="center"/>
    </xf>
    <xf numFmtId="0" fontId="12" fillId="2" borderId="0" xfId="0" applyFont="1" applyFill="1" applyAlignment="1">
      <alignment horizontal="justify" vertical="center" wrapText="1"/>
    </xf>
    <xf numFmtId="0" fontId="9"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vertical="center" wrapText="1"/>
    </xf>
    <xf numFmtId="0" fontId="8" fillId="3" borderId="0" xfId="0" applyFont="1" applyFill="1" applyAlignment="1">
      <alignment horizontal="center" vertical="center" wrapText="1"/>
    </xf>
    <xf numFmtId="0" fontId="19" fillId="2" borderId="0" xfId="0" applyFont="1" applyFill="1" applyAlignment="1">
      <alignment horizontal="center"/>
    </xf>
    <xf numFmtId="168" fontId="0" fillId="0" borderId="0" xfId="0" applyNumberFormat="1"/>
    <xf numFmtId="9" fontId="0" fillId="0" borderId="0" xfId="0" applyNumberFormat="1"/>
    <xf numFmtId="0" fontId="20" fillId="0" borderId="0" xfId="0" applyFont="1"/>
    <xf numFmtId="43" fontId="0" fillId="0" borderId="13" xfId="2" applyFont="1" applyBorder="1"/>
    <xf numFmtId="43" fontId="20" fillId="0" borderId="13" xfId="2" applyFont="1" applyBorder="1"/>
    <xf numFmtId="168" fontId="20" fillId="0" borderId="0" xfId="0" applyNumberFormat="1" applyFont="1"/>
    <xf numFmtId="0" fontId="20" fillId="0" borderId="13" xfId="0" applyFont="1" applyBorder="1"/>
    <xf numFmtId="0" fontId="0" fillId="0" borderId="13" xfId="0" applyBorder="1"/>
    <xf numFmtId="168" fontId="0" fillId="0" borderId="13" xfId="2" applyNumberFormat="1" applyFont="1" applyBorder="1"/>
    <xf numFmtId="168" fontId="0" fillId="0" borderId="13" xfId="0" applyNumberFormat="1" applyBorder="1"/>
    <xf numFmtId="0" fontId="21" fillId="2" borderId="13" xfId="0" applyFont="1" applyFill="1" applyBorder="1"/>
    <xf numFmtId="168" fontId="19" fillId="2" borderId="0" xfId="0" applyNumberFormat="1" applyFont="1" applyFill="1"/>
    <xf numFmtId="0" fontId="19" fillId="2" borderId="0" xfId="0" applyFont="1" applyFill="1" applyAlignment="1">
      <alignment horizontal="center"/>
    </xf>
    <xf numFmtId="43" fontId="0" fillId="0" borderId="0" xfId="2" applyFont="1"/>
    <xf numFmtId="167" fontId="0" fillId="0" borderId="0" xfId="2" applyNumberFormat="1" applyFont="1"/>
    <xf numFmtId="9" fontId="0" fillId="0" borderId="0" xfId="2" applyNumberFormat="1" applyFont="1"/>
    <xf numFmtId="167" fontId="0" fillId="0" borderId="0" xfId="0" applyNumberFormat="1"/>
    <xf numFmtId="165" fontId="0" fillId="0" borderId="0" xfId="0" applyNumberFormat="1"/>
    <xf numFmtId="0" fontId="20" fillId="0" borderId="0" xfId="0" applyFont="1" applyAlignment="1">
      <alignment horizontal="center"/>
    </xf>
    <xf numFmtId="165" fontId="20" fillId="0" borderId="0" xfId="0" applyNumberFormat="1" applyFont="1"/>
    <xf numFmtId="43" fontId="20" fillId="0" borderId="0" xfId="2" applyFont="1"/>
    <xf numFmtId="165" fontId="19" fillId="2" borderId="0" xfId="0" applyNumberFormat="1" applyFont="1" applyFill="1"/>
    <xf numFmtId="169" fontId="11" fillId="2" borderId="9" xfId="0" applyNumberFormat="1" applyFont="1" applyFill="1" applyBorder="1" applyAlignment="1">
      <alignment vertical="center" wrapText="1"/>
    </xf>
    <xf numFmtId="0" fontId="20" fillId="0" borderId="13" xfId="0" applyFont="1" applyBorder="1" applyAlignment="1">
      <alignment horizontal="center"/>
    </xf>
    <xf numFmtId="168" fontId="20" fillId="0" borderId="13" xfId="0" applyNumberFormat="1" applyFont="1" applyBorder="1"/>
    <xf numFmtId="165" fontId="20" fillId="0" borderId="13" xfId="0" applyNumberFormat="1" applyFont="1" applyBorder="1"/>
    <xf numFmtId="169" fontId="0" fillId="0" borderId="0" xfId="0" applyNumberFormat="1"/>
    <xf numFmtId="10" fontId="0" fillId="0" borderId="0" xfId="0" applyNumberFormat="1"/>
  </cellXfs>
  <cellStyles count="3">
    <cellStyle name="Comma" xfId="2" builtinId="3"/>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xdr:row>
      <xdr:rowOff>0</xdr:rowOff>
    </xdr:from>
    <xdr:to>
      <xdr:col>5</xdr:col>
      <xdr:colOff>304800</xdr:colOff>
      <xdr:row>4</xdr:row>
      <xdr:rowOff>76200</xdr:rowOff>
    </xdr:to>
    <xdr:sp macro="" textlink="">
      <xdr:nvSpPr>
        <xdr:cNvPr id="2" name="AutoShape 2" descr="Resultado de imagen de logo facultad de postgrado unitec">
          <a:extLst>
            <a:ext uri="{FF2B5EF4-FFF2-40B4-BE49-F238E27FC236}">
              <a16:creationId xmlns:a16="http://schemas.microsoft.com/office/drawing/2014/main" id="{0696A99C-83A1-44D8-9DA1-0BC96E121FA0}"/>
            </a:ext>
          </a:extLst>
        </xdr:cNvPr>
        <xdr:cNvSpPr>
          <a:spLocks noChangeAspect="1" noChangeArrowheads="1"/>
        </xdr:cNvSpPr>
      </xdr:nvSpPr>
      <xdr:spPr bwMode="auto">
        <a:xfrm>
          <a:off x="9286875" y="19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38100</xdr:rowOff>
    </xdr:to>
    <xdr:sp macro="" textlink="">
      <xdr:nvSpPr>
        <xdr:cNvPr id="3" name="AutoShape 2" descr="Resultado de imagen de logo facultad de postgrado unitec">
          <a:extLst>
            <a:ext uri="{FF2B5EF4-FFF2-40B4-BE49-F238E27FC236}">
              <a16:creationId xmlns:a16="http://schemas.microsoft.com/office/drawing/2014/main" id="{5F0697D1-6F48-410C-92CA-FF3C093D08F6}"/>
            </a:ext>
          </a:extLst>
        </xdr:cNvPr>
        <xdr:cNvSpPr>
          <a:spLocks noChangeAspect="1" noChangeArrowheads="1"/>
        </xdr:cNvSpPr>
      </xdr:nvSpPr>
      <xdr:spPr bwMode="auto">
        <a:xfrm>
          <a:off x="9286875" y="19050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38100</xdr:rowOff>
    </xdr:to>
    <xdr:sp macro="" textlink="">
      <xdr:nvSpPr>
        <xdr:cNvPr id="4" name="AutoShape 2" descr="Resultado de imagen de logo facultad de postgrado unitec">
          <a:extLst>
            <a:ext uri="{FF2B5EF4-FFF2-40B4-BE49-F238E27FC236}">
              <a16:creationId xmlns:a16="http://schemas.microsoft.com/office/drawing/2014/main" id="{E766A782-9896-4B1F-BC74-71668D90AD0B}"/>
            </a:ext>
          </a:extLst>
        </xdr:cNvPr>
        <xdr:cNvSpPr>
          <a:spLocks noChangeAspect="1" noChangeArrowheads="1"/>
        </xdr:cNvSpPr>
      </xdr:nvSpPr>
      <xdr:spPr bwMode="auto">
        <a:xfrm>
          <a:off x="9286875" y="190500"/>
          <a:ext cx="304800" cy="6096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0</xdr:rowOff>
    </xdr:to>
    <xdr:sp macro="" textlink="">
      <xdr:nvSpPr>
        <xdr:cNvPr id="5" name="AutoShape 2" descr="Resultado de imagen de logo facultad de postgrado unitec">
          <a:extLst>
            <a:ext uri="{FF2B5EF4-FFF2-40B4-BE49-F238E27FC236}">
              <a16:creationId xmlns:a16="http://schemas.microsoft.com/office/drawing/2014/main" id="{D5D7BCCD-DB6A-46A9-B4AA-CDE9AB09920C}"/>
            </a:ext>
          </a:extLst>
        </xdr:cNvPr>
        <xdr:cNvSpPr>
          <a:spLocks noChangeAspect="1" noChangeArrowheads="1"/>
        </xdr:cNvSpPr>
      </xdr:nvSpPr>
      <xdr:spPr bwMode="auto">
        <a:xfrm>
          <a:off x="9286875" y="190500"/>
          <a:ext cx="304800" cy="5715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91</xdr:row>
      <xdr:rowOff>57150</xdr:rowOff>
    </xdr:to>
    <xdr:sp macro="" textlink="">
      <xdr:nvSpPr>
        <xdr:cNvPr id="6" name="AutoShape 2" descr="Resultado de imagen de logo facultad de postgrado unitec">
          <a:extLst>
            <a:ext uri="{FF2B5EF4-FFF2-40B4-BE49-F238E27FC236}">
              <a16:creationId xmlns:a16="http://schemas.microsoft.com/office/drawing/2014/main" id="{56568B07-CAA2-4CED-9315-0A786A1AE8ED}"/>
            </a:ext>
          </a:extLst>
        </xdr:cNvPr>
        <xdr:cNvSpPr>
          <a:spLocks noChangeAspect="1" noChangeArrowheads="1"/>
        </xdr:cNvSpPr>
      </xdr:nvSpPr>
      <xdr:spPr bwMode="auto">
        <a:xfrm>
          <a:off x="9286875" y="27498675"/>
          <a:ext cx="304800" cy="16764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38100</xdr:rowOff>
    </xdr:to>
    <xdr:sp macro="" textlink="">
      <xdr:nvSpPr>
        <xdr:cNvPr id="7" name="AutoShape 2" descr="Resultado de imagen de logo facultad de postgrado unitec">
          <a:extLst>
            <a:ext uri="{FF2B5EF4-FFF2-40B4-BE49-F238E27FC236}">
              <a16:creationId xmlns:a16="http://schemas.microsoft.com/office/drawing/2014/main" id="{92C765E9-504C-4F36-915E-B7AB6E17800A}"/>
            </a:ext>
          </a:extLst>
        </xdr:cNvPr>
        <xdr:cNvSpPr>
          <a:spLocks noChangeAspect="1" noChangeArrowheads="1"/>
        </xdr:cNvSpPr>
      </xdr:nvSpPr>
      <xdr:spPr bwMode="auto">
        <a:xfrm>
          <a:off x="9286875" y="27498675"/>
          <a:ext cx="304800" cy="127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38100</xdr:rowOff>
    </xdr:to>
    <xdr:sp macro="" textlink="">
      <xdr:nvSpPr>
        <xdr:cNvPr id="8" name="AutoShape 2" descr="Resultado de imagen de logo facultad de postgrado unitec">
          <a:extLst>
            <a:ext uri="{FF2B5EF4-FFF2-40B4-BE49-F238E27FC236}">
              <a16:creationId xmlns:a16="http://schemas.microsoft.com/office/drawing/2014/main" id="{7C8F40E1-BA4D-4963-A561-EB58D90FB490}"/>
            </a:ext>
          </a:extLst>
        </xdr:cNvPr>
        <xdr:cNvSpPr>
          <a:spLocks noChangeAspect="1" noChangeArrowheads="1"/>
        </xdr:cNvSpPr>
      </xdr:nvSpPr>
      <xdr:spPr bwMode="auto">
        <a:xfrm>
          <a:off x="9286875" y="27498675"/>
          <a:ext cx="304800" cy="12763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88</xdr:row>
      <xdr:rowOff>152400</xdr:rowOff>
    </xdr:to>
    <xdr:sp macro="" textlink="">
      <xdr:nvSpPr>
        <xdr:cNvPr id="9" name="AutoShape 2" descr="Resultado de imagen de logo facultad de postgrado unitec">
          <a:extLst>
            <a:ext uri="{FF2B5EF4-FFF2-40B4-BE49-F238E27FC236}">
              <a16:creationId xmlns:a16="http://schemas.microsoft.com/office/drawing/2014/main" id="{A52DD387-3B8C-45ED-805C-924CA6FC5788}"/>
            </a:ext>
          </a:extLst>
        </xdr:cNvPr>
        <xdr:cNvSpPr>
          <a:spLocks noChangeAspect="1" noChangeArrowheads="1"/>
        </xdr:cNvSpPr>
      </xdr:nvSpPr>
      <xdr:spPr bwMode="auto">
        <a:xfrm>
          <a:off x="9286875" y="27498675"/>
          <a:ext cx="304800" cy="12001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0</xdr:rowOff>
    </xdr:to>
    <xdr:sp macro="" textlink="">
      <xdr:nvSpPr>
        <xdr:cNvPr id="10" name="AutoShape 2" descr="Resultado de imagen de logo facultad de postgrado unitec">
          <a:extLst>
            <a:ext uri="{FF2B5EF4-FFF2-40B4-BE49-F238E27FC236}">
              <a16:creationId xmlns:a16="http://schemas.microsoft.com/office/drawing/2014/main" id="{E7009201-E7CE-4E3C-BC24-985FF7E5D38E}"/>
            </a:ext>
          </a:extLst>
        </xdr:cNvPr>
        <xdr:cNvSpPr>
          <a:spLocks noChangeAspect="1" noChangeArrowheads="1"/>
        </xdr:cNvSpPr>
      </xdr:nvSpPr>
      <xdr:spPr bwMode="auto">
        <a:xfrm>
          <a:off x="9286875" y="27498675"/>
          <a:ext cx="304800" cy="12382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88</xdr:row>
      <xdr:rowOff>114300</xdr:rowOff>
    </xdr:to>
    <xdr:sp macro="" textlink="">
      <xdr:nvSpPr>
        <xdr:cNvPr id="11" name="AutoShape 2" descr="Resultado de imagen de logo facultad de postgrado unitec">
          <a:extLst>
            <a:ext uri="{FF2B5EF4-FFF2-40B4-BE49-F238E27FC236}">
              <a16:creationId xmlns:a16="http://schemas.microsoft.com/office/drawing/2014/main" id="{E81A8E0F-AEA2-4385-8B30-95231B2F6815}"/>
            </a:ext>
          </a:extLst>
        </xdr:cNvPr>
        <xdr:cNvSpPr>
          <a:spLocks noChangeAspect="1" noChangeArrowheads="1"/>
        </xdr:cNvSpPr>
      </xdr:nvSpPr>
      <xdr:spPr bwMode="auto">
        <a:xfrm>
          <a:off x="9286875" y="27498675"/>
          <a:ext cx="304800" cy="116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88</xdr:row>
      <xdr:rowOff>114300</xdr:rowOff>
    </xdr:to>
    <xdr:sp macro="" textlink="">
      <xdr:nvSpPr>
        <xdr:cNvPr id="12" name="AutoShape 2" descr="Resultado de imagen de logo facultad de postgrado unitec">
          <a:extLst>
            <a:ext uri="{FF2B5EF4-FFF2-40B4-BE49-F238E27FC236}">
              <a16:creationId xmlns:a16="http://schemas.microsoft.com/office/drawing/2014/main" id="{84952666-3FF4-489D-A5D9-C749B918FC58}"/>
            </a:ext>
          </a:extLst>
        </xdr:cNvPr>
        <xdr:cNvSpPr>
          <a:spLocks noChangeAspect="1" noChangeArrowheads="1"/>
        </xdr:cNvSpPr>
      </xdr:nvSpPr>
      <xdr:spPr bwMode="auto">
        <a:xfrm>
          <a:off x="9286875" y="27498675"/>
          <a:ext cx="304800" cy="11620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87</xdr:row>
      <xdr:rowOff>190500</xdr:rowOff>
    </xdr:to>
    <xdr:sp macro="" textlink="">
      <xdr:nvSpPr>
        <xdr:cNvPr id="13" name="AutoShape 2" descr="Resultado de imagen de logo facultad de postgrado unitec">
          <a:extLst>
            <a:ext uri="{FF2B5EF4-FFF2-40B4-BE49-F238E27FC236}">
              <a16:creationId xmlns:a16="http://schemas.microsoft.com/office/drawing/2014/main" id="{BD240883-3770-42EC-97A5-D63598683298}"/>
            </a:ext>
          </a:extLst>
        </xdr:cNvPr>
        <xdr:cNvSpPr>
          <a:spLocks noChangeAspect="1" noChangeArrowheads="1"/>
        </xdr:cNvSpPr>
      </xdr:nvSpPr>
      <xdr:spPr bwMode="auto">
        <a:xfrm>
          <a:off x="9286875" y="27498675"/>
          <a:ext cx="304800" cy="10477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5</xdr:row>
      <xdr:rowOff>38100</xdr:rowOff>
    </xdr:to>
    <xdr:sp macro="" textlink="">
      <xdr:nvSpPr>
        <xdr:cNvPr id="14" name="AutoShape 2" descr="Resultado de imagen de logo facultad de postgrado unitec">
          <a:extLst>
            <a:ext uri="{FF2B5EF4-FFF2-40B4-BE49-F238E27FC236}">
              <a16:creationId xmlns:a16="http://schemas.microsoft.com/office/drawing/2014/main" id="{07C2485B-3036-44FD-BFB2-7D8BB737326E}"/>
            </a:ext>
          </a:extLst>
        </xdr:cNvPr>
        <xdr:cNvSpPr>
          <a:spLocks noChangeAspect="1" noChangeArrowheads="1"/>
        </xdr:cNvSpPr>
      </xdr:nvSpPr>
      <xdr:spPr bwMode="auto">
        <a:xfrm>
          <a:off x="9286875" y="190500"/>
          <a:ext cx="304800" cy="8001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876300</xdr:colOff>
      <xdr:row>1</xdr:row>
      <xdr:rowOff>111823</xdr:rowOff>
    </xdr:from>
    <xdr:to>
      <xdr:col>6</xdr:col>
      <xdr:colOff>628650</xdr:colOff>
      <xdr:row>5</xdr:row>
      <xdr:rowOff>66675</xdr:rowOff>
    </xdr:to>
    <xdr:pic>
      <xdr:nvPicPr>
        <xdr:cNvPr id="15" name="Imagen 14">
          <a:extLst>
            <a:ext uri="{FF2B5EF4-FFF2-40B4-BE49-F238E27FC236}">
              <a16:creationId xmlns:a16="http://schemas.microsoft.com/office/drawing/2014/main" id="{05AC3F9A-9ADC-4B04-824B-F3308620B99C}"/>
            </a:ext>
          </a:extLst>
        </xdr:cNvPr>
        <xdr:cNvPicPr>
          <a:picLocks noChangeAspect="1"/>
        </xdr:cNvPicPr>
      </xdr:nvPicPr>
      <xdr:blipFill>
        <a:blip xmlns:r="http://schemas.openxmlformats.org/officeDocument/2006/relationships" r:embed="rId1"/>
        <a:stretch>
          <a:fillRect/>
        </a:stretch>
      </xdr:blipFill>
      <xdr:spPr>
        <a:xfrm>
          <a:off x="10163175" y="302323"/>
          <a:ext cx="1085850" cy="869252"/>
        </a:xfrm>
        <a:prstGeom prst="rect">
          <a:avLst/>
        </a:prstGeom>
      </xdr:spPr>
    </xdr:pic>
    <xdr:clientData/>
  </xdr:twoCellAnchor>
  <xdr:twoCellAnchor editAs="oneCell">
    <xdr:from>
      <xdr:col>5</xdr:col>
      <xdr:colOff>0</xdr:colOff>
      <xdr:row>1</xdr:row>
      <xdr:rowOff>0</xdr:rowOff>
    </xdr:from>
    <xdr:to>
      <xdr:col>5</xdr:col>
      <xdr:colOff>304800</xdr:colOff>
      <xdr:row>4</xdr:row>
      <xdr:rowOff>152400</xdr:rowOff>
    </xdr:to>
    <xdr:sp macro="" textlink="">
      <xdr:nvSpPr>
        <xdr:cNvPr id="16" name="AutoShape 2" descr="Resultado de imagen de logo facultad de postgrado unitec">
          <a:extLst>
            <a:ext uri="{FF2B5EF4-FFF2-40B4-BE49-F238E27FC236}">
              <a16:creationId xmlns:a16="http://schemas.microsoft.com/office/drawing/2014/main" id="{C663AE1A-E1CC-4719-AB8D-0F076166F557}"/>
            </a:ext>
          </a:extLst>
        </xdr:cNvPr>
        <xdr:cNvSpPr>
          <a:spLocks noChangeAspect="1" noChangeArrowheads="1"/>
        </xdr:cNvSpPr>
      </xdr:nvSpPr>
      <xdr:spPr bwMode="auto">
        <a:xfrm>
          <a:off x="9286875" y="190500"/>
          <a:ext cx="304800" cy="723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152400</xdr:rowOff>
    </xdr:to>
    <xdr:sp macro="" textlink="">
      <xdr:nvSpPr>
        <xdr:cNvPr id="17" name="AutoShape 2" descr="Resultado de imagen de logo facultad de postgrado unitec">
          <a:extLst>
            <a:ext uri="{FF2B5EF4-FFF2-40B4-BE49-F238E27FC236}">
              <a16:creationId xmlns:a16="http://schemas.microsoft.com/office/drawing/2014/main" id="{47DA45C5-82F8-4EE7-B22E-64F356872192}"/>
            </a:ext>
          </a:extLst>
        </xdr:cNvPr>
        <xdr:cNvSpPr>
          <a:spLocks noChangeAspect="1" noChangeArrowheads="1"/>
        </xdr:cNvSpPr>
      </xdr:nvSpPr>
      <xdr:spPr bwMode="auto">
        <a:xfrm>
          <a:off x="9286875" y="190500"/>
          <a:ext cx="304800" cy="7239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1</xdr:row>
      <xdr:rowOff>0</xdr:rowOff>
    </xdr:from>
    <xdr:to>
      <xdr:col>5</xdr:col>
      <xdr:colOff>304800</xdr:colOff>
      <xdr:row>4</xdr:row>
      <xdr:rowOff>76200</xdr:rowOff>
    </xdr:to>
    <xdr:sp macro="" textlink="">
      <xdr:nvSpPr>
        <xdr:cNvPr id="18" name="AutoShape 2" descr="Resultado de imagen de logo facultad de postgrado unitec">
          <a:extLst>
            <a:ext uri="{FF2B5EF4-FFF2-40B4-BE49-F238E27FC236}">
              <a16:creationId xmlns:a16="http://schemas.microsoft.com/office/drawing/2014/main" id="{39E5C847-9FFD-4C17-9D79-17E9655972A8}"/>
            </a:ext>
          </a:extLst>
        </xdr:cNvPr>
        <xdr:cNvSpPr>
          <a:spLocks noChangeAspect="1" noChangeArrowheads="1"/>
        </xdr:cNvSpPr>
      </xdr:nvSpPr>
      <xdr:spPr bwMode="auto">
        <a:xfrm>
          <a:off x="9286875" y="190500"/>
          <a:ext cx="304800" cy="6477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180975</xdr:rowOff>
    </xdr:to>
    <xdr:sp macro="" textlink="">
      <xdr:nvSpPr>
        <xdr:cNvPr id="19" name="AutoShape 2" descr="Resultado de imagen de logo facultad de postgrado unitec">
          <a:extLst>
            <a:ext uri="{FF2B5EF4-FFF2-40B4-BE49-F238E27FC236}">
              <a16:creationId xmlns:a16="http://schemas.microsoft.com/office/drawing/2014/main" id="{50E87D9A-37D6-4BBE-B2B1-D50EEA96FE90}"/>
            </a:ext>
          </a:extLst>
        </xdr:cNvPr>
        <xdr:cNvSpPr>
          <a:spLocks noChangeAspect="1" noChangeArrowheads="1"/>
        </xdr:cNvSpPr>
      </xdr:nvSpPr>
      <xdr:spPr bwMode="auto">
        <a:xfrm>
          <a:off x="9286875" y="27498675"/>
          <a:ext cx="304800" cy="14192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104775</xdr:rowOff>
    </xdr:to>
    <xdr:sp macro="" textlink="">
      <xdr:nvSpPr>
        <xdr:cNvPr id="20" name="AutoShape 2" descr="Resultado de imagen de logo facultad de postgrado unitec">
          <a:extLst>
            <a:ext uri="{FF2B5EF4-FFF2-40B4-BE49-F238E27FC236}">
              <a16:creationId xmlns:a16="http://schemas.microsoft.com/office/drawing/2014/main" id="{6511755D-B313-4F68-B721-BCDD6D74DEC6}"/>
            </a:ext>
          </a:extLst>
        </xdr:cNvPr>
        <xdr:cNvSpPr>
          <a:spLocks noChangeAspect="1" noChangeArrowheads="1"/>
        </xdr:cNvSpPr>
      </xdr:nvSpPr>
      <xdr:spPr bwMode="auto">
        <a:xfrm>
          <a:off x="9286875" y="27498675"/>
          <a:ext cx="304800" cy="1343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89</xdr:row>
      <xdr:rowOff>104775</xdr:rowOff>
    </xdr:to>
    <xdr:sp macro="" textlink="">
      <xdr:nvSpPr>
        <xdr:cNvPr id="21" name="AutoShape 2" descr="Resultado de imagen de logo facultad de postgrado unitec">
          <a:extLst>
            <a:ext uri="{FF2B5EF4-FFF2-40B4-BE49-F238E27FC236}">
              <a16:creationId xmlns:a16="http://schemas.microsoft.com/office/drawing/2014/main" id="{D91FA2EE-8393-4560-82E1-C77A4CE21FEC}"/>
            </a:ext>
          </a:extLst>
        </xdr:cNvPr>
        <xdr:cNvSpPr>
          <a:spLocks noChangeAspect="1" noChangeArrowheads="1"/>
        </xdr:cNvSpPr>
      </xdr:nvSpPr>
      <xdr:spPr bwMode="auto">
        <a:xfrm>
          <a:off x="9286875" y="27498675"/>
          <a:ext cx="304800" cy="13430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87</xdr:row>
      <xdr:rowOff>276225</xdr:rowOff>
    </xdr:to>
    <xdr:sp macro="" textlink="">
      <xdr:nvSpPr>
        <xdr:cNvPr id="22" name="AutoShape 2" descr="Resultado de imagen de logo facultad de postgrado unitec">
          <a:extLst>
            <a:ext uri="{FF2B5EF4-FFF2-40B4-BE49-F238E27FC236}">
              <a16:creationId xmlns:a16="http://schemas.microsoft.com/office/drawing/2014/main" id="{3F8D0A55-3164-4D47-83DE-228CDB667D2E}"/>
            </a:ext>
          </a:extLst>
        </xdr:cNvPr>
        <xdr:cNvSpPr>
          <a:spLocks noChangeAspect="1" noChangeArrowheads="1"/>
        </xdr:cNvSpPr>
      </xdr:nvSpPr>
      <xdr:spPr bwMode="auto">
        <a:xfrm>
          <a:off x="9286875" y="27498675"/>
          <a:ext cx="304800" cy="11334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87</xdr:row>
      <xdr:rowOff>228600</xdr:rowOff>
    </xdr:to>
    <xdr:sp macro="" textlink="">
      <xdr:nvSpPr>
        <xdr:cNvPr id="23" name="AutoShape 2" descr="Resultado de imagen de logo facultad de postgrado unitec">
          <a:extLst>
            <a:ext uri="{FF2B5EF4-FFF2-40B4-BE49-F238E27FC236}">
              <a16:creationId xmlns:a16="http://schemas.microsoft.com/office/drawing/2014/main" id="{A72815BF-221D-40DC-96F5-5EE5EA73BBBE}"/>
            </a:ext>
          </a:extLst>
        </xdr:cNvPr>
        <xdr:cNvSpPr>
          <a:spLocks noChangeAspect="1" noChangeArrowheads="1"/>
        </xdr:cNvSpPr>
      </xdr:nvSpPr>
      <xdr:spPr bwMode="auto">
        <a:xfrm>
          <a:off x="9286875" y="27498675"/>
          <a:ext cx="304800" cy="10858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87</xdr:row>
      <xdr:rowOff>152400</xdr:rowOff>
    </xdr:to>
    <xdr:sp macro="" textlink="">
      <xdr:nvSpPr>
        <xdr:cNvPr id="24" name="AutoShape 2" descr="Resultado de imagen de logo facultad de postgrado unitec">
          <a:extLst>
            <a:ext uri="{FF2B5EF4-FFF2-40B4-BE49-F238E27FC236}">
              <a16:creationId xmlns:a16="http://schemas.microsoft.com/office/drawing/2014/main" id="{4F21D5A5-FB86-4029-9D40-37C516BDF7C1}"/>
            </a:ext>
          </a:extLst>
        </xdr:cNvPr>
        <xdr:cNvSpPr>
          <a:spLocks noChangeAspect="1" noChangeArrowheads="1"/>
        </xdr:cNvSpPr>
      </xdr:nvSpPr>
      <xdr:spPr bwMode="auto">
        <a:xfrm>
          <a:off x="9286875" y="27498675"/>
          <a:ext cx="304800" cy="10096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87</xdr:row>
      <xdr:rowOff>152400</xdr:rowOff>
    </xdr:to>
    <xdr:sp macro="" textlink="">
      <xdr:nvSpPr>
        <xdr:cNvPr id="25" name="AutoShape 2" descr="Resultado de imagen de logo facultad de postgrado unitec">
          <a:extLst>
            <a:ext uri="{FF2B5EF4-FFF2-40B4-BE49-F238E27FC236}">
              <a16:creationId xmlns:a16="http://schemas.microsoft.com/office/drawing/2014/main" id="{5D75A838-A8F4-4A45-9D56-744920149A73}"/>
            </a:ext>
          </a:extLst>
        </xdr:cNvPr>
        <xdr:cNvSpPr>
          <a:spLocks noChangeAspect="1" noChangeArrowheads="1"/>
        </xdr:cNvSpPr>
      </xdr:nvSpPr>
      <xdr:spPr bwMode="auto">
        <a:xfrm>
          <a:off x="9286875" y="27498675"/>
          <a:ext cx="304800" cy="100965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82</xdr:row>
      <xdr:rowOff>0</xdr:rowOff>
    </xdr:from>
    <xdr:to>
      <xdr:col>5</xdr:col>
      <xdr:colOff>304800</xdr:colOff>
      <xdr:row>86</xdr:row>
      <xdr:rowOff>161925</xdr:rowOff>
    </xdr:to>
    <xdr:sp macro="" textlink="">
      <xdr:nvSpPr>
        <xdr:cNvPr id="26" name="AutoShape 2" descr="Resultado de imagen de logo facultad de postgrado unitec">
          <a:extLst>
            <a:ext uri="{FF2B5EF4-FFF2-40B4-BE49-F238E27FC236}">
              <a16:creationId xmlns:a16="http://schemas.microsoft.com/office/drawing/2014/main" id="{7A8432A8-DCAC-46B2-9D42-726BBAE509BC}"/>
            </a:ext>
          </a:extLst>
        </xdr:cNvPr>
        <xdr:cNvSpPr>
          <a:spLocks noChangeAspect="1" noChangeArrowheads="1"/>
        </xdr:cNvSpPr>
      </xdr:nvSpPr>
      <xdr:spPr bwMode="auto">
        <a:xfrm>
          <a:off x="9286875" y="27498675"/>
          <a:ext cx="304800" cy="8858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A33-12A7-453F-B19C-87627FD44C2A}">
  <dimension ref="A2:I170"/>
  <sheetViews>
    <sheetView tabSelected="1" view="pageBreakPreview" topLeftCell="A53" zoomScaleNormal="100" zoomScaleSheetLayoutView="100" workbookViewId="0">
      <selection activeCell="A61" sqref="A61:E61"/>
    </sheetView>
  </sheetViews>
  <sheetFormatPr baseColWidth="10" defaultRowHeight="15" x14ac:dyDescent="0.2"/>
  <cols>
    <col min="1" max="1" width="54.6640625" customWidth="1"/>
    <col min="2" max="2" width="22.6640625" customWidth="1"/>
    <col min="3" max="3" width="24.6640625" customWidth="1"/>
    <col min="4" max="4" width="18" customWidth="1"/>
    <col min="5" max="5" width="19.1640625" customWidth="1"/>
    <col min="6" max="6" width="20" customWidth="1"/>
    <col min="7" max="7" width="12.1640625" customWidth="1"/>
    <col min="8" max="8" width="7.83203125" style="3" customWidth="1"/>
    <col min="9" max="9" width="6.5" customWidth="1"/>
    <col min="10" max="10" width="4.5" customWidth="1"/>
  </cols>
  <sheetData>
    <row r="2" spans="1:9" ht="18" x14ac:dyDescent="0.2">
      <c r="A2" s="52" t="s">
        <v>0</v>
      </c>
      <c r="B2" s="52"/>
      <c r="C2" s="52"/>
      <c r="D2" s="52"/>
      <c r="E2" s="52"/>
      <c r="G2" s="1"/>
      <c r="H2" s="2"/>
      <c r="I2" s="1"/>
    </row>
    <row r="3" spans="1:9" ht="18" x14ac:dyDescent="0.2">
      <c r="A3" s="52" t="s">
        <v>1</v>
      </c>
      <c r="B3" s="52"/>
      <c r="C3" s="52"/>
      <c r="D3" s="52"/>
      <c r="E3" s="52"/>
      <c r="F3" s="1"/>
      <c r="G3" s="1"/>
      <c r="H3" s="2"/>
      <c r="I3" s="1"/>
    </row>
    <row r="4" spans="1:9" ht="18" x14ac:dyDescent="0.2">
      <c r="A4" s="52" t="s">
        <v>2</v>
      </c>
      <c r="B4" s="52"/>
      <c r="C4" s="52"/>
      <c r="D4" s="52"/>
      <c r="E4" s="52"/>
      <c r="F4" s="1"/>
      <c r="G4" s="1"/>
      <c r="H4" s="2"/>
      <c r="I4" s="1"/>
    </row>
    <row r="5" spans="1:9" ht="18" x14ac:dyDescent="0.2">
      <c r="A5" s="52" t="s">
        <v>3</v>
      </c>
      <c r="B5" s="52"/>
      <c r="C5" s="52"/>
      <c r="D5" s="52"/>
      <c r="E5" s="52"/>
      <c r="F5" s="1"/>
      <c r="G5" s="1"/>
      <c r="H5" s="2"/>
      <c r="I5" s="1"/>
    </row>
    <row r="6" spans="1:9" ht="19" thickBot="1" x14ac:dyDescent="0.25">
      <c r="A6" s="1"/>
    </row>
    <row r="7" spans="1:9" ht="27" thickBot="1" x14ac:dyDescent="0.35">
      <c r="A7" s="1" t="s">
        <v>4</v>
      </c>
      <c r="B7" s="41" t="s">
        <v>49</v>
      </c>
      <c r="C7" s="4"/>
      <c r="D7" s="5"/>
      <c r="E7" s="5"/>
      <c r="F7" s="6" t="s">
        <v>5</v>
      </c>
      <c r="G7" s="7">
        <v>22</v>
      </c>
      <c r="H7" s="8"/>
      <c r="I7" s="9"/>
    </row>
    <row r="8" spans="1:9" ht="27" thickBot="1" x14ac:dyDescent="0.35">
      <c r="A8" s="1" t="s">
        <v>6</v>
      </c>
      <c r="B8" s="10">
        <v>21053124</v>
      </c>
      <c r="C8" s="10"/>
      <c r="F8" s="11" t="s">
        <v>7</v>
      </c>
      <c r="G8" s="12">
        <f>+SUM(I78:I82)</f>
        <v>0</v>
      </c>
    </row>
    <row r="9" spans="1:9" ht="27" thickBot="1" x14ac:dyDescent="0.35">
      <c r="A9" s="1" t="s">
        <v>8</v>
      </c>
      <c r="B9" s="13" t="s">
        <v>9</v>
      </c>
      <c r="C9" s="14"/>
      <c r="F9" s="15" t="s">
        <v>10</v>
      </c>
      <c r="G9" s="16">
        <f>+G7+G8</f>
        <v>22</v>
      </c>
    </row>
    <row r="10" spans="1:9" ht="19" thickBot="1" x14ac:dyDescent="0.25">
      <c r="A10" s="1" t="s">
        <v>11</v>
      </c>
      <c r="B10" s="14"/>
      <c r="C10" s="14"/>
    </row>
    <row r="13" spans="1:9" ht="42.75" customHeight="1" x14ac:dyDescent="0.2">
      <c r="A13" s="53" t="s">
        <v>12</v>
      </c>
      <c r="B13" s="54" t="s">
        <v>13</v>
      </c>
      <c r="C13" s="54"/>
      <c r="D13" s="54"/>
      <c r="E13" s="54"/>
      <c r="F13" s="54"/>
      <c r="G13" s="17"/>
    </row>
    <row r="14" spans="1:9" ht="19" x14ac:dyDescent="0.25">
      <c r="A14" s="53"/>
      <c r="B14" s="18"/>
      <c r="G14" s="17"/>
    </row>
    <row r="15" spans="1:9" ht="41.25" customHeight="1" x14ac:dyDescent="0.2">
      <c r="A15" s="53"/>
      <c r="B15" s="54" t="s">
        <v>14</v>
      </c>
      <c r="C15" s="54"/>
      <c r="D15" s="54"/>
      <c r="E15" s="54"/>
      <c r="F15" s="54"/>
      <c r="G15" s="17"/>
    </row>
    <row r="16" spans="1:9" ht="23.25" customHeight="1" x14ac:dyDescent="0.25">
      <c r="A16" s="53"/>
      <c r="B16" s="18"/>
      <c r="G16" s="17"/>
    </row>
    <row r="17" spans="1:8" ht="41.25" customHeight="1" x14ac:dyDescent="0.2">
      <c r="A17" s="53"/>
      <c r="B17" s="54" t="s">
        <v>15</v>
      </c>
      <c r="C17" s="54"/>
      <c r="D17" s="54"/>
      <c r="E17" s="54"/>
      <c r="F17" s="54"/>
      <c r="G17" s="17"/>
      <c r="H17" s="17"/>
    </row>
    <row r="18" spans="1:8" ht="21" x14ac:dyDescent="0.25">
      <c r="A18" s="1"/>
      <c r="G18" s="19"/>
    </row>
    <row r="19" spans="1:8" ht="19" x14ac:dyDescent="0.25">
      <c r="A19" s="1" t="s">
        <v>16</v>
      </c>
      <c r="B19" s="51" t="s">
        <v>17</v>
      </c>
      <c r="C19" s="51"/>
      <c r="D19" s="51"/>
      <c r="E19" s="51"/>
      <c r="F19" s="51"/>
      <c r="G19" s="17">
        <v>17</v>
      </c>
    </row>
    <row r="20" spans="1:8" ht="19" x14ac:dyDescent="0.25">
      <c r="A20" s="1"/>
      <c r="B20" s="20"/>
      <c r="C20" s="20"/>
      <c r="D20" s="20"/>
      <c r="E20" s="20"/>
      <c r="F20" s="20"/>
      <c r="G20" s="17"/>
    </row>
    <row r="21" spans="1:8" ht="39" customHeight="1" x14ac:dyDescent="0.2">
      <c r="A21" s="44" t="s">
        <v>18</v>
      </c>
      <c r="B21" s="44"/>
      <c r="C21" s="44"/>
      <c r="D21" s="44"/>
      <c r="E21" s="44"/>
      <c r="F21" s="44"/>
      <c r="G21" s="17"/>
    </row>
    <row r="22" spans="1:8" ht="22.5" customHeight="1" x14ac:dyDescent="0.2">
      <c r="A22" s="21"/>
      <c r="B22" s="21"/>
      <c r="C22" s="21"/>
      <c r="D22" s="21"/>
      <c r="E22" s="21"/>
      <c r="F22" s="21"/>
      <c r="G22" s="17"/>
    </row>
    <row r="23" spans="1:8" ht="57" customHeight="1" x14ac:dyDescent="0.2">
      <c r="A23" s="44" t="s">
        <v>20</v>
      </c>
      <c r="B23" s="44"/>
      <c r="C23" s="44"/>
      <c r="D23" s="44"/>
      <c r="E23" s="44"/>
      <c r="F23" s="44"/>
      <c r="G23" s="17"/>
    </row>
    <row r="24" spans="1:8" ht="18" customHeight="1" x14ac:dyDescent="0.2">
      <c r="A24" s="21"/>
      <c r="B24" s="21"/>
      <c r="C24" s="21"/>
      <c r="D24" s="21"/>
      <c r="E24" s="21"/>
      <c r="F24" s="21"/>
      <c r="G24" s="17"/>
    </row>
    <row r="25" spans="1:8" ht="89.25" customHeight="1" x14ac:dyDescent="0.2">
      <c r="A25" s="44" t="s">
        <v>21</v>
      </c>
      <c r="B25" s="44"/>
      <c r="C25" s="44"/>
      <c r="D25" s="44"/>
      <c r="E25" s="44"/>
      <c r="F25" s="44"/>
      <c r="G25" s="17"/>
    </row>
    <row r="26" spans="1:8" ht="18" customHeight="1" x14ac:dyDescent="0.2">
      <c r="A26" s="21"/>
      <c r="B26" s="21"/>
      <c r="C26" s="21"/>
      <c r="D26" s="21"/>
      <c r="E26" s="21"/>
      <c r="F26" s="21"/>
      <c r="G26" s="17"/>
    </row>
    <row r="27" spans="1:8" ht="54" customHeight="1" x14ac:dyDescent="0.2">
      <c r="A27" s="44" t="s">
        <v>22</v>
      </c>
      <c r="B27" s="44"/>
      <c r="C27" s="44"/>
      <c r="D27" s="44"/>
      <c r="E27" s="44"/>
      <c r="F27" s="44"/>
      <c r="G27" s="17"/>
    </row>
    <row r="28" spans="1:8" ht="18" customHeight="1" x14ac:dyDescent="0.2">
      <c r="A28" s="21"/>
      <c r="B28" s="21"/>
      <c r="C28" s="21"/>
      <c r="D28" s="21"/>
      <c r="E28" s="21"/>
      <c r="F28" s="21"/>
      <c r="G28" s="17"/>
    </row>
    <row r="29" spans="1:8" ht="55.5" customHeight="1" x14ac:dyDescent="0.2">
      <c r="A29" s="44" t="s">
        <v>23</v>
      </c>
      <c r="B29" s="44"/>
      <c r="C29" s="44"/>
      <c r="D29" s="44"/>
      <c r="E29" s="44"/>
      <c r="F29" s="44"/>
      <c r="G29" s="17"/>
    </row>
    <row r="30" spans="1:8" ht="22.5" customHeight="1" x14ac:dyDescent="0.25">
      <c r="A30" s="1"/>
      <c r="B30" s="20"/>
      <c r="C30" s="20"/>
      <c r="D30" s="20"/>
      <c r="E30" s="20"/>
      <c r="F30" s="20"/>
      <c r="G30" s="17"/>
    </row>
    <row r="31" spans="1:8" ht="61.5" customHeight="1" x14ac:dyDescent="0.2">
      <c r="A31" s="44" t="s">
        <v>24</v>
      </c>
      <c r="B31" s="44"/>
      <c r="C31" s="44"/>
      <c r="D31" s="44"/>
      <c r="E31" s="44"/>
      <c r="F31" s="44"/>
      <c r="G31" s="17"/>
    </row>
    <row r="32" spans="1:8" ht="19" x14ac:dyDescent="0.25">
      <c r="A32" s="1"/>
      <c r="B32" s="20"/>
      <c r="C32" s="20"/>
      <c r="D32" s="20"/>
      <c r="E32" s="20"/>
      <c r="F32" s="20"/>
      <c r="G32" s="17"/>
    </row>
    <row r="33" spans="1:9" ht="18" x14ac:dyDescent="0.2">
      <c r="A33" s="44" t="s">
        <v>25</v>
      </c>
      <c r="B33" s="44"/>
      <c r="C33" s="44"/>
      <c r="D33" s="44"/>
      <c r="E33" s="44"/>
      <c r="F33" s="44"/>
      <c r="G33" s="17"/>
    </row>
    <row r="34" spans="1:9" ht="19" x14ac:dyDescent="0.25">
      <c r="A34" s="1"/>
      <c r="B34" s="20"/>
      <c r="C34" s="20"/>
      <c r="D34" s="20"/>
      <c r="E34" s="20"/>
      <c r="F34" s="20"/>
      <c r="G34" s="17"/>
    </row>
    <row r="35" spans="1:9" ht="19" x14ac:dyDescent="0.25">
      <c r="A35" s="1" t="s">
        <v>26</v>
      </c>
      <c r="B35" s="20"/>
      <c r="C35" s="20"/>
      <c r="D35" s="20"/>
      <c r="E35" s="20"/>
      <c r="F35" s="20"/>
      <c r="G35" s="17"/>
    </row>
    <row r="36" spans="1:9" ht="20" thickBot="1" x14ac:dyDescent="0.3">
      <c r="A36" s="1"/>
      <c r="B36" s="20"/>
      <c r="C36" s="20"/>
      <c r="D36" s="20"/>
      <c r="E36" s="20"/>
      <c r="F36" s="20"/>
      <c r="G36" s="17"/>
    </row>
    <row r="37" spans="1:9" ht="30" customHeight="1" thickBot="1" x14ac:dyDescent="0.3">
      <c r="A37" s="22" t="s">
        <v>19</v>
      </c>
      <c r="B37" s="23"/>
      <c r="C37" s="23"/>
      <c r="D37" s="23"/>
      <c r="E37" s="78">
        <f>B122</f>
        <v>-4216900</v>
      </c>
      <c r="F37" s="23"/>
      <c r="G37" s="17">
        <v>2</v>
      </c>
      <c r="H37" s="25" t="s">
        <v>27</v>
      </c>
      <c r="I37" s="25">
        <v>0</v>
      </c>
    </row>
    <row r="38" spans="1:9" ht="23.25" customHeight="1" thickBot="1" x14ac:dyDescent="0.25">
      <c r="A38" s="22"/>
      <c r="B38" s="23"/>
      <c r="C38" s="23"/>
      <c r="D38" s="23"/>
      <c r="E38" s="26"/>
      <c r="F38" s="23"/>
      <c r="G38" s="27"/>
    </row>
    <row r="39" spans="1:9" ht="30" customHeight="1" thickBot="1" x14ac:dyDescent="0.3">
      <c r="A39" s="22" t="s">
        <v>28</v>
      </c>
      <c r="B39" s="23"/>
      <c r="C39" s="23"/>
      <c r="D39" s="23"/>
      <c r="E39" s="24">
        <f>F114</f>
        <v>856250</v>
      </c>
      <c r="F39" s="23"/>
      <c r="G39" s="17">
        <v>2</v>
      </c>
      <c r="H39" s="25" t="s">
        <v>27</v>
      </c>
      <c r="I39" s="25">
        <v>0</v>
      </c>
    </row>
    <row r="40" spans="1:9" ht="21.75" customHeight="1" thickBot="1" x14ac:dyDescent="0.25">
      <c r="A40" s="22"/>
      <c r="B40" s="23"/>
      <c r="C40" s="23"/>
      <c r="D40" s="23"/>
      <c r="E40" s="23"/>
      <c r="F40" s="23"/>
      <c r="G40" s="17"/>
    </row>
    <row r="41" spans="1:9" ht="30" customHeight="1" thickBot="1" x14ac:dyDescent="0.3">
      <c r="A41" s="23" t="s">
        <v>29</v>
      </c>
      <c r="B41" s="23"/>
      <c r="C41" s="20"/>
      <c r="D41" s="20"/>
      <c r="E41" s="24"/>
      <c r="F41" s="20"/>
      <c r="G41" s="17">
        <v>2</v>
      </c>
      <c r="H41" s="25" t="s">
        <v>27</v>
      </c>
      <c r="I41" s="25">
        <v>0</v>
      </c>
    </row>
    <row r="42" spans="1:9" ht="18.75" customHeight="1" thickBot="1" x14ac:dyDescent="0.3">
      <c r="A42" s="23"/>
      <c r="B42" s="23"/>
      <c r="C42" s="20"/>
      <c r="D42" s="20"/>
      <c r="E42" s="23"/>
      <c r="F42" s="20"/>
      <c r="G42" s="17"/>
    </row>
    <row r="43" spans="1:9" ht="30" customHeight="1" thickBot="1" x14ac:dyDescent="0.3">
      <c r="A43" s="22" t="s">
        <v>30</v>
      </c>
      <c r="B43" s="23"/>
      <c r="C43" s="20"/>
      <c r="D43" s="20"/>
      <c r="E43" s="24"/>
      <c r="F43" s="20"/>
      <c r="G43" s="17">
        <v>1</v>
      </c>
      <c r="H43" s="25" t="s">
        <v>27</v>
      </c>
      <c r="I43" s="25">
        <v>0</v>
      </c>
    </row>
    <row r="44" spans="1:9" ht="20" thickBot="1" x14ac:dyDescent="0.3">
      <c r="A44" s="22"/>
      <c r="B44" s="23"/>
      <c r="C44" s="20"/>
      <c r="D44" s="20"/>
      <c r="E44" s="23"/>
      <c r="F44" s="20"/>
      <c r="G44" s="17"/>
    </row>
    <row r="45" spans="1:9" ht="30" customHeight="1" thickBot="1" x14ac:dyDescent="0.3">
      <c r="A45" s="22" t="s">
        <v>31</v>
      </c>
      <c r="B45" s="23"/>
      <c r="C45" s="20"/>
      <c r="D45" s="20"/>
      <c r="E45" s="24"/>
      <c r="F45" s="20"/>
      <c r="G45" s="17">
        <v>1</v>
      </c>
      <c r="H45" s="25" t="s">
        <v>27</v>
      </c>
      <c r="I45" s="25">
        <v>0</v>
      </c>
    </row>
    <row r="46" spans="1:9" ht="27" customHeight="1" thickBot="1" x14ac:dyDescent="0.3">
      <c r="A46" s="22"/>
      <c r="B46" s="23"/>
      <c r="C46" s="20"/>
      <c r="D46" s="20"/>
      <c r="E46" s="23"/>
      <c r="F46" s="20"/>
      <c r="G46" s="17"/>
    </row>
    <row r="47" spans="1:9" ht="30" customHeight="1" thickBot="1" x14ac:dyDescent="0.3">
      <c r="A47" s="22" t="s">
        <v>32</v>
      </c>
      <c r="B47" s="23"/>
      <c r="C47" s="20"/>
      <c r="D47" s="20"/>
      <c r="E47" s="24">
        <f>G165</f>
        <v>656750</v>
      </c>
      <c r="F47" s="20"/>
      <c r="G47" s="17">
        <v>1</v>
      </c>
      <c r="H47" s="25" t="s">
        <v>27</v>
      </c>
      <c r="I47" s="25">
        <v>0</v>
      </c>
    </row>
    <row r="48" spans="1:9" ht="15" customHeight="1" thickBot="1" x14ac:dyDescent="0.3">
      <c r="A48" s="22"/>
      <c r="B48" s="23"/>
      <c r="C48" s="20"/>
      <c r="D48" s="20"/>
      <c r="E48" s="23"/>
      <c r="F48" s="20"/>
      <c r="G48" s="17"/>
    </row>
    <row r="49" spans="1:9" ht="30" customHeight="1" thickBot="1" x14ac:dyDescent="0.3">
      <c r="A49" s="22" t="s">
        <v>33</v>
      </c>
      <c r="B49" s="23"/>
      <c r="C49" s="20"/>
      <c r="D49" s="20"/>
      <c r="E49" s="28">
        <f>B168</f>
        <v>-1919553.652995372</v>
      </c>
      <c r="F49" s="20"/>
      <c r="G49" s="17">
        <v>3</v>
      </c>
      <c r="H49" s="25" t="s">
        <v>27</v>
      </c>
      <c r="I49" s="25">
        <v>0</v>
      </c>
    </row>
    <row r="50" spans="1:9" ht="20" thickBot="1" x14ac:dyDescent="0.3">
      <c r="A50" s="22"/>
      <c r="B50" s="23"/>
      <c r="C50" s="20"/>
      <c r="D50" s="20"/>
      <c r="E50" s="23"/>
      <c r="F50" s="20"/>
      <c r="G50" s="17"/>
    </row>
    <row r="51" spans="1:9" ht="30" customHeight="1" thickBot="1" x14ac:dyDescent="0.3">
      <c r="A51" s="22" t="s">
        <v>34</v>
      </c>
      <c r="B51" s="23"/>
      <c r="C51" s="20"/>
      <c r="D51" s="20"/>
      <c r="E51" s="29">
        <f>B169</f>
        <v>45.52049261294723</v>
      </c>
      <c r="F51" s="20"/>
      <c r="G51" s="17">
        <v>1</v>
      </c>
      <c r="H51" s="25" t="s">
        <v>27</v>
      </c>
      <c r="I51" s="25">
        <v>0</v>
      </c>
    </row>
    <row r="52" spans="1:9" ht="22.5" customHeight="1" thickBot="1" x14ac:dyDescent="0.3">
      <c r="A52" s="22"/>
      <c r="B52" s="23"/>
      <c r="C52" s="20"/>
      <c r="D52" s="20"/>
      <c r="E52" s="23"/>
      <c r="F52" s="20"/>
      <c r="G52" s="17"/>
    </row>
    <row r="53" spans="1:9" ht="30" customHeight="1" thickBot="1" x14ac:dyDescent="0.3">
      <c r="A53" s="22" t="s">
        <v>35</v>
      </c>
      <c r="B53" s="20"/>
      <c r="C53" s="20"/>
      <c r="D53" s="20"/>
      <c r="E53" s="30">
        <f>B170</f>
        <v>-9.7651799637219483E-2</v>
      </c>
      <c r="F53" s="20"/>
      <c r="G53" s="17">
        <v>1</v>
      </c>
      <c r="H53" s="25" t="s">
        <v>27</v>
      </c>
      <c r="I53" s="25">
        <v>0</v>
      </c>
    </row>
    <row r="54" spans="1:9" ht="19" x14ac:dyDescent="0.25">
      <c r="A54" s="22"/>
      <c r="B54" s="20"/>
      <c r="C54" s="20"/>
      <c r="D54" s="20"/>
      <c r="E54" s="23"/>
      <c r="F54" s="20"/>
      <c r="G54" s="17"/>
    </row>
    <row r="55" spans="1:9" ht="34.5" customHeight="1" x14ac:dyDescent="0.2">
      <c r="A55" s="44" t="s">
        <v>36</v>
      </c>
      <c r="B55" s="44"/>
      <c r="C55" s="44"/>
      <c r="D55" s="44"/>
      <c r="E55" s="44"/>
      <c r="F55" s="23"/>
      <c r="G55" s="17"/>
    </row>
    <row r="56" spans="1:9" ht="15" customHeight="1" x14ac:dyDescent="0.25">
      <c r="A56" s="1"/>
      <c r="B56" s="20"/>
      <c r="C56" s="20"/>
      <c r="D56" s="20"/>
      <c r="E56" s="20"/>
      <c r="F56" s="20"/>
      <c r="G56" s="17"/>
    </row>
    <row r="57" spans="1:9" ht="54" customHeight="1" x14ac:dyDescent="0.2">
      <c r="A57" s="50" t="s">
        <v>111</v>
      </c>
      <c r="B57" s="50"/>
      <c r="C57" s="50"/>
      <c r="D57" s="50"/>
      <c r="E57" s="50"/>
      <c r="F57" s="23"/>
      <c r="G57" s="17">
        <v>1</v>
      </c>
      <c r="H57" s="31" t="s">
        <v>27</v>
      </c>
      <c r="I57" s="31">
        <v>0</v>
      </c>
    </row>
    <row r="58" spans="1:9" ht="19" x14ac:dyDescent="0.25">
      <c r="A58" s="1"/>
      <c r="B58" s="20"/>
      <c r="C58" s="20"/>
      <c r="D58" s="20"/>
      <c r="E58" s="20"/>
      <c r="F58" s="23"/>
      <c r="G58" s="17"/>
    </row>
    <row r="59" spans="1:9" ht="54" customHeight="1" x14ac:dyDescent="0.2">
      <c r="A59" s="50" t="s">
        <v>112</v>
      </c>
      <c r="B59" s="50"/>
      <c r="C59" s="50"/>
      <c r="D59" s="50"/>
      <c r="E59" s="50"/>
      <c r="F59" s="23"/>
      <c r="G59" s="17">
        <v>1</v>
      </c>
      <c r="H59" s="31" t="s">
        <v>27</v>
      </c>
      <c r="I59" s="31">
        <v>0</v>
      </c>
    </row>
    <row r="60" spans="1:9" ht="19" x14ac:dyDescent="0.25">
      <c r="A60" s="1"/>
      <c r="B60" s="20"/>
      <c r="C60" s="20"/>
      <c r="D60" s="20"/>
      <c r="E60" s="20"/>
      <c r="F60" s="23"/>
      <c r="G60" s="17"/>
    </row>
    <row r="61" spans="1:9" ht="54" customHeight="1" x14ac:dyDescent="0.2">
      <c r="A61" s="50" t="s">
        <v>113</v>
      </c>
      <c r="B61" s="50"/>
      <c r="C61" s="50"/>
      <c r="D61" s="50"/>
      <c r="E61" s="50"/>
      <c r="F61" s="23"/>
      <c r="G61" s="17">
        <v>1</v>
      </c>
      <c r="H61" s="31" t="s">
        <v>27</v>
      </c>
      <c r="I61" s="31">
        <v>0</v>
      </c>
    </row>
    <row r="62" spans="1:9" ht="15" customHeight="1" x14ac:dyDescent="0.25">
      <c r="A62" s="1"/>
      <c r="B62" s="20"/>
      <c r="C62" s="20"/>
      <c r="D62" s="20"/>
      <c r="E62" s="20"/>
      <c r="F62" s="20"/>
      <c r="G62" s="17"/>
    </row>
    <row r="63" spans="1:9" ht="19" x14ac:dyDescent="0.25">
      <c r="A63" s="1"/>
      <c r="B63" s="20"/>
      <c r="C63" s="20"/>
      <c r="D63" s="20"/>
      <c r="E63" s="20"/>
      <c r="F63" s="20"/>
      <c r="G63" s="17"/>
    </row>
    <row r="64" spans="1:9" ht="19" x14ac:dyDescent="0.25">
      <c r="A64" s="1" t="s">
        <v>37</v>
      </c>
      <c r="B64" s="49" t="s">
        <v>38</v>
      </c>
      <c r="C64" s="49"/>
      <c r="D64" s="49"/>
      <c r="E64" s="49"/>
      <c r="F64" s="49"/>
      <c r="G64" s="17">
        <v>5</v>
      </c>
    </row>
    <row r="65" spans="1:9" ht="19" x14ac:dyDescent="0.25">
      <c r="A65" s="1"/>
      <c r="B65" s="20"/>
      <c r="C65" s="20"/>
      <c r="D65" s="20"/>
      <c r="E65" s="20"/>
      <c r="F65" s="20"/>
      <c r="G65" s="17"/>
    </row>
    <row r="66" spans="1:9" ht="18.75" customHeight="1" x14ac:dyDescent="0.25">
      <c r="A66" s="44" t="s">
        <v>39</v>
      </c>
      <c r="B66" s="44"/>
      <c r="C66" s="44"/>
      <c r="D66" s="44"/>
      <c r="E66" s="44"/>
      <c r="F66" s="20"/>
      <c r="G66" s="17"/>
    </row>
    <row r="67" spans="1:9" ht="24.75" customHeight="1" thickBot="1" x14ac:dyDescent="0.3">
      <c r="A67" s="1"/>
      <c r="B67" s="20"/>
      <c r="C67" s="20"/>
      <c r="D67" s="20"/>
      <c r="E67" s="20"/>
      <c r="F67" s="20"/>
      <c r="G67" s="17"/>
    </row>
    <row r="68" spans="1:9" ht="19" x14ac:dyDescent="0.25">
      <c r="A68" s="32" t="s">
        <v>40</v>
      </c>
      <c r="B68" s="39" t="s">
        <v>41</v>
      </c>
      <c r="C68" s="40" t="s">
        <v>42</v>
      </c>
      <c r="D68" s="20"/>
      <c r="E68" s="20"/>
      <c r="F68" s="20"/>
      <c r="G68" s="17"/>
    </row>
    <row r="69" spans="1:9" ht="19" x14ac:dyDescent="0.25">
      <c r="A69" s="1"/>
      <c r="B69" s="33">
        <v>2015</v>
      </c>
      <c r="C69" s="34">
        <v>1</v>
      </c>
      <c r="D69" s="20"/>
      <c r="F69" s="20"/>
      <c r="G69" s="17"/>
    </row>
    <row r="70" spans="1:9" ht="19" x14ac:dyDescent="0.25">
      <c r="A70" s="32" t="s">
        <v>43</v>
      </c>
      <c r="B70" s="33">
        <v>2016</v>
      </c>
      <c r="C70" s="34">
        <f>SUM($C69*9%)+$C69</f>
        <v>1.0900000000000001</v>
      </c>
      <c r="D70" s="20"/>
      <c r="E70" s="20"/>
      <c r="F70" s="20"/>
      <c r="G70" s="17"/>
    </row>
    <row r="71" spans="1:9" ht="16.5" customHeight="1" x14ac:dyDescent="0.25">
      <c r="A71" s="1"/>
      <c r="B71" s="33">
        <v>2017</v>
      </c>
      <c r="C71" s="34">
        <f t="shared" ref="C71:C74" si="0">SUM($C70*9%)+$C70</f>
        <v>1.1881000000000002</v>
      </c>
      <c r="D71" s="20"/>
      <c r="E71" s="35"/>
      <c r="F71" s="20"/>
      <c r="G71" s="17"/>
    </row>
    <row r="72" spans="1:9" ht="19" x14ac:dyDescent="0.25">
      <c r="A72" s="32" t="s">
        <v>44</v>
      </c>
      <c r="B72" s="33">
        <v>2018</v>
      </c>
      <c r="C72" s="34">
        <f t="shared" si="0"/>
        <v>1.2950290000000002</v>
      </c>
      <c r="D72" s="20"/>
      <c r="E72" s="20"/>
      <c r="F72" s="20"/>
      <c r="G72" s="17"/>
    </row>
    <row r="73" spans="1:9" ht="19" x14ac:dyDescent="0.25">
      <c r="A73" s="1"/>
      <c r="B73" s="33">
        <v>2019</v>
      </c>
      <c r="C73" s="34">
        <f t="shared" si="0"/>
        <v>1.4115816100000003</v>
      </c>
      <c r="D73" s="20"/>
      <c r="E73" s="20"/>
      <c r="F73" s="20"/>
      <c r="G73" s="17"/>
    </row>
    <row r="74" spans="1:9" ht="20" thickBot="1" x14ac:dyDescent="0.3">
      <c r="A74" s="1"/>
      <c r="B74" s="36">
        <v>2020</v>
      </c>
      <c r="C74" s="37">
        <f t="shared" si="0"/>
        <v>1.5386239549000003</v>
      </c>
      <c r="D74" s="20"/>
      <c r="E74" s="20"/>
      <c r="F74" s="20"/>
      <c r="G74" s="17"/>
    </row>
    <row r="75" spans="1:9" ht="19" x14ac:dyDescent="0.25">
      <c r="A75" s="1"/>
      <c r="B75" s="20"/>
      <c r="C75" s="20"/>
      <c r="D75" s="20"/>
      <c r="E75" s="20"/>
      <c r="F75" s="20"/>
      <c r="G75" s="17"/>
    </row>
    <row r="76" spans="1:9" ht="19" x14ac:dyDescent="0.25">
      <c r="A76" s="1" t="s">
        <v>26</v>
      </c>
      <c r="B76" s="20"/>
      <c r="C76" s="20"/>
      <c r="D76" s="20"/>
      <c r="E76" s="20"/>
      <c r="F76" s="20"/>
      <c r="G76" s="17"/>
    </row>
    <row r="77" spans="1:9" ht="15" customHeight="1" thickBot="1" x14ac:dyDescent="0.25"/>
    <row r="78" spans="1:9" ht="30" customHeight="1" thickBot="1" x14ac:dyDescent="0.3">
      <c r="A78" s="42" t="s">
        <v>45</v>
      </c>
      <c r="B78" s="42"/>
      <c r="C78" s="42"/>
      <c r="D78" s="42"/>
      <c r="E78" s="43"/>
      <c r="F78" s="38"/>
      <c r="G78" s="17">
        <v>2</v>
      </c>
      <c r="H78" s="25" t="s">
        <v>27</v>
      </c>
      <c r="I78" s="25">
        <v>0</v>
      </c>
    </row>
    <row r="79" spans="1:9" ht="30" customHeight="1" x14ac:dyDescent="0.2">
      <c r="A79" s="42"/>
      <c r="B79" s="42"/>
      <c r="C79" s="42"/>
      <c r="D79" s="42"/>
      <c r="E79" s="42"/>
      <c r="F79" s="22"/>
    </row>
    <row r="80" spans="1:9" ht="30" customHeight="1" thickBot="1" x14ac:dyDescent="0.25">
      <c r="A80" s="22"/>
      <c r="B80" s="22"/>
      <c r="C80" s="22"/>
      <c r="D80" s="22"/>
      <c r="E80" s="22"/>
      <c r="F80" s="22"/>
    </row>
    <row r="81" spans="1:9" ht="30" customHeight="1" thickBot="1" x14ac:dyDescent="0.3">
      <c r="A81" s="44" t="s">
        <v>46</v>
      </c>
      <c r="B81" s="44"/>
      <c r="C81" s="44"/>
      <c r="D81" s="44"/>
      <c r="E81" s="44"/>
      <c r="F81" s="38"/>
      <c r="G81" s="17">
        <v>3</v>
      </c>
      <c r="H81" s="25" t="s">
        <v>27</v>
      </c>
      <c r="I81" s="25">
        <v>0</v>
      </c>
    </row>
    <row r="82" spans="1:9" ht="21" customHeight="1" x14ac:dyDescent="0.25">
      <c r="A82" s="1"/>
      <c r="B82" s="25"/>
      <c r="C82" s="25"/>
      <c r="D82" s="25"/>
      <c r="E82" s="25"/>
      <c r="F82" s="22"/>
      <c r="G82" s="19"/>
    </row>
    <row r="83" spans="1:9" ht="23" x14ac:dyDescent="0.25">
      <c r="A83" s="45" t="s">
        <v>47</v>
      </c>
      <c r="B83" s="45"/>
      <c r="C83" s="45"/>
      <c r="D83" s="45"/>
      <c r="E83" s="45"/>
      <c r="F83" s="45"/>
      <c r="G83" s="45"/>
    </row>
    <row r="84" spans="1:9" ht="22" thickBot="1" x14ac:dyDescent="0.3">
      <c r="A84" s="1"/>
      <c r="B84" s="25"/>
      <c r="C84" s="25"/>
      <c r="D84" s="25"/>
      <c r="E84" s="25"/>
      <c r="F84" s="25"/>
      <c r="G84" s="19"/>
    </row>
    <row r="85" spans="1:9" ht="25" thickBot="1" x14ac:dyDescent="0.35">
      <c r="A85" s="46" t="s">
        <v>48</v>
      </c>
      <c r="B85" s="47"/>
      <c r="C85" s="47"/>
      <c r="D85" s="47"/>
      <c r="E85" s="47"/>
      <c r="F85" s="47"/>
      <c r="G85" s="48"/>
    </row>
    <row r="86" spans="1:9" x14ac:dyDescent="0.2">
      <c r="A86" t="s">
        <v>96</v>
      </c>
      <c r="B86">
        <v>5</v>
      </c>
    </row>
    <row r="88" spans="1:9" ht="27" customHeight="1" x14ac:dyDescent="0.2">
      <c r="A88" s="55" t="s">
        <v>69</v>
      </c>
      <c r="B88" s="55"/>
      <c r="E88" s="55" t="s">
        <v>69</v>
      </c>
      <c r="F88" s="55"/>
    </row>
    <row r="89" spans="1:9" ht="15" customHeight="1" x14ac:dyDescent="0.2"/>
    <row r="90" spans="1:9" ht="18" customHeight="1" x14ac:dyDescent="0.2">
      <c r="A90" s="58" t="s">
        <v>71</v>
      </c>
      <c r="E90" t="s">
        <v>50</v>
      </c>
      <c r="F90" s="56">
        <v>4200000</v>
      </c>
    </row>
    <row r="91" spans="1:9" x14ac:dyDescent="0.2">
      <c r="A91" t="s">
        <v>72</v>
      </c>
      <c r="B91" s="69">
        <v>4200000</v>
      </c>
      <c r="E91" t="s">
        <v>51</v>
      </c>
      <c r="F91">
        <v>5</v>
      </c>
    </row>
    <row r="92" spans="1:9" ht="23.25" customHeight="1" x14ac:dyDescent="0.2">
      <c r="A92" t="s">
        <v>73</v>
      </c>
      <c r="B92" s="69">
        <v>20000</v>
      </c>
      <c r="E92" t="s">
        <v>52</v>
      </c>
      <c r="F92" s="56">
        <v>42000</v>
      </c>
    </row>
    <row r="93" spans="1:9" x14ac:dyDescent="0.2">
      <c r="A93" t="s">
        <v>51</v>
      </c>
      <c r="B93" s="70">
        <v>5</v>
      </c>
    </row>
    <row r="94" spans="1:9" x14ac:dyDescent="0.2">
      <c r="A94" t="s">
        <v>74</v>
      </c>
      <c r="B94" s="69">
        <f>F97+F98</f>
        <v>210000</v>
      </c>
    </row>
    <row r="95" spans="1:9" ht="15" customHeight="1" x14ac:dyDescent="0.2">
      <c r="A95" t="s">
        <v>57</v>
      </c>
      <c r="B95" s="71">
        <v>0.35</v>
      </c>
      <c r="E95" t="s">
        <v>53</v>
      </c>
      <c r="F95" s="56">
        <v>650000</v>
      </c>
    </row>
    <row r="96" spans="1:9" ht="15" customHeight="1" x14ac:dyDescent="0.2">
      <c r="B96" s="69"/>
      <c r="E96" t="s">
        <v>54</v>
      </c>
      <c r="F96" s="56">
        <v>425000</v>
      </c>
    </row>
    <row r="97" spans="1:6" ht="15" customHeight="1" x14ac:dyDescent="0.2">
      <c r="A97" t="s">
        <v>75</v>
      </c>
      <c r="B97" s="69">
        <v>340000</v>
      </c>
      <c r="E97" t="s">
        <v>55</v>
      </c>
      <c r="F97" s="56">
        <v>140000</v>
      </c>
    </row>
    <row r="98" spans="1:6" ht="15" customHeight="1" x14ac:dyDescent="0.2">
      <c r="A98" t="s">
        <v>76</v>
      </c>
      <c r="B98" s="70">
        <v>2</v>
      </c>
      <c r="E98" t="s">
        <v>56</v>
      </c>
      <c r="F98" s="56">
        <v>70000</v>
      </c>
    </row>
    <row r="99" spans="1:6" ht="21.75" customHeight="1" x14ac:dyDescent="0.2">
      <c r="A99" t="s">
        <v>51</v>
      </c>
      <c r="B99" s="72">
        <v>5</v>
      </c>
      <c r="E99" t="s">
        <v>57</v>
      </c>
      <c r="F99" s="57">
        <v>0.35</v>
      </c>
    </row>
    <row r="100" spans="1:6" ht="27" customHeight="1" x14ac:dyDescent="0.2">
      <c r="A100" t="s">
        <v>77</v>
      </c>
      <c r="B100" s="69">
        <f>228000-10000</f>
        <v>218000</v>
      </c>
    </row>
    <row r="101" spans="1:6" ht="15" customHeight="1" x14ac:dyDescent="0.2">
      <c r="E101" s="58" t="s">
        <v>58</v>
      </c>
    </row>
    <row r="102" spans="1:6" ht="15" customHeight="1" x14ac:dyDescent="0.2">
      <c r="A102" s="58" t="s">
        <v>78</v>
      </c>
      <c r="E102" s="59" t="s">
        <v>59</v>
      </c>
      <c r="F102" s="56">
        <f>F95+F96</f>
        <v>1075000</v>
      </c>
    </row>
    <row r="103" spans="1:6" ht="15" customHeight="1" x14ac:dyDescent="0.2">
      <c r="A103" t="s">
        <v>79</v>
      </c>
      <c r="B103" s="73">
        <v>340000</v>
      </c>
      <c r="E103" s="59" t="s">
        <v>55</v>
      </c>
      <c r="F103" s="56">
        <f>140000+70000</f>
        <v>210000</v>
      </c>
    </row>
    <row r="104" spans="1:6" ht="15" customHeight="1" x14ac:dyDescent="0.2">
      <c r="A104" t="s">
        <v>80</v>
      </c>
      <c r="B104" s="72">
        <f>(B103/5)*2</f>
        <v>136000</v>
      </c>
      <c r="E104" s="59" t="s">
        <v>60</v>
      </c>
      <c r="F104" s="56">
        <f>+F102-F103</f>
        <v>865000</v>
      </c>
    </row>
    <row r="105" spans="1:6" ht="15" customHeight="1" x14ac:dyDescent="0.2">
      <c r="A105" s="74" t="s">
        <v>81</v>
      </c>
      <c r="B105" s="75">
        <f>+B103-B104</f>
        <v>204000</v>
      </c>
      <c r="E105" s="59" t="s">
        <v>61</v>
      </c>
      <c r="F105" s="56">
        <f>+F90/F91</f>
        <v>840000</v>
      </c>
    </row>
    <row r="106" spans="1:6" ht="15" customHeight="1" x14ac:dyDescent="0.2">
      <c r="E106" s="59" t="s">
        <v>62</v>
      </c>
      <c r="F106" s="56">
        <f>+F104-F105</f>
        <v>25000</v>
      </c>
    </row>
    <row r="107" spans="1:6" ht="15" customHeight="1" x14ac:dyDescent="0.2">
      <c r="A107" t="s">
        <v>82</v>
      </c>
      <c r="B107" s="72">
        <f>+B97/B99</f>
        <v>68000</v>
      </c>
      <c r="E107" s="59" t="s">
        <v>63</v>
      </c>
      <c r="F107" s="56">
        <f>+F106*F99</f>
        <v>8750</v>
      </c>
    </row>
    <row r="108" spans="1:6" ht="15" customHeight="1" x14ac:dyDescent="0.2">
      <c r="A108" t="s">
        <v>83</v>
      </c>
      <c r="B108" s="72">
        <f>+B107*B98</f>
        <v>136000</v>
      </c>
      <c r="E108" s="60" t="s">
        <v>64</v>
      </c>
      <c r="F108" s="61">
        <f>+F106-F107</f>
        <v>16250</v>
      </c>
    </row>
    <row r="109" spans="1:6" ht="15" customHeight="1" x14ac:dyDescent="0.2"/>
    <row r="110" spans="1:6" ht="15" customHeight="1" x14ac:dyDescent="0.2">
      <c r="A110" s="58" t="s">
        <v>84</v>
      </c>
      <c r="E110" s="62" t="s">
        <v>65</v>
      </c>
      <c r="F110" s="63"/>
    </row>
    <row r="111" spans="1:6" ht="15" customHeight="1" x14ac:dyDescent="0.2">
      <c r="A111" t="s">
        <v>85</v>
      </c>
      <c r="B111" s="69">
        <f>+B100</f>
        <v>218000</v>
      </c>
      <c r="E111" s="59" t="s">
        <v>62</v>
      </c>
      <c r="F111" s="64">
        <f>+F106</f>
        <v>25000</v>
      </c>
    </row>
    <row r="112" spans="1:6" ht="15" customHeight="1" x14ac:dyDescent="0.2">
      <c r="A112" t="s">
        <v>86</v>
      </c>
      <c r="B112" s="69">
        <f>+B105</f>
        <v>204000</v>
      </c>
      <c r="E112" s="59" t="s">
        <v>66</v>
      </c>
      <c r="F112" s="65">
        <f>+F105</f>
        <v>840000</v>
      </c>
    </row>
    <row r="113" spans="1:6" ht="15" customHeight="1" x14ac:dyDescent="0.2">
      <c r="A113" t="s">
        <v>87</v>
      </c>
      <c r="B113" s="73">
        <f>+B111-B112</f>
        <v>14000</v>
      </c>
      <c r="E113" s="59" t="s">
        <v>67</v>
      </c>
      <c r="F113" s="65">
        <f>+F107</f>
        <v>8750</v>
      </c>
    </row>
    <row r="114" spans="1:6" ht="15" customHeight="1" x14ac:dyDescent="0.2">
      <c r="A114" s="74" t="s">
        <v>88</v>
      </c>
      <c r="B114" s="76">
        <f>+B113*B95</f>
        <v>4900</v>
      </c>
      <c r="E114" s="66" t="s">
        <v>70</v>
      </c>
      <c r="F114" s="67">
        <f>+F111+F112-F113</f>
        <v>856250</v>
      </c>
    </row>
    <row r="116" spans="1:6" ht="15" customHeight="1" x14ac:dyDescent="0.2">
      <c r="A116" s="58" t="s">
        <v>89</v>
      </c>
    </row>
    <row r="117" spans="1:6" x14ac:dyDescent="0.2">
      <c r="A117" t="s">
        <v>90</v>
      </c>
      <c r="B117" s="69">
        <f>+B91*-1</f>
        <v>-4200000</v>
      </c>
    </row>
    <row r="118" spans="1:6" x14ac:dyDescent="0.2">
      <c r="A118" t="s">
        <v>91</v>
      </c>
      <c r="B118" s="69">
        <f>+B92*-1</f>
        <v>-20000</v>
      </c>
    </row>
    <row r="119" spans="1:6" x14ac:dyDescent="0.2">
      <c r="A119" t="s">
        <v>92</v>
      </c>
      <c r="B119" s="69">
        <f>+B94*-1</f>
        <v>-210000</v>
      </c>
    </row>
    <row r="120" spans="1:6" x14ac:dyDescent="0.2">
      <c r="A120" t="s">
        <v>93</v>
      </c>
      <c r="B120" s="69">
        <f>+B100</f>
        <v>218000</v>
      </c>
    </row>
    <row r="121" spans="1:6" x14ac:dyDescent="0.2">
      <c r="A121" t="s">
        <v>94</v>
      </c>
      <c r="B121" s="73">
        <f>-B114</f>
        <v>-4900</v>
      </c>
    </row>
    <row r="122" spans="1:6" ht="16" x14ac:dyDescent="0.2">
      <c r="A122" s="68" t="s">
        <v>95</v>
      </c>
      <c r="B122" s="77">
        <f>SUM(B117:B121)</f>
        <v>-4216900</v>
      </c>
    </row>
    <row r="126" spans="1:6" ht="16" x14ac:dyDescent="0.2">
      <c r="A126" t="s">
        <v>97</v>
      </c>
      <c r="B126" s="69">
        <f>F103</f>
        <v>210000</v>
      </c>
      <c r="E126" s="58" t="s">
        <v>98</v>
      </c>
    </row>
    <row r="127" spans="1:6" x14ac:dyDescent="0.2">
      <c r="A127" t="s">
        <v>52</v>
      </c>
      <c r="B127" s="69">
        <v>150000</v>
      </c>
      <c r="E127" s="56" t="str">
        <f>A85</f>
        <v xml:space="preserve">DEJAR SUS CÁLCULOS A PARTIR DE AQUÍ </v>
      </c>
      <c r="F127" s="56">
        <f>B85</f>
        <v>0</v>
      </c>
    </row>
    <row r="128" spans="1:6" x14ac:dyDescent="0.2">
      <c r="E128" t="s">
        <v>52</v>
      </c>
      <c r="F128" s="69">
        <v>210000</v>
      </c>
    </row>
    <row r="129" spans="1:6" x14ac:dyDescent="0.2">
      <c r="E129" t="s">
        <v>99</v>
      </c>
      <c r="F129" s="56">
        <f>F127-F128</f>
        <v>-210000</v>
      </c>
    </row>
    <row r="131" spans="1:6" x14ac:dyDescent="0.2">
      <c r="E131" t="s">
        <v>100</v>
      </c>
      <c r="F131" s="56">
        <f>F129/B86</f>
        <v>-42000</v>
      </c>
    </row>
    <row r="133" spans="1:6" x14ac:dyDescent="0.2">
      <c r="E133" t="s">
        <v>101</v>
      </c>
    </row>
    <row r="134" spans="1:6" x14ac:dyDescent="0.2">
      <c r="A134" t="s">
        <v>59</v>
      </c>
      <c r="B134" s="56">
        <f>F102</f>
        <v>1075000</v>
      </c>
    </row>
    <row r="135" spans="1:6" x14ac:dyDescent="0.2">
      <c r="A135" t="s">
        <v>55</v>
      </c>
      <c r="B135" s="56">
        <v>840000</v>
      </c>
    </row>
    <row r="136" spans="1:6" x14ac:dyDescent="0.2">
      <c r="A136" t="s">
        <v>57</v>
      </c>
      <c r="B136" s="57">
        <v>0.35</v>
      </c>
    </row>
    <row r="138" spans="1:6" ht="16" x14ac:dyDescent="0.2">
      <c r="A138" s="58" t="s">
        <v>58</v>
      </c>
    </row>
    <row r="139" spans="1:6" x14ac:dyDescent="0.2">
      <c r="A139" s="59" t="s">
        <v>59</v>
      </c>
      <c r="B139" s="56">
        <f>B134</f>
        <v>1075000</v>
      </c>
    </row>
    <row r="140" spans="1:6" x14ac:dyDescent="0.2">
      <c r="A140" s="59" t="s">
        <v>55</v>
      </c>
      <c r="B140" s="56">
        <f>B135</f>
        <v>840000</v>
      </c>
    </row>
    <row r="141" spans="1:6" x14ac:dyDescent="0.2">
      <c r="A141" s="59" t="s">
        <v>60</v>
      </c>
      <c r="B141" s="56">
        <f>+B139-B140</f>
        <v>235000</v>
      </c>
    </row>
    <row r="142" spans="1:6" x14ac:dyDescent="0.2">
      <c r="A142" s="59" t="s">
        <v>61</v>
      </c>
      <c r="B142" s="56">
        <f>F105</f>
        <v>840000</v>
      </c>
    </row>
    <row r="143" spans="1:6" x14ac:dyDescent="0.2">
      <c r="A143" s="59" t="s">
        <v>62</v>
      </c>
      <c r="B143" s="56">
        <f>+B141-B142</f>
        <v>-605000</v>
      </c>
    </row>
    <row r="144" spans="1:6" x14ac:dyDescent="0.2">
      <c r="A144" s="59" t="s">
        <v>63</v>
      </c>
      <c r="B144" s="56">
        <f>+B143*B136</f>
        <v>-211750</v>
      </c>
    </row>
    <row r="145" spans="1:7" ht="16" x14ac:dyDescent="0.2">
      <c r="A145" s="60" t="s">
        <v>64</v>
      </c>
      <c r="B145" s="61">
        <f>+B143-B144</f>
        <v>-393250</v>
      </c>
    </row>
    <row r="147" spans="1:7" ht="16" x14ac:dyDescent="0.2">
      <c r="A147" s="62" t="s">
        <v>65</v>
      </c>
      <c r="B147" s="63"/>
    </row>
    <row r="148" spans="1:7" x14ac:dyDescent="0.2">
      <c r="A148" s="59" t="s">
        <v>62</v>
      </c>
      <c r="B148" s="64">
        <f>+B143</f>
        <v>-605000</v>
      </c>
    </row>
    <row r="149" spans="1:7" x14ac:dyDescent="0.2">
      <c r="A149" s="59" t="s">
        <v>66</v>
      </c>
      <c r="B149" s="65">
        <f>+B142</f>
        <v>840000</v>
      </c>
    </row>
    <row r="150" spans="1:7" x14ac:dyDescent="0.2">
      <c r="A150" s="59" t="s">
        <v>67</v>
      </c>
      <c r="B150" s="65">
        <f>+B144</f>
        <v>-211750</v>
      </c>
    </row>
    <row r="151" spans="1:7" ht="16" x14ac:dyDescent="0.2">
      <c r="A151" s="66" t="s">
        <v>68</v>
      </c>
      <c r="B151" s="67">
        <f>+B148+B149-B150</f>
        <v>446750</v>
      </c>
    </row>
    <row r="155" spans="1:7" ht="16" x14ac:dyDescent="0.2">
      <c r="A155" s="62" t="s">
        <v>102</v>
      </c>
      <c r="B155" s="79">
        <v>0</v>
      </c>
      <c r="C155" s="79">
        <v>1</v>
      </c>
      <c r="D155" s="79">
        <v>2</v>
      </c>
      <c r="E155" s="79">
        <v>3</v>
      </c>
      <c r="F155" s="79">
        <v>4</v>
      </c>
      <c r="G155" s="79">
        <v>5</v>
      </c>
    </row>
    <row r="156" spans="1:7" x14ac:dyDescent="0.2">
      <c r="A156" s="63"/>
      <c r="B156" s="63"/>
      <c r="C156" s="63"/>
      <c r="D156" s="63"/>
      <c r="E156" s="63"/>
      <c r="F156" s="63"/>
      <c r="G156" s="63"/>
    </row>
    <row r="157" spans="1:7" x14ac:dyDescent="0.2">
      <c r="A157" s="63" t="s">
        <v>103</v>
      </c>
      <c r="B157" s="59"/>
      <c r="C157" s="63"/>
      <c r="D157" s="63"/>
      <c r="E157" s="63"/>
      <c r="F157" s="63"/>
      <c r="G157" s="63"/>
    </row>
    <row r="158" spans="1:7" x14ac:dyDescent="0.2">
      <c r="A158" s="63" t="s">
        <v>104</v>
      </c>
      <c r="B158" s="64">
        <f>B122</f>
        <v>-4216900</v>
      </c>
      <c r="C158" s="63"/>
      <c r="D158" s="63"/>
      <c r="E158" s="63"/>
      <c r="F158" s="63"/>
      <c r="G158" s="63"/>
    </row>
    <row r="159" spans="1:7" x14ac:dyDescent="0.2">
      <c r="A159" s="63" t="s">
        <v>105</v>
      </c>
      <c r="B159" s="59">
        <v>-95000</v>
      </c>
      <c r="C159" s="63"/>
      <c r="D159" s="63"/>
      <c r="E159" s="63"/>
      <c r="F159" s="63"/>
      <c r="G159" s="63"/>
    </row>
    <row r="160" spans="1:7" x14ac:dyDescent="0.2">
      <c r="A160" s="63"/>
      <c r="B160" s="63"/>
      <c r="C160" s="63"/>
      <c r="D160" s="63"/>
      <c r="E160" s="63"/>
      <c r="F160" s="63"/>
      <c r="G160" s="63"/>
    </row>
    <row r="161" spans="1:7" x14ac:dyDescent="0.2">
      <c r="A161" s="63" t="s">
        <v>106</v>
      </c>
      <c r="B161" s="63"/>
      <c r="C161" s="64">
        <f>B151</f>
        <v>446750</v>
      </c>
      <c r="D161" s="64">
        <f>B151</f>
        <v>446750</v>
      </c>
      <c r="E161" s="64">
        <f>B151</f>
        <v>446750</v>
      </c>
      <c r="F161" s="64">
        <f>B151</f>
        <v>446750</v>
      </c>
      <c r="G161" s="64">
        <f>B151</f>
        <v>446750</v>
      </c>
    </row>
    <row r="162" spans="1:7" x14ac:dyDescent="0.2">
      <c r="A162" s="63"/>
      <c r="B162" s="63"/>
      <c r="C162" s="63"/>
      <c r="D162" s="63"/>
      <c r="E162" s="63"/>
      <c r="F162" s="63"/>
      <c r="G162" s="63"/>
    </row>
    <row r="163" spans="1:7" x14ac:dyDescent="0.2">
      <c r="A163" s="63" t="s">
        <v>85</v>
      </c>
      <c r="B163" s="63"/>
      <c r="C163" s="63"/>
      <c r="D163" s="63"/>
      <c r="E163" s="64">
        <v>210000</v>
      </c>
      <c r="F163" s="64">
        <v>210000</v>
      </c>
      <c r="G163" s="64">
        <v>210000</v>
      </c>
    </row>
    <row r="164" spans="1:7" x14ac:dyDescent="0.2">
      <c r="A164" s="63" t="s">
        <v>97</v>
      </c>
      <c r="B164" s="63"/>
      <c r="C164" s="63"/>
      <c r="D164" s="63"/>
      <c r="E164" s="59">
        <f>B126</f>
        <v>210000</v>
      </c>
      <c r="F164" s="59">
        <f>C126</f>
        <v>0</v>
      </c>
      <c r="G164" s="59">
        <f>D126</f>
        <v>0</v>
      </c>
    </row>
    <row r="165" spans="1:7" ht="16" x14ac:dyDescent="0.2">
      <c r="A165" s="79" t="s">
        <v>107</v>
      </c>
      <c r="B165" s="80">
        <f>SUM(B158:B164)</f>
        <v>-4311900</v>
      </c>
      <c r="C165" s="81">
        <f>SUM(C161:C164)</f>
        <v>446750</v>
      </c>
      <c r="D165" s="81">
        <f>SUM(D161:D164)</f>
        <v>446750</v>
      </c>
      <c r="E165" s="80">
        <f>E161+E163+E164</f>
        <v>866750</v>
      </c>
      <c r="F165" s="80">
        <f>F161+F163+F164</f>
        <v>656750</v>
      </c>
      <c r="G165" s="80">
        <f>G161+G163+G164</f>
        <v>656750</v>
      </c>
    </row>
    <row r="168" spans="1:7" x14ac:dyDescent="0.2">
      <c r="A168" t="s">
        <v>108</v>
      </c>
      <c r="B168" s="82">
        <f>NPV(0.12,B165:G165)</f>
        <v>-1919553.652995372</v>
      </c>
    </row>
    <row r="169" spans="1:7" x14ac:dyDescent="0.2">
      <c r="A169" t="s">
        <v>109</v>
      </c>
      <c r="B169">
        <f>B168/B122*100</f>
        <v>45.52049261294723</v>
      </c>
    </row>
    <row r="170" spans="1:7" x14ac:dyDescent="0.2">
      <c r="A170" t="s">
        <v>110</v>
      </c>
      <c r="B170" s="83">
        <f>IRR(B165:G165)</f>
        <v>-9.7651799637219483E-2</v>
      </c>
    </row>
  </sheetData>
  <mergeCells count="28">
    <mergeCell ref="A88:B88"/>
    <mergeCell ref="E88:F88"/>
    <mergeCell ref="A2:E2"/>
    <mergeCell ref="A3:E3"/>
    <mergeCell ref="A4:E4"/>
    <mergeCell ref="A5:E5"/>
    <mergeCell ref="A13:A17"/>
    <mergeCell ref="B13:F13"/>
    <mergeCell ref="B15:F15"/>
    <mergeCell ref="B17:F17"/>
    <mergeCell ref="B19:F19"/>
    <mergeCell ref="A21:F21"/>
    <mergeCell ref="A23:F23"/>
    <mergeCell ref="A25:F25"/>
    <mergeCell ref="A27:F27"/>
    <mergeCell ref="A55:E55"/>
    <mergeCell ref="A57:E57"/>
    <mergeCell ref="A59:E59"/>
    <mergeCell ref="A61:E61"/>
    <mergeCell ref="A29:F29"/>
    <mergeCell ref="A31:F31"/>
    <mergeCell ref="A33:F33"/>
    <mergeCell ref="A78:E79"/>
    <mergeCell ref="A81:E81"/>
    <mergeCell ref="A83:G83"/>
    <mergeCell ref="A85:G85"/>
    <mergeCell ref="B64:F64"/>
    <mergeCell ref="A66:E66"/>
  </mergeCells>
  <pageMargins left="0.7" right="0.7" top="0.75" bottom="0.75" header="0.3" footer="0.3"/>
  <pageSetup scale="46" orientation="portrait" r:id="rId1"/>
  <rowBreaks count="1" manualBreakCount="1">
    <brk id="54" max="6" man="1"/>
  </rowBreaks>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Hoja1</vt:lpstr>
      <vt:lpstr>Hoja1!Print_Area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CID CANALES</dc:creator>
  <cp:lastModifiedBy>Microsoft Office User</cp:lastModifiedBy>
  <dcterms:created xsi:type="dcterms:W3CDTF">2022-03-09T20:49:43Z</dcterms:created>
  <dcterms:modified xsi:type="dcterms:W3CDTF">2022-03-12T16:31:28Z</dcterms:modified>
</cp:coreProperties>
</file>