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megam\Unitec\Master en Finanzas\masterFinanzasFinanzasGerenciales\Semana 1\"/>
    </mc:Choice>
  </mc:AlternateContent>
  <xr:revisionPtr revIDLastSave="0" documentId="13_ncr:1_{DE696929-CCC1-4FFA-965C-46D54A36345F}" xr6:coauthVersionLast="47" xr6:coauthVersionMax="47" xr10:uidLastSave="{00000000-0000-0000-0000-000000000000}"/>
  <bookViews>
    <workbookView xWindow="-110" yWindow="-110" windowWidth="25820" windowHeight="14020" xr2:uid="{48B1E791-27D1-4260-8810-D6375FC98DB1}"/>
  </bookViews>
  <sheets>
    <sheet name="Portada" sheetId="14" r:id="rId1"/>
    <sheet name="Pregunta 1" sheetId="4" r:id="rId2"/>
    <sheet name="Pregunta 2" sheetId="5" r:id="rId3"/>
    <sheet name="Pregunta 3" sheetId="6" r:id="rId4"/>
    <sheet name="Pregunta 4" sheetId="7" r:id="rId5"/>
    <sheet name="Pregunta 5" sheetId="8" r:id="rId6"/>
    <sheet name="Ejercicio 1" sheetId="12" r:id="rId7"/>
    <sheet name="Ejercicio 2" sheetId="11" r:id="rId8"/>
    <sheet name="Ejercicio 3" sheetId="15" r:id="rId9"/>
    <sheet name="Ejercicio 4" sheetId="13" r:id="rId10"/>
    <sheet name="Ejercicio 5" sheetId="10" r:id="rId11"/>
    <sheet name="Ejercicio 6" sheetId="9" r:id="rId12"/>
    <sheet name="Ejercicio 9" sheetId="1" r:id="rId13"/>
    <sheet name="Ejercicio 8" sheetId="2" r:id="rId14"/>
    <sheet name="Ejercicio 7" sheetId="3"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40" i="15" l="1"/>
  <c r="A39" i="15"/>
  <c r="A38" i="15"/>
  <c r="A37" i="15"/>
  <c r="A36" i="15"/>
  <c r="A32" i="15"/>
  <c r="A31" i="15"/>
  <c r="A30" i="15"/>
  <c r="A29" i="15"/>
  <c r="A28" i="15"/>
  <c r="C15" i="13" l="1"/>
  <c r="E21" i="12"/>
  <c r="B18" i="12"/>
  <c r="C42" i="11"/>
  <c r="G41" i="11"/>
  <c r="C33" i="11"/>
  <c r="G31" i="11"/>
  <c r="C28" i="11"/>
  <c r="I17" i="10" l="1"/>
  <c r="I16" i="10"/>
  <c r="I15" i="10"/>
  <c r="J15" i="10" s="1"/>
  <c r="H15" i="10"/>
  <c r="I14" i="10"/>
  <c r="J14" i="10" s="1"/>
  <c r="H14" i="10"/>
  <c r="I13" i="10"/>
  <c r="J13" i="10" s="1"/>
  <c r="H13" i="10"/>
  <c r="I12" i="10"/>
  <c r="D10" i="10"/>
  <c r="H31" i="9"/>
  <c r="F31" i="9"/>
  <c r="D31" i="9"/>
  <c r="H30" i="9"/>
  <c r="F30" i="9"/>
  <c r="D30" i="9"/>
  <c r="H29" i="9"/>
  <c r="F29" i="9"/>
  <c r="D29" i="9"/>
  <c r="H28" i="9"/>
  <c r="F28" i="9"/>
  <c r="D28" i="9"/>
  <c r="H27" i="9"/>
  <c r="F27" i="9"/>
  <c r="D27" i="9"/>
  <c r="H26" i="9"/>
  <c r="F26" i="9"/>
  <c r="D26" i="9"/>
  <c r="H25" i="9"/>
  <c r="F25" i="9"/>
  <c r="D25" i="9"/>
  <c r="H24" i="9"/>
  <c r="F24" i="9"/>
  <c r="D24" i="9"/>
  <c r="H23" i="9"/>
  <c r="F23" i="9"/>
  <c r="D23" i="9"/>
  <c r="H22" i="9"/>
  <c r="F22" i="9"/>
  <c r="D22" i="9"/>
  <c r="H21" i="9"/>
  <c r="F21" i="9"/>
  <c r="D21" i="9"/>
  <c r="H20" i="9"/>
  <c r="F20" i="9"/>
  <c r="D20" i="9"/>
  <c r="H19" i="9"/>
  <c r="F19" i="9"/>
  <c r="D19" i="9"/>
  <c r="C14" i="9"/>
  <c r="C30" i="9" s="1"/>
  <c r="G39" i="3"/>
  <c r="H39" i="3" s="1"/>
  <c r="E39" i="3"/>
  <c r="C39" i="3"/>
  <c r="D39" i="3" s="1"/>
  <c r="B39" i="3"/>
  <c r="F39" i="3" s="1"/>
  <c r="G38" i="3"/>
  <c r="H38" i="3" s="1"/>
  <c r="E38" i="3"/>
  <c r="F38" i="3" s="1"/>
  <c r="C38" i="3"/>
  <c r="D38" i="3" s="1"/>
  <c r="B38" i="3"/>
  <c r="H37" i="3"/>
  <c r="G37" i="3"/>
  <c r="E37" i="3"/>
  <c r="F37" i="3" s="1"/>
  <c r="D37" i="3"/>
  <c r="C37" i="3"/>
  <c r="B37" i="3"/>
  <c r="G36" i="3"/>
  <c r="H36" i="3" s="1"/>
  <c r="E36" i="3"/>
  <c r="F36" i="3" s="1"/>
  <c r="C36" i="3"/>
  <c r="D36" i="3" s="1"/>
  <c r="B36" i="3"/>
  <c r="G35" i="3"/>
  <c r="H35" i="3" s="1"/>
  <c r="F35" i="3"/>
  <c r="E35" i="3"/>
  <c r="C35" i="3"/>
  <c r="D35" i="3" s="1"/>
  <c r="B35" i="3"/>
  <c r="G34" i="3"/>
  <c r="E34" i="3"/>
  <c r="C34" i="3"/>
  <c r="G25" i="3"/>
  <c r="H25" i="3" s="1"/>
  <c r="E25" i="3"/>
  <c r="F25" i="3" s="1"/>
  <c r="C25" i="3"/>
  <c r="D25" i="3" s="1"/>
  <c r="B25" i="3"/>
  <c r="G24" i="3"/>
  <c r="H24" i="3" s="1"/>
  <c r="E24" i="3"/>
  <c r="C24" i="3"/>
  <c r="D24" i="3" s="1"/>
  <c r="B24" i="3"/>
  <c r="F24" i="3" s="1"/>
  <c r="G23" i="3"/>
  <c r="H23" i="3" s="1"/>
  <c r="E23" i="3"/>
  <c r="F23" i="3" s="1"/>
  <c r="C23" i="3"/>
  <c r="D23" i="3" s="1"/>
  <c r="B23" i="3"/>
  <c r="H22" i="3"/>
  <c r="G22" i="3"/>
  <c r="E22" i="3"/>
  <c r="F22" i="3" s="1"/>
  <c r="D22" i="3"/>
  <c r="C22" i="3"/>
  <c r="B22" i="3"/>
  <c r="G21" i="3"/>
  <c r="H21" i="3" s="1"/>
  <c r="E21" i="3"/>
  <c r="F21" i="3" s="1"/>
  <c r="C21" i="3"/>
  <c r="D21" i="3" s="1"/>
  <c r="B21" i="3"/>
  <c r="G20" i="3"/>
  <c r="E20" i="3"/>
  <c r="C20" i="3"/>
  <c r="D26" i="2"/>
  <c r="E26" i="2" s="1"/>
  <c r="D25" i="2"/>
  <c r="E25" i="2" s="1"/>
  <c r="D24" i="2"/>
  <c r="E24" i="2" s="1"/>
  <c r="D23" i="2"/>
  <c r="E23" i="2" s="1"/>
  <c r="D22" i="2"/>
  <c r="E22" i="2" s="1"/>
  <c r="C34" i="1"/>
  <c r="B34" i="1"/>
  <c r="C33" i="1"/>
  <c r="C24" i="1"/>
  <c r="B24" i="1"/>
  <c r="B33" i="1" s="1"/>
  <c r="C23" i="1"/>
  <c r="C32" i="1" s="1"/>
  <c r="C36" i="1" s="1"/>
  <c r="B23" i="1"/>
  <c r="B32" i="1" s="1"/>
  <c r="E27" i="2" l="1"/>
  <c r="C28" i="9"/>
  <c r="I28" i="9" s="1"/>
  <c r="C20" i="9"/>
  <c r="I20" i="9" s="1"/>
  <c r="G28" i="9"/>
  <c r="C25" i="9"/>
  <c r="G25" i="9" s="1"/>
  <c r="C27" i="9"/>
  <c r="E27" i="9" s="1"/>
  <c r="C29" i="9"/>
  <c r="G29" i="9" s="1"/>
  <c r="G27" i="9"/>
  <c r="E29" i="9"/>
  <c r="C21" i="9"/>
  <c r="G21" i="9" s="1"/>
  <c r="E21" i="9"/>
  <c r="I29" i="9"/>
  <c r="H16" i="10"/>
  <c r="J16" i="10" s="1"/>
  <c r="H17" i="10"/>
  <c r="J17" i="10" s="1"/>
  <c r="E30" i="9"/>
  <c r="G30" i="9"/>
  <c r="I24" i="9"/>
  <c r="G24" i="9"/>
  <c r="I30" i="9"/>
  <c r="C26" i="9"/>
  <c r="G26" i="9" s="1"/>
  <c r="C24" i="9"/>
  <c r="E24" i="9" s="1"/>
  <c r="C23" i="9"/>
  <c r="C31" i="9"/>
  <c r="C22" i="9"/>
  <c r="E22" i="9" s="1"/>
  <c r="D26" i="3"/>
  <c r="F26" i="3"/>
  <c r="D40" i="3"/>
  <c r="H26" i="3"/>
  <c r="F40" i="3"/>
  <c r="H40" i="3"/>
  <c r="C26" i="1"/>
  <c r="E20" i="9" l="1"/>
  <c r="E28" i="9"/>
  <c r="E25" i="9"/>
  <c r="I21" i="9"/>
  <c r="G20" i="9"/>
  <c r="I25" i="9"/>
  <c r="I27" i="9"/>
  <c r="J18" i="10"/>
  <c r="G22" i="9"/>
  <c r="I22" i="9"/>
  <c r="I26" i="9"/>
  <c r="E26" i="9"/>
  <c r="I31" i="9"/>
  <c r="E31" i="9"/>
  <c r="G31" i="9"/>
  <c r="E23" i="9"/>
  <c r="E32" i="9" s="1"/>
  <c r="I23" i="9"/>
  <c r="G23" i="9"/>
  <c r="I32" i="9" l="1"/>
  <c r="G32" i="9"/>
</calcChain>
</file>

<file path=xl/sharedStrings.xml><?xml version="1.0" encoding="utf-8"?>
<sst xmlns="http://schemas.openxmlformats.org/spreadsheetml/2006/main" count="154" uniqueCount="89">
  <si>
    <t>Dividendo</t>
  </si>
  <si>
    <t>ks</t>
  </si>
  <si>
    <t>g1</t>
  </si>
  <si>
    <t>g2</t>
  </si>
  <si>
    <t>a. Valor de la acción con un crecimiento anual de 0%</t>
  </si>
  <si>
    <t>Valor</t>
  </si>
  <si>
    <t>b. Valor de la acción con un crecmiento anual de 5%</t>
  </si>
  <si>
    <t>Rendimiento Requerido</t>
  </si>
  <si>
    <t>a. Flujos de Efectivo</t>
  </si>
  <si>
    <t>Año</t>
  </si>
  <si>
    <t>Flujos</t>
  </si>
  <si>
    <t>Factor Descuento</t>
  </si>
  <si>
    <t>Flujos Descontados</t>
  </si>
  <si>
    <t>b. Precio Máximo a pagar</t>
  </si>
  <si>
    <t>El precio máximo que estaría dispuesto a pagar por el automivil es 54,284.66</t>
  </si>
  <si>
    <t>Tasa Cupón</t>
  </si>
  <si>
    <t>n</t>
  </si>
  <si>
    <t>a. Precio con Descuento, a la par y a precio alto</t>
  </si>
  <si>
    <t>Tasa</t>
  </si>
  <si>
    <t>Factor de Descuento</t>
  </si>
  <si>
    <t>b. Valor del Bono $10,000.00</t>
  </si>
  <si>
    <t xml:space="preserve">Explique porque cuando las tasas de interés en el mercado suben, el valor de un bono baja. </t>
  </si>
  <si>
    <t>R/ El aumento de las tasas de interés aumentan el rendimiento requerido, lo que ocasiona una disminución del valor de los bonos.</t>
  </si>
  <si>
    <t>Por ejemplo, las tasas interés del mercado están en 4% anual y presentan una tendencia al alza. Si un bono fue emitido con una tasa de 3% anual implica que el bono es menos atractivo (en términos relativos el bono paga menos que lo que paga en promedio el mercado) y su precio baja. Caso contrario si las tasas de mercado tienen una tendencia a la baja.</t>
  </si>
  <si>
    <t>La posibilidad de que las tasas de interés cambien y de que, por lo tanto, cambien el rendimiento requerido y el valor del bono se conoce como riesgo de la tasa de interés. Cuanto menor sea el tiempo al vencimiento de un bono, menos sensible será su valor de mercado a un cambio específico en el rendimiento requerido.</t>
  </si>
  <si>
    <t xml:space="preserve">Define y explique la ecuación general para el proceso de valoración de cualquier activo. </t>
  </si>
  <si>
    <r>
      <t>V</t>
    </r>
    <r>
      <rPr>
        <vertAlign val="subscript"/>
        <sz val="11"/>
        <color theme="1"/>
        <rFont val="Calibri"/>
        <family val="2"/>
        <scheme val="minor"/>
      </rPr>
      <t>0</t>
    </r>
    <r>
      <rPr>
        <sz val="11"/>
        <color theme="1"/>
        <rFont val="Calibri"/>
        <family val="2"/>
        <scheme val="minor"/>
      </rPr>
      <t xml:space="preserve"> = </t>
    </r>
  </si>
  <si>
    <r>
      <t>FE</t>
    </r>
    <r>
      <rPr>
        <vertAlign val="subscript"/>
        <sz val="11"/>
        <color theme="1"/>
        <rFont val="Calibri"/>
        <family val="2"/>
        <scheme val="minor"/>
      </rPr>
      <t>1</t>
    </r>
  </si>
  <si>
    <t>+</t>
  </si>
  <si>
    <r>
      <t>FE</t>
    </r>
    <r>
      <rPr>
        <vertAlign val="subscript"/>
        <sz val="11"/>
        <color theme="1"/>
        <rFont val="Calibri"/>
        <family val="2"/>
        <scheme val="minor"/>
      </rPr>
      <t>2</t>
    </r>
  </si>
  <si>
    <t>…</t>
  </si>
  <si>
    <r>
      <t>FE</t>
    </r>
    <r>
      <rPr>
        <vertAlign val="subscript"/>
        <sz val="11"/>
        <color theme="1"/>
        <rFont val="Calibri"/>
        <family val="2"/>
        <scheme val="minor"/>
      </rPr>
      <t>n</t>
    </r>
  </si>
  <si>
    <r>
      <t xml:space="preserve">(1 + </t>
    </r>
    <r>
      <rPr>
        <i/>
        <sz val="11"/>
        <color theme="1"/>
        <rFont val="Calibri"/>
        <family val="2"/>
        <scheme val="minor"/>
      </rPr>
      <t>k</t>
    </r>
    <r>
      <rPr>
        <sz val="11"/>
        <color theme="1"/>
        <rFont val="Calibri"/>
        <family val="2"/>
        <scheme val="minor"/>
      </rPr>
      <t>)</t>
    </r>
    <r>
      <rPr>
        <vertAlign val="superscript"/>
        <sz val="11"/>
        <color theme="1"/>
        <rFont val="Calibri"/>
        <family val="2"/>
        <scheme val="minor"/>
      </rPr>
      <t>1</t>
    </r>
  </si>
  <si>
    <r>
      <t xml:space="preserve">(1 + </t>
    </r>
    <r>
      <rPr>
        <i/>
        <sz val="11"/>
        <color theme="1"/>
        <rFont val="Calibri"/>
        <family val="2"/>
        <scheme val="minor"/>
      </rPr>
      <t>k</t>
    </r>
    <r>
      <rPr>
        <sz val="11"/>
        <color theme="1"/>
        <rFont val="Calibri"/>
        <family val="2"/>
        <scheme val="minor"/>
      </rPr>
      <t>)</t>
    </r>
    <r>
      <rPr>
        <vertAlign val="superscript"/>
        <sz val="11"/>
        <color theme="1"/>
        <rFont val="Calibri"/>
        <family val="2"/>
        <scheme val="minor"/>
      </rPr>
      <t>2</t>
    </r>
  </si>
  <si>
    <r>
      <t xml:space="preserve">(1 + </t>
    </r>
    <r>
      <rPr>
        <i/>
        <sz val="11"/>
        <color theme="1"/>
        <rFont val="Calibri"/>
        <family val="2"/>
        <scheme val="minor"/>
      </rPr>
      <t>k</t>
    </r>
    <r>
      <rPr>
        <sz val="11"/>
        <color theme="1"/>
        <rFont val="Calibri"/>
        <family val="2"/>
        <scheme val="minor"/>
      </rPr>
      <t>)</t>
    </r>
    <r>
      <rPr>
        <vertAlign val="superscript"/>
        <sz val="11"/>
        <color theme="1"/>
        <rFont val="Calibri"/>
        <family val="2"/>
        <scheme val="minor"/>
      </rPr>
      <t>n</t>
    </r>
  </si>
  <si>
    <t>Donde:</t>
  </si>
  <si>
    <r>
      <t>V</t>
    </r>
    <r>
      <rPr>
        <vertAlign val="subscript"/>
        <sz val="11"/>
        <color theme="1"/>
        <rFont val="Calibri"/>
        <family val="2"/>
        <scheme val="minor"/>
      </rPr>
      <t>0</t>
    </r>
  </si>
  <si>
    <t>Valor del activo en el tiempo cero</t>
  </si>
  <si>
    <r>
      <t>FE</t>
    </r>
    <r>
      <rPr>
        <vertAlign val="subscript"/>
        <sz val="11"/>
        <color theme="1"/>
        <rFont val="Calibri"/>
        <family val="2"/>
        <scheme val="minor"/>
      </rPr>
      <t>t</t>
    </r>
  </si>
  <si>
    <t>Flujo de efectivo esperado al final del año t</t>
  </si>
  <si>
    <t>k</t>
  </si>
  <si>
    <t>Rendimiento requerido adecuado (tasa de descuento)</t>
  </si>
  <si>
    <t>Periodo relevante</t>
  </si>
  <si>
    <t>El valor de un activo se determina descontando los flujos de efectivo esperados hasta su valor presente, considerando el rendimiento requerido en proporción al riesgo del activo como la tasa de descuento adecuada.</t>
  </si>
  <si>
    <t xml:space="preserve">¿Qué relación entre el rendimiento requerido y la tasa cupón ocasionará que un bono se venda con descuento? ¿Por qué? </t>
  </si>
  <si>
    <r>
      <t>R/ Cuando el rendimiento requerido es mayor que la tasa cupón, el valor del bono en el tiempo cero, B</t>
    </r>
    <r>
      <rPr>
        <vertAlign val="subscript"/>
        <sz val="11"/>
        <color theme="1"/>
        <rFont val="Calibri"/>
        <family val="2"/>
        <scheme val="minor"/>
      </rPr>
      <t>0</t>
    </r>
    <r>
      <rPr>
        <sz val="11"/>
        <color theme="1"/>
        <rFont val="Calibri"/>
        <family val="2"/>
        <scheme val="minor"/>
      </rPr>
      <t xml:space="preserve">, será menor que su valor a la par, M. Es decir, que el bono se vende con descuento, que sería igual a </t>
    </r>
    <r>
      <rPr>
        <i/>
        <sz val="11"/>
        <color theme="1"/>
        <rFont val="Calibri"/>
        <family val="2"/>
        <scheme val="minor"/>
      </rPr>
      <t>M</t>
    </r>
    <r>
      <rPr>
        <sz val="11"/>
        <color theme="1"/>
        <rFont val="Calibri"/>
        <family val="2"/>
        <scheme val="minor"/>
      </rPr>
      <t xml:space="preserve"> – B</t>
    </r>
    <r>
      <rPr>
        <vertAlign val="subscript"/>
        <sz val="11"/>
        <color theme="1"/>
        <rFont val="Calibri"/>
        <family val="2"/>
        <scheme val="minor"/>
      </rPr>
      <t>0</t>
    </r>
  </si>
  <si>
    <t xml:space="preserve">El rendimiento requerido puede diferir de la tasa cupón por: </t>
  </si>
  <si>
    <t xml:space="preserve">1. Variación en el costo de los fondos a largo plazo </t>
  </si>
  <si>
    <t>2. El riesgo de la empresa cambió.</t>
  </si>
  <si>
    <t>Un inversionista con aversión al riesgo suele apostar por activos que le brinden mayor seguridad, por lo tanto, este preferiría invertir en un bono a corto plazo ya que es menos susceptible a los cambios en la tasa de interés.</t>
  </si>
  <si>
    <t>4. Si fuera un inversionista con aversión al riesgo, preferiría adquirir bonos con períodos de 
vencimientos cortos o largos?. Justifique su respuesta.</t>
  </si>
  <si>
    <t>5. Riesgo de la tasa de intereses: Si no interviniesen otro tipo de factores, responda:</t>
  </si>
  <si>
    <t>a) ¿Qué tiene más riesgo de la tasa de interés, un bono a largo plazo o un bono a corto plazo?</t>
  </si>
  <si>
    <t>b) ¿Qué sucede con un bono de cupón bajo en comparación con un bono de cupón alto?</t>
  </si>
  <si>
    <t>El bono con cupón bajo se estará vendiendo con descuento, es decir por debajo de su valor ya que la tasa cupón que otorga es menor a la tasa de interés de mercado
Un bono con cupón alto se venderá con prima, es decir por encima de su valor, ya que su tasa cupón es superior a la tasa de interés del mercado.</t>
  </si>
  <si>
    <t>C)¿Qué podría decir al respecto a un bono a largo plazo con cupón alto en comparación con un bono a corto plazo con un cupón bajo?</t>
  </si>
  <si>
    <t>Es posible que el bono a largo plazo tenga mayores cambios en su precio debido a que este estará fluctuando de acuerdo con los cambios en la tasa de interés. Lo que puede ocasionar que en el futuro se venda con descuento, a la par o con prima. En cambio, el bono a corto plazo es posible que no tenga mayores cambios debido a que será menos susceptible a la tasa de interés de mercado.</t>
  </si>
  <si>
    <t>VN</t>
  </si>
  <si>
    <t>pmt</t>
  </si>
  <si>
    <t>VF</t>
  </si>
  <si>
    <t>i</t>
  </si>
  <si>
    <t>PV</t>
  </si>
  <si>
    <t>Rendimiento</t>
  </si>
  <si>
    <t>Activo</t>
  </si>
  <si>
    <t>Años</t>
  </si>
  <si>
    <t>A</t>
  </si>
  <si>
    <t>D</t>
  </si>
  <si>
    <t>B</t>
  </si>
  <si>
    <t>E</t>
  </si>
  <si>
    <t>C</t>
  </si>
  <si>
    <t>activo 1</t>
  </si>
  <si>
    <t>activo 2</t>
  </si>
  <si>
    <t>rendimiento</t>
  </si>
  <si>
    <t xml:space="preserve">Flujo </t>
  </si>
  <si>
    <t>NPV</t>
  </si>
  <si>
    <t>Tasa Anual</t>
  </si>
  <si>
    <t>Nota: El ejercico no proporciona tasa anual por lo que se utilizará 10%</t>
  </si>
  <si>
    <t>Tasa Semestral</t>
  </si>
  <si>
    <t>Cuando el rendimiento requerido es de 7% el bono se vende con prima</t>
  </si>
  <si>
    <t>Cuando el rendimiento requerido es de 8% el bono se vende a la par</t>
  </si>
  <si>
    <t>Cuando el rendimiento requerido es de 10% el bono se vende con descuento</t>
  </si>
  <si>
    <t>Tasa real</t>
  </si>
  <si>
    <t>Inflación</t>
  </si>
  <si>
    <t>Prima de riesgo</t>
  </si>
  <si>
    <t>A) calcule la tasa de interes libre de riesgo RF aplicable a cada valor</t>
  </si>
  <si>
    <t>Tasa libre de riesgo</t>
  </si>
  <si>
    <t>B) calcule la tasa de interes nominal de cada valor</t>
  </si>
  <si>
    <t>Tasa nominal</t>
  </si>
  <si>
    <t>Hay mayor riesgo en la tasa de interés a largo plazo ya que el valor presente de los flujos de efectivo cambia menos a corto plazo que a largo plazo.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</si>
</sst>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8" formatCode="&quot;$&quot;#,##0.00_);[Red]\(&quot;$&quot;#,##0.00\)"/>
    <numFmt numFmtId="43" formatCode="_(* #,##0.00_);_(* \(#,##0.00\);_(* &quot;-&quot;??_);_(@_)"/>
    <numFmt numFmtId="164" formatCode="_-* #,##0.00_-;\-* #,##0.00_-;_-* &quot;-&quot;??_-;_-@_-"/>
    <numFmt numFmtId="165" formatCode="0.0%"/>
    <numFmt numFmtId="166" formatCode="[$$-409]#,##0.00"/>
    <numFmt numFmtId="167" formatCode="&quot;L&quot;#,##0.00;[Red]\-&quot;L&quot;#,##0.00"/>
    <numFmt numFmtId="168" formatCode="[$L-480A]#,##0.00"/>
  </numFmts>
  <fonts count="9"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b/>
      <sz val="12"/>
      <color theme="0"/>
      <name val="Calibri"/>
      <family val="2"/>
      <scheme val="minor"/>
    </font>
    <font>
      <vertAlign val="subscript"/>
      <sz val="11"/>
      <color theme="1"/>
      <name val="Calibri"/>
      <family val="2"/>
      <scheme val="minor"/>
    </font>
    <font>
      <i/>
      <sz val="11"/>
      <color theme="1"/>
      <name val="Calibri"/>
      <family val="2"/>
      <scheme val="minor"/>
    </font>
    <font>
      <vertAlign val="superscript"/>
      <sz val="11"/>
      <color theme="1"/>
      <name val="Calibri"/>
      <family val="2"/>
      <scheme val="minor"/>
    </font>
    <font>
      <sz val="12"/>
      <color theme="1"/>
      <name val="Calibri"/>
      <family val="2"/>
      <scheme val="minor"/>
    </font>
  </fonts>
  <fills count="5">
    <fill>
      <patternFill patternType="none"/>
    </fill>
    <fill>
      <patternFill patternType="gray125"/>
    </fill>
    <fill>
      <patternFill patternType="solid">
        <fgColor theme="6" tint="0.39997558519241921"/>
        <bgColor indexed="64"/>
      </patternFill>
    </fill>
    <fill>
      <patternFill patternType="solid">
        <fgColor rgb="FF00B0F0"/>
        <bgColor indexed="64"/>
      </patternFill>
    </fill>
    <fill>
      <patternFill patternType="solid">
        <fgColor theme="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64"/>
      </left>
      <right/>
      <top/>
      <bottom/>
      <diagonal/>
    </border>
    <border>
      <left style="thin">
        <color auto="1"/>
      </left>
      <right/>
      <top style="thin">
        <color auto="1"/>
      </top>
      <bottom style="thin">
        <color auto="1"/>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69">
    <xf numFmtId="0" fontId="0" fillId="0" borderId="0" xfId="0"/>
    <xf numFmtId="9" fontId="0" fillId="0" borderId="0" xfId="2" applyFont="1"/>
    <xf numFmtId="0" fontId="2" fillId="0" borderId="0" xfId="0" applyFont="1"/>
    <xf numFmtId="9" fontId="0" fillId="0" borderId="0" xfId="0" applyNumberFormat="1"/>
    <xf numFmtId="0" fontId="3" fillId="2" borderId="1" xfId="0" applyFont="1" applyFill="1" applyBorder="1" applyAlignment="1">
      <alignment horizontal="center"/>
    </xf>
    <xf numFmtId="9" fontId="3" fillId="2" borderId="1" xfId="0" applyNumberFormat="1" applyFont="1" applyFill="1" applyBorder="1" applyAlignment="1">
      <alignment horizontal="center"/>
    </xf>
    <xf numFmtId="43" fontId="0" fillId="0" borderId="0" xfId="1" applyFont="1"/>
    <xf numFmtId="43" fontId="0" fillId="0" borderId="0" xfId="0" applyNumberFormat="1"/>
    <xf numFmtId="10" fontId="0" fillId="0" borderId="0" xfId="2" applyNumberFormat="1" applyFont="1"/>
    <xf numFmtId="10" fontId="0" fillId="0" borderId="0" xfId="0" applyNumberFormat="1"/>
    <xf numFmtId="8" fontId="0" fillId="0" borderId="0" xfId="0" applyNumberFormat="1"/>
    <xf numFmtId="0" fontId="3" fillId="2" borderId="2" xfId="0" applyFont="1" applyFill="1" applyBorder="1"/>
    <xf numFmtId="0" fontId="3" fillId="2" borderId="3" xfId="0" applyFont="1" applyFill="1" applyBorder="1"/>
    <xf numFmtId="9" fontId="3" fillId="2" borderId="3" xfId="2" applyFont="1" applyFill="1" applyBorder="1"/>
    <xf numFmtId="10" fontId="3" fillId="2" borderId="3" xfId="0" applyNumberFormat="1" applyFont="1" applyFill="1" applyBorder="1"/>
    <xf numFmtId="9" fontId="3" fillId="2" borderId="3" xfId="0" applyNumberFormat="1" applyFont="1" applyFill="1" applyBorder="1"/>
    <xf numFmtId="0" fontId="3" fillId="2" borderId="4" xfId="0" applyFont="1" applyFill="1" applyBorder="1"/>
    <xf numFmtId="0" fontId="3" fillId="2" borderId="1" xfId="0" applyFont="1" applyFill="1" applyBorder="1"/>
    <xf numFmtId="0" fontId="0" fillId="0" borderId="1" xfId="0" applyBorder="1"/>
    <xf numFmtId="4" fontId="4" fillId="3" borderId="1" xfId="0" applyNumberFormat="1" applyFont="1" applyFill="1" applyBorder="1"/>
    <xf numFmtId="43" fontId="0" fillId="0" borderId="1" xfId="1" applyFont="1" applyBorder="1"/>
    <xf numFmtId="164" fontId="0" fillId="0" borderId="1" xfId="0" applyNumberFormat="1" applyBorder="1"/>
    <xf numFmtId="0" fontId="0" fillId="0" borderId="5" xfId="0" applyBorder="1"/>
    <xf numFmtId="0" fontId="0" fillId="0" borderId="6" xfId="0" applyBorder="1"/>
    <xf numFmtId="164" fontId="3" fillId="0" borderId="6" xfId="0" applyNumberFormat="1" applyFont="1" applyBorder="1"/>
    <xf numFmtId="164" fontId="3" fillId="0" borderId="7" xfId="0" applyNumberFormat="1" applyFont="1" applyBorder="1"/>
    <xf numFmtId="0" fontId="0" fillId="0" borderId="6" xfId="0" applyBorder="1" applyAlignment="1">
      <alignment horizontal="center" vertical="center"/>
    </xf>
    <xf numFmtId="0" fontId="0" fillId="0" borderId="0" xfId="0" applyAlignment="1">
      <alignment vertical="center"/>
    </xf>
    <xf numFmtId="0" fontId="0" fillId="0" borderId="1" xfId="0" applyBorder="1" applyAlignment="1">
      <alignment horizontal="center" vertical="center"/>
    </xf>
    <xf numFmtId="0" fontId="6" fillId="0" borderId="1" xfId="0" applyFont="1" applyBorder="1" applyAlignment="1">
      <alignment horizontal="center"/>
    </xf>
    <xf numFmtId="0" fontId="0" fillId="0" borderId="1" xfId="0" applyBorder="1" applyAlignment="1">
      <alignment horizontal="center"/>
    </xf>
    <xf numFmtId="0" fontId="8" fillId="0" borderId="0" xfId="0" applyFont="1"/>
    <xf numFmtId="1" fontId="0" fillId="0" borderId="0" xfId="2" applyNumberFormat="1" applyFont="1"/>
    <xf numFmtId="165" fontId="0" fillId="0" borderId="0" xfId="2" applyNumberFormat="1" applyFont="1"/>
    <xf numFmtId="0" fontId="0" fillId="4" borderId="8" xfId="0" applyFill="1" applyBorder="1"/>
    <xf numFmtId="9" fontId="0" fillId="4" borderId="0" xfId="0" applyNumberFormat="1" applyFill="1"/>
    <xf numFmtId="0" fontId="0" fillId="4" borderId="0" xfId="0" applyFill="1"/>
    <xf numFmtId="9" fontId="3" fillId="4" borderId="8" xfId="2" applyFont="1" applyFill="1" applyBorder="1" applyAlignment="1">
      <alignment horizontal="center"/>
    </xf>
    <xf numFmtId="9" fontId="3" fillId="4" borderId="0" xfId="2" applyFont="1" applyFill="1" applyBorder="1" applyAlignment="1">
      <alignment horizontal="center"/>
    </xf>
    <xf numFmtId="9" fontId="3" fillId="4" borderId="1" xfId="2" applyFont="1" applyFill="1" applyBorder="1" applyAlignment="1">
      <alignment horizontal="center"/>
    </xf>
    <xf numFmtId="0" fontId="0" fillId="4" borderId="1" xfId="0" applyFill="1" applyBorder="1"/>
    <xf numFmtId="43" fontId="0" fillId="4" borderId="1" xfId="1" applyFont="1" applyFill="1" applyBorder="1"/>
    <xf numFmtId="166" fontId="3" fillId="4" borderId="0" xfId="2" applyNumberFormat="1" applyFont="1" applyFill="1" applyBorder="1" applyAlignment="1">
      <alignment horizontal="center"/>
    </xf>
    <xf numFmtId="167" fontId="0" fillId="4" borderId="0" xfId="0" applyNumberFormat="1" applyFill="1"/>
    <xf numFmtId="0" fontId="8" fillId="4" borderId="0" xfId="0" applyFont="1" applyFill="1"/>
    <xf numFmtId="0" fontId="8" fillId="4" borderId="8" xfId="0" applyFont="1" applyFill="1" applyBorder="1"/>
    <xf numFmtId="9" fontId="8" fillId="4" borderId="0" xfId="0" applyNumberFormat="1" applyFont="1" applyFill="1"/>
    <xf numFmtId="2" fontId="3" fillId="4" borderId="0" xfId="2" applyNumberFormat="1" applyFont="1" applyFill="1" applyBorder="1" applyAlignment="1">
      <alignment horizontal="center"/>
    </xf>
    <xf numFmtId="167" fontId="8" fillId="4" borderId="8" xfId="0" applyNumberFormat="1" applyFont="1" applyFill="1" applyBorder="1" applyAlignment="1">
      <alignment horizontal="right"/>
    </xf>
    <xf numFmtId="168" fontId="3" fillId="4" borderId="0" xfId="2" applyNumberFormat="1" applyFont="1" applyFill="1" applyBorder="1" applyAlignment="1">
      <alignment horizontal="center"/>
    </xf>
    <xf numFmtId="0" fontId="8" fillId="4" borderId="1" xfId="0" applyFont="1" applyFill="1" applyBorder="1"/>
    <xf numFmtId="43" fontId="8" fillId="4" borderId="1" xfId="1" applyFont="1" applyFill="1" applyBorder="1"/>
    <xf numFmtId="8" fontId="8" fillId="4" borderId="0" xfId="0" applyNumberFormat="1" applyFont="1" applyFill="1"/>
    <xf numFmtId="0" fontId="0" fillId="4" borderId="9" xfId="0" applyFill="1" applyBorder="1"/>
    <xf numFmtId="9" fontId="0" fillId="4" borderId="1" xfId="0" applyNumberFormat="1" applyFill="1" applyBorder="1"/>
    <xf numFmtId="9" fontId="0" fillId="4" borderId="1" xfId="2" applyFont="1" applyFill="1" applyBorder="1"/>
    <xf numFmtId="9" fontId="0" fillId="0" borderId="1" xfId="0" applyNumberFormat="1" applyBorder="1" applyAlignment="1">
      <alignment horizontal="center"/>
    </xf>
    <xf numFmtId="0" fontId="3" fillId="4" borderId="1" xfId="0" applyFont="1" applyFill="1" applyBorder="1" applyAlignment="1">
      <alignment horizontal="center"/>
    </xf>
    <xf numFmtId="9" fontId="0" fillId="4" borderId="1" xfId="0" applyNumberFormat="1" applyFill="1" applyBorder="1" applyAlignment="1">
      <alignment horizontal="center" vertical="center"/>
    </xf>
    <xf numFmtId="0" fontId="2" fillId="0" borderId="0" xfId="0" applyFont="1" applyAlignment="1">
      <alignment horizontal="left" wrapText="1"/>
    </xf>
    <xf numFmtId="0" fontId="0" fillId="0" borderId="0" xfId="0" applyAlignment="1">
      <alignment horizontal="left" wrapText="1"/>
    </xf>
    <xf numFmtId="0" fontId="0" fillId="0" borderId="1" xfId="0" applyBorder="1" applyAlignment="1">
      <alignment horizontal="left"/>
    </xf>
    <xf numFmtId="0" fontId="0" fillId="0" borderId="0" xfId="0" applyAlignment="1">
      <alignment horizontal="center" vertical="center"/>
    </xf>
    <xf numFmtId="0" fontId="0" fillId="0" borderId="0" xfId="0" applyAlignment="1">
      <alignment horizontal="left" vertical="center" wrapText="1"/>
    </xf>
    <xf numFmtId="0" fontId="2" fillId="0" borderId="0" xfId="0" applyFont="1" applyAlignment="1">
      <alignment horizontal="center" wrapText="1"/>
    </xf>
    <xf numFmtId="0" fontId="2" fillId="0" borderId="0" xfId="0" applyFont="1" applyAlignment="1">
      <alignment horizontal="center"/>
    </xf>
    <xf numFmtId="0" fontId="8" fillId="0" borderId="0" xfId="0" applyFont="1" applyAlignment="1">
      <alignment horizontal="center" vertical="center" wrapText="1"/>
    </xf>
    <xf numFmtId="0" fontId="0" fillId="0" borderId="0" xfId="0" applyAlignment="1">
      <alignment horizontal="center" vertical="top" wrapText="1"/>
    </xf>
    <xf numFmtId="0" fontId="0" fillId="0" borderId="0" xfId="0" applyAlignment="1">
      <alignment horizontal="center" vertical="center"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457200</xdr:colOff>
      <xdr:row>45</xdr:row>
      <xdr:rowOff>137160</xdr:rowOff>
    </xdr:to>
    <xdr:pic>
      <xdr:nvPicPr>
        <xdr:cNvPr id="2" name="Picture 1">
          <a:extLst>
            <a:ext uri="{FF2B5EF4-FFF2-40B4-BE49-F238E27FC236}">
              <a16:creationId xmlns:a16="http://schemas.microsoft.com/office/drawing/2014/main" id="{A5262603-4327-4845-ADBC-EF884589521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943600" cy="8366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243840</xdr:colOff>
      <xdr:row>0</xdr:row>
      <xdr:rowOff>68580</xdr:rowOff>
    </xdr:from>
    <xdr:to>
      <xdr:col>9</xdr:col>
      <xdr:colOff>365760</xdr:colOff>
      <xdr:row>8</xdr:row>
      <xdr:rowOff>22860</xdr:rowOff>
    </xdr:to>
    <xdr:sp macro="" textlink="">
      <xdr:nvSpPr>
        <xdr:cNvPr id="2" name="TextBox 1">
          <a:extLst>
            <a:ext uri="{FF2B5EF4-FFF2-40B4-BE49-F238E27FC236}">
              <a16:creationId xmlns:a16="http://schemas.microsoft.com/office/drawing/2014/main" id="{A9998BFB-0332-4241-9046-D709F5720E87}"/>
            </a:ext>
          </a:extLst>
        </xdr:cNvPr>
        <xdr:cNvSpPr txBox="1"/>
      </xdr:nvSpPr>
      <xdr:spPr>
        <a:xfrm>
          <a:off x="243840" y="68580"/>
          <a:ext cx="10005060" cy="1417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419" b="1"/>
            <a:t>Suponga que un bono a cinco años tiene una tasa cupón del 4.5%. </a:t>
          </a:r>
        </a:p>
        <a:p>
          <a:endParaRPr lang="es-419" b="1"/>
        </a:p>
        <a:p>
          <a:r>
            <a:rPr lang="es-419" b="1"/>
            <a:t>a. Proporcione ejemplos de tasas de rendimiento requeridas que hicieran que el bono se vendiera a un precio de descuento, a un precio alto y a su valor par. </a:t>
          </a:r>
        </a:p>
        <a:p>
          <a:endParaRPr lang="es-419" sz="1100" b="1"/>
        </a:p>
        <a:p>
          <a:r>
            <a:rPr lang="es-419" b="1"/>
            <a:t>b. Si el valor de este bono es de US$10,000, calcule los diferentes valores del bono dadas las tasas requeridas que proporcionó en el inciso a).</a:t>
          </a:r>
          <a:endParaRPr lang="es-419" sz="1100" b="1"/>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25400</xdr:rowOff>
    </xdr:from>
    <xdr:to>
      <xdr:col>17</xdr:col>
      <xdr:colOff>147320</xdr:colOff>
      <xdr:row>10</xdr:row>
      <xdr:rowOff>68580</xdr:rowOff>
    </xdr:to>
    <xdr:pic>
      <xdr:nvPicPr>
        <xdr:cNvPr id="2" name="Imagen 1">
          <a:extLst>
            <a:ext uri="{FF2B5EF4-FFF2-40B4-BE49-F238E27FC236}">
              <a16:creationId xmlns:a16="http://schemas.microsoft.com/office/drawing/2014/main" id="{92FADE84-9F63-4AC3-8C3A-DBE5CC26CC66}"/>
            </a:ext>
          </a:extLst>
        </xdr:cNvPr>
        <xdr:cNvPicPr>
          <a:picLocks noChangeAspect="1"/>
        </xdr:cNvPicPr>
      </xdr:nvPicPr>
      <xdr:blipFill>
        <a:blip xmlns:r="http://schemas.openxmlformats.org/officeDocument/2006/relationships" r:embed="rId1"/>
        <a:stretch>
          <a:fillRect/>
        </a:stretch>
      </xdr:blipFill>
      <xdr:spPr>
        <a:xfrm>
          <a:off x="0" y="25400"/>
          <a:ext cx="10510520" cy="18719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9</xdr:col>
      <xdr:colOff>427182</xdr:colOff>
      <xdr:row>19</xdr:row>
      <xdr:rowOff>9</xdr:rowOff>
    </xdr:to>
    <xdr:pic>
      <xdr:nvPicPr>
        <xdr:cNvPr id="2" name="Imagen 1">
          <a:extLst>
            <a:ext uri="{FF2B5EF4-FFF2-40B4-BE49-F238E27FC236}">
              <a16:creationId xmlns:a16="http://schemas.microsoft.com/office/drawing/2014/main" id="{AE29404A-4D3D-4EAA-B453-AD7C2DB68ED8}"/>
            </a:ext>
          </a:extLst>
        </xdr:cNvPr>
        <xdr:cNvPicPr>
          <a:picLocks noChangeAspect="1"/>
        </xdr:cNvPicPr>
      </xdr:nvPicPr>
      <xdr:blipFill>
        <a:blip xmlns:r="http://schemas.openxmlformats.org/officeDocument/2006/relationships" r:embed="rId1"/>
        <a:stretch>
          <a:fillRect/>
        </a:stretch>
      </xdr:blipFill>
      <xdr:spPr>
        <a:xfrm>
          <a:off x="0" y="38100"/>
          <a:ext cx="7943273" cy="347172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624840</xdr:colOff>
      <xdr:row>14</xdr:row>
      <xdr:rowOff>59785</xdr:rowOff>
    </xdr:to>
    <xdr:pic>
      <xdr:nvPicPr>
        <xdr:cNvPr id="2" name="Imagen 1">
          <a:extLst>
            <a:ext uri="{FF2B5EF4-FFF2-40B4-BE49-F238E27FC236}">
              <a16:creationId xmlns:a16="http://schemas.microsoft.com/office/drawing/2014/main" id="{06C5421E-74C1-4C49-874A-2D1829D3DA6E}"/>
            </a:ext>
          </a:extLst>
        </xdr:cNvPr>
        <xdr:cNvPicPr>
          <a:picLocks noChangeAspect="1"/>
        </xdr:cNvPicPr>
      </xdr:nvPicPr>
      <xdr:blipFill>
        <a:blip xmlns:r="http://schemas.openxmlformats.org/officeDocument/2006/relationships" r:embed="rId1"/>
        <a:stretch>
          <a:fillRect/>
        </a:stretch>
      </xdr:blipFill>
      <xdr:spPr>
        <a:xfrm>
          <a:off x="0" y="0"/>
          <a:ext cx="10058400" cy="262010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441960</xdr:colOff>
      <xdr:row>0</xdr:row>
      <xdr:rowOff>114300</xdr:rowOff>
    </xdr:from>
    <xdr:to>
      <xdr:col>9</xdr:col>
      <xdr:colOff>228600</xdr:colOff>
      <xdr:row>7</xdr:row>
      <xdr:rowOff>30480</xdr:rowOff>
    </xdr:to>
    <xdr:sp macro="" textlink="">
      <xdr:nvSpPr>
        <xdr:cNvPr id="2" name="TextBox 1">
          <a:extLst>
            <a:ext uri="{FF2B5EF4-FFF2-40B4-BE49-F238E27FC236}">
              <a16:creationId xmlns:a16="http://schemas.microsoft.com/office/drawing/2014/main" id="{0307AE18-3C85-49F2-ADA5-89698E34F01F}"/>
            </a:ext>
          </a:extLst>
        </xdr:cNvPr>
        <xdr:cNvSpPr txBox="1"/>
      </xdr:nvSpPr>
      <xdr:spPr>
        <a:xfrm>
          <a:off x="441960" y="114300"/>
          <a:ext cx="5273040" cy="1196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419" b="1"/>
            <a:t>Indique que precio tendrá un bono cupón cero a 10 años que paga US$1,000.00 al vencimiento, si el rendimiento al vencimiento es de: Los bonos cupón cero se capitalizan semestralmente por lo que la tasa de rendimiento anual corresponde a una tasa semestral de r/2; se consideran 20 periodos, ya que son dos periodos por año por los 10 años al vencimiento del bono. </a:t>
          </a:r>
          <a:endParaRPr lang="es-419" sz="11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518160</xdr:colOff>
      <xdr:row>0</xdr:row>
      <xdr:rowOff>121920</xdr:rowOff>
    </xdr:from>
    <xdr:to>
      <xdr:col>9</xdr:col>
      <xdr:colOff>220980</xdr:colOff>
      <xdr:row>5</xdr:row>
      <xdr:rowOff>45720</xdr:rowOff>
    </xdr:to>
    <xdr:sp macro="" textlink="">
      <xdr:nvSpPr>
        <xdr:cNvPr id="2" name="TextBox 1">
          <a:extLst>
            <a:ext uri="{FF2B5EF4-FFF2-40B4-BE49-F238E27FC236}">
              <a16:creationId xmlns:a16="http://schemas.microsoft.com/office/drawing/2014/main" id="{1C76C987-9288-42C2-B4F3-1F532F880B23}"/>
            </a:ext>
          </a:extLst>
        </xdr:cNvPr>
        <xdr:cNvSpPr txBox="1"/>
      </xdr:nvSpPr>
      <xdr:spPr>
        <a:xfrm>
          <a:off x="1127760" y="121920"/>
          <a:ext cx="5402580" cy="838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419"/>
            <a:t>Un bono con 5 años a su vencimiento y una tasa del 6% tiene un valor nominal de US$20,000. El interés se paga anualmente. Si requiriera un rendimiento del 8% de este bono, ¿Cuál es el valor de este bono para usted? </a:t>
          </a:r>
          <a:endParaRPr lang="es-419"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457200</xdr:colOff>
      <xdr:row>0</xdr:row>
      <xdr:rowOff>137160</xdr:rowOff>
    </xdr:from>
    <xdr:to>
      <xdr:col>11</xdr:col>
      <xdr:colOff>381000</xdr:colOff>
      <xdr:row>10</xdr:row>
      <xdr:rowOff>99060</xdr:rowOff>
    </xdr:to>
    <xdr:sp macro="" textlink="">
      <xdr:nvSpPr>
        <xdr:cNvPr id="2" name="TextBox 1">
          <a:extLst>
            <a:ext uri="{FF2B5EF4-FFF2-40B4-BE49-F238E27FC236}">
              <a16:creationId xmlns:a16="http://schemas.microsoft.com/office/drawing/2014/main" id="{B5881390-384A-48AC-A465-17AEF7104D08}"/>
            </a:ext>
          </a:extLst>
        </xdr:cNvPr>
        <xdr:cNvSpPr txBox="1"/>
      </xdr:nvSpPr>
      <xdr:spPr>
        <a:xfrm>
          <a:off x="457200" y="137160"/>
          <a:ext cx="10995660" cy="179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419" b="1"/>
            <a:t>. LI Industries tiene en circulación un bono con un valor a la par de US$1,000 y una tasa cupón del 8%. Al bono le restan 12 años para llegar a su fecha de vencimiento. </a:t>
          </a:r>
        </a:p>
        <a:p>
          <a:endParaRPr lang="es-419" b="1"/>
        </a:p>
        <a:p>
          <a:r>
            <a:rPr lang="es-419" b="1"/>
            <a:t>a. Si el interés se paga anualmente, calcule el valor del bono cuando el rendimiento requerido es de 1) 7%, 2) 8%, 3)10% </a:t>
          </a:r>
        </a:p>
        <a:p>
          <a:endParaRPr lang="es-419" b="1"/>
        </a:p>
        <a:p>
          <a:r>
            <a:rPr lang="es-419" b="1"/>
            <a:t>b. Indique en cada caso del inciso a) si el bono se vende a un precio de descuento, a un precio alto o a su valor a la par</a:t>
          </a:r>
          <a:endParaRPr lang="es-419" sz="1100" b="1"/>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274320</xdr:colOff>
      <xdr:row>0</xdr:row>
      <xdr:rowOff>129540</xdr:rowOff>
    </xdr:from>
    <xdr:to>
      <xdr:col>9</xdr:col>
      <xdr:colOff>579120</xdr:colOff>
      <xdr:row>12</xdr:row>
      <xdr:rowOff>76200</xdr:rowOff>
    </xdr:to>
    <xdr:sp macro="" textlink="">
      <xdr:nvSpPr>
        <xdr:cNvPr id="2" name="TextBox 1">
          <a:extLst>
            <a:ext uri="{FF2B5EF4-FFF2-40B4-BE49-F238E27FC236}">
              <a16:creationId xmlns:a16="http://schemas.microsoft.com/office/drawing/2014/main" id="{1A14CF10-569A-4A67-9074-38646E32B228}"/>
            </a:ext>
          </a:extLst>
        </xdr:cNvPr>
        <xdr:cNvSpPr txBox="1"/>
      </xdr:nvSpPr>
      <xdr:spPr>
        <a:xfrm>
          <a:off x="274320" y="129540"/>
          <a:ext cx="5806440" cy="2141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419" b="1"/>
            <a:t>Las acciones comunes de PM pagan en la actualidad un dividendo anual de US$1.80 por acción. El rendimiento requerido de las acciones comunes es del 12%. Calcule el valor de las acciones comunes bajo cada uno de los siguientes supuestos sobre el dividendo.</a:t>
          </a:r>
        </a:p>
        <a:p>
          <a:endParaRPr lang="es-419" b="1"/>
        </a:p>
        <a:p>
          <a:r>
            <a:rPr lang="es-419" b="1"/>
            <a:t> a. Se espera que los dividendos crezcan a una tasa anual del 0% indefinidamente. </a:t>
          </a:r>
        </a:p>
        <a:p>
          <a:endParaRPr lang="es-419" b="1"/>
        </a:p>
        <a:p>
          <a:r>
            <a:rPr lang="es-419" b="1"/>
            <a:t>b. Se espera que los dividendos crezcan a una tasa anual constante del 5% indefinidamente. </a:t>
          </a:r>
          <a:endParaRPr lang="es-419" sz="1100" b="1"/>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190500</xdr:colOff>
      <xdr:row>0</xdr:row>
      <xdr:rowOff>106680</xdr:rowOff>
    </xdr:from>
    <xdr:to>
      <xdr:col>9</xdr:col>
      <xdr:colOff>99060</xdr:colOff>
      <xdr:row>15</xdr:row>
      <xdr:rowOff>0</xdr:rowOff>
    </xdr:to>
    <xdr:sp macro="" textlink="">
      <xdr:nvSpPr>
        <xdr:cNvPr id="2" name="TextBox 1">
          <a:extLst>
            <a:ext uri="{FF2B5EF4-FFF2-40B4-BE49-F238E27FC236}">
              <a16:creationId xmlns:a16="http://schemas.microsoft.com/office/drawing/2014/main" id="{58A262E0-2A2A-4679-97D3-85A54D23400B}"/>
            </a:ext>
          </a:extLst>
        </xdr:cNvPr>
        <xdr:cNvSpPr txBox="1"/>
      </xdr:nvSpPr>
      <xdr:spPr>
        <a:xfrm>
          <a:off x="190500" y="106680"/>
          <a:ext cx="7559040" cy="26365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419" b="1"/>
            <a:t>Imagine que trata de evaluar los aspectos financieros de la compra de un automóvil. Usted espera que el automóvil proporcione beneficios anuales en efectivo después de impuestos por US$1,200 a final de cada año y asume que puede vender el automóvil obteniendo beneficios después de impuestos en US$5,000 al final del período de propiedad planeado de 5 años. Todos los fondos para la compra del vehículo provendrán de sus ahorros, los cuales ganan actualmente el 6% después de impuestos. </a:t>
          </a:r>
        </a:p>
        <a:p>
          <a:endParaRPr lang="es-419" b="1"/>
        </a:p>
        <a:p>
          <a:r>
            <a:rPr lang="es-419" b="1"/>
            <a:t>a. Indique los flujos de efectivo, el tiempo en que ocurren y el rendimiento requerido aplicable a la valoración del automóvil. </a:t>
          </a:r>
        </a:p>
        <a:p>
          <a:endParaRPr lang="es-419" b="1"/>
        </a:p>
        <a:p>
          <a:r>
            <a:rPr lang="es-419" b="1"/>
            <a:t>b. ¿Cuál es el precio máximo que estaría dispuesto a pagar para adquirir el automóvil?</a:t>
          </a:r>
          <a:endParaRPr lang="es-419" sz="11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3E8D9-52DF-4149-9F93-B846A8547CB3}">
  <sheetPr>
    <pageSetUpPr fitToPage="1"/>
  </sheetPr>
  <dimension ref="A1"/>
  <sheetViews>
    <sheetView tabSelected="1" zoomScale="56" zoomScaleNormal="56" workbookViewId="0"/>
  </sheetViews>
  <sheetFormatPr defaultRowHeight="14.5" x14ac:dyDescent="0.35"/>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8F1A8-3763-4F02-8568-F89E79A100EE}">
  <sheetPr>
    <pageSetUpPr fitToPage="1"/>
  </sheetPr>
  <dimension ref="B10:D15"/>
  <sheetViews>
    <sheetView zoomScaleNormal="100" workbookViewId="0">
      <selection activeCell="E16" sqref="E16"/>
    </sheetView>
  </sheetViews>
  <sheetFormatPr defaultRowHeight="14.5" x14ac:dyDescent="0.35"/>
  <cols>
    <col min="2" max="2" width="13.36328125" bestFit="1" customWidth="1"/>
    <col min="3" max="4" width="10.08984375" bestFit="1" customWidth="1"/>
  </cols>
  <sheetData>
    <row r="10" spans="2:4" x14ac:dyDescent="0.35">
      <c r="B10" t="s">
        <v>16</v>
      </c>
      <c r="C10">
        <v>10</v>
      </c>
    </row>
    <row r="11" spans="2:4" x14ac:dyDescent="0.35">
      <c r="B11" t="s">
        <v>61</v>
      </c>
      <c r="C11" s="6">
        <v>1000</v>
      </c>
    </row>
    <row r="12" spans="2:4" x14ac:dyDescent="0.35">
      <c r="B12" t="s">
        <v>75</v>
      </c>
      <c r="C12" s="1">
        <v>0.1</v>
      </c>
      <c r="D12" s="2" t="s">
        <v>76</v>
      </c>
    </row>
    <row r="13" spans="2:4" x14ac:dyDescent="0.35">
      <c r="B13" t="s">
        <v>77</v>
      </c>
      <c r="C13" s="1">
        <v>0.05</v>
      </c>
    </row>
    <row r="15" spans="2:4" x14ac:dyDescent="0.35">
      <c r="B15" t="s">
        <v>61</v>
      </c>
      <c r="C15" s="10">
        <f>PV(C13,C10,,C11,0)</f>
        <v>-613.91325354075934</v>
      </c>
      <c r="D15" s="10"/>
    </row>
  </sheetData>
  <pageMargins left="0.7" right="0.7" top="0.75" bottom="0.75" header="0.3" footer="0.3"/>
  <pageSetup scale="95"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C740A-80DB-46FA-A279-20F64F7DAFB7}">
  <sheetPr>
    <pageSetUpPr fitToPage="1"/>
  </sheetPr>
  <dimension ref="C10:L18"/>
  <sheetViews>
    <sheetView workbookViewId="0">
      <selection activeCell="J18" sqref="J18"/>
    </sheetView>
  </sheetViews>
  <sheetFormatPr defaultRowHeight="14.5" x14ac:dyDescent="0.35"/>
  <cols>
    <col min="4" max="4" width="11.08984375" bestFit="1" customWidth="1"/>
    <col min="8" max="8" width="10.08984375" bestFit="1" customWidth="1"/>
    <col min="9" max="9" width="17.453125" bestFit="1" customWidth="1"/>
    <col min="10" max="10" width="19.1796875" bestFit="1" customWidth="1"/>
    <col min="12" max="12" width="10.08984375" bestFit="1" customWidth="1"/>
  </cols>
  <sheetData>
    <row r="10" spans="3:12" ht="15.5" x14ac:dyDescent="0.35">
      <c r="C10" t="s">
        <v>58</v>
      </c>
      <c r="D10" s="32">
        <f>D12*0.06</f>
        <v>1200</v>
      </c>
      <c r="G10" s="11"/>
      <c r="H10" s="12" t="s">
        <v>18</v>
      </c>
      <c r="I10" s="13">
        <v>0.08</v>
      </c>
      <c r="J10" s="12"/>
      <c r="L10" s="7"/>
    </row>
    <row r="11" spans="3:12" ht="15.5" x14ac:dyDescent="0.35">
      <c r="C11" t="s">
        <v>16</v>
      </c>
      <c r="D11">
        <v>5</v>
      </c>
      <c r="G11" s="17" t="s">
        <v>9</v>
      </c>
      <c r="H11" s="5" t="s">
        <v>10</v>
      </c>
      <c r="I11" s="17" t="s">
        <v>11</v>
      </c>
      <c r="J11" s="17" t="s">
        <v>12</v>
      </c>
    </row>
    <row r="12" spans="3:12" ht="15.5" x14ac:dyDescent="0.35">
      <c r="C12" t="s">
        <v>59</v>
      </c>
      <c r="D12" s="6">
        <v>20000</v>
      </c>
      <c r="G12" s="18"/>
      <c r="H12" s="19">
        <v>10000</v>
      </c>
      <c r="I12" s="18">
        <f>1*(1+0.1)^0</f>
        <v>1</v>
      </c>
      <c r="J12" s="18"/>
    </row>
    <row r="13" spans="3:12" x14ac:dyDescent="0.35">
      <c r="C13" t="s">
        <v>60</v>
      </c>
      <c r="D13" s="33">
        <v>0.08</v>
      </c>
      <c r="G13" s="18">
        <v>1</v>
      </c>
      <c r="H13" s="20">
        <f>$D$10</f>
        <v>1200</v>
      </c>
      <c r="I13" s="18">
        <f>1/(1+D13)^1</f>
        <v>0.92592592592592582</v>
      </c>
      <c r="J13" s="21">
        <f>I13*H13</f>
        <v>1111.1111111111111</v>
      </c>
    </row>
    <row r="14" spans="3:12" x14ac:dyDescent="0.35">
      <c r="G14" s="18">
        <v>2</v>
      </c>
      <c r="H14" s="20">
        <f t="shared" ref="H14:H16" si="0">$D$10</f>
        <v>1200</v>
      </c>
      <c r="I14" s="18">
        <f>1/(1+D13)^2</f>
        <v>0.85733882030178321</v>
      </c>
      <c r="J14" s="21">
        <f t="shared" ref="J14:J17" si="1">I14*H14</f>
        <v>1028.8065843621398</v>
      </c>
    </row>
    <row r="15" spans="3:12" x14ac:dyDescent="0.35">
      <c r="D15" s="10"/>
      <c r="G15" s="18">
        <v>3</v>
      </c>
      <c r="H15" s="20">
        <f t="shared" si="0"/>
        <v>1200</v>
      </c>
      <c r="I15" s="18">
        <f>1/(1+D13)^3</f>
        <v>0.79383224102016958</v>
      </c>
      <c r="J15" s="21">
        <f t="shared" si="1"/>
        <v>952.59868922420355</v>
      </c>
    </row>
    <row r="16" spans="3:12" x14ac:dyDescent="0.35">
      <c r="G16" s="18">
        <v>4</v>
      </c>
      <c r="H16" s="20">
        <f t="shared" si="0"/>
        <v>1200</v>
      </c>
      <c r="I16" s="18">
        <f>1/(1+D13)^4</f>
        <v>0.73502985279645328</v>
      </c>
      <c r="J16" s="21">
        <f t="shared" si="1"/>
        <v>882.0358233557439</v>
      </c>
    </row>
    <row r="17" spans="7:10" x14ac:dyDescent="0.35">
      <c r="G17" s="18">
        <v>5</v>
      </c>
      <c r="H17" s="20">
        <f>$D$10+D12</f>
        <v>21200</v>
      </c>
      <c r="I17" s="18">
        <f>1/(1+D13)^5</f>
        <v>0.68058319703375303</v>
      </c>
      <c r="J17" s="21">
        <f t="shared" si="1"/>
        <v>14428.363777115565</v>
      </c>
    </row>
    <row r="18" spans="7:10" ht="15.5" x14ac:dyDescent="0.35">
      <c r="G18" s="22"/>
      <c r="H18" s="23"/>
      <c r="I18" s="23"/>
      <c r="J18" s="24">
        <f>SUM(J13:J17)</f>
        <v>18402.915985168762</v>
      </c>
    </row>
  </sheetData>
  <pageMargins left="0.7" right="0.7" top="0.75" bottom="0.75" header="0.3" footer="0.3"/>
  <pageSetup scale="82"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B2465-430F-429D-B375-FD614589D0E1}">
  <sheetPr>
    <pageSetUpPr fitToPage="1"/>
  </sheetPr>
  <dimension ref="B12:I36"/>
  <sheetViews>
    <sheetView topLeftCell="A6" workbookViewId="0">
      <selection activeCell="A30" sqref="A30"/>
    </sheetView>
  </sheetViews>
  <sheetFormatPr defaultRowHeight="14.5" x14ac:dyDescent="0.35"/>
  <cols>
    <col min="3" max="3" width="10.08984375" bestFit="1" customWidth="1"/>
    <col min="4" max="4" width="17.453125" bestFit="1" customWidth="1"/>
    <col min="5" max="5" width="19.1796875" bestFit="1" customWidth="1"/>
    <col min="6" max="6" width="20.36328125" bestFit="1" customWidth="1"/>
    <col min="7" max="7" width="19.1796875" bestFit="1" customWidth="1"/>
    <col min="8" max="8" width="20.36328125" bestFit="1" customWidth="1"/>
    <col min="9" max="9" width="19.1796875" bestFit="1" customWidth="1"/>
  </cols>
  <sheetData>
    <row r="12" spans="2:3" x14ac:dyDescent="0.35">
      <c r="B12" t="s">
        <v>16</v>
      </c>
      <c r="C12">
        <v>12</v>
      </c>
    </row>
    <row r="13" spans="2:3" x14ac:dyDescent="0.35">
      <c r="B13" t="s">
        <v>57</v>
      </c>
      <c r="C13">
        <v>1000</v>
      </c>
    </row>
    <row r="14" spans="2:3" x14ac:dyDescent="0.35">
      <c r="B14" t="s">
        <v>58</v>
      </c>
      <c r="C14">
        <f>C13*0.08</f>
        <v>80</v>
      </c>
    </row>
    <row r="17" spans="2:9" ht="15.5" x14ac:dyDescent="0.35">
      <c r="B17" s="11"/>
      <c r="C17" s="12" t="s">
        <v>18</v>
      </c>
      <c r="D17" s="13">
        <v>7.0000000000000007E-2</v>
      </c>
      <c r="E17" s="12"/>
      <c r="F17" s="14">
        <v>0.08</v>
      </c>
      <c r="G17" s="12"/>
      <c r="H17" s="15">
        <v>0.1</v>
      </c>
      <c r="I17" s="16"/>
    </row>
    <row r="18" spans="2:9" ht="15.5" x14ac:dyDescent="0.35">
      <c r="B18" s="17" t="s">
        <v>9</v>
      </c>
      <c r="C18" s="5" t="s">
        <v>10</v>
      </c>
      <c r="D18" s="17" t="s">
        <v>11</v>
      </c>
      <c r="E18" s="17" t="s">
        <v>12</v>
      </c>
      <c r="F18" s="17" t="s">
        <v>19</v>
      </c>
      <c r="G18" s="17" t="s">
        <v>12</v>
      </c>
      <c r="H18" s="17" t="s">
        <v>19</v>
      </c>
      <c r="I18" s="17" t="s">
        <v>12</v>
      </c>
    </row>
    <row r="19" spans="2:9" ht="15.5" x14ac:dyDescent="0.35">
      <c r="B19" s="18"/>
      <c r="C19" s="19">
        <v>1000</v>
      </c>
      <c r="D19" s="18">
        <f>1*(1+0.1)^0</f>
        <v>1</v>
      </c>
      <c r="E19" s="18"/>
      <c r="F19" s="18">
        <f>1*(1+0.12)^0</f>
        <v>1</v>
      </c>
      <c r="G19" s="18"/>
      <c r="H19" s="18">
        <f>1*(1+0.14)^0</f>
        <v>1</v>
      </c>
      <c r="I19" s="18"/>
    </row>
    <row r="20" spans="2:9" x14ac:dyDescent="0.35">
      <c r="B20" s="18">
        <v>1</v>
      </c>
      <c r="C20" s="20">
        <f>$C$14</f>
        <v>80</v>
      </c>
      <c r="D20" s="18">
        <f>1/(1+D17)^1</f>
        <v>0.93457943925233644</v>
      </c>
      <c r="E20" s="21">
        <f>D20*C20</f>
        <v>74.766355140186917</v>
      </c>
      <c r="F20" s="18">
        <f>1/(1+F17)^1</f>
        <v>0.92592592592592582</v>
      </c>
      <c r="G20" s="21">
        <f>F20*C20</f>
        <v>74.074074074074062</v>
      </c>
      <c r="H20" s="18">
        <f>1/(1+H17)^1</f>
        <v>0.90909090909090906</v>
      </c>
      <c r="I20" s="21">
        <f>H20*C20</f>
        <v>72.72727272727272</v>
      </c>
    </row>
    <row r="21" spans="2:9" x14ac:dyDescent="0.35">
      <c r="B21" s="18">
        <v>2</v>
      </c>
      <c r="C21" s="20">
        <f t="shared" ref="C21:C30" si="0">$C$14</f>
        <v>80</v>
      </c>
      <c r="D21" s="18">
        <f>1/(1+D17)^2</f>
        <v>0.87343872827321156</v>
      </c>
      <c r="E21" s="21">
        <f t="shared" ref="E21:E31" si="1">D21*C21</f>
        <v>69.87509826185692</v>
      </c>
      <c r="F21" s="18">
        <f>1/(1+F17)^2</f>
        <v>0.85733882030178321</v>
      </c>
      <c r="G21" s="21">
        <f t="shared" ref="G21:G31" si="2">F21*C21</f>
        <v>68.587105624142652</v>
      </c>
      <c r="H21" s="18">
        <f>1/(1+H17)^2</f>
        <v>0.82644628099173545</v>
      </c>
      <c r="I21" s="21">
        <f t="shared" ref="I21:I31" si="3">H21*C21</f>
        <v>66.115702479338836</v>
      </c>
    </row>
    <row r="22" spans="2:9" x14ac:dyDescent="0.35">
      <c r="B22" s="18">
        <v>3</v>
      </c>
      <c r="C22" s="20">
        <f t="shared" si="0"/>
        <v>80</v>
      </c>
      <c r="D22" s="18">
        <f>1/(1+D17)^3</f>
        <v>0.81629787689085187</v>
      </c>
      <c r="E22" s="21">
        <f t="shared" si="1"/>
        <v>65.303830151268144</v>
      </c>
      <c r="F22" s="18">
        <f>1/(1+F17)^3</f>
        <v>0.79383224102016958</v>
      </c>
      <c r="G22" s="21">
        <f t="shared" si="2"/>
        <v>63.506579281613568</v>
      </c>
      <c r="H22" s="18">
        <f>1/(1+H17)^3</f>
        <v>0.75131480090157754</v>
      </c>
      <c r="I22" s="21">
        <f t="shared" si="3"/>
        <v>60.105184072126207</v>
      </c>
    </row>
    <row r="23" spans="2:9" x14ac:dyDescent="0.35">
      <c r="B23" s="18">
        <v>4</v>
      </c>
      <c r="C23" s="20">
        <f t="shared" si="0"/>
        <v>80</v>
      </c>
      <c r="D23" s="18">
        <f>1/(1+$D$17)^4</f>
        <v>0.7628952120475252</v>
      </c>
      <c r="E23" s="21">
        <f t="shared" si="1"/>
        <v>61.031616963802016</v>
      </c>
      <c r="F23" s="18">
        <f>1/(1+$F$17)^4</f>
        <v>0.73502985279645328</v>
      </c>
      <c r="G23" s="21">
        <f t="shared" si="2"/>
        <v>58.802388223716264</v>
      </c>
      <c r="H23" s="18">
        <f>1/(1+$H$17)^4</f>
        <v>0.68301345536507052</v>
      </c>
      <c r="I23" s="21">
        <f t="shared" si="3"/>
        <v>54.64107642920564</v>
      </c>
    </row>
    <row r="24" spans="2:9" x14ac:dyDescent="0.35">
      <c r="B24" s="18">
        <v>5</v>
      </c>
      <c r="C24" s="20">
        <f t="shared" si="0"/>
        <v>80</v>
      </c>
      <c r="D24" s="18">
        <f>1/(1+$D$17)^5</f>
        <v>0.71298617948366838</v>
      </c>
      <c r="E24" s="21">
        <f t="shared" si="1"/>
        <v>57.038894358693469</v>
      </c>
      <c r="F24" s="18">
        <f>1/(1+$F$17)^5</f>
        <v>0.68058319703375303</v>
      </c>
      <c r="G24" s="21">
        <f t="shared" si="2"/>
        <v>54.446655762700246</v>
      </c>
      <c r="H24" s="18">
        <f>1/(1+$H$17)^5</f>
        <v>0.62092132305915493</v>
      </c>
      <c r="I24" s="21">
        <f t="shared" si="3"/>
        <v>49.673705844732396</v>
      </c>
    </row>
    <row r="25" spans="2:9" x14ac:dyDescent="0.35">
      <c r="B25" s="18">
        <v>6</v>
      </c>
      <c r="C25" s="20">
        <f t="shared" si="0"/>
        <v>80</v>
      </c>
      <c r="D25" s="18">
        <f>1/(1+$D$17)^6</f>
        <v>0.66634222381651254</v>
      </c>
      <c r="E25" s="21">
        <f t="shared" si="1"/>
        <v>53.307377905321005</v>
      </c>
      <c r="F25" s="18">
        <f>1/(1+$F$17)^6</f>
        <v>0.63016962688310452</v>
      </c>
      <c r="G25" s="21">
        <f t="shared" si="2"/>
        <v>50.413570150648361</v>
      </c>
      <c r="H25" s="18">
        <f>1/(1+$H$17)^6</f>
        <v>0.56447393005377722</v>
      </c>
      <c r="I25" s="21">
        <f t="shared" si="3"/>
        <v>45.157914404302176</v>
      </c>
    </row>
    <row r="26" spans="2:9" x14ac:dyDescent="0.35">
      <c r="B26" s="18">
        <v>7</v>
      </c>
      <c r="C26" s="20">
        <f t="shared" si="0"/>
        <v>80</v>
      </c>
      <c r="D26" s="18">
        <f>1/(1+$D$17)^7</f>
        <v>0.62274974188459109</v>
      </c>
      <c r="E26" s="21">
        <f t="shared" si="1"/>
        <v>49.819979350767284</v>
      </c>
      <c r="F26" s="18">
        <f>1/(1+$F$17)^7</f>
        <v>0.58349039526213387</v>
      </c>
      <c r="G26" s="21">
        <f t="shared" si="2"/>
        <v>46.679231620970711</v>
      </c>
      <c r="H26" s="18">
        <f>1/(1+$H$17)^7</f>
        <v>0.51315811823070645</v>
      </c>
      <c r="I26" s="21">
        <f t="shared" si="3"/>
        <v>41.052649458456514</v>
      </c>
    </row>
    <row r="27" spans="2:9" x14ac:dyDescent="0.35">
      <c r="B27" s="18">
        <v>8</v>
      </c>
      <c r="C27" s="20">
        <f t="shared" si="0"/>
        <v>80</v>
      </c>
      <c r="D27" s="18">
        <f>1/(1+$D$17)^8</f>
        <v>0.5820091045650384</v>
      </c>
      <c r="E27" s="21">
        <f t="shared" si="1"/>
        <v>46.560728365203076</v>
      </c>
      <c r="F27" s="18">
        <f>1/(1+$F$17)^8</f>
        <v>0.54026888450197574</v>
      </c>
      <c r="G27" s="21">
        <f t="shared" si="2"/>
        <v>43.221510760158061</v>
      </c>
      <c r="H27" s="18">
        <f>1/(1+$H$17)^8</f>
        <v>0.46650738020973315</v>
      </c>
      <c r="I27" s="21">
        <f t="shared" si="3"/>
        <v>37.32059041677865</v>
      </c>
    </row>
    <row r="28" spans="2:9" x14ac:dyDescent="0.35">
      <c r="B28" s="18">
        <v>9</v>
      </c>
      <c r="C28" s="20">
        <f t="shared" si="0"/>
        <v>80</v>
      </c>
      <c r="D28" s="18">
        <f>1/(1+$D$17)^9</f>
        <v>0.54393374258414806</v>
      </c>
      <c r="E28" s="21">
        <f t="shared" si="1"/>
        <v>43.514699406731843</v>
      </c>
      <c r="F28" s="18">
        <f>1/(1+$F$17)^9</f>
        <v>0.50024896713145905</v>
      </c>
      <c r="G28" s="21">
        <f t="shared" si="2"/>
        <v>40.019917370516723</v>
      </c>
      <c r="H28" s="18">
        <f>1/(1+$H$17)^9</f>
        <v>0.42409761837248466</v>
      </c>
      <c r="I28" s="21">
        <f t="shared" si="3"/>
        <v>33.927809469798774</v>
      </c>
    </row>
    <row r="29" spans="2:9" x14ac:dyDescent="0.35">
      <c r="B29" s="18">
        <v>10</v>
      </c>
      <c r="C29" s="20">
        <f t="shared" si="0"/>
        <v>80</v>
      </c>
      <c r="D29" s="18">
        <f>1/(1+$D$17)^10</f>
        <v>0.5083492921347178</v>
      </c>
      <c r="E29" s="21">
        <f t="shared" si="1"/>
        <v>40.667943370777422</v>
      </c>
      <c r="F29" s="18">
        <f>1/(1+$F$17)^10</f>
        <v>0.46319348808468425</v>
      </c>
      <c r="G29" s="21">
        <f t="shared" si="2"/>
        <v>37.055479046774742</v>
      </c>
      <c r="H29" s="18">
        <f>1/(1+$H$17)^10</f>
        <v>0.38554328942953148</v>
      </c>
      <c r="I29" s="21">
        <f t="shared" si="3"/>
        <v>30.843463154362517</v>
      </c>
    </row>
    <row r="30" spans="2:9" x14ac:dyDescent="0.35">
      <c r="B30" s="18">
        <v>11</v>
      </c>
      <c r="C30" s="20">
        <f t="shared" si="0"/>
        <v>80</v>
      </c>
      <c r="D30" s="18">
        <f>1/(1+$D$17)^11</f>
        <v>0.47509279638758667</v>
      </c>
      <c r="E30" s="21">
        <f t="shared" si="1"/>
        <v>38.007423711006936</v>
      </c>
      <c r="F30" s="18">
        <f>1/(1+$F$17)^11</f>
        <v>0.42888285933767062</v>
      </c>
      <c r="G30" s="21">
        <f t="shared" si="2"/>
        <v>34.310628747013652</v>
      </c>
      <c r="H30" s="18">
        <f>1/(1+$H$17)^11</f>
        <v>0.3504938994813922</v>
      </c>
      <c r="I30" s="21">
        <f t="shared" si="3"/>
        <v>28.039511958511376</v>
      </c>
    </row>
    <row r="31" spans="2:9" x14ac:dyDescent="0.35">
      <c r="B31" s="18">
        <v>12</v>
      </c>
      <c r="C31" s="20">
        <f>$C$14+C13</f>
        <v>1080</v>
      </c>
      <c r="D31" s="18">
        <f>1/(1+$D$17)^12</f>
        <v>0.44401195924073528</v>
      </c>
      <c r="E31" s="21">
        <f t="shared" si="1"/>
        <v>479.53291597999407</v>
      </c>
      <c r="F31" s="18">
        <f>1/(1+$F$17)^12</f>
        <v>0.39711375864599124</v>
      </c>
      <c r="G31" s="21">
        <f t="shared" si="2"/>
        <v>428.88285933767054</v>
      </c>
      <c r="H31" s="18">
        <f>1/(1+$H$17)^12</f>
        <v>0.31863081771035656</v>
      </c>
      <c r="I31" s="21">
        <f t="shared" si="3"/>
        <v>344.12128312718511</v>
      </c>
    </row>
    <row r="32" spans="2:9" ht="15.5" x14ac:dyDescent="0.35">
      <c r="B32" s="22"/>
      <c r="C32" s="23"/>
      <c r="D32" s="23"/>
      <c r="E32" s="24">
        <f>SUM(E20:E31)</f>
        <v>1079.4268629656092</v>
      </c>
      <c r="F32" s="23"/>
      <c r="G32" s="24">
        <f>SUM(G20:G31)</f>
        <v>999.99999999999955</v>
      </c>
      <c r="H32" s="23"/>
      <c r="I32" s="25">
        <f>SUM(I20:I31)</f>
        <v>863.72616354207094</v>
      </c>
    </row>
    <row r="34" spans="2:2" x14ac:dyDescent="0.35">
      <c r="B34" t="s">
        <v>78</v>
      </c>
    </row>
    <row r="35" spans="2:2" x14ac:dyDescent="0.35">
      <c r="B35" t="s">
        <v>79</v>
      </c>
    </row>
    <row r="36" spans="2:2" x14ac:dyDescent="0.35">
      <c r="B36" t="s">
        <v>80</v>
      </c>
    </row>
  </sheetData>
  <pageMargins left="0.7" right="0.7" top="0.75" bottom="0.75" header="0.3" footer="0.3"/>
  <pageSetup scale="53"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F20A9-73A6-4F34-AF9E-8D67F5DEC56E}">
  <sheetPr>
    <pageSetUpPr fitToPage="1"/>
  </sheetPr>
  <dimension ref="A16:C36"/>
  <sheetViews>
    <sheetView workbookViewId="0">
      <selection activeCell="K18" sqref="K18"/>
    </sheetView>
  </sheetViews>
  <sheetFormatPr defaultRowHeight="14.5" x14ac:dyDescent="0.35"/>
  <cols>
    <col min="2" max="2" width="9.08984375" bestFit="1" customWidth="1"/>
  </cols>
  <sheetData>
    <row r="16" spans="2:3" x14ac:dyDescent="0.35">
      <c r="B16" t="s">
        <v>0</v>
      </c>
      <c r="C16">
        <v>1.8</v>
      </c>
    </row>
    <row r="17" spans="1:3" x14ac:dyDescent="0.35">
      <c r="B17" t="s">
        <v>1</v>
      </c>
      <c r="C17" s="1">
        <v>0.12</v>
      </c>
    </row>
    <row r="18" spans="1:3" x14ac:dyDescent="0.35">
      <c r="B18" t="s">
        <v>2</v>
      </c>
      <c r="C18" s="1">
        <v>0</v>
      </c>
    </row>
    <row r="19" spans="1:3" x14ac:dyDescent="0.35">
      <c r="B19" t="s">
        <v>3</v>
      </c>
      <c r="C19" s="1">
        <v>0.05</v>
      </c>
    </row>
    <row r="21" spans="1:3" x14ac:dyDescent="0.35">
      <c r="A21" s="2" t="s">
        <v>4</v>
      </c>
    </row>
    <row r="23" spans="1:3" x14ac:dyDescent="0.35">
      <c r="B23" t="str">
        <f>B16</f>
        <v>Dividendo</v>
      </c>
      <c r="C23">
        <f>C16</f>
        <v>1.8</v>
      </c>
    </row>
    <row r="24" spans="1:3" x14ac:dyDescent="0.35">
      <c r="B24" t="str">
        <f>B17</f>
        <v>ks</v>
      </c>
      <c r="C24" s="3">
        <f>C17</f>
        <v>0.12</v>
      </c>
    </row>
    <row r="26" spans="1:3" x14ac:dyDescent="0.35">
      <c r="B26" t="s">
        <v>5</v>
      </c>
      <c r="C26">
        <f>C23/C24</f>
        <v>15.000000000000002</v>
      </c>
    </row>
    <row r="30" spans="1:3" x14ac:dyDescent="0.35">
      <c r="A30" s="2" t="s">
        <v>6</v>
      </c>
    </row>
    <row r="32" spans="1:3" x14ac:dyDescent="0.35">
      <c r="B32" t="str">
        <f>B23</f>
        <v>Dividendo</v>
      </c>
      <c r="C32">
        <f>C23</f>
        <v>1.8</v>
      </c>
    </row>
    <row r="33" spans="2:3" x14ac:dyDescent="0.35">
      <c r="B33" t="str">
        <f>B24</f>
        <v>ks</v>
      </c>
      <c r="C33" s="3">
        <f>C24</f>
        <v>0.12</v>
      </c>
    </row>
    <row r="34" spans="2:3" x14ac:dyDescent="0.35">
      <c r="B34" t="str">
        <f>B19</f>
        <v>g2</v>
      </c>
      <c r="C34" s="3">
        <f>C19</f>
        <v>0.05</v>
      </c>
    </row>
    <row r="36" spans="2:3" x14ac:dyDescent="0.35">
      <c r="B36" t="s">
        <v>5</v>
      </c>
      <c r="C36">
        <f>C32/(C33-C19)</f>
        <v>25.714285714285719</v>
      </c>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37B1D-6D01-4A5B-A290-DFEF8B87B7B0}">
  <sheetPr>
    <pageSetUpPr fitToPage="1"/>
  </sheetPr>
  <dimension ref="B18:E31"/>
  <sheetViews>
    <sheetView workbookViewId="0">
      <selection activeCell="E26" sqref="E26"/>
    </sheetView>
  </sheetViews>
  <sheetFormatPr defaultRowHeight="14.5" x14ac:dyDescent="0.35"/>
  <cols>
    <col min="2" max="2" width="20.36328125" bestFit="1" customWidth="1"/>
    <col min="3" max="3" width="10.08984375" bestFit="1" customWidth="1"/>
    <col min="4" max="4" width="17.453125" bestFit="1" customWidth="1"/>
    <col min="5" max="5" width="19.1796875" bestFit="1" customWidth="1"/>
  </cols>
  <sheetData>
    <row r="18" spans="2:5" x14ac:dyDescent="0.35">
      <c r="B18" t="s">
        <v>7</v>
      </c>
      <c r="C18" s="1">
        <v>0.06</v>
      </c>
    </row>
    <row r="19" spans="2:5" x14ac:dyDescent="0.35">
      <c r="B19" s="2" t="s">
        <v>8</v>
      </c>
    </row>
    <row r="20" spans="2:5" ht="15.5" x14ac:dyDescent="0.35">
      <c r="B20" s="4" t="s">
        <v>9</v>
      </c>
      <c r="C20" s="5" t="s">
        <v>10</v>
      </c>
      <c r="D20" s="4" t="s">
        <v>11</v>
      </c>
      <c r="E20" s="4" t="s">
        <v>12</v>
      </c>
    </row>
    <row r="22" spans="2:5" x14ac:dyDescent="0.35">
      <c r="B22">
        <v>1</v>
      </c>
      <c r="C22" s="6">
        <v>1200</v>
      </c>
      <c r="D22">
        <f>1/(1+C18)^1</f>
        <v>0.94339622641509424</v>
      </c>
      <c r="E22" s="7">
        <f>C22*D22</f>
        <v>1132.075471698113</v>
      </c>
    </row>
    <row r="23" spans="2:5" x14ac:dyDescent="0.35">
      <c r="B23">
        <v>2</v>
      </c>
      <c r="C23" s="6">
        <v>1200</v>
      </c>
      <c r="D23">
        <f>1/(1+C18)^2</f>
        <v>0.88999644001423983</v>
      </c>
      <c r="E23" s="7">
        <f t="shared" ref="E23:E26" si="0">C23*D23</f>
        <v>1067.9957280170877</v>
      </c>
    </row>
    <row r="24" spans="2:5" x14ac:dyDescent="0.35">
      <c r="B24">
        <v>3</v>
      </c>
      <c r="C24" s="6">
        <v>1200</v>
      </c>
      <c r="D24">
        <f>1/(1+C18)^3</f>
        <v>0.8396192830323016</v>
      </c>
      <c r="E24" s="7">
        <f t="shared" si="0"/>
        <v>1007.5431396387619</v>
      </c>
    </row>
    <row r="25" spans="2:5" x14ac:dyDescent="0.35">
      <c r="B25">
        <v>4</v>
      </c>
      <c r="C25" s="6">
        <v>1200</v>
      </c>
      <c r="D25">
        <f>1/(1+C18)^4</f>
        <v>0.79209366323802044</v>
      </c>
      <c r="E25" s="7">
        <f t="shared" si="0"/>
        <v>950.51239588562453</v>
      </c>
    </row>
    <row r="26" spans="2:5" x14ac:dyDescent="0.35">
      <c r="B26">
        <v>5</v>
      </c>
      <c r="C26" s="6">
        <v>1200</v>
      </c>
      <c r="D26">
        <f>1/(1+C18)^5</f>
        <v>0.74725817286605689</v>
      </c>
      <c r="E26" s="7">
        <f t="shared" si="0"/>
        <v>896.70980743926827</v>
      </c>
    </row>
    <row r="27" spans="2:5" x14ac:dyDescent="0.35">
      <c r="E27" s="7">
        <f>SUM(E22:E26)</f>
        <v>5054.836542678855</v>
      </c>
    </row>
    <row r="29" spans="2:5" x14ac:dyDescent="0.35">
      <c r="B29" s="2" t="s">
        <v>13</v>
      </c>
    </row>
    <row r="31" spans="2:5" x14ac:dyDescent="0.35">
      <c r="B31" t="s">
        <v>14</v>
      </c>
    </row>
  </sheetData>
  <pageMargins left="0.7" right="0.7" top="0.75" bottom="0.75" header="0.3" footer="0.3"/>
  <pageSetup scale="75"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F2353-7EE9-4069-9DDA-B89527C0C624}">
  <sheetPr>
    <pageSetUpPr fitToPage="1"/>
  </sheetPr>
  <dimension ref="A11:N40"/>
  <sheetViews>
    <sheetView workbookViewId="0">
      <selection activeCell="F1" sqref="F1"/>
    </sheetView>
  </sheetViews>
  <sheetFormatPr defaultRowHeight="14.5" x14ac:dyDescent="0.35"/>
  <cols>
    <col min="2" max="2" width="10.54296875" bestFit="1" customWidth="1"/>
    <col min="3" max="3" width="17.453125" bestFit="1" customWidth="1"/>
    <col min="4" max="4" width="19.1796875" bestFit="1" customWidth="1"/>
    <col min="5" max="5" width="20.36328125" bestFit="1" customWidth="1"/>
    <col min="6" max="6" width="19.1796875" bestFit="1" customWidth="1"/>
    <col min="7" max="7" width="20.36328125" bestFit="1" customWidth="1"/>
    <col min="8" max="8" width="19.1796875" bestFit="1" customWidth="1"/>
    <col min="10" max="10" width="8.6328125" bestFit="1" customWidth="1"/>
    <col min="14" max="14" width="10.08984375" bestFit="1" customWidth="1"/>
  </cols>
  <sheetData>
    <row r="11" spans="1:10" x14ac:dyDescent="0.35">
      <c r="B11" t="s">
        <v>15</v>
      </c>
      <c r="C11" s="8">
        <v>4.4999999999999998E-2</v>
      </c>
    </row>
    <row r="12" spans="1:10" x14ac:dyDescent="0.35">
      <c r="B12" t="s">
        <v>16</v>
      </c>
      <c r="C12">
        <v>5</v>
      </c>
      <c r="G12" s="7"/>
      <c r="J12" s="7"/>
    </row>
    <row r="14" spans="1:10" x14ac:dyDescent="0.35">
      <c r="G14" s="9"/>
      <c r="J14" s="9"/>
    </row>
    <row r="15" spans="1:10" x14ac:dyDescent="0.35">
      <c r="A15" s="2" t="s">
        <v>17</v>
      </c>
      <c r="G15" s="10"/>
      <c r="J15" s="10"/>
    </row>
    <row r="17" spans="1:14" x14ac:dyDescent="0.35">
      <c r="N17" s="10"/>
    </row>
    <row r="18" spans="1:14" ht="15.5" x14ac:dyDescent="0.35">
      <c r="A18" s="11"/>
      <c r="B18" s="12" t="s">
        <v>18</v>
      </c>
      <c r="C18" s="13">
        <v>0.03</v>
      </c>
      <c r="D18" s="12"/>
      <c r="E18" s="14">
        <v>4.4999999999999998E-2</v>
      </c>
      <c r="F18" s="12"/>
      <c r="G18" s="15">
        <v>0.06</v>
      </c>
      <c r="H18" s="16"/>
    </row>
    <row r="19" spans="1:14" ht="15.5" x14ac:dyDescent="0.35">
      <c r="A19" s="17" t="s">
        <v>9</v>
      </c>
      <c r="B19" s="5" t="s">
        <v>10</v>
      </c>
      <c r="C19" s="17" t="s">
        <v>11</v>
      </c>
      <c r="D19" s="17" t="s">
        <v>12</v>
      </c>
      <c r="E19" s="17" t="s">
        <v>19</v>
      </c>
      <c r="F19" s="17" t="s">
        <v>12</v>
      </c>
      <c r="G19" s="17" t="s">
        <v>19</v>
      </c>
      <c r="H19" s="17" t="s">
        <v>12</v>
      </c>
    </row>
    <row r="20" spans="1:14" ht="15.5" x14ac:dyDescent="0.35">
      <c r="A20" s="18"/>
      <c r="B20" s="19">
        <v>1000</v>
      </c>
      <c r="C20" s="18">
        <f>1*(1+0.1)^0</f>
        <v>1</v>
      </c>
      <c r="D20" s="18"/>
      <c r="E20" s="18">
        <f>1*(1+0.12)^0</f>
        <v>1</v>
      </c>
      <c r="F20" s="18"/>
      <c r="G20" s="18">
        <f>1*(1+0.14)^0</f>
        <v>1</v>
      </c>
      <c r="H20" s="18"/>
    </row>
    <row r="21" spans="1:14" x14ac:dyDescent="0.35">
      <c r="A21" s="18">
        <v>1</v>
      </c>
      <c r="B21" s="20">
        <f>$B$20*$C$11</f>
        <v>45</v>
      </c>
      <c r="C21" s="18">
        <f>1/(1+C18)^1</f>
        <v>0.970873786407767</v>
      </c>
      <c r="D21" s="21">
        <f>C21*B21</f>
        <v>43.689320388349515</v>
      </c>
      <c r="E21" s="18">
        <f>1/(1+C11)^1</f>
        <v>0.95693779904306231</v>
      </c>
      <c r="F21" s="21">
        <f>E21*B21</f>
        <v>43.062200956937801</v>
      </c>
      <c r="G21" s="18">
        <f>1/(1+G18)^1</f>
        <v>0.94339622641509424</v>
      </c>
      <c r="H21" s="21">
        <f>G21*B21</f>
        <v>42.452830188679243</v>
      </c>
    </row>
    <row r="22" spans="1:14" x14ac:dyDescent="0.35">
      <c r="A22" s="18">
        <v>2</v>
      </c>
      <c r="B22" s="20">
        <f t="shared" ref="B22:B24" si="0">$B$20*$C$11</f>
        <v>45</v>
      </c>
      <c r="C22" s="18">
        <f>1/(1+C18)^2</f>
        <v>0.94259590913375435</v>
      </c>
      <c r="D22" s="21">
        <f t="shared" ref="D22:D25" si="1">C22*B22</f>
        <v>42.416815911018944</v>
      </c>
      <c r="E22" s="18">
        <f>1/(1+C11)^2</f>
        <v>0.91572995123738021</v>
      </c>
      <c r="F22" s="21">
        <f t="shared" ref="F22:F25" si="2">E22*B22</f>
        <v>41.207847805682107</v>
      </c>
      <c r="G22" s="18">
        <f>1/(1+G18)^2</f>
        <v>0.88999644001423983</v>
      </c>
      <c r="H22" s="21">
        <f t="shared" ref="H22:H25" si="3">G22*B22</f>
        <v>40.04983980064079</v>
      </c>
    </row>
    <row r="23" spans="1:14" x14ac:dyDescent="0.35">
      <c r="A23" s="18">
        <v>3</v>
      </c>
      <c r="B23" s="20">
        <f t="shared" si="0"/>
        <v>45</v>
      </c>
      <c r="C23" s="18">
        <f>1/(1+C18)^3</f>
        <v>0.91514165935315961</v>
      </c>
      <c r="D23" s="21">
        <f t="shared" si="1"/>
        <v>41.181374670892183</v>
      </c>
      <c r="E23" s="18">
        <f>1/(1+C11)^3</f>
        <v>0.87629660405490928</v>
      </c>
      <c r="F23" s="21">
        <f t="shared" si="2"/>
        <v>39.433347182470918</v>
      </c>
      <c r="G23" s="18">
        <f>1/(1+G18)^3</f>
        <v>0.8396192830323016</v>
      </c>
      <c r="H23" s="21">
        <f t="shared" si="3"/>
        <v>37.782867736453575</v>
      </c>
    </row>
    <row r="24" spans="1:14" x14ac:dyDescent="0.35">
      <c r="A24" s="18">
        <v>4</v>
      </c>
      <c r="B24" s="20">
        <f t="shared" si="0"/>
        <v>45</v>
      </c>
      <c r="C24" s="18">
        <f>1/(1+C18)^4</f>
        <v>0.888487047915689</v>
      </c>
      <c r="D24" s="21">
        <f t="shared" si="1"/>
        <v>39.981917156206002</v>
      </c>
      <c r="E24" s="18">
        <f>1/(1+C11)^4</f>
        <v>0.83856134359321488</v>
      </c>
      <c r="F24" s="21">
        <f t="shared" si="2"/>
        <v>37.735260461694672</v>
      </c>
      <c r="G24" s="18">
        <f>1/(1+G18)^4</f>
        <v>0.79209366323802044</v>
      </c>
      <c r="H24" s="21">
        <f t="shared" si="3"/>
        <v>35.64421484571092</v>
      </c>
    </row>
    <row r="25" spans="1:14" x14ac:dyDescent="0.35">
      <c r="A25" s="18">
        <v>5</v>
      </c>
      <c r="B25" s="20">
        <f>($B$20*$C$11)+B20</f>
        <v>1045</v>
      </c>
      <c r="C25" s="18">
        <f>1/(1+C18)^5</f>
        <v>0.86260878438416411</v>
      </c>
      <c r="D25" s="21">
        <f t="shared" si="1"/>
        <v>901.42617968145146</v>
      </c>
      <c r="E25" s="18">
        <f>1/(1+C11)^5</f>
        <v>0.80245104650068411</v>
      </c>
      <c r="F25" s="21">
        <f t="shared" si="2"/>
        <v>838.56134359321493</v>
      </c>
      <c r="G25" s="18">
        <f>1/(1+G18)^5</f>
        <v>0.74725817286605689</v>
      </c>
      <c r="H25" s="21">
        <f t="shared" si="3"/>
        <v>780.8847906450294</v>
      </c>
    </row>
    <row r="26" spans="1:14" ht="15.5" x14ac:dyDescent="0.35">
      <c r="A26" s="22"/>
      <c r="B26" s="23"/>
      <c r="C26" s="23"/>
      <c r="D26" s="24">
        <f>SUM(D21:D25)</f>
        <v>1068.6956078079181</v>
      </c>
      <c r="E26" s="23"/>
      <c r="F26" s="24">
        <f>SUM(F21:F25)</f>
        <v>1000.0000000000005</v>
      </c>
      <c r="G26" s="23"/>
      <c r="H26" s="25">
        <f>SUM(H21:H25)</f>
        <v>936.81454321651393</v>
      </c>
    </row>
    <row r="29" spans="1:14" x14ac:dyDescent="0.35">
      <c r="A29" s="2" t="s">
        <v>20</v>
      </c>
    </row>
    <row r="32" spans="1:14" ht="15.5" x14ac:dyDescent="0.35">
      <c r="A32" s="11"/>
      <c r="B32" s="12" t="s">
        <v>18</v>
      </c>
      <c r="C32" s="13">
        <v>0.03</v>
      </c>
      <c r="D32" s="12"/>
      <c r="E32" s="14">
        <v>4.4999999999999998E-2</v>
      </c>
      <c r="F32" s="12"/>
      <c r="G32" s="15">
        <v>0.06</v>
      </c>
      <c r="H32" s="16"/>
    </row>
    <row r="33" spans="1:8" ht="15.5" x14ac:dyDescent="0.35">
      <c r="A33" s="17" t="s">
        <v>9</v>
      </c>
      <c r="B33" s="5" t="s">
        <v>10</v>
      </c>
      <c r="C33" s="17" t="s">
        <v>11</v>
      </c>
      <c r="D33" s="17" t="s">
        <v>12</v>
      </c>
      <c r="E33" s="17" t="s">
        <v>19</v>
      </c>
      <c r="F33" s="17" t="s">
        <v>12</v>
      </c>
      <c r="G33" s="17" t="s">
        <v>19</v>
      </c>
      <c r="H33" s="17" t="s">
        <v>12</v>
      </c>
    </row>
    <row r="34" spans="1:8" ht="15.5" x14ac:dyDescent="0.35">
      <c r="A34" s="18"/>
      <c r="B34" s="19">
        <v>10000</v>
      </c>
      <c r="C34" s="18">
        <f>1*(1+0.1)^0</f>
        <v>1</v>
      </c>
      <c r="D34" s="18"/>
      <c r="E34" s="18">
        <f>1*(1+0.12)^0</f>
        <v>1</v>
      </c>
      <c r="F34" s="18"/>
      <c r="G34" s="18">
        <f>1*(1+0.14)^0</f>
        <v>1</v>
      </c>
      <c r="H34" s="18"/>
    </row>
    <row r="35" spans="1:8" x14ac:dyDescent="0.35">
      <c r="A35" s="18">
        <v>1</v>
      </c>
      <c r="B35" s="20">
        <f>$B$34*0.045</f>
        <v>450</v>
      </c>
      <c r="C35" s="18">
        <f>1/(1+C32)^1</f>
        <v>0.970873786407767</v>
      </c>
      <c r="D35" s="21">
        <f>C35*B35</f>
        <v>436.89320388349518</v>
      </c>
      <c r="E35" s="18">
        <f>1/(1+E32)^1</f>
        <v>0.95693779904306231</v>
      </c>
      <c r="F35" s="21">
        <f>E35*B35</f>
        <v>430.62200956937806</v>
      </c>
      <c r="G35" s="18">
        <f>1/(1+G32)^1</f>
        <v>0.94339622641509424</v>
      </c>
      <c r="H35" s="21">
        <f>G35*B35</f>
        <v>424.52830188679241</v>
      </c>
    </row>
    <row r="36" spans="1:8" x14ac:dyDescent="0.35">
      <c r="A36" s="18">
        <v>2</v>
      </c>
      <c r="B36" s="20">
        <f t="shared" ref="B36:B38" si="4">$B$34*0.045</f>
        <v>450</v>
      </c>
      <c r="C36" s="18">
        <f>1/(1+C32)^2</f>
        <v>0.94259590913375435</v>
      </c>
      <c r="D36" s="21">
        <f t="shared" ref="D36:D39" si="5">C36*B36</f>
        <v>424.16815911018944</v>
      </c>
      <c r="E36" s="18">
        <f>1/(1+E32)^2</f>
        <v>0.91572995123738021</v>
      </c>
      <c r="F36" s="21">
        <f t="shared" ref="F36:F39" si="6">E36*B36</f>
        <v>412.0784780568211</v>
      </c>
      <c r="G36" s="18">
        <f>1/(1+G32)^2</f>
        <v>0.88999644001423983</v>
      </c>
      <c r="H36" s="21">
        <f t="shared" ref="H36:H39" si="7">G36*B36</f>
        <v>400.49839800640791</v>
      </c>
    </row>
    <row r="37" spans="1:8" x14ac:dyDescent="0.35">
      <c r="A37" s="18">
        <v>3</v>
      </c>
      <c r="B37" s="20">
        <f t="shared" si="4"/>
        <v>450</v>
      </c>
      <c r="C37" s="18">
        <f>1/(1+C32)^3</f>
        <v>0.91514165935315961</v>
      </c>
      <c r="D37" s="21">
        <f t="shared" si="5"/>
        <v>411.81374670892183</v>
      </c>
      <c r="E37" s="18">
        <f>1/(1+E32)^3</f>
        <v>0.87629660405490928</v>
      </c>
      <c r="F37" s="21">
        <f t="shared" si="6"/>
        <v>394.33347182470919</v>
      </c>
      <c r="G37" s="18">
        <f>1/(1+G32)^3</f>
        <v>0.8396192830323016</v>
      </c>
      <c r="H37" s="21">
        <f t="shared" si="7"/>
        <v>377.82867736453574</v>
      </c>
    </row>
    <row r="38" spans="1:8" x14ac:dyDescent="0.35">
      <c r="A38" s="18">
        <v>4</v>
      </c>
      <c r="B38" s="20">
        <f t="shared" si="4"/>
        <v>450</v>
      </c>
      <c r="C38" s="18">
        <f>1/(1+C32)^4</f>
        <v>0.888487047915689</v>
      </c>
      <c r="D38" s="21">
        <f t="shared" si="5"/>
        <v>399.81917156206003</v>
      </c>
      <c r="E38" s="18">
        <f>1/(1+E32)^4</f>
        <v>0.83856134359321488</v>
      </c>
      <c r="F38" s="21">
        <f t="shared" si="6"/>
        <v>377.35260461694668</v>
      </c>
      <c r="G38" s="18">
        <f>1/(1+G32)^4</f>
        <v>0.79209366323802044</v>
      </c>
      <c r="H38" s="21">
        <f t="shared" si="7"/>
        <v>356.44214845710917</v>
      </c>
    </row>
    <row r="39" spans="1:8" x14ac:dyDescent="0.35">
      <c r="A39" s="18">
        <v>5</v>
      </c>
      <c r="B39" s="20">
        <f>($B$34*0.045)+B34</f>
        <v>10450</v>
      </c>
      <c r="C39" s="18">
        <f>1/(1+C32)^5</f>
        <v>0.86260878438416411</v>
      </c>
      <c r="D39" s="21">
        <f t="shared" si="5"/>
        <v>9014.261796814515</v>
      </c>
      <c r="E39" s="18">
        <f>1/(1+E32)^5</f>
        <v>0.80245104650068411</v>
      </c>
      <c r="F39" s="21">
        <f t="shared" si="6"/>
        <v>8385.6134359321495</v>
      </c>
      <c r="G39" s="18">
        <f>1/(1+G32)^5</f>
        <v>0.74725817286605689</v>
      </c>
      <c r="H39" s="21">
        <f t="shared" si="7"/>
        <v>7808.8479064502944</v>
      </c>
    </row>
    <row r="40" spans="1:8" ht="15.5" x14ac:dyDescent="0.35">
      <c r="A40" s="22"/>
      <c r="B40" s="23"/>
      <c r="C40" s="23"/>
      <c r="D40" s="24">
        <f>SUM(D35:D39)</f>
        <v>10686.956078079182</v>
      </c>
      <c r="E40" s="23"/>
      <c r="F40" s="24">
        <f>SUM(F35:F39)</f>
        <v>10000.000000000004</v>
      </c>
      <c r="G40" s="23"/>
      <c r="H40" s="25">
        <f>SUM(H35:H39)</f>
        <v>9368.1454321651399</v>
      </c>
    </row>
  </sheetData>
  <pageMargins left="0.7" right="0.7" top="0.75" bottom="0.75" header="0.3" footer="0.3"/>
  <pageSetup scale="5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D5FA8-5821-43FD-BFD4-56EE016CA00A}">
  <sheetPr>
    <pageSetUpPr fitToPage="1"/>
  </sheetPr>
  <dimension ref="A2:I6"/>
  <sheetViews>
    <sheetView workbookViewId="0">
      <selection activeCell="A9" sqref="A9"/>
    </sheetView>
  </sheetViews>
  <sheetFormatPr defaultColWidth="9.08984375" defaultRowHeight="14.5" x14ac:dyDescent="0.35"/>
  <cols>
    <col min="9" max="9" width="6.36328125" customWidth="1"/>
  </cols>
  <sheetData>
    <row r="2" spans="1:9" ht="30" customHeight="1" x14ac:dyDescent="0.35">
      <c r="A2" s="59" t="s">
        <v>21</v>
      </c>
      <c r="B2" s="60"/>
      <c r="C2" s="60"/>
      <c r="D2" s="60"/>
      <c r="E2" s="60"/>
      <c r="F2" s="60"/>
      <c r="G2" s="60"/>
      <c r="H2" s="60"/>
      <c r="I2" s="60"/>
    </row>
    <row r="4" spans="1:9" ht="30" customHeight="1" x14ac:dyDescent="0.35">
      <c r="A4" s="60" t="s">
        <v>22</v>
      </c>
      <c r="B4" s="60"/>
      <c r="C4" s="60"/>
      <c r="D4" s="60"/>
      <c r="E4" s="60"/>
      <c r="F4" s="60"/>
      <c r="G4" s="60"/>
      <c r="H4" s="60"/>
      <c r="I4" s="60"/>
    </row>
    <row r="5" spans="1:9" ht="75" customHeight="1" x14ac:dyDescent="0.35">
      <c r="A5" s="60" t="s">
        <v>23</v>
      </c>
      <c r="B5" s="60"/>
      <c r="C5" s="60"/>
      <c r="D5" s="60"/>
      <c r="E5" s="60"/>
      <c r="F5" s="60"/>
      <c r="G5" s="60"/>
      <c r="H5" s="60"/>
      <c r="I5" s="60"/>
    </row>
    <row r="6" spans="1:9" ht="60" customHeight="1" x14ac:dyDescent="0.35">
      <c r="A6" s="60" t="s">
        <v>24</v>
      </c>
      <c r="B6" s="60"/>
      <c r="C6" s="60"/>
      <c r="D6" s="60"/>
      <c r="E6" s="60"/>
      <c r="F6" s="60"/>
      <c r="G6" s="60"/>
      <c r="H6" s="60"/>
      <c r="I6" s="60"/>
    </row>
  </sheetData>
  <mergeCells count="4">
    <mergeCell ref="A2:I2"/>
    <mergeCell ref="A4:I4"/>
    <mergeCell ref="A5:I5"/>
    <mergeCell ref="A6:I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E314C-DB5B-4DFD-8BD4-6EAFF9110F3C}">
  <sheetPr>
    <pageSetUpPr fitToPage="1"/>
  </sheetPr>
  <dimension ref="A2:L13"/>
  <sheetViews>
    <sheetView workbookViewId="0">
      <selection activeCell="I23" sqref="I23"/>
    </sheetView>
  </sheetViews>
  <sheetFormatPr defaultColWidth="11.54296875" defaultRowHeight="14.5" x14ac:dyDescent="0.35"/>
  <cols>
    <col min="1" max="1" width="9.90625" customWidth="1"/>
    <col min="2" max="2" width="4.90625" customWidth="1"/>
    <col min="3" max="3" width="7" bestFit="1" customWidth="1"/>
    <col min="4" max="4" width="2.90625" customWidth="1"/>
    <col min="5" max="5" width="7" bestFit="1" customWidth="1"/>
    <col min="6" max="6" width="2.90625" customWidth="1"/>
    <col min="7" max="7" width="2.453125" bestFit="1" customWidth="1"/>
    <col min="8" max="8" width="2.90625" customWidth="1"/>
    <col min="9" max="9" width="7" bestFit="1" customWidth="1"/>
    <col min="10" max="10" width="11.453125" customWidth="1"/>
  </cols>
  <sheetData>
    <row r="2" spans="1:12" ht="15" customHeight="1" x14ac:dyDescent="0.35">
      <c r="A2" s="59" t="s">
        <v>25</v>
      </c>
      <c r="B2" s="59"/>
      <c r="C2" s="59"/>
      <c r="D2" s="59"/>
      <c r="E2" s="59"/>
      <c r="F2" s="59"/>
      <c r="G2" s="59"/>
      <c r="H2" s="59"/>
      <c r="I2" s="59"/>
      <c r="J2" s="59"/>
      <c r="K2" s="59"/>
      <c r="L2" s="59"/>
    </row>
    <row r="4" spans="1:12" ht="16.5" x14ac:dyDescent="0.35">
      <c r="B4" s="62" t="s">
        <v>26</v>
      </c>
      <c r="C4" s="26" t="s">
        <v>27</v>
      </c>
      <c r="D4" s="62" t="s">
        <v>28</v>
      </c>
      <c r="E4" s="26" t="s">
        <v>29</v>
      </c>
      <c r="F4" s="62" t="s">
        <v>28</v>
      </c>
      <c r="G4" s="62" t="s">
        <v>30</v>
      </c>
      <c r="H4" s="62" t="s">
        <v>28</v>
      </c>
      <c r="I4" s="26" t="s">
        <v>31</v>
      </c>
    </row>
    <row r="5" spans="1:12" ht="16.5" x14ac:dyDescent="0.35">
      <c r="B5" s="62"/>
      <c r="C5" s="27" t="s">
        <v>32</v>
      </c>
      <c r="D5" s="62"/>
      <c r="E5" s="27" t="s">
        <v>33</v>
      </c>
      <c r="F5" s="62"/>
      <c r="G5" s="62"/>
      <c r="H5" s="62"/>
      <c r="I5" s="27" t="s">
        <v>34</v>
      </c>
    </row>
    <row r="7" spans="1:12" x14ac:dyDescent="0.35">
      <c r="A7" t="s">
        <v>35</v>
      </c>
    </row>
    <row r="8" spans="1:12" ht="16.5" x14ac:dyDescent="0.35">
      <c r="B8" s="28" t="s">
        <v>36</v>
      </c>
      <c r="C8" s="61" t="s">
        <v>37</v>
      </c>
      <c r="D8" s="61"/>
      <c r="E8" s="61"/>
      <c r="F8" s="61"/>
      <c r="G8" s="61"/>
      <c r="H8" s="61"/>
      <c r="I8" s="61"/>
      <c r="J8" s="61"/>
      <c r="K8" s="61"/>
    </row>
    <row r="9" spans="1:12" ht="16.5" x14ac:dyDescent="0.35">
      <c r="B9" s="28" t="s">
        <v>38</v>
      </c>
      <c r="C9" s="61" t="s">
        <v>39</v>
      </c>
      <c r="D9" s="61"/>
      <c r="E9" s="61"/>
      <c r="F9" s="61"/>
      <c r="G9" s="61"/>
      <c r="H9" s="61"/>
      <c r="I9" s="61"/>
      <c r="J9" s="61"/>
      <c r="K9" s="61"/>
    </row>
    <row r="10" spans="1:12" x14ac:dyDescent="0.35">
      <c r="B10" s="29" t="s">
        <v>40</v>
      </c>
      <c r="C10" s="61" t="s">
        <v>41</v>
      </c>
      <c r="D10" s="61"/>
      <c r="E10" s="61"/>
      <c r="F10" s="61"/>
      <c r="G10" s="61"/>
      <c r="H10" s="61"/>
      <c r="I10" s="61"/>
      <c r="J10" s="61"/>
      <c r="K10" s="61"/>
    </row>
    <row r="11" spans="1:12" x14ac:dyDescent="0.35">
      <c r="B11" s="30" t="s">
        <v>16</v>
      </c>
      <c r="C11" s="61" t="s">
        <v>42</v>
      </c>
      <c r="D11" s="61"/>
      <c r="E11" s="61"/>
      <c r="F11" s="61"/>
      <c r="G11" s="61"/>
      <c r="H11" s="61"/>
      <c r="I11" s="61"/>
      <c r="J11" s="61"/>
      <c r="K11" s="61"/>
    </row>
    <row r="13" spans="1:12" ht="45" customHeight="1" x14ac:dyDescent="0.35">
      <c r="A13" s="60" t="s">
        <v>43</v>
      </c>
      <c r="B13" s="60"/>
      <c r="C13" s="60"/>
      <c r="D13" s="60"/>
      <c r="E13" s="60"/>
      <c r="F13" s="60"/>
      <c r="G13" s="60"/>
      <c r="H13" s="60"/>
      <c r="I13" s="60"/>
      <c r="J13" s="60"/>
      <c r="K13" s="60"/>
      <c r="L13" s="60"/>
    </row>
  </sheetData>
  <mergeCells count="11">
    <mergeCell ref="A2:L2"/>
    <mergeCell ref="B4:B5"/>
    <mergeCell ref="D4:D5"/>
    <mergeCell ref="F4:F5"/>
    <mergeCell ref="G4:G5"/>
    <mergeCell ref="H4:H5"/>
    <mergeCell ref="C8:K8"/>
    <mergeCell ref="C9:K9"/>
    <mergeCell ref="C10:K10"/>
    <mergeCell ref="C11:K11"/>
    <mergeCell ref="A13:L1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4EF92-CA4F-445C-A0E0-6844B478E515}">
  <sheetPr>
    <pageSetUpPr fitToPage="1"/>
  </sheetPr>
  <dimension ref="A2:G7"/>
  <sheetViews>
    <sheetView workbookViewId="0">
      <selection activeCell="A4" sqref="A4:G4"/>
    </sheetView>
  </sheetViews>
  <sheetFormatPr defaultColWidth="11.54296875" defaultRowHeight="14.5" x14ac:dyDescent="0.35"/>
  <sheetData>
    <row r="2" spans="1:7" ht="30" customHeight="1" x14ac:dyDescent="0.35">
      <c r="A2" s="59" t="s">
        <v>44</v>
      </c>
      <c r="B2" s="60"/>
      <c r="C2" s="60"/>
      <c r="D2" s="60"/>
      <c r="E2" s="60"/>
      <c r="F2" s="60"/>
      <c r="G2" s="60"/>
    </row>
    <row r="4" spans="1:7" ht="49.5" customHeight="1" x14ac:dyDescent="0.35">
      <c r="A4" s="63" t="s">
        <v>45</v>
      </c>
      <c r="B4" s="63"/>
      <c r="C4" s="63"/>
      <c r="D4" s="63"/>
      <c r="E4" s="63"/>
      <c r="F4" s="63"/>
      <c r="G4" s="63"/>
    </row>
    <row r="5" spans="1:7" x14ac:dyDescent="0.35">
      <c r="A5" t="s">
        <v>46</v>
      </c>
    </row>
    <row r="6" spans="1:7" x14ac:dyDescent="0.35">
      <c r="A6" t="s">
        <v>47</v>
      </c>
    </row>
    <row r="7" spans="1:7" x14ac:dyDescent="0.35">
      <c r="A7" t="s">
        <v>48</v>
      </c>
    </row>
  </sheetData>
  <mergeCells count="2">
    <mergeCell ref="A2:G2"/>
    <mergeCell ref="A4:G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D7B59-8813-4E74-895C-1D978E2C265D}">
  <sheetPr>
    <pageSetUpPr fitToPage="1"/>
  </sheetPr>
  <dimension ref="A2:I5"/>
  <sheetViews>
    <sheetView workbookViewId="0">
      <selection activeCell="E22" sqref="E22"/>
    </sheetView>
  </sheetViews>
  <sheetFormatPr defaultRowHeight="14.5" x14ac:dyDescent="0.35"/>
  <sheetData>
    <row r="2" spans="1:9" x14ac:dyDescent="0.35">
      <c r="A2" s="64" t="s">
        <v>50</v>
      </c>
      <c r="B2" s="65"/>
      <c r="C2" s="65"/>
      <c r="D2" s="65"/>
      <c r="E2" s="65"/>
      <c r="F2" s="65"/>
      <c r="G2" s="65"/>
      <c r="H2" s="65"/>
      <c r="I2" s="65"/>
    </row>
    <row r="5" spans="1:9" ht="64.75" customHeight="1" x14ac:dyDescent="0.35">
      <c r="A5" s="66" t="s">
        <v>49</v>
      </c>
      <c r="B5" s="66"/>
      <c r="C5" s="66"/>
      <c r="D5" s="66"/>
      <c r="E5" s="66"/>
      <c r="F5" s="66"/>
      <c r="G5" s="66"/>
      <c r="H5" s="66"/>
      <c r="I5" s="66"/>
    </row>
  </sheetData>
  <mergeCells count="2">
    <mergeCell ref="A2:I2"/>
    <mergeCell ref="A5:I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4AEE5-351B-436D-AB50-3B46A2C83D0C}">
  <sheetPr>
    <pageSetUpPr fitToPage="1"/>
  </sheetPr>
  <dimension ref="A2:L16"/>
  <sheetViews>
    <sheetView zoomScale="117" zoomScaleNormal="117" workbookViewId="0">
      <selection activeCell="A16" sqref="A16:L16"/>
    </sheetView>
  </sheetViews>
  <sheetFormatPr defaultRowHeight="14.5" x14ac:dyDescent="0.35"/>
  <sheetData>
    <row r="2" spans="1:12" x14ac:dyDescent="0.35">
      <c r="A2" s="2" t="s">
        <v>51</v>
      </c>
    </row>
    <row r="4" spans="1:12" x14ac:dyDescent="0.35">
      <c r="A4" s="2" t="s">
        <v>52</v>
      </c>
    </row>
    <row r="6" spans="1:12" ht="15.5" x14ac:dyDescent="0.35">
      <c r="A6" s="31" t="s">
        <v>88</v>
      </c>
    </row>
    <row r="9" spans="1:12" x14ac:dyDescent="0.35">
      <c r="A9" s="2" t="s">
        <v>53</v>
      </c>
    </row>
    <row r="11" spans="1:12" ht="96.65" customHeight="1" x14ac:dyDescent="0.35">
      <c r="A11" s="67" t="s">
        <v>54</v>
      </c>
      <c r="B11" s="67"/>
      <c r="C11" s="67"/>
      <c r="D11" s="67"/>
      <c r="E11" s="67"/>
      <c r="F11" s="67"/>
      <c r="G11" s="67"/>
      <c r="H11" s="67"/>
      <c r="I11" s="67"/>
    </row>
    <row r="14" spans="1:12" x14ac:dyDescent="0.35">
      <c r="A14" s="2" t="s">
        <v>55</v>
      </c>
    </row>
    <row r="16" spans="1:12" ht="62.4" customHeight="1" x14ac:dyDescent="0.35">
      <c r="A16" s="68" t="s">
        <v>56</v>
      </c>
      <c r="B16" s="68"/>
      <c r="C16" s="68"/>
      <c r="D16" s="68"/>
      <c r="E16" s="68"/>
      <c r="F16" s="68"/>
      <c r="G16" s="68"/>
      <c r="H16" s="68"/>
      <c r="I16" s="68"/>
      <c r="J16" s="68"/>
      <c r="K16" s="68"/>
      <c r="L16" s="68"/>
    </row>
  </sheetData>
  <mergeCells count="2">
    <mergeCell ref="A11:I11"/>
    <mergeCell ref="A16:L16"/>
  </mergeCells>
  <pageMargins left="0.7" right="0.7" top="0.75" bottom="0.75" header="0.3" footer="0.3"/>
  <pageSetup scale="6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BFAFF-8CAC-4009-91C8-33D238F61938}">
  <sheetPr>
    <pageSetUpPr fitToPage="1"/>
  </sheetPr>
  <dimension ref="A12:G21"/>
  <sheetViews>
    <sheetView workbookViewId="0">
      <selection activeCell="E15" sqref="E15"/>
    </sheetView>
  </sheetViews>
  <sheetFormatPr defaultColWidth="12" defaultRowHeight="14.5" x14ac:dyDescent="0.35"/>
  <cols>
    <col min="1" max="16384" width="12" style="36"/>
  </cols>
  <sheetData>
    <row r="12" spans="1:5" ht="15.5" x14ac:dyDescent="0.35">
      <c r="A12" s="38" t="s">
        <v>70</v>
      </c>
      <c r="B12" s="38"/>
      <c r="C12" s="44"/>
      <c r="D12" s="38" t="s">
        <v>71</v>
      </c>
      <c r="E12" s="38"/>
    </row>
    <row r="13" spans="1:5" ht="15.5" x14ac:dyDescent="0.35">
      <c r="A13" s="45"/>
      <c r="B13" s="44"/>
      <c r="C13" s="44"/>
      <c r="D13" s="44"/>
      <c r="E13" s="44"/>
    </row>
    <row r="14" spans="1:5" ht="15.5" x14ac:dyDescent="0.35">
      <c r="A14" s="45" t="s">
        <v>72</v>
      </c>
      <c r="B14" s="46">
        <v>0.1</v>
      </c>
      <c r="C14" s="44"/>
      <c r="D14" s="44" t="s">
        <v>72</v>
      </c>
      <c r="E14" s="46">
        <v>0.1</v>
      </c>
    </row>
    <row r="15" spans="1:5" ht="15.5" x14ac:dyDescent="0.35">
      <c r="A15" s="45"/>
      <c r="B15" s="44"/>
      <c r="C15" s="44"/>
      <c r="D15" s="44"/>
      <c r="E15" s="44"/>
    </row>
    <row r="16" spans="1:5" ht="15.5" x14ac:dyDescent="0.35">
      <c r="A16" s="37" t="s">
        <v>73</v>
      </c>
      <c r="B16" s="47">
        <v>500</v>
      </c>
      <c r="C16" s="44"/>
      <c r="D16" s="38" t="s">
        <v>64</v>
      </c>
      <c r="E16" s="38" t="s">
        <v>10</v>
      </c>
    </row>
    <row r="17" spans="1:7" ht="15.5" x14ac:dyDescent="0.35">
      <c r="A17" s="48"/>
      <c r="B17" s="49"/>
      <c r="C17" s="44"/>
      <c r="D17" s="50">
        <v>1</v>
      </c>
      <c r="E17" s="51">
        <v>1200</v>
      </c>
    </row>
    <row r="18" spans="1:7" ht="15.5" x14ac:dyDescent="0.35">
      <c r="A18" s="48" t="s">
        <v>74</v>
      </c>
      <c r="B18" s="49">
        <f>B16/B14</f>
        <v>5000</v>
      </c>
      <c r="C18" s="44"/>
      <c r="D18" s="50">
        <v>2</v>
      </c>
      <c r="E18" s="51">
        <v>1500</v>
      </c>
    </row>
    <row r="19" spans="1:7" ht="15.5" x14ac:dyDescent="0.35">
      <c r="A19" s="48"/>
      <c r="B19" s="49"/>
      <c r="C19" s="44"/>
      <c r="D19" s="50">
        <v>3</v>
      </c>
      <c r="E19" s="51">
        <v>850</v>
      </c>
    </row>
    <row r="20" spans="1:7" ht="15.5" x14ac:dyDescent="0.35">
      <c r="A20" s="48"/>
      <c r="B20" s="49"/>
      <c r="C20" s="44"/>
      <c r="D20" s="50">
        <v>4</v>
      </c>
      <c r="E20" s="51">
        <v>850</v>
      </c>
    </row>
    <row r="21" spans="1:7" ht="15.5" x14ac:dyDescent="0.35">
      <c r="A21" s="48"/>
      <c r="B21" s="49"/>
      <c r="C21" s="44"/>
      <c r="D21" s="44"/>
      <c r="E21" s="52">
        <f>NPV(E14,E17:E20)</f>
        <v>3549.7575302233449</v>
      </c>
      <c r="F21" s="44"/>
      <c r="G21" s="49"/>
    </row>
  </sheetData>
  <pageMargins left="0.7" right="0.7" top="0.75" bottom="0.75" header="0.3" footer="0.3"/>
  <pageSetup scale="41"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181C8-643E-4951-B4F9-3E1E396BEC22}">
  <sheetPr>
    <pageSetUpPr fitToPage="1"/>
  </sheetPr>
  <dimension ref="A23:H42"/>
  <sheetViews>
    <sheetView zoomScaleNormal="100" workbookViewId="0">
      <selection activeCell="H22" sqref="H22"/>
    </sheetView>
  </sheetViews>
  <sheetFormatPr defaultColWidth="12" defaultRowHeight="14.5" x14ac:dyDescent="0.35"/>
  <cols>
    <col min="1" max="1" width="13" style="36" bestFit="1" customWidth="1"/>
    <col min="2" max="4" width="12" style="36"/>
    <col min="5" max="5" width="13" style="36" bestFit="1" customWidth="1"/>
    <col min="6" max="16384" width="12" style="36"/>
  </cols>
  <sheetData>
    <row r="23" spans="1:8" x14ac:dyDescent="0.35">
      <c r="A23" s="34" t="s">
        <v>62</v>
      </c>
      <c r="B23" s="35">
        <v>0.18</v>
      </c>
      <c r="E23" s="36" t="s">
        <v>62</v>
      </c>
      <c r="F23" s="35">
        <v>0.12</v>
      </c>
    </row>
    <row r="24" spans="1:8" ht="15.5" x14ac:dyDescent="0.35">
      <c r="A24" s="37" t="s">
        <v>63</v>
      </c>
      <c r="B24" s="38" t="s">
        <v>64</v>
      </c>
      <c r="C24" s="38" t="s">
        <v>10</v>
      </c>
      <c r="E24" s="39" t="s">
        <v>63</v>
      </c>
      <c r="F24" s="39" t="s">
        <v>64</v>
      </c>
      <c r="G24" s="39" t="s">
        <v>10</v>
      </c>
    </row>
    <row r="25" spans="1:8" x14ac:dyDescent="0.35">
      <c r="A25" s="40" t="s">
        <v>65</v>
      </c>
      <c r="B25" s="40">
        <v>1</v>
      </c>
      <c r="C25" s="40">
        <v>5000</v>
      </c>
      <c r="E25" s="40" t="s">
        <v>66</v>
      </c>
      <c r="F25" s="40">
        <v>1</v>
      </c>
      <c r="G25" s="41">
        <v>1500</v>
      </c>
    </row>
    <row r="26" spans="1:8" x14ac:dyDescent="0.35">
      <c r="A26" s="40"/>
      <c r="B26" s="40">
        <v>2</v>
      </c>
      <c r="C26" s="40">
        <v>5000</v>
      </c>
      <c r="E26" s="40"/>
      <c r="F26" s="40">
        <v>2</v>
      </c>
      <c r="G26" s="41">
        <v>1500</v>
      </c>
    </row>
    <row r="27" spans="1:8" x14ac:dyDescent="0.35">
      <c r="A27" s="40"/>
      <c r="B27" s="40">
        <v>3</v>
      </c>
      <c r="C27" s="40">
        <v>5000</v>
      </c>
      <c r="E27" s="40"/>
      <c r="F27" s="40">
        <v>3</v>
      </c>
      <c r="G27" s="41">
        <v>1500</v>
      </c>
    </row>
    <row r="28" spans="1:8" ht="15.5" x14ac:dyDescent="0.35">
      <c r="C28" s="42">
        <f>NPV(B23,C25:C27)</f>
        <v>10871.364647797487</v>
      </c>
      <c r="D28" s="43"/>
      <c r="E28" s="40"/>
      <c r="F28" s="40">
        <v>4</v>
      </c>
      <c r="G28" s="41">
        <v>1500</v>
      </c>
    </row>
    <row r="29" spans="1:8" x14ac:dyDescent="0.35">
      <c r="E29" s="40"/>
      <c r="F29" s="40">
        <v>5</v>
      </c>
      <c r="G29" s="41">
        <v>1500</v>
      </c>
    </row>
    <row r="30" spans="1:8" x14ac:dyDescent="0.35">
      <c r="A30" s="36" t="s">
        <v>62</v>
      </c>
      <c r="B30" s="35">
        <v>0.15</v>
      </c>
      <c r="E30" s="40"/>
      <c r="F30" s="40">
        <v>6</v>
      </c>
      <c r="G30" s="41">
        <v>8500</v>
      </c>
    </row>
    <row r="31" spans="1:8" ht="15.5" x14ac:dyDescent="0.35">
      <c r="A31" s="39" t="s">
        <v>63</v>
      </c>
      <c r="B31" s="39" t="s">
        <v>64</v>
      </c>
      <c r="C31" s="39" t="s">
        <v>10</v>
      </c>
      <c r="G31" s="42">
        <f>NPV(F23,G25:G30)</f>
        <v>9713.5288335247315</v>
      </c>
      <c r="H31" s="43"/>
    </row>
    <row r="32" spans="1:8" x14ac:dyDescent="0.35">
      <c r="A32" s="40" t="s">
        <v>67</v>
      </c>
      <c r="B32" s="40">
        <v>1</v>
      </c>
      <c r="C32" s="41">
        <v>300</v>
      </c>
    </row>
    <row r="33" spans="1:8" ht="15.5" x14ac:dyDescent="0.35">
      <c r="C33" s="42">
        <f>NPV(B30,C32)</f>
        <v>260.86956521739131</v>
      </c>
      <c r="E33" s="34" t="s">
        <v>62</v>
      </c>
      <c r="F33" s="35">
        <v>0.14000000000000001</v>
      </c>
    </row>
    <row r="34" spans="1:8" ht="15.5" x14ac:dyDescent="0.35">
      <c r="E34" s="39" t="s">
        <v>63</v>
      </c>
      <c r="F34" s="39" t="s">
        <v>64</v>
      </c>
      <c r="G34" s="39" t="s">
        <v>10</v>
      </c>
    </row>
    <row r="35" spans="1:8" x14ac:dyDescent="0.35">
      <c r="A35" s="34" t="s">
        <v>62</v>
      </c>
      <c r="B35" s="35">
        <v>0.16</v>
      </c>
      <c r="E35" s="40" t="s">
        <v>68</v>
      </c>
      <c r="F35" s="40">
        <v>1</v>
      </c>
      <c r="G35" s="41">
        <v>2000</v>
      </c>
    </row>
    <row r="36" spans="1:8" ht="15.5" x14ac:dyDescent="0.35">
      <c r="A36" s="39" t="s">
        <v>63</v>
      </c>
      <c r="B36" s="39" t="s">
        <v>64</v>
      </c>
      <c r="C36" s="39" t="s">
        <v>10</v>
      </c>
      <c r="E36" s="40"/>
      <c r="F36" s="40">
        <v>2</v>
      </c>
      <c r="G36" s="41">
        <v>3000</v>
      </c>
    </row>
    <row r="37" spans="1:8" x14ac:dyDescent="0.35">
      <c r="A37" s="40" t="s">
        <v>69</v>
      </c>
      <c r="B37" s="40">
        <v>1</v>
      </c>
      <c r="C37" s="41">
        <v>0</v>
      </c>
      <c r="E37" s="40"/>
      <c r="F37" s="40">
        <v>3</v>
      </c>
      <c r="G37" s="41">
        <v>5000</v>
      </c>
    </row>
    <row r="38" spans="1:8" x14ac:dyDescent="0.35">
      <c r="A38" s="40"/>
      <c r="B38" s="40">
        <v>2</v>
      </c>
      <c r="C38" s="41">
        <v>0</v>
      </c>
      <c r="E38" s="40"/>
      <c r="F38" s="40">
        <v>4</v>
      </c>
      <c r="G38" s="41">
        <v>7000</v>
      </c>
    </row>
    <row r="39" spans="1:8" x14ac:dyDescent="0.35">
      <c r="A39" s="40"/>
      <c r="B39" s="40">
        <v>3</v>
      </c>
      <c r="C39" s="41">
        <v>0</v>
      </c>
      <c r="E39" s="40"/>
      <c r="F39" s="40">
        <v>5</v>
      </c>
      <c r="G39" s="41">
        <v>4000</v>
      </c>
    </row>
    <row r="40" spans="1:8" x14ac:dyDescent="0.35">
      <c r="A40" s="40"/>
      <c r="B40" s="40">
        <v>4</v>
      </c>
      <c r="C40" s="41">
        <v>0</v>
      </c>
      <c r="E40" s="40"/>
      <c r="F40" s="40">
        <v>6</v>
      </c>
      <c r="G40" s="41">
        <v>1000</v>
      </c>
    </row>
    <row r="41" spans="1:8" ht="15.5" x14ac:dyDescent="0.35">
      <c r="A41" s="40"/>
      <c r="B41" s="40">
        <v>5</v>
      </c>
      <c r="C41" s="41">
        <v>35000</v>
      </c>
      <c r="G41" s="42">
        <f>NPV(F33,G35:G40)</f>
        <v>14115.269278047892</v>
      </c>
      <c r="H41" s="43"/>
    </row>
    <row r="42" spans="1:8" ht="15.5" x14ac:dyDescent="0.35">
      <c r="C42" s="42">
        <f>NPV(B35,C37:C41)</f>
        <v>16663.955539497085</v>
      </c>
    </row>
  </sheetData>
  <pageMargins left="0.7" right="0.7" top="0.75" bottom="0.75" header="0.3" footer="0.3"/>
  <pageSetup scale="74"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AFB97-69F1-4517-897D-E34032D16A59}">
  <sheetPr>
    <pageSetUpPr fitToPage="1"/>
  </sheetPr>
  <dimension ref="A17:C40"/>
  <sheetViews>
    <sheetView workbookViewId="0">
      <selection activeCell="F23" sqref="F23"/>
    </sheetView>
  </sheetViews>
  <sheetFormatPr defaultColWidth="12" defaultRowHeight="14.5" x14ac:dyDescent="0.35"/>
  <cols>
    <col min="1" max="1" width="64.81640625" style="36" bestFit="1" customWidth="1"/>
    <col min="2" max="2" width="9.1796875" style="36" bestFit="1" customWidth="1"/>
    <col min="3" max="3" width="15.54296875" style="36" bestFit="1" customWidth="1"/>
    <col min="4" max="16384" width="12" style="36"/>
  </cols>
  <sheetData>
    <row r="17" spans="1:3" x14ac:dyDescent="0.35">
      <c r="A17" s="53" t="s">
        <v>81</v>
      </c>
      <c r="B17" s="54">
        <v>0.03</v>
      </c>
      <c r="C17" s="35"/>
    </row>
    <row r="18" spans="1:3" ht="15.5" x14ac:dyDescent="0.35">
      <c r="A18" s="39" t="s">
        <v>5</v>
      </c>
      <c r="B18" s="39" t="s">
        <v>82</v>
      </c>
      <c r="C18" s="39" t="s">
        <v>83</v>
      </c>
    </row>
    <row r="19" spans="1:3" x14ac:dyDescent="0.35">
      <c r="A19" s="40" t="s">
        <v>65</v>
      </c>
      <c r="B19" s="55">
        <v>0.06</v>
      </c>
      <c r="C19" s="55">
        <v>0.03</v>
      </c>
    </row>
    <row r="20" spans="1:3" x14ac:dyDescent="0.35">
      <c r="A20" s="40" t="s">
        <v>67</v>
      </c>
      <c r="B20" s="55">
        <v>0.09</v>
      </c>
      <c r="C20" s="55">
        <v>0.02</v>
      </c>
    </row>
    <row r="21" spans="1:3" x14ac:dyDescent="0.35">
      <c r="A21" s="40" t="s">
        <v>69</v>
      </c>
      <c r="B21" s="55">
        <v>0.08</v>
      </c>
      <c r="C21" s="55">
        <v>0.02</v>
      </c>
    </row>
    <row r="22" spans="1:3" x14ac:dyDescent="0.35">
      <c r="A22" s="40" t="s">
        <v>66</v>
      </c>
      <c r="B22" s="55">
        <v>0.05</v>
      </c>
      <c r="C22" s="55">
        <v>0.04</v>
      </c>
    </row>
    <row r="23" spans="1:3" x14ac:dyDescent="0.35">
      <c r="A23" s="40" t="s">
        <v>68</v>
      </c>
      <c r="B23" s="55">
        <v>0.11</v>
      </c>
      <c r="C23" s="55">
        <v>0.01</v>
      </c>
    </row>
    <row r="26" spans="1:3" x14ac:dyDescent="0.35">
      <c r="A26" s="36" t="s">
        <v>84</v>
      </c>
    </row>
    <row r="27" spans="1:3" ht="15.5" x14ac:dyDescent="0.35">
      <c r="A27" s="39" t="s">
        <v>85</v>
      </c>
    </row>
    <row r="28" spans="1:3" x14ac:dyDescent="0.35">
      <c r="A28" s="56">
        <f>B19+$B$17</f>
        <v>0.09</v>
      </c>
    </row>
    <row r="29" spans="1:3" x14ac:dyDescent="0.35">
      <c r="A29" s="56">
        <f t="shared" ref="A29:A32" si="0">B20+$B$17</f>
        <v>0.12</v>
      </c>
    </row>
    <row r="30" spans="1:3" x14ac:dyDescent="0.35">
      <c r="A30" s="56">
        <f t="shared" si="0"/>
        <v>0.11</v>
      </c>
    </row>
    <row r="31" spans="1:3" x14ac:dyDescent="0.35">
      <c r="A31" s="56">
        <f t="shared" si="0"/>
        <v>0.08</v>
      </c>
    </row>
    <row r="32" spans="1:3" x14ac:dyDescent="0.35">
      <c r="A32" s="56">
        <f t="shared" si="0"/>
        <v>0.14000000000000001</v>
      </c>
    </row>
    <row r="34" spans="1:1" x14ac:dyDescent="0.35">
      <c r="A34" s="36" t="s">
        <v>86</v>
      </c>
    </row>
    <row r="35" spans="1:1" ht="15.5" x14ac:dyDescent="0.35">
      <c r="A35" s="57" t="s">
        <v>87</v>
      </c>
    </row>
    <row r="36" spans="1:1" x14ac:dyDescent="0.35">
      <c r="A36" s="58">
        <f>$B$17+B19+C19</f>
        <v>0.12</v>
      </c>
    </row>
    <row r="37" spans="1:1" x14ac:dyDescent="0.35">
      <c r="A37" s="58">
        <f t="shared" ref="A37:A40" si="1">$B$17+B20+C20</f>
        <v>0.13999999999999999</v>
      </c>
    </row>
    <row r="38" spans="1:1" x14ac:dyDescent="0.35">
      <c r="A38" s="58">
        <f t="shared" si="1"/>
        <v>0.13</v>
      </c>
    </row>
    <row r="39" spans="1:1" x14ac:dyDescent="0.35">
      <c r="A39" s="58">
        <f t="shared" si="1"/>
        <v>0.12</v>
      </c>
    </row>
    <row r="40" spans="1:1" x14ac:dyDescent="0.35">
      <c r="A40" s="58">
        <f t="shared" si="1"/>
        <v>0.15000000000000002</v>
      </c>
    </row>
  </sheetData>
  <pageMargins left="0.7" right="0.7" top="0.75" bottom="0.75" header="0.3" footer="0.3"/>
  <pageSetup scale="6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Portada</vt:lpstr>
      <vt:lpstr>Pregunta 1</vt:lpstr>
      <vt:lpstr>Pregunta 2</vt:lpstr>
      <vt:lpstr>Pregunta 3</vt:lpstr>
      <vt:lpstr>Pregunta 4</vt:lpstr>
      <vt:lpstr>Pregunta 5</vt:lpstr>
      <vt:lpstr>Ejercicio 1</vt:lpstr>
      <vt:lpstr>Ejercicio 2</vt:lpstr>
      <vt:lpstr>Ejercicio 3</vt:lpstr>
      <vt:lpstr>Ejercicio 4</vt:lpstr>
      <vt:lpstr>Ejercicio 5</vt:lpstr>
      <vt:lpstr>Ejercicio 6</vt:lpstr>
      <vt:lpstr>Ejercicio 9</vt:lpstr>
      <vt:lpstr>Ejercicio 8</vt:lpstr>
      <vt:lpstr>Ejercicio 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Enrique Quiroz Martnez</dc:creator>
  <cp:lastModifiedBy>Marcello Montes de Oca</cp:lastModifiedBy>
  <cp:lastPrinted>2022-03-26T22:59:28Z</cp:lastPrinted>
  <dcterms:created xsi:type="dcterms:W3CDTF">2022-03-03T00:32:20Z</dcterms:created>
  <dcterms:modified xsi:type="dcterms:W3CDTF">2022-03-26T22:59:32Z</dcterms:modified>
</cp:coreProperties>
</file>