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egam\Documents\Unitec\masterFusionesAdquisiciones\semana3\"/>
    </mc:Choice>
  </mc:AlternateContent>
  <xr:revisionPtr revIDLastSave="0" documentId="13_ncr:1_{C17A8DB8-9B4F-4CC9-94A7-DE6AF782DD04}" xr6:coauthVersionLast="47" xr6:coauthVersionMax="47" xr10:uidLastSave="{00000000-0000-0000-0000-000000000000}"/>
  <bookViews>
    <workbookView xWindow="-28920" yWindow="3015" windowWidth="29040" windowHeight="15720" xr2:uid="{00000000-000D-0000-FFFF-FFFF00000000}"/>
  </bookViews>
  <sheets>
    <sheet name="flujo de caja libre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8" i="15" l="1"/>
  <c r="E77" i="15"/>
  <c r="E69" i="15"/>
  <c r="E13" i="15"/>
  <c r="D56" i="15" l="1"/>
  <c r="E48" i="15" l="1"/>
  <c r="I49" i="15"/>
  <c r="H49" i="15"/>
  <c r="E49" i="15"/>
  <c r="G49" i="15"/>
  <c r="F49" i="15"/>
  <c r="E47" i="15"/>
  <c r="I48" i="15"/>
  <c r="H48" i="15"/>
  <c r="G48" i="15"/>
  <c r="F48" i="15"/>
  <c r="I47" i="15"/>
  <c r="H47" i="15"/>
  <c r="G47" i="15"/>
  <c r="F47" i="15"/>
  <c r="E24" i="15"/>
  <c r="F24" i="15"/>
  <c r="G24" i="15"/>
  <c r="H24" i="15"/>
  <c r="I24" i="15"/>
  <c r="I13" i="15"/>
  <c r="H13" i="15"/>
  <c r="G13" i="15"/>
  <c r="F13" i="15"/>
  <c r="F32" i="15"/>
  <c r="I46" i="15"/>
  <c r="I32" i="15"/>
  <c r="I34" i="15" s="1"/>
  <c r="I35" i="15" s="1"/>
  <c r="H46" i="15"/>
  <c r="H32" i="15"/>
  <c r="H34" i="15" s="1"/>
  <c r="H35" i="15" s="1"/>
  <c r="I43" i="15" l="1"/>
  <c r="H43" i="15"/>
  <c r="I36" i="15"/>
  <c r="I38" i="15" s="1"/>
  <c r="H36" i="15"/>
  <c r="H38" i="15" s="1"/>
  <c r="E32" i="15"/>
  <c r="E46" i="15"/>
  <c r="G32" i="15"/>
  <c r="G34" i="15" s="1"/>
  <c r="G35" i="15" s="1"/>
  <c r="F46" i="15"/>
  <c r="G46" i="15"/>
  <c r="H44" i="15" l="1"/>
  <c r="H45" i="15" s="1"/>
  <c r="H50" i="15" s="1"/>
  <c r="I44" i="15"/>
  <c r="I45" i="15" s="1"/>
  <c r="I50" i="15" s="1"/>
  <c r="G43" i="15"/>
  <c r="G36" i="15"/>
  <c r="G38" i="15" s="1"/>
  <c r="F34" i="15"/>
  <c r="F35" i="15" s="1"/>
  <c r="F43" i="15"/>
  <c r="F44" i="15" s="1"/>
  <c r="E43" i="15"/>
  <c r="E44" i="15" s="1"/>
  <c r="E34" i="15"/>
  <c r="E35" i="15" s="1"/>
  <c r="G44" i="15" l="1"/>
  <c r="G45" i="15" s="1"/>
  <c r="G50" i="15" s="1"/>
  <c r="E36" i="15"/>
  <c r="E38" i="15" s="1"/>
  <c r="F45" i="15"/>
  <c r="F50" i="15" s="1"/>
  <c r="E45" i="15"/>
  <c r="E50" i="15" s="1"/>
  <c r="F36" i="15"/>
  <c r="F38" i="15" s="1"/>
  <c r="D58" i="15" l="1"/>
</calcChain>
</file>

<file path=xl/sharedStrings.xml><?xml version="1.0" encoding="utf-8"?>
<sst xmlns="http://schemas.openxmlformats.org/spreadsheetml/2006/main" count="65" uniqueCount="57">
  <si>
    <t>Free cash flow</t>
  </si>
  <si>
    <t>Ventas</t>
  </si>
  <si>
    <t xml:space="preserve"> -Coste de mercancías vendidas</t>
  </si>
  <si>
    <t xml:space="preserve"> -Gastos generales</t>
  </si>
  <si>
    <t xml:space="preserve"> -Amortización</t>
  </si>
  <si>
    <t xml:space="preserve"> -Dividendos</t>
  </si>
  <si>
    <t xml:space="preserve"> -Pagos de intereses</t>
  </si>
  <si>
    <t xml:space="preserve"> +Amortización</t>
  </si>
  <si>
    <t xml:space="preserve"> -Incremento de activos fijos</t>
  </si>
  <si>
    <t xml:space="preserve"> -Impuestos (25%)</t>
  </si>
  <si>
    <t xml:space="preserve"> -Incremento en el Fondo de Rotación</t>
  </si>
  <si>
    <t>ACTIVO</t>
  </si>
  <si>
    <t>Activo fijo</t>
  </si>
  <si>
    <t>(Amortización acumulada)</t>
  </si>
  <si>
    <t>Otros activos</t>
  </si>
  <si>
    <t>Inventarios</t>
  </si>
  <si>
    <t>Cuentas por cobrar</t>
  </si>
  <si>
    <t>Caja y banco</t>
  </si>
  <si>
    <t>Inversiones financieras temporales</t>
  </si>
  <si>
    <t>TOTAL DE ACTIVOS</t>
  </si>
  <si>
    <t>PASIVO Y PATRIMONIO NETO</t>
  </si>
  <si>
    <t>Utilidades retenidas</t>
  </si>
  <si>
    <t>Utilidad Neta(UN)</t>
  </si>
  <si>
    <t>Capital Social</t>
  </si>
  <si>
    <t>Reservas</t>
  </si>
  <si>
    <t>Obligaciones a largo plazo</t>
  </si>
  <si>
    <t>Obligaciones a corto plazo</t>
  </si>
  <si>
    <t>Cuentas por pagar</t>
  </si>
  <si>
    <t>TOTAL DE PASIVO Y CAPITAL</t>
  </si>
  <si>
    <t>NOMBRE DE LA EMPRESA:</t>
  </si>
  <si>
    <t xml:space="preserve"> -Incremento en otros activos</t>
  </si>
  <si>
    <t>Utilidad antes de intereses e impuestos(UAIT)</t>
  </si>
  <si>
    <t>Utilidad antes de impuestos(UAT)</t>
  </si>
  <si>
    <t>Utilidad antes de intereses y despues de impuestos</t>
  </si>
  <si>
    <t>UAIDT</t>
  </si>
  <si>
    <t xml:space="preserve">Valor de la empresa. </t>
  </si>
  <si>
    <t xml:space="preserve"> -Impuestos sobre las UAIT (25%)</t>
  </si>
  <si>
    <t>Valor Terminal o residual</t>
  </si>
  <si>
    <t>Número de años</t>
  </si>
  <si>
    <t>UAIDT Año 6 ( datos proporcionado)</t>
  </si>
  <si>
    <t xml:space="preserve"> Tasa de descuento ( dato proporcionado)</t>
  </si>
  <si>
    <t>Cálculo del Flujo de Fondos  libre</t>
  </si>
  <si>
    <t xml:space="preserve"> </t>
  </si>
  <si>
    <t>Ejercicio 1</t>
  </si>
  <si>
    <t>D1</t>
  </si>
  <si>
    <t>D0</t>
  </si>
  <si>
    <t>g</t>
  </si>
  <si>
    <t>Po</t>
  </si>
  <si>
    <t>?</t>
  </si>
  <si>
    <t xml:space="preserve">2 (1 + 0.04) = </t>
  </si>
  <si>
    <t xml:space="preserve"> 2.08 / 26 + 0.04</t>
  </si>
  <si>
    <t>Ejercicio 2</t>
  </si>
  <si>
    <t>ko</t>
  </si>
  <si>
    <t>kr</t>
  </si>
  <si>
    <t>1.42 (1 +0.07)</t>
  </si>
  <si>
    <t>1.5194 / (0.09-0.07)</t>
  </si>
  <si>
    <t>Precio Actual de la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</si>
</sst>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L&quot;#,##0.00;[Red]\-&quot;L&quot;#,##0.00"/>
    <numFmt numFmtId="165" formatCode="#,##0.00_ ;[Red]\-#,##0.00\ "/>
  </numFmts>
  <fonts count="5">
    <font>
      <sz val="10"/>
      <name val="Geneva"/>
    </font>
    <font>
      <sz val="10"/>
      <name val="Arial Narrow"/>
      <family val="2"/>
    </font>
    <font>
      <b/>
      <sz val="10"/>
      <name val="Arial Narrow"/>
      <family val="2"/>
    </font>
    <font>
      <sz val="8"/>
      <name val="Geneva"/>
    </font>
    <font>
      <sz val="10"/>
      <name val="Geneva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4" fontId="2" fillId="0" borderId="3" xfId="0" applyNumberFormat="1" applyFont="1" applyBorder="1"/>
    <xf numFmtId="4" fontId="1" fillId="0" borderId="1" xfId="0" applyNumberFormat="1" applyFont="1" applyBorder="1"/>
    <xf numFmtId="4" fontId="2" fillId="0" borderId="8" xfId="0" applyNumberFormat="1" applyFont="1" applyBorder="1"/>
    <xf numFmtId="4" fontId="2" fillId="0" borderId="1" xfId="0" applyNumberFormat="1" applyFont="1" applyBorder="1"/>
    <xf numFmtId="4" fontId="2" fillId="0" borderId="11" xfId="0" applyNumberFormat="1" applyFont="1" applyBorder="1"/>
    <xf numFmtId="0" fontId="1" fillId="0" borderId="6" xfId="0" applyFont="1" applyBorder="1"/>
    <xf numFmtId="0" fontId="1" fillId="0" borderId="7" xfId="0" applyFont="1" applyBorder="1"/>
    <xf numFmtId="4" fontId="1" fillId="0" borderId="8" xfId="0" applyNumberFormat="1" applyFont="1" applyBorder="1"/>
    <xf numFmtId="0" fontId="1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/>
    <xf numFmtId="164" fontId="1" fillId="0" borderId="0" xfId="0" applyNumberFormat="1" applyFont="1"/>
    <xf numFmtId="0" fontId="1" fillId="4" borderId="12" xfId="0" applyFont="1" applyFill="1" applyBorder="1"/>
    <xf numFmtId="165" fontId="1" fillId="4" borderId="13" xfId="0" applyNumberFormat="1" applyFont="1" applyFill="1" applyBorder="1"/>
    <xf numFmtId="4" fontId="1" fillId="5" borderId="1" xfId="0" applyNumberFormat="1" applyFont="1" applyFill="1" applyBorder="1"/>
    <xf numFmtId="4" fontId="1" fillId="5" borderId="8" xfId="0" applyNumberFormat="1" applyFont="1" applyFill="1" applyBorder="1"/>
    <xf numFmtId="0" fontId="1" fillId="0" borderId="14" xfId="0" applyFont="1" applyBorder="1"/>
    <xf numFmtId="0" fontId="1" fillId="0" borderId="16" xfId="0" applyFont="1" applyBorder="1"/>
    <xf numFmtId="0" fontId="1" fillId="3" borderId="17" xfId="0" applyFont="1" applyFill="1" applyBorder="1"/>
    <xf numFmtId="10" fontId="1" fillId="3" borderId="15" xfId="0" applyNumberFormat="1" applyFont="1" applyFill="1" applyBorder="1"/>
    <xf numFmtId="0" fontId="1" fillId="0" borderId="18" xfId="0" applyFont="1" applyBorder="1"/>
    <xf numFmtId="0" fontId="1" fillId="3" borderId="19" xfId="0" applyFont="1" applyFill="1" applyBorder="1"/>
    <xf numFmtId="0" fontId="1" fillId="0" borderId="20" xfId="0" applyFont="1" applyBorder="1"/>
    <xf numFmtId="4" fontId="1" fillId="0" borderId="21" xfId="0" applyNumberFormat="1" applyFont="1" applyBorder="1"/>
    <xf numFmtId="0" fontId="1" fillId="0" borderId="0" xfId="0" applyFont="1" applyFill="1" applyBorder="1"/>
    <xf numFmtId="4" fontId="2" fillId="6" borderId="3" xfId="0" applyNumberFormat="1" applyFont="1" applyFill="1" applyBorder="1"/>
    <xf numFmtId="4" fontId="1" fillId="6" borderId="1" xfId="0" applyNumberFormat="1" applyFont="1" applyFill="1" applyBorder="1"/>
    <xf numFmtId="4" fontId="2" fillId="6" borderId="8" xfId="0" applyNumberFormat="1" applyFont="1" applyFill="1" applyBorder="1"/>
    <xf numFmtId="4" fontId="2" fillId="6" borderId="1" xfId="0" applyNumberFormat="1" applyFont="1" applyFill="1" applyBorder="1"/>
    <xf numFmtId="4" fontId="1" fillId="0" borderId="1" xfId="0" applyNumberFormat="1" applyFont="1" applyFill="1" applyBorder="1"/>
    <xf numFmtId="9" fontId="1" fillId="0" borderId="0" xfId="0" applyNumberFormat="1" applyFont="1"/>
    <xf numFmtId="10" fontId="1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8"/>
  <sheetViews>
    <sheetView tabSelected="1" topLeftCell="A58" zoomScale="166" zoomScaleNormal="166" workbookViewId="0">
      <selection activeCell="F72" sqref="F72"/>
    </sheetView>
  </sheetViews>
  <sheetFormatPr defaultColWidth="10.7265625" defaultRowHeight="13"/>
  <cols>
    <col min="1" max="1" width="10.7265625" style="1" customWidth="1"/>
    <col min="2" max="2" width="3.453125" style="1" customWidth="1"/>
    <col min="3" max="3" width="32.36328125" style="1" customWidth="1"/>
    <col min="4" max="4" width="14.6328125" style="1" customWidth="1"/>
    <col min="5" max="8" width="8.7265625" style="1" customWidth="1"/>
    <col min="9" max="9" width="9.7265625" style="1" customWidth="1"/>
    <col min="10" max="16384" width="10.7265625" style="1"/>
  </cols>
  <sheetData>
    <row r="1" spans="2:9">
      <c r="B1" s="2" t="s">
        <v>29</v>
      </c>
    </row>
    <row r="4" spans="2:9">
      <c r="D4" s="21">
        <v>0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</row>
    <row r="5" spans="2:9">
      <c r="B5" s="5" t="s">
        <v>11</v>
      </c>
      <c r="C5" s="6"/>
      <c r="D5" s="23"/>
      <c r="E5" s="13"/>
      <c r="F5" s="13"/>
      <c r="G5" s="13"/>
      <c r="H5" s="13"/>
      <c r="I5" s="13"/>
    </row>
    <row r="6" spans="2:9">
      <c r="B6" s="3"/>
      <c r="C6" s="4" t="s">
        <v>12</v>
      </c>
      <c r="D6" s="27">
        <v>3985.28</v>
      </c>
      <c r="E6" s="27">
        <v>4305.28</v>
      </c>
      <c r="F6" s="27">
        <v>4305.28</v>
      </c>
      <c r="G6" s="27">
        <v>4305.28</v>
      </c>
      <c r="H6" s="27">
        <v>4305.28</v>
      </c>
      <c r="I6" s="27">
        <v>5257.41</v>
      </c>
    </row>
    <row r="7" spans="2:9">
      <c r="B7" s="3"/>
      <c r="C7" s="4" t="s">
        <v>13</v>
      </c>
      <c r="D7" s="27" t="s">
        <v>42</v>
      </c>
      <c r="E7" s="27">
        <v>-564.02</v>
      </c>
      <c r="F7" s="27">
        <v>-1128.04</v>
      </c>
      <c r="G7" s="27">
        <v>-1692.06</v>
      </c>
      <c r="H7" s="27">
        <v>-2256.08</v>
      </c>
      <c r="I7" s="27">
        <v>-2820.1</v>
      </c>
    </row>
    <row r="8" spans="2:9">
      <c r="B8" s="3"/>
      <c r="C8" s="4" t="s">
        <v>14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</row>
    <row r="9" spans="2:9">
      <c r="B9" s="7"/>
      <c r="C9" s="4" t="s">
        <v>15</v>
      </c>
      <c r="D9" s="27">
        <v>565.24</v>
      </c>
      <c r="E9" s="27">
        <v>611.74</v>
      </c>
      <c r="F9" s="27">
        <v>664.54</v>
      </c>
      <c r="G9" s="27">
        <v>721.88</v>
      </c>
      <c r="H9" s="27">
        <v>784.18</v>
      </c>
      <c r="I9" s="27">
        <v>851.86</v>
      </c>
    </row>
    <row r="10" spans="2:9">
      <c r="B10" s="3"/>
      <c r="C10" s="4" t="s">
        <v>16</v>
      </c>
      <c r="D10" s="27">
        <v>322.5</v>
      </c>
      <c r="E10" s="27">
        <v>352.5</v>
      </c>
      <c r="F10" s="27">
        <v>382.93</v>
      </c>
      <c r="G10" s="27">
        <v>415.97</v>
      </c>
      <c r="H10" s="27">
        <v>451.87</v>
      </c>
      <c r="I10" s="27">
        <v>490.87</v>
      </c>
    </row>
    <row r="11" spans="2:9">
      <c r="B11" s="7"/>
      <c r="C11" s="4" t="s">
        <v>17</v>
      </c>
      <c r="D11" s="27">
        <v>367.9</v>
      </c>
      <c r="E11" s="27">
        <v>481.37</v>
      </c>
      <c r="F11" s="27">
        <v>527.73</v>
      </c>
      <c r="G11" s="27">
        <v>721.53</v>
      </c>
      <c r="H11" s="27">
        <v>934.24</v>
      </c>
      <c r="I11" s="27">
        <v>1037.24</v>
      </c>
    </row>
    <row r="12" spans="2:9">
      <c r="B12" s="18"/>
      <c r="C12" s="19" t="s">
        <v>18</v>
      </c>
      <c r="D12" s="28" t="s">
        <v>42</v>
      </c>
      <c r="E12" s="28">
        <v>0</v>
      </c>
      <c r="F12" s="28">
        <v>700</v>
      </c>
      <c r="G12" s="28">
        <v>1400</v>
      </c>
      <c r="H12" s="28">
        <v>2200</v>
      </c>
      <c r="I12" s="28">
        <v>2400</v>
      </c>
    </row>
    <row r="13" spans="2:9">
      <c r="B13" s="9" t="s">
        <v>19</v>
      </c>
      <c r="C13" s="10"/>
      <c r="D13" s="15"/>
      <c r="E13" s="15">
        <f>SUM(E6:E12)</f>
        <v>5186.87</v>
      </c>
      <c r="F13" s="15">
        <f>SUM(F6:F12)</f>
        <v>5452.4400000000005</v>
      </c>
      <c r="G13" s="15">
        <f>SUM(G6:G12)</f>
        <v>5872.5999999999995</v>
      </c>
      <c r="H13" s="15">
        <f>SUM(H6:H12)</f>
        <v>6419.49</v>
      </c>
      <c r="I13" s="15">
        <f>SUM(I6:I12)</f>
        <v>7217.28</v>
      </c>
    </row>
    <row r="17" spans="2:9">
      <c r="D17" s="21">
        <v>0</v>
      </c>
      <c r="E17" s="22">
        <v>1</v>
      </c>
      <c r="F17" s="22">
        <v>2</v>
      </c>
      <c r="G17" s="22">
        <v>3</v>
      </c>
      <c r="H17" s="22">
        <v>4</v>
      </c>
      <c r="I17" s="22">
        <v>5</v>
      </c>
    </row>
    <row r="18" spans="2:9">
      <c r="B18" s="5" t="s">
        <v>20</v>
      </c>
      <c r="C18" s="6"/>
      <c r="D18" s="13"/>
      <c r="E18" s="13"/>
      <c r="F18" s="13"/>
      <c r="G18" s="13"/>
      <c r="H18" s="13"/>
      <c r="I18" s="13"/>
    </row>
    <row r="19" spans="2:9">
      <c r="B19" s="3"/>
      <c r="C19" s="4" t="s">
        <v>23</v>
      </c>
      <c r="D19" s="14">
        <v>2803</v>
      </c>
      <c r="E19" s="14">
        <v>2803</v>
      </c>
      <c r="F19" s="14">
        <v>2803</v>
      </c>
      <c r="G19" s="14">
        <v>2803</v>
      </c>
      <c r="H19" s="14">
        <v>2803</v>
      </c>
      <c r="I19" s="14">
        <v>2803</v>
      </c>
    </row>
    <row r="20" spans="2:9">
      <c r="B20" s="3"/>
      <c r="C20" s="4" t="s">
        <v>24</v>
      </c>
      <c r="D20" s="14" t="s">
        <v>42</v>
      </c>
      <c r="E20" s="14">
        <v>209.04</v>
      </c>
      <c r="F20" s="14">
        <v>512.07000000000005</v>
      </c>
      <c r="G20" s="14">
        <v>984.54</v>
      </c>
      <c r="H20" s="14">
        <v>1602.86</v>
      </c>
      <c r="I20" s="14">
        <v>2496.59</v>
      </c>
    </row>
    <row r="21" spans="2:9">
      <c r="B21" s="3"/>
      <c r="C21" s="4" t="s">
        <v>25</v>
      </c>
      <c r="D21" s="14">
        <v>0</v>
      </c>
      <c r="E21" s="14">
        <v>1677.28</v>
      </c>
      <c r="F21" s="14">
        <v>1608.72</v>
      </c>
      <c r="G21" s="14">
        <v>1522.61</v>
      </c>
      <c r="H21" s="14">
        <v>1414.48</v>
      </c>
      <c r="I21" s="14">
        <v>1278.67</v>
      </c>
    </row>
    <row r="22" spans="2:9">
      <c r="B22" s="7"/>
      <c r="C22" s="4" t="s">
        <v>26</v>
      </c>
      <c r="D22" s="14">
        <v>900</v>
      </c>
      <c r="E22" s="14">
        <v>137.12</v>
      </c>
      <c r="F22" s="14">
        <v>137.12</v>
      </c>
      <c r="G22" s="14">
        <v>137.12</v>
      </c>
      <c r="H22" s="14">
        <v>137.12</v>
      </c>
      <c r="I22" s="14">
        <v>137.12</v>
      </c>
    </row>
    <row r="23" spans="2:9">
      <c r="B23" s="18"/>
      <c r="C23" s="19" t="s">
        <v>27</v>
      </c>
      <c r="D23" s="20">
        <v>290</v>
      </c>
      <c r="E23" s="20">
        <v>360.43</v>
      </c>
      <c r="F23" s="20">
        <v>391.53</v>
      </c>
      <c r="G23" s="20">
        <v>425.33</v>
      </c>
      <c r="H23" s="20">
        <v>462.03</v>
      </c>
      <c r="I23" s="20">
        <v>501.9</v>
      </c>
    </row>
    <row r="24" spans="2:9">
      <c r="B24" s="9" t="s">
        <v>28</v>
      </c>
      <c r="C24" s="10"/>
      <c r="D24" s="15"/>
      <c r="E24" s="15">
        <f t="shared" ref="E24:I24" si="0">SUM(E19:E23)</f>
        <v>5186.87</v>
      </c>
      <c r="F24" s="15">
        <f t="shared" si="0"/>
        <v>5452.44</v>
      </c>
      <c r="G24" s="15">
        <f t="shared" si="0"/>
        <v>5872.5999999999995</v>
      </c>
      <c r="H24" s="15">
        <f t="shared" si="0"/>
        <v>6419.49</v>
      </c>
      <c r="I24" s="15">
        <f t="shared" si="0"/>
        <v>7217.28</v>
      </c>
    </row>
    <row r="27" spans="2:9">
      <c r="D27" s="21">
        <v>0</v>
      </c>
      <c r="E27" s="22">
        <v>1</v>
      </c>
      <c r="F27" s="22">
        <v>2</v>
      </c>
      <c r="G27" s="22">
        <v>3</v>
      </c>
      <c r="H27" s="22">
        <v>4</v>
      </c>
      <c r="I27" s="22">
        <v>5</v>
      </c>
    </row>
    <row r="28" spans="2:9" s="2" customFormat="1">
      <c r="B28" s="5" t="s">
        <v>1</v>
      </c>
      <c r="C28" s="6"/>
      <c r="D28" s="13"/>
      <c r="E28" s="38">
        <v>7343.85</v>
      </c>
      <c r="F28" s="38">
        <v>7977.62</v>
      </c>
      <c r="G28" s="38">
        <v>8666.09</v>
      </c>
      <c r="H28" s="38">
        <v>9413.9699999999993</v>
      </c>
      <c r="I28" s="38">
        <v>10226.4</v>
      </c>
    </row>
    <row r="29" spans="2:9">
      <c r="B29" s="3"/>
      <c r="C29" s="4" t="s">
        <v>2</v>
      </c>
      <c r="D29" s="14"/>
      <c r="E29" s="39">
        <v>-4358.3599999999997</v>
      </c>
      <c r="F29" s="39">
        <v>-4698.59</v>
      </c>
      <c r="G29" s="39">
        <v>-4993.4799999999996</v>
      </c>
      <c r="H29" s="39">
        <v>-5309.54</v>
      </c>
      <c r="I29" s="39">
        <v>-5648.41</v>
      </c>
    </row>
    <row r="30" spans="2:9">
      <c r="B30" s="3"/>
      <c r="C30" s="4" t="s">
        <v>3</v>
      </c>
      <c r="D30" s="14"/>
      <c r="E30" s="39">
        <v>-1718.4</v>
      </c>
      <c r="F30" s="39">
        <v>-1833.92</v>
      </c>
      <c r="G30" s="39">
        <v>-1952.46</v>
      </c>
      <c r="H30" s="39">
        <v>-2078.5100000000002</v>
      </c>
      <c r="I30" s="39">
        <v>-2212.52</v>
      </c>
    </row>
    <row r="31" spans="2:9">
      <c r="B31" s="3"/>
      <c r="C31" s="4" t="s">
        <v>4</v>
      </c>
      <c r="D31" s="14"/>
      <c r="E31" s="39">
        <v>-564.02</v>
      </c>
      <c r="F31" s="39">
        <v>-564.02</v>
      </c>
      <c r="G31" s="39">
        <v>-564.02</v>
      </c>
      <c r="H31" s="39">
        <v>-564.02</v>
      </c>
      <c r="I31" s="39">
        <v>-564.02</v>
      </c>
    </row>
    <row r="32" spans="2:9" s="2" customFormat="1">
      <c r="B32" s="9" t="s">
        <v>31</v>
      </c>
      <c r="C32" s="10"/>
      <c r="D32" s="15"/>
      <c r="E32" s="40">
        <f>SUM(E28:E31)</f>
        <v>703.07000000000062</v>
      </c>
      <c r="F32" s="40">
        <f>SUM(F28:F31)</f>
        <v>881.08999999999969</v>
      </c>
      <c r="G32" s="40">
        <f>SUM(G28:G31)</f>
        <v>1156.1300000000006</v>
      </c>
      <c r="H32" s="40">
        <f>SUM(H28:H31)</f>
        <v>1461.8999999999992</v>
      </c>
      <c r="I32" s="40">
        <f>SUM(I28:I31)</f>
        <v>1801.4499999999998</v>
      </c>
    </row>
    <row r="33" spans="2:10">
      <c r="B33" s="3"/>
      <c r="C33" s="4" t="s">
        <v>6</v>
      </c>
      <c r="D33" s="14"/>
      <c r="E33" s="39">
        <v>-424.35</v>
      </c>
      <c r="F33" s="39">
        <v>-410.38</v>
      </c>
      <c r="G33" s="39">
        <v>-392.84</v>
      </c>
      <c r="H33" s="39">
        <v>-370.81</v>
      </c>
      <c r="I33" s="39">
        <v>-343.14</v>
      </c>
    </row>
    <row r="34" spans="2:10" s="2" customFormat="1">
      <c r="B34" s="7" t="s">
        <v>32</v>
      </c>
      <c r="C34" s="8"/>
      <c r="D34" s="16"/>
      <c r="E34" s="41">
        <f>E32+E33</f>
        <v>278.7200000000006</v>
      </c>
      <c r="F34" s="41">
        <f>F32+F33</f>
        <v>470.7099999999997</v>
      </c>
      <c r="G34" s="41">
        <f>G32+G33</f>
        <v>763.29000000000065</v>
      </c>
      <c r="H34" s="41">
        <f>H32+H33</f>
        <v>1091.0899999999992</v>
      </c>
      <c r="I34" s="41">
        <f>I32+I33</f>
        <v>1458.31</v>
      </c>
    </row>
    <row r="35" spans="2:10">
      <c r="B35" s="3"/>
      <c r="C35" s="4" t="s">
        <v>9</v>
      </c>
      <c r="D35" s="14"/>
      <c r="E35" s="42">
        <f>-E34*0.25</f>
        <v>-69.680000000000149</v>
      </c>
      <c r="F35" s="42">
        <f>-F34*0.25</f>
        <v>-117.67749999999992</v>
      </c>
      <c r="G35" s="42">
        <f>-G34*0.25</f>
        <v>-190.82250000000016</v>
      </c>
      <c r="H35" s="42">
        <f>-H34*0.25</f>
        <v>-272.77249999999981</v>
      </c>
      <c r="I35" s="42">
        <f>-I34*0.25</f>
        <v>-364.57749999999999</v>
      </c>
    </row>
    <row r="36" spans="2:10" s="2" customFormat="1">
      <c r="B36" s="9" t="s">
        <v>22</v>
      </c>
      <c r="C36" s="10"/>
      <c r="D36" s="15"/>
      <c r="E36" s="40">
        <f>E34+E35</f>
        <v>209.04000000000045</v>
      </c>
      <c r="F36" s="40">
        <f>F34+F35</f>
        <v>353.0324999999998</v>
      </c>
      <c r="G36" s="40">
        <f>G34+G35</f>
        <v>572.46750000000043</v>
      </c>
      <c r="H36" s="40">
        <f>H34+H35</f>
        <v>818.31749999999943</v>
      </c>
      <c r="I36" s="40">
        <f>I34+I35</f>
        <v>1093.7325000000001</v>
      </c>
    </row>
    <row r="37" spans="2:10">
      <c r="B37" s="3"/>
      <c r="C37" s="4" t="s">
        <v>5</v>
      </c>
      <c r="D37" s="14"/>
      <c r="E37" s="39">
        <v>0</v>
      </c>
      <c r="F37" s="39">
        <v>-50</v>
      </c>
      <c r="G37" s="39">
        <v>-100</v>
      </c>
      <c r="H37" s="39">
        <v>-200</v>
      </c>
      <c r="I37" s="39">
        <v>-200</v>
      </c>
    </row>
    <row r="38" spans="2:10" s="2" customFormat="1">
      <c r="B38" s="9" t="s">
        <v>21</v>
      </c>
      <c r="C38" s="10"/>
      <c r="D38" s="15"/>
      <c r="E38" s="40">
        <f>E36+E37</f>
        <v>209.04000000000045</v>
      </c>
      <c r="F38" s="40">
        <f>F36+F37</f>
        <v>303.0324999999998</v>
      </c>
      <c r="G38" s="40">
        <f>G36+G37</f>
        <v>472.46750000000043</v>
      </c>
      <c r="H38" s="40">
        <f>H36+H37</f>
        <v>618.31749999999943</v>
      </c>
      <c r="I38" s="40">
        <f>I36+I37</f>
        <v>893.73250000000007</v>
      </c>
    </row>
    <row r="40" spans="2:10">
      <c r="C40" s="2" t="s">
        <v>41</v>
      </c>
    </row>
    <row r="42" spans="2:10">
      <c r="B42" s="19"/>
      <c r="D42" s="21">
        <v>0</v>
      </c>
      <c r="E42" s="22">
        <v>1</v>
      </c>
      <c r="F42" s="22">
        <v>2</v>
      </c>
      <c r="G42" s="22">
        <v>3</v>
      </c>
      <c r="H42" s="22">
        <v>4</v>
      </c>
      <c r="I42" s="22">
        <v>5</v>
      </c>
    </row>
    <row r="43" spans="2:10" s="2" customFormat="1">
      <c r="B43" s="11" t="s">
        <v>31</v>
      </c>
      <c r="C43" s="12"/>
      <c r="D43" s="17"/>
      <c r="E43" s="17">
        <f>E32</f>
        <v>703.07000000000062</v>
      </c>
      <c r="F43" s="17">
        <f>F32</f>
        <v>881.08999999999969</v>
      </c>
      <c r="G43" s="17">
        <f>G32</f>
        <v>1156.1300000000006</v>
      </c>
      <c r="H43" s="17">
        <f>H32</f>
        <v>1461.8999999999992</v>
      </c>
      <c r="I43" s="17">
        <f>I32</f>
        <v>1801.4499999999998</v>
      </c>
    </row>
    <row r="44" spans="2:10">
      <c r="B44" s="3"/>
      <c r="C44" s="4" t="s">
        <v>36</v>
      </c>
      <c r="D44" s="14"/>
      <c r="E44" s="14">
        <f>-E43*0.25</f>
        <v>-175.76750000000015</v>
      </c>
      <c r="F44" s="14">
        <f>-F43*0.25</f>
        <v>-220.27249999999992</v>
      </c>
      <c r="G44" s="14">
        <f>-G43*0.25</f>
        <v>-289.03250000000014</v>
      </c>
      <c r="H44" s="14">
        <f>-H43*0.25</f>
        <v>-365.4749999999998</v>
      </c>
      <c r="I44" s="14">
        <f>-I43*0.25</f>
        <v>-450.36249999999995</v>
      </c>
    </row>
    <row r="45" spans="2:10" s="2" customFormat="1">
      <c r="B45" s="9" t="s">
        <v>33</v>
      </c>
      <c r="C45" s="10"/>
      <c r="D45" s="15"/>
      <c r="E45" s="15">
        <f>E43+E44</f>
        <v>527.30250000000046</v>
      </c>
      <c r="F45" s="15">
        <f>F43+F44</f>
        <v>660.81749999999977</v>
      </c>
      <c r="G45" s="15">
        <f>G43+G44</f>
        <v>867.09750000000042</v>
      </c>
      <c r="H45" s="15">
        <f>H43+H44</f>
        <v>1096.4249999999993</v>
      </c>
      <c r="I45" s="15">
        <f>I43+I44</f>
        <v>1351.0874999999999</v>
      </c>
      <c r="J45" s="2" t="s">
        <v>34</v>
      </c>
    </row>
    <row r="46" spans="2:10">
      <c r="B46" s="3"/>
      <c r="C46" s="4" t="s">
        <v>7</v>
      </c>
      <c r="D46" s="14"/>
      <c r="E46" s="14">
        <f>-E31</f>
        <v>564.02</v>
      </c>
      <c r="F46" s="14">
        <f>-F31</f>
        <v>564.02</v>
      </c>
      <c r="G46" s="14">
        <f>-G31</f>
        <v>564.02</v>
      </c>
      <c r="H46" s="14">
        <f>-H31</f>
        <v>564.02</v>
      </c>
      <c r="I46" s="14">
        <f>-I31</f>
        <v>564.02</v>
      </c>
    </row>
    <row r="47" spans="2:10">
      <c r="B47" s="3"/>
      <c r="C47" s="4" t="s">
        <v>8</v>
      </c>
      <c r="D47" s="14"/>
      <c r="E47" s="14">
        <f>-1*(+E6-D6)</f>
        <v>-319.99999999999955</v>
      </c>
      <c r="F47" s="14">
        <f>-1*(+F6-E6)</f>
        <v>0</v>
      </c>
      <c r="G47" s="14">
        <f>-1*(+G6-F6)</f>
        <v>0</v>
      </c>
      <c r="H47" s="14">
        <f>-1*(+H6-G6)</f>
        <v>0</v>
      </c>
      <c r="I47" s="14">
        <f>-1*(+I6-H6)</f>
        <v>-952.13000000000011</v>
      </c>
    </row>
    <row r="48" spans="2:10">
      <c r="B48" s="3"/>
      <c r="C48" s="4" t="s">
        <v>10</v>
      </c>
      <c r="D48" s="14"/>
      <c r="E48" s="14">
        <f>(+D9+D10+D11-D23)-(E9+E10+E11-E23)</f>
        <v>-119.54000000000019</v>
      </c>
      <c r="F48" s="14">
        <f>(+E9+E10+E11-E23)-(F9+F10+F11-F23)</f>
        <v>-98.490000000000009</v>
      </c>
      <c r="G48" s="14">
        <f>(+F9+F10+F11-F23)-(G9+G10+G11-G23)</f>
        <v>-250.37999999999988</v>
      </c>
      <c r="H48" s="14">
        <f>(+G9+G10+G11-G23)-(H9+H10+H11-H23)</f>
        <v>-274.21000000000004</v>
      </c>
      <c r="I48" s="14">
        <f>(+H9+H10+H11-H23)-(I9+I10+I11-I23)</f>
        <v>-169.81000000000017</v>
      </c>
    </row>
    <row r="49" spans="2:9">
      <c r="B49" s="3"/>
      <c r="C49" s="4" t="s">
        <v>30</v>
      </c>
      <c r="D49" s="14"/>
      <c r="E49" s="14">
        <f>-1*(E8-D8)</f>
        <v>0</v>
      </c>
      <c r="F49" s="14">
        <f>-1*(F8-E8)</f>
        <v>0</v>
      </c>
      <c r="G49" s="14">
        <f>-1*(G8-F8)</f>
        <v>0</v>
      </c>
      <c r="H49" s="14">
        <f>-1*(H8-G8)</f>
        <v>0</v>
      </c>
      <c r="I49" s="14">
        <f>-1*(I8-H8)</f>
        <v>0</v>
      </c>
    </row>
    <row r="50" spans="2:9" s="2" customFormat="1">
      <c r="B50" s="11" t="s">
        <v>0</v>
      </c>
      <c r="C50" s="12"/>
      <c r="D50" s="17"/>
      <c r="E50" s="17">
        <f>SUM(E45:E49)</f>
        <v>651.78250000000071</v>
      </c>
      <c r="F50" s="17">
        <f>SUM(F45:F49)</f>
        <v>1126.3474999999996</v>
      </c>
      <c r="G50" s="17">
        <f>SUM(G45:G49)</f>
        <v>1180.7375000000004</v>
      </c>
      <c r="H50" s="17">
        <f>SUM(H45:H49)</f>
        <v>1386.2349999999992</v>
      </c>
      <c r="I50" s="17">
        <f>SUM(I45:I49)</f>
        <v>793.16749999999956</v>
      </c>
    </row>
    <row r="51" spans="2:9" ht="13.5" thickBot="1"/>
    <row r="52" spans="2:9">
      <c r="C52" s="29" t="s">
        <v>40</v>
      </c>
      <c r="D52" s="32">
        <v>0.16</v>
      </c>
    </row>
    <row r="53" spans="2:9">
      <c r="C53" s="30" t="s">
        <v>39</v>
      </c>
      <c r="D53" s="31">
        <v>1397.4</v>
      </c>
    </row>
    <row r="54" spans="2:9" ht="13.5" thickBot="1">
      <c r="C54" s="33" t="s">
        <v>38</v>
      </c>
      <c r="D54" s="34">
        <v>6</v>
      </c>
    </row>
    <row r="55" spans="2:9" ht="13.5" thickBot="1">
      <c r="C55" s="4"/>
      <c r="D55" s="37"/>
    </row>
    <row r="56" spans="2:9" ht="13.5" thickBot="1">
      <c r="C56" s="35" t="s">
        <v>37</v>
      </c>
      <c r="D56" s="36">
        <f>D53/D52</f>
        <v>8733.75</v>
      </c>
    </row>
    <row r="57" spans="2:9" ht="14" thickTop="1" thickBot="1"/>
    <row r="58" spans="2:9" ht="13.5" thickBot="1">
      <c r="C58" s="25" t="s">
        <v>35</v>
      </c>
      <c r="D58" s="26">
        <f>NPV(D52,E50:I50) +PV(D52,D54,0,-D56)</f>
        <v>6883.3323432366742</v>
      </c>
      <c r="E58" s="24"/>
    </row>
    <row r="61" spans="2:9">
      <c r="C61" s="2" t="s">
        <v>43</v>
      </c>
    </row>
    <row r="63" spans="2:9">
      <c r="C63" s="1" t="s">
        <v>44</v>
      </c>
      <c r="D63" s="1" t="s">
        <v>48</v>
      </c>
    </row>
    <row r="64" spans="2:9">
      <c r="C64" s="1" t="s">
        <v>45</v>
      </c>
      <c r="D64" s="1">
        <v>2</v>
      </c>
    </row>
    <row r="65" spans="3:5">
      <c r="C65" s="1" t="s">
        <v>46</v>
      </c>
      <c r="D65" s="43">
        <v>0.04</v>
      </c>
    </row>
    <row r="66" spans="3:5">
      <c r="C66" s="1" t="s">
        <v>47</v>
      </c>
      <c r="D66" s="1">
        <v>26</v>
      </c>
    </row>
    <row r="68" spans="3:5">
      <c r="C68" s="1" t="s">
        <v>44</v>
      </c>
      <c r="D68" s="1" t="s">
        <v>49</v>
      </c>
      <c r="E68" s="1">
        <v>2.08</v>
      </c>
    </row>
    <row r="69" spans="3:5">
      <c r="D69" s="1" t="s">
        <v>50</v>
      </c>
      <c r="E69" s="44">
        <f>(E68/D66)+D65</f>
        <v>0.12</v>
      </c>
    </row>
    <row r="71" spans="3:5">
      <c r="C71" s="2" t="s">
        <v>51</v>
      </c>
    </row>
    <row r="72" spans="3:5">
      <c r="C72" s="1" t="s">
        <v>44</v>
      </c>
      <c r="D72" s="1" t="s">
        <v>48</v>
      </c>
    </row>
    <row r="73" spans="3:5">
      <c r="C73" s="1" t="s">
        <v>45</v>
      </c>
      <c r="D73" s="1">
        <v>1.42</v>
      </c>
    </row>
    <row r="74" spans="3:5">
      <c r="C74" s="1" t="s">
        <v>52</v>
      </c>
      <c r="D74" s="43">
        <v>7.0000000000000007E-2</v>
      </c>
    </row>
    <row r="75" spans="3:5">
      <c r="C75" s="1" t="s">
        <v>53</v>
      </c>
      <c r="D75" s="43">
        <v>0.09</v>
      </c>
    </row>
    <row r="77" spans="3:5">
      <c r="C77" s="1" t="s">
        <v>44</v>
      </c>
      <c r="D77" s="1" t="s">
        <v>54</v>
      </c>
      <c r="E77" s="1">
        <f>D73*(1+D74)</f>
        <v>1.5194000000000001</v>
      </c>
    </row>
    <row r="78" spans="3:5">
      <c r="C78" s="2" t="s">
        <v>56</v>
      </c>
      <c r="D78" s="2" t="s">
        <v>55</v>
      </c>
      <c r="E78" s="45">
        <f>E77/(D75-D74)</f>
        <v>75.970000000000041</v>
      </c>
    </row>
  </sheetData>
  <protectedRanges>
    <protectedRange sqref="C52:D54" name="Rango1"/>
  </protectedRanges>
  <phoneticPr fontId="3" type="noConversion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  <ignoredErrors>
    <ignoredError sqref="E35:I35" formula="1"/>
    <ignoredError sqref="E32:I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 de caja libre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Pablo</dc:creator>
  <cp:lastModifiedBy>Marcello Montes de Oca</cp:lastModifiedBy>
  <dcterms:created xsi:type="dcterms:W3CDTF">2003-10-25T10:31:17Z</dcterms:created>
  <dcterms:modified xsi:type="dcterms:W3CDTF">2022-05-07T16:53:55Z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-425216046</vt:i4>
  </property>
  <property fmtid="{D5CDD505-2E9C-101B-9397-08002B2CF9AE}" pid="3" name="_EmailSubject">
    <vt:lpwstr>Cambiar estas tablas cap 1</vt:lpwstr>
  </property>
  <property fmtid="{D5CDD505-2E9C-101B-9397-08002B2CF9AE}" pid="4" name="_AuthorEmail">
    <vt:lpwstr>fernandezpa@iese.edu</vt:lpwstr>
  </property>
  <property fmtid="{D5CDD505-2E9C-101B-9397-08002B2CF9AE}" pid="5" name="_AuthorEmailDisplayName">
    <vt:lpwstr>Fernandez, Pablo</vt:lpwstr>
  </property>
  <property fmtid="{D5CDD505-2E9C-101B-9397-08002B2CF9AE}" pid="6" name="_ReviewingToolsShownOnce">
    <vt:lpwstr/>
  </property>
</Properties>
</file>