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megam\Unitec\masterFusionesAdquisiciones\semana5\02 - examen\"/>
    </mc:Choice>
  </mc:AlternateContent>
  <xr:revisionPtr revIDLastSave="0" documentId="13_ncr:1_{7B375269-E8E9-43DB-A3B4-BECC01E19BA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flujo de caja libre" sheetId="15" r:id="rId1"/>
    <sheet name="Ejercicio2" sheetId="17" r:id="rId2"/>
    <sheet name="Ejercicio 3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7" l="1"/>
  <c r="C8" i="17"/>
  <c r="C7" i="17"/>
  <c r="D4" i="16"/>
  <c r="E13" i="15"/>
  <c r="D56" i="15" l="1"/>
  <c r="E48" i="15" l="1"/>
  <c r="I49" i="15"/>
  <c r="H49" i="15"/>
  <c r="E49" i="15"/>
  <c r="G49" i="15"/>
  <c r="F49" i="15"/>
  <c r="E47" i="15"/>
  <c r="I48" i="15"/>
  <c r="H48" i="15"/>
  <c r="G48" i="15"/>
  <c r="F48" i="15"/>
  <c r="I47" i="15"/>
  <c r="H47" i="15"/>
  <c r="G47" i="15"/>
  <c r="F47" i="15"/>
  <c r="E24" i="15"/>
  <c r="F24" i="15"/>
  <c r="G24" i="15"/>
  <c r="H24" i="15"/>
  <c r="I24" i="15"/>
  <c r="I13" i="15"/>
  <c r="H13" i="15"/>
  <c r="G13" i="15"/>
  <c r="F13" i="15"/>
  <c r="F32" i="15"/>
  <c r="I46" i="15"/>
  <c r="I32" i="15"/>
  <c r="I34" i="15" s="1"/>
  <c r="I35" i="15" s="1"/>
  <c r="H46" i="15"/>
  <c r="H32" i="15"/>
  <c r="H34" i="15" s="1"/>
  <c r="H35" i="15" s="1"/>
  <c r="I43" i="15" l="1"/>
  <c r="H43" i="15"/>
  <c r="I36" i="15"/>
  <c r="I38" i="15" s="1"/>
  <c r="H36" i="15"/>
  <c r="H38" i="15" s="1"/>
  <c r="E32" i="15"/>
  <c r="E46" i="15"/>
  <c r="G32" i="15"/>
  <c r="G34" i="15" s="1"/>
  <c r="G35" i="15" s="1"/>
  <c r="F46" i="15"/>
  <c r="G46" i="15"/>
  <c r="H44" i="15" l="1"/>
  <c r="H45" i="15" s="1"/>
  <c r="H50" i="15" s="1"/>
  <c r="I44" i="15"/>
  <c r="I45" i="15" s="1"/>
  <c r="I50" i="15" s="1"/>
  <c r="G43" i="15"/>
  <c r="G36" i="15"/>
  <c r="G38" i="15" s="1"/>
  <c r="F34" i="15"/>
  <c r="F35" i="15" s="1"/>
  <c r="F43" i="15"/>
  <c r="F44" i="15" s="1"/>
  <c r="E43" i="15"/>
  <c r="E44" i="15" s="1"/>
  <c r="E34" i="15"/>
  <c r="E35" i="15" s="1"/>
  <c r="G44" i="15" l="1"/>
  <c r="G45" i="15" s="1"/>
  <c r="G50" i="15" s="1"/>
  <c r="E36" i="15"/>
  <c r="E38" i="15" s="1"/>
  <c r="F45" i="15"/>
  <c r="F50" i="15" s="1"/>
  <c r="E45" i="15"/>
  <c r="E50" i="15" s="1"/>
  <c r="D58" i="15" s="1"/>
  <c r="F36" i="15"/>
  <c r="F38" i="15" s="1"/>
</calcChain>
</file>

<file path=xl/sharedStrings.xml><?xml version="1.0" encoding="utf-8"?>
<sst xmlns="http://schemas.openxmlformats.org/spreadsheetml/2006/main" count="52" uniqueCount="50">
  <si>
    <t>Free cash flow</t>
  </si>
  <si>
    <t>Ventas</t>
  </si>
  <si>
    <t xml:space="preserve"> -Coste de mercancías vendidas</t>
  </si>
  <si>
    <t xml:space="preserve"> -Gastos generales</t>
  </si>
  <si>
    <t xml:space="preserve"> -Amortización</t>
  </si>
  <si>
    <t xml:space="preserve"> -Dividendos</t>
  </si>
  <si>
    <t xml:space="preserve"> -Pagos de intereses</t>
  </si>
  <si>
    <t xml:space="preserve"> +Amortización</t>
  </si>
  <si>
    <t xml:space="preserve"> -Incremento de activos fijos</t>
  </si>
  <si>
    <t xml:space="preserve"> -Impuestos (25%)</t>
  </si>
  <si>
    <t xml:space="preserve"> -Incremento en el Fondo de Rotación</t>
  </si>
  <si>
    <t>ACTIVO</t>
  </si>
  <si>
    <t>Activo fijo</t>
  </si>
  <si>
    <t>(Amortización acumulada)</t>
  </si>
  <si>
    <t>Otros activos</t>
  </si>
  <si>
    <t>Inventarios</t>
  </si>
  <si>
    <t>Cuentas por cobrar</t>
  </si>
  <si>
    <t>Caja y banco</t>
  </si>
  <si>
    <t>Inversiones financieras temporales</t>
  </si>
  <si>
    <t>TOTAL DE ACTIVOS</t>
  </si>
  <si>
    <t>PASIVO Y PATRIMONIO NETO</t>
  </si>
  <si>
    <t>Utilidades retenidas</t>
  </si>
  <si>
    <t>Utilidad Neta(UN)</t>
  </si>
  <si>
    <t>Capital Social</t>
  </si>
  <si>
    <t>Reservas</t>
  </si>
  <si>
    <t>Obligaciones a largo plazo</t>
  </si>
  <si>
    <t>Obligaciones a corto plazo</t>
  </si>
  <si>
    <t>Cuentas por pagar</t>
  </si>
  <si>
    <t>TOTAL DE PASIVO Y CAPITAL</t>
  </si>
  <si>
    <t>NOMBRE DE LA EMPRESA:</t>
  </si>
  <si>
    <t xml:space="preserve"> -Incremento en otros activos</t>
  </si>
  <si>
    <t>Utilidad antes de intereses e impuestos(UAIT)</t>
  </si>
  <si>
    <t>Utilidad antes de impuestos(UAT)</t>
  </si>
  <si>
    <t>Utilidad antes de intereses y despues de impuestos</t>
  </si>
  <si>
    <t>UAIDT</t>
  </si>
  <si>
    <t xml:space="preserve">Valor de la empresa. </t>
  </si>
  <si>
    <t xml:space="preserve"> -Impuestos sobre las UAIT (25%)</t>
  </si>
  <si>
    <t>Valor Terminal o residual</t>
  </si>
  <si>
    <t>Número de años</t>
  </si>
  <si>
    <t>UAIDT Año 6 ( datos proporcionado)</t>
  </si>
  <si>
    <t xml:space="preserve"> Tasa de descuento ( dato proporcionado)</t>
  </si>
  <si>
    <t>Cálculo del Flujo de Fondos  libre</t>
  </si>
  <si>
    <t xml:space="preserve">0.49 * (1.095) = </t>
  </si>
  <si>
    <t>(0.14 - 0.095)</t>
  </si>
  <si>
    <t xml:space="preserve"> Precio de la Acción</t>
  </si>
  <si>
    <t>Reservas y Utilidades Acumuladas</t>
  </si>
  <si>
    <t>Total de Valor en Libros</t>
  </si>
  <si>
    <t>Total de Valor en Libros (En Millones $)</t>
  </si>
  <si>
    <t>Numero de Acciones</t>
  </si>
  <si>
    <t>Valor en libros por 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</si>
</sst>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L&quot;#,##0.00;[Red]\-&quot;L&quot;#,##0.00"/>
    <numFmt numFmtId="165" formatCode="#,##0.00_ ;[Red]\-#,##0.00\ "/>
  </numFmts>
  <fonts count="7">
    <font>
      <sz val="10"/>
      <name val="Geneva"/>
    </font>
    <font>
      <sz val="10"/>
      <name val="Arial Narrow"/>
      <family val="2"/>
    </font>
    <font>
      <b/>
      <sz val="10"/>
      <name val="Arial Narrow"/>
      <family val="2"/>
    </font>
    <font>
      <sz val="8"/>
      <name val="Geneva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name val="Geneva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4" fontId="2" fillId="0" borderId="3" xfId="0" applyNumberFormat="1" applyFont="1" applyBorder="1"/>
    <xf numFmtId="4" fontId="1" fillId="0" borderId="1" xfId="0" applyNumberFormat="1" applyFont="1" applyBorder="1"/>
    <xf numFmtId="4" fontId="2" fillId="0" borderId="8" xfId="0" applyNumberFormat="1" applyFont="1" applyBorder="1"/>
    <xf numFmtId="4" fontId="2" fillId="0" borderId="1" xfId="0" applyNumberFormat="1" applyFont="1" applyBorder="1"/>
    <xf numFmtId="4" fontId="2" fillId="0" borderId="11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2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Font="1" applyBorder="1"/>
    <xf numFmtId="164" fontId="1" fillId="0" borderId="0" xfId="0" applyNumberFormat="1" applyFont="1"/>
    <xf numFmtId="0" fontId="1" fillId="4" borderId="12" xfId="0" applyFont="1" applyFill="1" applyBorder="1"/>
    <xf numFmtId="165" fontId="1" fillId="4" borderId="13" xfId="0" applyNumberFormat="1" applyFont="1" applyFill="1" applyBorder="1"/>
    <xf numFmtId="0" fontId="1" fillId="0" borderId="14" xfId="0" applyFont="1" applyBorder="1"/>
    <xf numFmtId="0" fontId="1" fillId="0" borderId="16" xfId="0" applyFont="1" applyBorder="1"/>
    <xf numFmtId="10" fontId="1" fillId="3" borderId="15" xfId="0" applyNumberFormat="1" applyFont="1" applyFill="1" applyBorder="1"/>
    <xf numFmtId="0" fontId="1" fillId="0" borderId="18" xfId="0" applyFont="1" applyBorder="1"/>
    <xf numFmtId="0" fontId="1" fillId="3" borderId="19" xfId="0" applyFont="1" applyFill="1" applyBorder="1"/>
    <xf numFmtId="0" fontId="1" fillId="0" borderId="20" xfId="0" applyFont="1" applyBorder="1"/>
    <xf numFmtId="4" fontId="1" fillId="0" borderId="21" xfId="0" applyNumberFormat="1" applyFont="1" applyBorder="1"/>
    <xf numFmtId="0" fontId="1" fillId="0" borderId="0" xfId="0" applyFont="1" applyFill="1" applyBorder="1"/>
    <xf numFmtId="4" fontId="2" fillId="5" borderId="8" xfId="0" applyNumberFormat="1" applyFont="1" applyFill="1" applyBorder="1"/>
    <xf numFmtId="4" fontId="2" fillId="5" borderId="1" xfId="0" applyNumberFormat="1" applyFont="1" applyFill="1" applyBorder="1"/>
    <xf numFmtId="4" fontId="1" fillId="0" borderId="1" xfId="0" applyNumberFormat="1" applyFont="1" applyFill="1" applyBorder="1"/>
    <xf numFmtId="4" fontId="4" fillId="6" borderId="22" xfId="0" applyNumberFormat="1" applyFont="1" applyFill="1" applyBorder="1" applyAlignment="1">
      <alignment horizontal="right" vertical="center"/>
    </xf>
    <xf numFmtId="4" fontId="4" fillId="6" borderId="17" xfId="0" applyNumberFormat="1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right" vertical="center"/>
    </xf>
    <xf numFmtId="4" fontId="4" fillId="6" borderId="0" xfId="0" applyNumberFormat="1" applyFont="1" applyFill="1" applyAlignment="1">
      <alignment horizontal="right" vertical="center"/>
    </xf>
    <xf numFmtId="4" fontId="4" fillId="6" borderId="16" xfId="0" applyNumberFormat="1" applyFont="1" applyFill="1" applyBorder="1" applyAlignment="1">
      <alignment horizontal="right" vertical="center"/>
    </xf>
    <xf numFmtId="0" fontId="4" fillId="6" borderId="23" xfId="0" applyFont="1" applyFill="1" applyBorder="1" applyAlignment="1">
      <alignment vertical="center"/>
    </xf>
    <xf numFmtId="0" fontId="4" fillId="6" borderId="19" xfId="0" applyFont="1" applyFill="1" applyBorder="1" applyAlignment="1">
      <alignment horizontal="right" vertical="center"/>
    </xf>
    <xf numFmtId="4" fontId="1" fillId="0" borderId="22" xfId="0" applyNumberFormat="1" applyFont="1" applyBorder="1" applyAlignment="1">
      <alignment horizontal="right" vertical="center"/>
    </xf>
    <xf numFmtId="4" fontId="1" fillId="0" borderId="17" xfId="0" applyNumberFormat="1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4" fontId="1" fillId="0" borderId="23" xfId="0" applyNumberFormat="1" applyFont="1" applyBorder="1" applyAlignment="1">
      <alignment horizontal="right" vertical="center"/>
    </xf>
    <xf numFmtId="4" fontId="1" fillId="0" borderId="19" xfId="0" applyNumberFormat="1" applyFont="1" applyBorder="1" applyAlignment="1">
      <alignment horizontal="right" vertical="center"/>
    </xf>
    <xf numFmtId="4" fontId="5" fillId="7" borderId="15" xfId="0" applyNumberFormat="1" applyFont="1" applyFill="1" applyBorder="1" applyAlignment="1">
      <alignment horizontal="right" vertical="center"/>
    </xf>
    <xf numFmtId="4" fontId="4" fillId="7" borderId="17" xfId="0" applyNumberFormat="1" applyFont="1" applyFill="1" applyBorder="1" applyAlignment="1">
      <alignment horizontal="right" vertical="center"/>
    </xf>
    <xf numFmtId="0" fontId="4" fillId="7" borderId="17" xfId="0" applyFont="1" applyFill="1" applyBorder="1" applyAlignment="1">
      <alignment horizontal="right" vertical="center"/>
    </xf>
    <xf numFmtId="4" fontId="1" fillId="3" borderId="17" xfId="0" applyNumberFormat="1" applyFont="1" applyFill="1" applyBorder="1"/>
    <xf numFmtId="0" fontId="0" fillId="0" borderId="7" xfId="0" applyBorder="1"/>
    <xf numFmtId="44" fontId="0" fillId="0" borderId="0" xfId="2" applyFont="1"/>
    <xf numFmtId="44" fontId="0" fillId="8" borderId="0" xfId="2" applyFont="1" applyFill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8"/>
  <sheetViews>
    <sheetView tabSelected="1" topLeftCell="A28" zoomScaleNormal="100" workbookViewId="0">
      <selection activeCell="K53" sqref="K53"/>
    </sheetView>
  </sheetViews>
  <sheetFormatPr defaultColWidth="10.7265625" defaultRowHeight="13"/>
  <cols>
    <col min="1" max="1" width="10.7265625" style="1" customWidth="1"/>
    <col min="2" max="2" width="3.453125" style="1" customWidth="1"/>
    <col min="3" max="3" width="37" style="1" customWidth="1"/>
    <col min="4" max="9" width="8.7265625" style="1" customWidth="1"/>
    <col min="10" max="16384" width="10.7265625" style="1"/>
  </cols>
  <sheetData>
    <row r="1" spans="2:9">
      <c r="B1" s="2" t="s">
        <v>29</v>
      </c>
    </row>
    <row r="4" spans="2:9">
      <c r="D4" s="20">
        <v>0</v>
      </c>
      <c r="E4" s="21">
        <v>1</v>
      </c>
      <c r="F4" s="21">
        <v>2</v>
      </c>
      <c r="G4" s="21">
        <v>3</v>
      </c>
      <c r="H4" s="21">
        <v>4</v>
      </c>
      <c r="I4" s="21">
        <v>5</v>
      </c>
    </row>
    <row r="5" spans="2:9">
      <c r="B5" s="5" t="s">
        <v>11</v>
      </c>
      <c r="C5" s="6"/>
      <c r="D5" s="22"/>
      <c r="E5" s="13"/>
      <c r="F5" s="13"/>
      <c r="G5" s="13"/>
      <c r="H5" s="13"/>
      <c r="I5" s="13"/>
    </row>
    <row r="6" spans="2:9">
      <c r="B6" s="3"/>
      <c r="C6" s="4" t="s">
        <v>12</v>
      </c>
      <c r="D6" s="37">
        <v>8355</v>
      </c>
      <c r="E6" s="38">
        <v>8705</v>
      </c>
      <c r="F6" s="38">
        <v>11890</v>
      </c>
      <c r="G6" s="38">
        <v>13085</v>
      </c>
      <c r="H6" s="38">
        <v>14224</v>
      </c>
      <c r="I6" s="38">
        <v>16082</v>
      </c>
    </row>
    <row r="7" spans="2:9">
      <c r="B7" s="3"/>
      <c r="C7" s="4" t="s">
        <v>13</v>
      </c>
      <c r="D7" s="39">
        <v>-350</v>
      </c>
      <c r="E7" s="40">
        <v>-915</v>
      </c>
      <c r="F7" s="38">
        <v>-1535</v>
      </c>
      <c r="G7" s="38">
        <v>-2185</v>
      </c>
      <c r="H7" s="38">
        <v>-2910</v>
      </c>
      <c r="I7" s="38">
        <v>-3650</v>
      </c>
    </row>
    <row r="8" spans="2:9">
      <c r="B8" s="3"/>
      <c r="C8" s="4" t="s">
        <v>14</v>
      </c>
      <c r="D8" s="39">
        <v>392</v>
      </c>
      <c r="E8" s="40">
        <v>486</v>
      </c>
      <c r="F8" s="40">
        <v>865</v>
      </c>
      <c r="G8" s="40">
        <v>742</v>
      </c>
      <c r="H8" s="40">
        <v>793</v>
      </c>
      <c r="I8" s="40">
        <v>623</v>
      </c>
    </row>
    <row r="9" spans="2:9">
      <c r="B9" s="7"/>
      <c r="C9" s="4" t="s">
        <v>15</v>
      </c>
      <c r="D9" s="37">
        <v>3548</v>
      </c>
      <c r="E9" s="41">
        <v>4015</v>
      </c>
      <c r="F9" s="42">
        <v>5039</v>
      </c>
      <c r="G9" s="42">
        <v>5405</v>
      </c>
      <c r="H9" s="42">
        <v>5638</v>
      </c>
      <c r="I9" s="37">
        <v>6638</v>
      </c>
    </row>
    <row r="10" spans="2:9">
      <c r="B10" s="3"/>
      <c r="C10" s="4" t="s">
        <v>16</v>
      </c>
      <c r="D10" s="37">
        <v>1940</v>
      </c>
      <c r="E10" s="38">
        <v>2160</v>
      </c>
      <c r="F10" s="38">
        <v>1804</v>
      </c>
      <c r="G10" s="38">
        <v>1775</v>
      </c>
      <c r="H10" s="38">
        <v>2856</v>
      </c>
      <c r="I10" s="38">
        <v>2659</v>
      </c>
    </row>
    <row r="11" spans="2:9">
      <c r="B11" s="7"/>
      <c r="C11" s="4" t="s">
        <v>17</v>
      </c>
      <c r="D11" s="37">
        <v>1850</v>
      </c>
      <c r="E11" s="38">
        <v>2063</v>
      </c>
      <c r="F11" s="38">
        <v>2619</v>
      </c>
      <c r="G11" s="38">
        <v>3157</v>
      </c>
      <c r="H11" s="38">
        <v>3214</v>
      </c>
      <c r="I11" s="38">
        <v>4409</v>
      </c>
    </row>
    <row r="12" spans="2:9" ht="13.5" thickBot="1">
      <c r="B12" s="18"/>
      <c r="C12" s="19" t="s">
        <v>18</v>
      </c>
      <c r="D12" s="43"/>
      <c r="E12" s="44">
        <v>0</v>
      </c>
      <c r="F12" s="44">
        <v>0</v>
      </c>
      <c r="G12" s="44">
        <v>0</v>
      </c>
      <c r="H12" s="44">
        <v>0</v>
      </c>
      <c r="I12" s="44">
        <v>0</v>
      </c>
    </row>
    <row r="13" spans="2:9">
      <c r="B13" s="9" t="s">
        <v>19</v>
      </c>
      <c r="C13" s="10"/>
      <c r="D13" s="15"/>
      <c r="E13" s="15">
        <f>SUM(E6:E12)</f>
        <v>16514</v>
      </c>
      <c r="F13" s="15">
        <f>SUM(F6:F12)</f>
        <v>20682</v>
      </c>
      <c r="G13" s="15">
        <f>SUM(G6:G12)</f>
        <v>21979</v>
      </c>
      <c r="H13" s="15">
        <f>SUM(H6:H12)</f>
        <v>23815</v>
      </c>
      <c r="I13" s="15">
        <f>SUM(I6:I12)</f>
        <v>26761</v>
      </c>
    </row>
    <row r="17" spans="2:9">
      <c r="D17" s="20">
        <v>0</v>
      </c>
      <c r="E17" s="21">
        <v>1</v>
      </c>
      <c r="F17" s="21">
        <v>2</v>
      </c>
      <c r="G17" s="21">
        <v>3</v>
      </c>
      <c r="H17" s="21">
        <v>4</v>
      </c>
      <c r="I17" s="21">
        <v>5</v>
      </c>
    </row>
    <row r="18" spans="2:9">
      <c r="B18" s="5" t="s">
        <v>20</v>
      </c>
      <c r="C18" s="6"/>
      <c r="D18" s="13"/>
      <c r="E18" s="13"/>
      <c r="F18" s="13"/>
      <c r="G18" s="13"/>
      <c r="H18" s="13"/>
      <c r="I18" s="13"/>
    </row>
    <row r="19" spans="2:9">
      <c r="B19" s="3"/>
      <c r="C19" s="4" t="s">
        <v>23</v>
      </c>
      <c r="D19" s="45">
        <v>7580</v>
      </c>
      <c r="E19" s="46">
        <v>7757.25</v>
      </c>
      <c r="F19" s="46">
        <v>8066</v>
      </c>
      <c r="G19" s="46">
        <v>8078.75</v>
      </c>
      <c r="H19" s="46">
        <v>9530.75</v>
      </c>
      <c r="I19" s="46">
        <v>9914.25</v>
      </c>
    </row>
    <row r="20" spans="2:9">
      <c r="B20" s="3"/>
      <c r="C20" s="4" t="s">
        <v>24</v>
      </c>
      <c r="D20" s="47">
        <v>320</v>
      </c>
      <c r="E20" s="46">
        <v>1230.75</v>
      </c>
      <c r="F20" s="46">
        <v>2402</v>
      </c>
      <c r="G20" s="46">
        <v>3397.25</v>
      </c>
      <c r="H20" s="46">
        <v>4554.25</v>
      </c>
      <c r="I20" s="46">
        <v>5943.75</v>
      </c>
    </row>
    <row r="21" spans="2:9">
      <c r="B21" s="3"/>
      <c r="C21" s="4" t="s">
        <v>25</v>
      </c>
      <c r="D21" s="47">
        <v>790</v>
      </c>
      <c r="E21" s="48">
        <v>711</v>
      </c>
      <c r="F21" s="46">
        <v>2206</v>
      </c>
      <c r="G21" s="46">
        <v>2206</v>
      </c>
      <c r="H21" s="46">
        <v>2141</v>
      </c>
      <c r="I21" s="46">
        <v>2153</v>
      </c>
    </row>
    <row r="22" spans="2:9">
      <c r="B22" s="7"/>
      <c r="C22" s="4" t="s">
        <v>26</v>
      </c>
      <c r="D22" s="47">
        <v>10</v>
      </c>
      <c r="E22" s="49">
        <v>54</v>
      </c>
      <c r="F22" s="50">
        <v>134</v>
      </c>
      <c r="G22" s="50">
        <v>16</v>
      </c>
      <c r="H22" s="50">
        <v>26</v>
      </c>
      <c r="I22" s="47">
        <v>0</v>
      </c>
    </row>
    <row r="23" spans="2:9" ht="13.5" thickBot="1">
      <c r="B23" s="18"/>
      <c r="C23" s="19" t="s">
        <v>27</v>
      </c>
      <c r="D23" s="51">
        <v>4290</v>
      </c>
      <c r="E23" s="52">
        <v>6761</v>
      </c>
      <c r="F23" s="52">
        <v>7874</v>
      </c>
      <c r="G23" s="52">
        <v>8281</v>
      </c>
      <c r="H23" s="52">
        <v>7563</v>
      </c>
      <c r="I23" s="52">
        <v>8750</v>
      </c>
    </row>
    <row r="24" spans="2:9">
      <c r="B24" s="9" t="s">
        <v>28</v>
      </c>
      <c r="C24" s="10"/>
      <c r="D24" s="15"/>
      <c r="E24" s="15">
        <f t="shared" ref="E24:I24" si="0">SUM(E19:E23)</f>
        <v>16514</v>
      </c>
      <c r="F24" s="15">
        <f t="shared" si="0"/>
        <v>20682</v>
      </c>
      <c r="G24" s="15">
        <f t="shared" si="0"/>
        <v>21979</v>
      </c>
      <c r="H24" s="15">
        <f t="shared" si="0"/>
        <v>23815</v>
      </c>
      <c r="I24" s="15">
        <f t="shared" si="0"/>
        <v>26761</v>
      </c>
    </row>
    <row r="27" spans="2:9" ht="13.5" thickBot="1">
      <c r="D27" s="20">
        <v>0</v>
      </c>
      <c r="E27" s="21">
        <v>1</v>
      </c>
      <c r="F27" s="21">
        <v>2</v>
      </c>
      <c r="G27" s="21">
        <v>3</v>
      </c>
      <c r="H27" s="21">
        <v>4</v>
      </c>
      <c r="I27" s="21">
        <v>5</v>
      </c>
    </row>
    <row r="28" spans="2:9" s="2" customFormat="1">
      <c r="B28" s="5" t="s">
        <v>1</v>
      </c>
      <c r="C28" s="6"/>
      <c r="D28" s="13"/>
      <c r="E28" s="53">
        <v>52935</v>
      </c>
      <c r="F28" s="53">
        <v>72483</v>
      </c>
      <c r="G28" s="54">
        <v>71422</v>
      </c>
      <c r="H28" s="53">
        <v>77946</v>
      </c>
      <c r="I28" s="53">
        <v>88915</v>
      </c>
    </row>
    <row r="29" spans="2:9">
      <c r="B29" s="3"/>
      <c r="C29" s="4" t="s">
        <v>2</v>
      </c>
      <c r="D29" s="14"/>
      <c r="E29" s="54">
        <v>-46357</v>
      </c>
      <c r="F29" s="54">
        <v>-63503</v>
      </c>
      <c r="G29" s="54">
        <v>-62335</v>
      </c>
      <c r="H29" s="54">
        <v>-67995</v>
      </c>
      <c r="I29" s="54">
        <v>-77739</v>
      </c>
    </row>
    <row r="30" spans="2:9">
      <c r="B30" s="3"/>
      <c r="C30" s="4" t="s">
        <v>3</v>
      </c>
      <c r="D30" s="14"/>
      <c r="E30" s="54">
        <v>-4479</v>
      </c>
      <c r="F30" s="54">
        <v>-6334</v>
      </c>
      <c r="G30" s="54">
        <v>-6602</v>
      </c>
      <c r="H30" s="54">
        <v>-7115</v>
      </c>
      <c r="I30" s="54">
        <v>-7942</v>
      </c>
    </row>
    <row r="31" spans="2:9">
      <c r="B31" s="3"/>
      <c r="C31" s="4" t="s">
        <v>4</v>
      </c>
      <c r="D31" s="14"/>
      <c r="E31" s="55">
        <v>-565</v>
      </c>
      <c r="F31" s="55">
        <v>-620</v>
      </c>
      <c r="G31" s="55">
        <v>-650</v>
      </c>
      <c r="H31" s="55">
        <v>-725</v>
      </c>
      <c r="I31" s="55">
        <v>-740</v>
      </c>
    </row>
    <row r="32" spans="2:9" s="2" customFormat="1">
      <c r="B32" s="9" t="s">
        <v>31</v>
      </c>
      <c r="C32" s="10"/>
      <c r="D32" s="15"/>
      <c r="E32" s="34">
        <f>SUM(E28:E31)</f>
        <v>1534</v>
      </c>
      <c r="F32" s="34">
        <f>SUM(F28:F31)</f>
        <v>2026</v>
      </c>
      <c r="G32" s="34">
        <f>SUM(G28:G31)</f>
        <v>1835</v>
      </c>
      <c r="H32" s="34">
        <f>SUM(H28:H31)</f>
        <v>2111</v>
      </c>
      <c r="I32" s="34">
        <f>SUM(I28:I31)</f>
        <v>2494</v>
      </c>
    </row>
    <row r="33" spans="2:10">
      <c r="B33" s="3"/>
      <c r="C33" s="4" t="s">
        <v>6</v>
      </c>
      <c r="D33" s="14"/>
      <c r="E33" s="55">
        <v>-37</v>
      </c>
      <c r="F33" s="55">
        <v>-103</v>
      </c>
      <c r="G33" s="55">
        <v>-108</v>
      </c>
      <c r="H33" s="55">
        <v>-111</v>
      </c>
      <c r="I33" s="55">
        <v>-116</v>
      </c>
    </row>
    <row r="34" spans="2:10" s="2" customFormat="1">
      <c r="B34" s="7" t="s">
        <v>32</v>
      </c>
      <c r="C34" s="8"/>
      <c r="D34" s="16"/>
      <c r="E34" s="35">
        <f>E32+E33</f>
        <v>1497</v>
      </c>
      <c r="F34" s="35">
        <f>F32+F33</f>
        <v>1923</v>
      </c>
      <c r="G34" s="35">
        <f>G32+G33</f>
        <v>1727</v>
      </c>
      <c r="H34" s="35">
        <f>H32+H33</f>
        <v>2000</v>
      </c>
      <c r="I34" s="35">
        <f>I32+I33</f>
        <v>2378</v>
      </c>
    </row>
    <row r="35" spans="2:10">
      <c r="B35" s="3"/>
      <c r="C35" s="4" t="s">
        <v>9</v>
      </c>
      <c r="D35" s="14"/>
      <c r="E35" s="36">
        <f>-E34*0.25</f>
        <v>-374.25</v>
      </c>
      <c r="F35" s="36">
        <f>-F34*0.25</f>
        <v>-480.75</v>
      </c>
      <c r="G35" s="36">
        <f>-G34*0.25</f>
        <v>-431.75</v>
      </c>
      <c r="H35" s="36">
        <f>-H34*0.25</f>
        <v>-500</v>
      </c>
      <c r="I35" s="36">
        <f>-I34*0.25</f>
        <v>-594.5</v>
      </c>
    </row>
    <row r="36" spans="2:10" s="2" customFormat="1">
      <c r="B36" s="9" t="s">
        <v>22</v>
      </c>
      <c r="C36" s="10"/>
      <c r="D36" s="15"/>
      <c r="E36" s="34">
        <f>E34+E35</f>
        <v>1122.75</v>
      </c>
      <c r="F36" s="34">
        <f>F34+F35</f>
        <v>1442.25</v>
      </c>
      <c r="G36" s="34">
        <f>G34+G35</f>
        <v>1295.25</v>
      </c>
      <c r="H36" s="34">
        <f>H34+H35</f>
        <v>1500</v>
      </c>
      <c r="I36" s="34">
        <f>I34+I35</f>
        <v>1783.5</v>
      </c>
    </row>
    <row r="37" spans="2:10">
      <c r="B37" s="3"/>
      <c r="C37" s="4" t="s">
        <v>5</v>
      </c>
      <c r="D37" s="14"/>
      <c r="E37" s="55">
        <v>-212</v>
      </c>
      <c r="F37" s="55">
        <v>-271</v>
      </c>
      <c r="G37" s="55">
        <v>-300</v>
      </c>
      <c r="H37" s="55">
        <v>-343</v>
      </c>
      <c r="I37" s="55">
        <v>-394</v>
      </c>
    </row>
    <row r="38" spans="2:10" s="2" customFormat="1">
      <c r="B38" s="9" t="s">
        <v>21</v>
      </c>
      <c r="C38" s="10"/>
      <c r="D38" s="15"/>
      <c r="E38" s="34">
        <f>E36+E37</f>
        <v>910.75</v>
      </c>
      <c r="F38" s="34">
        <f>F36+F37</f>
        <v>1171.25</v>
      </c>
      <c r="G38" s="34">
        <f>G36+G37</f>
        <v>995.25</v>
      </c>
      <c r="H38" s="34">
        <f>H36+H37</f>
        <v>1157</v>
      </c>
      <c r="I38" s="34">
        <f>I36+I37</f>
        <v>1389.5</v>
      </c>
    </row>
    <row r="40" spans="2:10">
      <c r="C40" s="2" t="s">
        <v>41</v>
      </c>
    </row>
    <row r="42" spans="2:10">
      <c r="B42" s="19"/>
      <c r="D42" s="20">
        <v>0</v>
      </c>
      <c r="E42" s="21">
        <v>1</v>
      </c>
      <c r="F42" s="21">
        <v>2</v>
      </c>
      <c r="G42" s="21">
        <v>3</v>
      </c>
      <c r="H42" s="21">
        <v>4</v>
      </c>
      <c r="I42" s="21">
        <v>5</v>
      </c>
    </row>
    <row r="43" spans="2:10" s="2" customFormat="1">
      <c r="B43" s="11" t="s">
        <v>31</v>
      </c>
      <c r="C43" s="12"/>
      <c r="D43" s="17"/>
      <c r="E43" s="17">
        <f>E32</f>
        <v>1534</v>
      </c>
      <c r="F43" s="17">
        <f>F32</f>
        <v>2026</v>
      </c>
      <c r="G43" s="17">
        <f>G32</f>
        <v>1835</v>
      </c>
      <c r="H43" s="17">
        <f>H32</f>
        <v>2111</v>
      </c>
      <c r="I43" s="17">
        <f>I32</f>
        <v>2494</v>
      </c>
    </row>
    <row r="44" spans="2:10">
      <c r="B44" s="3"/>
      <c r="C44" s="4" t="s">
        <v>36</v>
      </c>
      <c r="D44" s="14"/>
      <c r="E44" s="14">
        <f>-E43*0.25</f>
        <v>-383.5</v>
      </c>
      <c r="F44" s="14">
        <f>-F43*0.25</f>
        <v>-506.5</v>
      </c>
      <c r="G44" s="14">
        <f>-G43*0.25</f>
        <v>-458.75</v>
      </c>
      <c r="H44" s="14">
        <f>-H43*0.25</f>
        <v>-527.75</v>
      </c>
      <c r="I44" s="14">
        <f>-I43*0.25</f>
        <v>-623.5</v>
      </c>
    </row>
    <row r="45" spans="2:10" s="2" customFormat="1">
      <c r="B45" s="9" t="s">
        <v>33</v>
      </c>
      <c r="C45" s="10"/>
      <c r="D45" s="15"/>
      <c r="E45" s="15">
        <f>E43+E44</f>
        <v>1150.5</v>
      </c>
      <c r="F45" s="15">
        <f>F43+F44</f>
        <v>1519.5</v>
      </c>
      <c r="G45" s="15">
        <f>G43+G44</f>
        <v>1376.25</v>
      </c>
      <c r="H45" s="15">
        <f>H43+H44</f>
        <v>1583.25</v>
      </c>
      <c r="I45" s="15">
        <f>I43+I44</f>
        <v>1870.5</v>
      </c>
      <c r="J45" s="2" t="s">
        <v>34</v>
      </c>
    </row>
    <row r="46" spans="2:10">
      <c r="B46" s="3"/>
      <c r="C46" s="4" t="s">
        <v>7</v>
      </c>
      <c r="D46" s="14"/>
      <c r="E46" s="14">
        <f>-E31</f>
        <v>565</v>
      </c>
      <c r="F46" s="14">
        <f>-F31</f>
        <v>620</v>
      </c>
      <c r="G46" s="14">
        <f>-G31</f>
        <v>650</v>
      </c>
      <c r="H46" s="14">
        <f>-H31</f>
        <v>725</v>
      </c>
      <c r="I46" s="14">
        <f>-I31</f>
        <v>740</v>
      </c>
    </row>
    <row r="47" spans="2:10">
      <c r="B47" s="3"/>
      <c r="C47" s="4" t="s">
        <v>8</v>
      </c>
      <c r="D47" s="14"/>
      <c r="E47" s="14">
        <f>-1*(+E6-D6)</f>
        <v>-350</v>
      </c>
      <c r="F47" s="14">
        <f>-1*(+F6-E6)</f>
        <v>-3185</v>
      </c>
      <c r="G47" s="14">
        <f>-1*(+G6-F6)</f>
        <v>-1195</v>
      </c>
      <c r="H47" s="14">
        <f>-1*(+H6-G6)</f>
        <v>-1139</v>
      </c>
      <c r="I47" s="14">
        <f>-1*(+I6-H6)</f>
        <v>-1858</v>
      </c>
    </row>
    <row r="48" spans="2:10">
      <c r="B48" s="3"/>
      <c r="C48" s="4" t="s">
        <v>10</v>
      </c>
      <c r="D48" s="14"/>
      <c r="E48" s="14">
        <f>(+D9+D10+D11-D23)-(E9+E10+E11-E23)</f>
        <v>1571</v>
      </c>
      <c r="F48" s="14">
        <f>(+E9+E10+E11-E23)-(F9+F10+F11-F23)</f>
        <v>-111</v>
      </c>
      <c r="G48" s="14">
        <f>(+F9+F10+F11-F23)-(G9+G10+G11-G23)</f>
        <v>-468</v>
      </c>
      <c r="H48" s="14">
        <f>(+G9+G10+G11-G23)-(H9+H10+H11-H23)</f>
        <v>-2089</v>
      </c>
      <c r="I48" s="14">
        <f>(+H9+H10+H11-H23)-(I9+I10+I11-I23)</f>
        <v>-811</v>
      </c>
    </row>
    <row r="49" spans="2:9">
      <c r="B49" s="3"/>
      <c r="C49" s="4" t="s">
        <v>30</v>
      </c>
      <c r="D49" s="14"/>
      <c r="E49" s="14">
        <f>-1*(E8-D8)</f>
        <v>-94</v>
      </c>
      <c r="F49" s="14">
        <f>-1*(F8-E8)</f>
        <v>-379</v>
      </c>
      <c r="G49" s="14">
        <f>-1*(G8-F8)</f>
        <v>123</v>
      </c>
      <c r="H49" s="14">
        <f>-1*(H8-G8)</f>
        <v>-51</v>
      </c>
      <c r="I49" s="14">
        <f>-1*(I8-H8)</f>
        <v>170</v>
      </c>
    </row>
    <row r="50" spans="2:9" s="2" customFormat="1">
      <c r="B50" s="11" t="s">
        <v>0</v>
      </c>
      <c r="C50" s="12"/>
      <c r="D50" s="17"/>
      <c r="E50" s="17">
        <f>SUM(E45:E49)</f>
        <v>2842.5</v>
      </c>
      <c r="F50" s="17">
        <f>SUM(F45:F49)</f>
        <v>-1535.5</v>
      </c>
      <c r="G50" s="17">
        <f>SUM(G45:G49)</f>
        <v>486.25</v>
      </c>
      <c r="H50" s="17">
        <f>SUM(H45:H49)</f>
        <v>-970.75</v>
      </c>
      <c r="I50" s="17">
        <f>SUM(I45:I49)</f>
        <v>111.5</v>
      </c>
    </row>
    <row r="51" spans="2:9" ht="13.5" thickBot="1"/>
    <row r="52" spans="2:9">
      <c r="C52" s="26" t="s">
        <v>40</v>
      </c>
      <c r="D52" s="28">
        <v>0.14000000000000001</v>
      </c>
    </row>
    <row r="53" spans="2:9">
      <c r="C53" s="27" t="s">
        <v>39</v>
      </c>
      <c r="D53" s="56">
        <v>2053</v>
      </c>
    </row>
    <row r="54" spans="2:9" ht="13.5" thickBot="1">
      <c r="C54" s="29" t="s">
        <v>38</v>
      </c>
      <c r="D54" s="30">
        <v>5</v>
      </c>
    </row>
    <row r="55" spans="2:9" ht="13.5" thickBot="1">
      <c r="C55" s="4"/>
      <c r="D55" s="33"/>
    </row>
    <row r="56" spans="2:9" ht="13.5" thickBot="1">
      <c r="C56" s="31" t="s">
        <v>37</v>
      </c>
      <c r="D56" s="32">
        <f>D53/D52</f>
        <v>14664.285714285714</v>
      </c>
    </row>
    <row r="57" spans="2:9" ht="14" thickTop="1" thickBot="1"/>
    <row r="58" spans="2:9" ht="13.5" thickBot="1">
      <c r="C58" s="24" t="s">
        <v>35</v>
      </c>
      <c r="D58" s="25">
        <f>NPV(D52,E50:I50) +PV(D52,D54,0,-D56)</f>
        <v>8739.4267244569637</v>
      </c>
      <c r="E58" s="23"/>
    </row>
  </sheetData>
  <protectedRanges>
    <protectedRange sqref="C52:D54" name="Rango1"/>
  </protectedRanges>
  <phoneticPr fontId="3" type="noConversion"/>
  <pageMargins left="0.75" right="0.75" top="1" bottom="1" header="0.5" footer="0.5"/>
  <pageSetup orientation="portrait" horizontalDpi="4294967292" verticalDpi="4294967292" r:id="rId1"/>
  <headerFooter alignWithMargins="0">
    <oddHeader>&amp;A</oddHeader>
    <oddFooter>Page &amp;P</oddFooter>
  </headerFooter>
  <ignoredErrors>
    <ignoredError sqref="E35:I35" formula="1"/>
    <ignoredError sqref="E32:I3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6CEC-647C-4831-B0EF-58650ECFCB2E}">
  <dimension ref="B5:C12"/>
  <sheetViews>
    <sheetView workbookViewId="0">
      <selection activeCell="B5" sqref="B5:C12"/>
    </sheetView>
  </sheetViews>
  <sheetFormatPr defaultRowHeight="12.5"/>
  <cols>
    <col min="2" max="2" width="39.26953125" customWidth="1"/>
    <col min="3" max="3" width="27.1796875" customWidth="1"/>
  </cols>
  <sheetData>
    <row r="5" spans="2:3">
      <c r="B5" t="s">
        <v>23</v>
      </c>
      <c r="C5" s="60">
        <v>9914.25</v>
      </c>
    </row>
    <row r="6" spans="2:3">
      <c r="B6" t="s">
        <v>45</v>
      </c>
      <c r="C6" s="60">
        <v>5943.75</v>
      </c>
    </row>
    <row r="7" spans="2:3">
      <c r="B7" t="s">
        <v>47</v>
      </c>
      <c r="C7" s="61">
        <f>C5+C6</f>
        <v>15858</v>
      </c>
    </row>
    <row r="8" spans="2:3">
      <c r="B8" t="s">
        <v>46</v>
      </c>
      <c r="C8" s="61">
        <f>C7*1000000</f>
        <v>15858000000</v>
      </c>
    </row>
    <row r="10" spans="2:3">
      <c r="B10" t="s">
        <v>48</v>
      </c>
      <c r="C10" s="60">
        <v>443000000</v>
      </c>
    </row>
    <row r="12" spans="2:3">
      <c r="B12" t="s">
        <v>49</v>
      </c>
      <c r="C12" s="58">
        <f>C8/C10</f>
        <v>35.79683972911964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082D-71D9-4BD1-BE12-C72961FD229D}">
  <dimension ref="B4:E5"/>
  <sheetViews>
    <sheetView workbookViewId="0">
      <selection activeCell="B4" sqref="B4:E5"/>
    </sheetView>
  </sheetViews>
  <sheetFormatPr defaultRowHeight="12.5"/>
  <cols>
    <col min="2" max="2" width="14.26953125" bestFit="1" customWidth="1"/>
  </cols>
  <sheetData>
    <row r="4" spans="2:5">
      <c r="B4" s="57" t="s">
        <v>42</v>
      </c>
      <c r="D4" s="59">
        <f>(0.49*1.095)/(0.14-0.095)</f>
        <v>11.92333333333333</v>
      </c>
      <c r="E4" t="s">
        <v>44</v>
      </c>
    </row>
    <row r="5" spans="2:5">
      <c r="B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flujo de caja libre</vt:lpstr>
      <vt:lpstr>Ejercicio2</vt:lpstr>
      <vt:lpstr>Ejercicio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FERNANDEZ, Pablo</dc:creator>
  <cp:lastModifiedBy>Marcello Montes de Oca</cp:lastModifiedBy>
  <dcterms:created xsi:type="dcterms:W3CDTF">2003-10-25T10:31:17Z</dcterms:created>
  <dcterms:modified xsi:type="dcterms:W3CDTF">2022-05-21T21:51:58Z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-425216046</vt:i4>
  </property>
  <property fmtid="{D5CDD505-2E9C-101B-9397-08002B2CF9AE}" pid="3" name="_EmailSubject">
    <vt:lpwstr>Cambiar estas tablas cap 1</vt:lpwstr>
  </property>
  <property fmtid="{D5CDD505-2E9C-101B-9397-08002B2CF9AE}" pid="4" name="_AuthorEmail">
    <vt:lpwstr>fernandezpa@iese.edu</vt:lpwstr>
  </property>
  <property fmtid="{D5CDD505-2E9C-101B-9397-08002B2CF9AE}" pid="5" name="_AuthorEmailDisplayName">
    <vt:lpwstr>Fernandez, Pablo</vt:lpwstr>
  </property>
  <property fmtid="{D5CDD505-2E9C-101B-9397-08002B2CF9AE}" pid="6" name="_ReviewingToolsShownOnce">
    <vt:lpwstr/>
  </property>
</Properties>
</file>