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4/Documents/"/>
    </mc:Choice>
  </mc:AlternateContent>
  <xr:revisionPtr revIDLastSave="0" documentId="13_ncr:1_{5B078238-9864-174A-BBA4-2B344B7647F4}" xr6:coauthVersionLast="47" xr6:coauthVersionMax="47" xr10:uidLastSave="{00000000-0000-0000-0000-000000000000}"/>
  <bookViews>
    <workbookView xWindow="22660" yWindow="3920" windowWidth="28040" windowHeight="15720" xr2:uid="{1B0814BA-F7D1-9144-8268-7912C8ADC684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8" i="1"/>
  <c r="P2" i="1" s="1"/>
  <c r="S29" i="1"/>
  <c r="S30" i="1"/>
  <c r="S31" i="1"/>
  <c r="S32" i="1"/>
  <c r="S33" i="1"/>
  <c r="S34" i="1"/>
  <c r="S35" i="1"/>
  <c r="S36" i="1"/>
  <c r="S37" i="1"/>
  <c r="S2" i="1" s="1"/>
  <c r="S38" i="1"/>
  <c r="S39" i="1"/>
  <c r="S40" i="1"/>
  <c r="S41" i="1"/>
  <c r="S42" i="1"/>
  <c r="S28" i="1"/>
  <c r="N38" i="1"/>
  <c r="N39" i="1"/>
  <c r="N40" i="1"/>
  <c r="N41" i="1"/>
  <c r="N42" i="1"/>
  <c r="Q38" i="1"/>
  <c r="Q39" i="1"/>
  <c r="Q40" i="1"/>
  <c r="Q41" i="1"/>
  <c r="Q42" i="1"/>
  <c r="M38" i="1"/>
  <c r="H2" i="1"/>
  <c r="I29" i="1" s="1"/>
  <c r="I2" i="1"/>
  <c r="G37" i="1" s="1"/>
  <c r="F37" i="1"/>
  <c r="D38" i="1"/>
  <c r="G28" i="1"/>
  <c r="G29" i="1"/>
  <c r="G30" i="1"/>
  <c r="G31" i="1"/>
  <c r="G32" i="1"/>
  <c r="G33" i="1"/>
  <c r="G34" i="1"/>
  <c r="G35" i="1"/>
  <c r="G3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L38" i="1"/>
  <c r="N28" i="1"/>
  <c r="F36" i="1"/>
  <c r="F35" i="1"/>
  <c r="F26" i="1"/>
  <c r="F33" i="1"/>
  <c r="F31" i="1"/>
  <c r="F32" i="1"/>
  <c r="F30" i="1"/>
  <c r="F29" i="1"/>
  <c r="F28" i="1"/>
  <c r="F27" i="1"/>
  <c r="F25" i="1"/>
  <c r="F2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I28" i="1" l="1"/>
  <c r="I37" i="1"/>
  <c r="I35" i="1"/>
  <c r="I34" i="1"/>
  <c r="I33" i="1"/>
  <c r="I32" i="1"/>
  <c r="I31" i="1"/>
  <c r="I30" i="1"/>
  <c r="I36" i="1"/>
  <c r="K2" i="1"/>
  <c r="F34" i="1"/>
  <c r="M29" i="1"/>
  <c r="M30" i="1" s="1"/>
  <c r="Q30" i="1" s="1"/>
  <c r="J28" i="1" l="1"/>
  <c r="J37" i="1"/>
  <c r="K37" i="1" s="1"/>
  <c r="L37" i="1" s="1"/>
  <c r="T2" i="1"/>
  <c r="A2" i="1"/>
  <c r="J32" i="1"/>
  <c r="J29" i="1"/>
  <c r="J34" i="1"/>
  <c r="J31" i="1"/>
  <c r="J33" i="1"/>
  <c r="J30" i="1"/>
  <c r="J36" i="1"/>
  <c r="J35" i="1"/>
  <c r="L2" i="1"/>
  <c r="Q29" i="1"/>
  <c r="N29" i="1"/>
  <c r="O2" i="1" s="1"/>
  <c r="Q28" i="1"/>
  <c r="M31" i="1"/>
  <c r="N30" i="1"/>
  <c r="M32" i="1" l="1"/>
  <c r="N31" i="1"/>
  <c r="Q31" i="1"/>
  <c r="M33" i="1" l="1"/>
  <c r="M34" i="1" s="1"/>
  <c r="Q32" i="1"/>
  <c r="N32" i="1"/>
  <c r="N34" i="1" l="1"/>
  <c r="M35" i="1"/>
  <c r="Q34" i="1"/>
  <c r="N33" i="1"/>
  <c r="Q33" i="1"/>
  <c r="Q35" i="1" l="1"/>
  <c r="N35" i="1"/>
  <c r="M36" i="1"/>
  <c r="Q36" i="1" l="1"/>
  <c r="M37" i="1"/>
  <c r="N36" i="1"/>
  <c r="Q37" i="1" l="1"/>
  <c r="R2" i="1" s="1"/>
  <c r="N37" i="1"/>
  <c r="K34" i="1"/>
  <c r="L34" i="1" s="1"/>
  <c r="K36" i="1"/>
  <c r="L36" i="1" s="1"/>
  <c r="K32" i="1"/>
  <c r="L32" i="1" s="1"/>
  <c r="K29" i="1"/>
  <c r="L29" i="1" s="1"/>
  <c r="K30" i="1"/>
  <c r="L30" i="1" s="1"/>
  <c r="K28" i="1"/>
  <c r="L28" i="1" s="1"/>
  <c r="K31" i="1"/>
  <c r="L31" i="1" s="1"/>
  <c r="K35" i="1"/>
  <c r="L35" i="1" s="1"/>
  <c r="K33" i="1"/>
  <c r="L33" i="1" s="1"/>
  <c r="M2" i="1" l="1"/>
</calcChain>
</file>

<file path=xl/sharedStrings.xml><?xml version="1.0" encoding="utf-8"?>
<sst xmlns="http://schemas.openxmlformats.org/spreadsheetml/2006/main" count="129" uniqueCount="106">
  <si>
    <t>Dog</t>
  </si>
  <si>
    <t>Value</t>
  </si>
  <si>
    <t>Teddy</t>
  </si>
  <si>
    <t>泰迪</t>
  </si>
  <si>
    <t>博美</t>
  </si>
  <si>
    <t>柯基</t>
  </si>
  <si>
    <t>短腿</t>
  </si>
  <si>
    <t>斗牛犬</t>
  </si>
  <si>
    <t>雪纳瑞</t>
  </si>
  <si>
    <t>金毛</t>
  </si>
  <si>
    <t>拉布拉多</t>
  </si>
  <si>
    <t>哈士奇</t>
  </si>
  <si>
    <t>萨摩耶</t>
  </si>
  <si>
    <t>比熊</t>
  </si>
  <si>
    <t>Bichon Frise</t>
  </si>
  <si>
    <t>柴犬</t>
  </si>
  <si>
    <t>贵宾犬</t>
  </si>
  <si>
    <t>松狮犬</t>
  </si>
  <si>
    <t>蝴蝶犬</t>
  </si>
  <si>
    <t>古牧</t>
  </si>
  <si>
    <t>吉娃娃</t>
  </si>
  <si>
    <t>斑点</t>
  </si>
  <si>
    <t>比格犬</t>
  </si>
  <si>
    <t>京巴犬</t>
  </si>
  <si>
    <t>Dalmation</t>
  </si>
  <si>
    <t>up-call</t>
  </si>
  <si>
    <t>牛头梗</t>
  </si>
  <si>
    <t>Cost</t>
  </si>
  <si>
    <t>英卡犬</t>
  </si>
  <si>
    <t>秋田犬</t>
  </si>
  <si>
    <t>Japanese Akita</t>
  </si>
  <si>
    <t>English Cocker Spaniel</t>
  </si>
  <si>
    <t>Bull Terrier</t>
  </si>
  <si>
    <t>Shih Tzu</t>
  </si>
  <si>
    <t>西施犬, 中国狮子犬</t>
  </si>
  <si>
    <t>Papillon</t>
  </si>
  <si>
    <t>Pomeranian</t>
  </si>
  <si>
    <t>Poodle</t>
  </si>
  <si>
    <t>Chihuahua</t>
  </si>
  <si>
    <t>Samoyed</t>
  </si>
  <si>
    <t>Chow Chow</t>
  </si>
  <si>
    <t>Old English Sheepdog</t>
  </si>
  <si>
    <t>Beagle</t>
  </si>
  <si>
    <t>Golden Retriever</t>
  </si>
  <si>
    <t>Standard Schnauzer</t>
  </si>
  <si>
    <t xml:space="preserve">Labrador </t>
  </si>
  <si>
    <t>Shiba Inu, Doge</t>
  </si>
  <si>
    <t>Pekingese</t>
  </si>
  <si>
    <t>Bull Dog</t>
  </si>
  <si>
    <t>Husky</t>
  </si>
  <si>
    <t xml:space="preserve">Alaskan Malamute </t>
  </si>
  <si>
    <t>阿拉斯加雪橇犬</t>
  </si>
  <si>
    <t>Welsh Corgi Pembroke</t>
  </si>
  <si>
    <t>Welsh Corgi</t>
  </si>
  <si>
    <t>German Shepherd</t>
  </si>
  <si>
    <t>JOIN</t>
  </si>
  <si>
    <t>德牧犬</t>
  </si>
  <si>
    <t>Column3</t>
  </si>
  <si>
    <t>Column7</t>
  </si>
  <si>
    <t>Sec</t>
  </si>
  <si>
    <t>Min</t>
  </si>
  <si>
    <t>Next</t>
  </si>
  <si>
    <t>LV</t>
  </si>
  <si>
    <t>upDiff</t>
  </si>
  <si>
    <t>BaseK</t>
  </si>
  <si>
    <t>伯恩山犬</t>
  </si>
  <si>
    <t>Bernese Mountain Dog</t>
  </si>
  <si>
    <t>Column1</t>
  </si>
  <si>
    <t>Column2</t>
  </si>
  <si>
    <t>val</t>
  </si>
  <si>
    <t>cost</t>
  </si>
  <si>
    <t>min</t>
  </si>
  <si>
    <t>sec</t>
  </si>
  <si>
    <t>ct</t>
  </si>
  <si>
    <t>Name</t>
  </si>
  <si>
    <t>小猎犬</t>
  </si>
  <si>
    <t>约克夏犬</t>
  </si>
  <si>
    <t>Yorkshire Terrier</t>
  </si>
  <si>
    <t>贝灵顿梗</t>
  </si>
  <si>
    <t>Bedlington Terrier</t>
  </si>
  <si>
    <t>沙皮犬</t>
  </si>
  <si>
    <t>波密犬</t>
  </si>
  <si>
    <t>Sharpei, GuangDong</t>
  </si>
  <si>
    <t>Pumi, Hungary</t>
  </si>
  <si>
    <t>西高地白梗</t>
  </si>
  <si>
    <t>West Highland White Terrier</t>
  </si>
  <si>
    <t>Cur</t>
  </si>
  <si>
    <t>Needs</t>
  </si>
  <si>
    <t>r</t>
  </si>
  <si>
    <t>cVal</t>
  </si>
  <si>
    <t>tVal</t>
  </si>
  <si>
    <t>Hour</t>
  </si>
  <si>
    <t>Par</t>
  </si>
  <si>
    <t>Gen</t>
  </si>
  <si>
    <t>D/H</t>
  </si>
  <si>
    <t>diffVal</t>
  </si>
  <si>
    <t>English Name</t>
  </si>
  <si>
    <t>Column8</t>
  </si>
  <si>
    <t>up</t>
  </si>
  <si>
    <t>Start</t>
  </si>
  <si>
    <t>End</t>
  </si>
  <si>
    <t>CostK</t>
  </si>
  <si>
    <t>cValK</t>
  </si>
  <si>
    <t>nValK</t>
  </si>
  <si>
    <t>俊介犬</t>
  </si>
  <si>
    <t>SHUNSUKE Pomeranian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</si>
</sst>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h:mm;@"/>
    <numFmt numFmtId="171" formatCode="0.0"/>
  </numFmts>
  <fonts count="9" x14ac:knownFonts="1">
    <font>
      <sz val="12"/>
      <color theme="1"/>
      <name val="Calibri"/>
      <family val="2"/>
      <scheme val="minor"/>
    </font>
    <font>
      <sz val="12"/>
      <name val="Calibri (Body)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3" fontId="0" fillId="0" borderId="0" xfId="0" applyNumberFormat="1"/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1" xfId="0" applyBorder="1"/>
    <xf numFmtId="3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164" fontId="0" fillId="0" borderId="1" xfId="0" applyNumberFormat="1" applyBorder="1"/>
    <xf numFmtId="0" fontId="0" fillId="0" borderId="1" xfId="0" applyFont="1" applyBorder="1"/>
    <xf numFmtId="0" fontId="1" fillId="0" borderId="1" xfId="0" applyFont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2" fillId="0" borderId="3" xfId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0" fontId="3" fillId="0" borderId="8" xfId="0" applyFont="1" applyBorder="1"/>
    <xf numFmtId="164" fontId="3" fillId="0" borderId="8" xfId="0" applyNumberFormat="1" applyFont="1" applyBorder="1"/>
    <xf numFmtId="0" fontId="0" fillId="0" borderId="9" xfId="0" applyBorder="1"/>
    <xf numFmtId="0" fontId="5" fillId="3" borderId="4" xfId="0" applyFont="1" applyFill="1" applyBorder="1"/>
    <xf numFmtId="0" fontId="5" fillId="3" borderId="5" xfId="0" applyFont="1" applyFill="1" applyBorder="1"/>
    <xf numFmtId="3" fontId="5" fillId="3" borderId="5" xfId="0" applyNumberFormat="1" applyFont="1" applyFill="1" applyBorder="1"/>
    <xf numFmtId="164" fontId="5" fillId="3" borderId="5" xfId="0" applyNumberFormat="1" applyFont="1" applyFill="1" applyBorder="1"/>
    <xf numFmtId="0" fontId="5" fillId="3" borderId="6" xfId="0" applyFont="1" applyFill="1" applyBorder="1"/>
    <xf numFmtId="0" fontId="5" fillId="0" borderId="0" xfId="0" applyFont="1"/>
    <xf numFmtId="0" fontId="0" fillId="0" borderId="8" xfId="0" applyFill="1" applyBorder="1"/>
    <xf numFmtId="0" fontId="5" fillId="2" borderId="5" xfId="0" applyFont="1" applyFill="1" applyBorder="1"/>
    <xf numFmtId="164" fontId="0" fillId="0" borderId="8" xfId="0" applyNumberFormat="1" applyFill="1" applyBorder="1"/>
    <xf numFmtId="0" fontId="0" fillId="5" borderId="1" xfId="0" applyFont="1" applyFill="1" applyBorder="1"/>
    <xf numFmtId="3" fontId="0" fillId="5" borderId="1" xfId="0" applyNumberFormat="1" applyFont="1" applyFill="1" applyBorder="1"/>
    <xf numFmtId="0" fontId="3" fillId="5" borderId="1" xfId="0" applyFont="1" applyFill="1" applyBorder="1"/>
    <xf numFmtId="164" fontId="0" fillId="5" borderId="1" xfId="0" applyNumberFormat="1" applyFont="1" applyFill="1" applyBorder="1"/>
    <xf numFmtId="0" fontId="0" fillId="4" borderId="1" xfId="0" applyFont="1" applyFill="1" applyBorder="1"/>
    <xf numFmtId="3" fontId="0" fillId="4" borderId="1" xfId="0" applyNumberFormat="1" applyFont="1" applyFill="1" applyBorder="1"/>
    <xf numFmtId="0" fontId="3" fillId="4" borderId="1" xfId="0" applyFont="1" applyFill="1" applyBorder="1"/>
    <xf numFmtId="164" fontId="0" fillId="4" borderId="1" xfId="0" applyNumberFormat="1" applyFont="1" applyFill="1" applyBorder="1"/>
    <xf numFmtId="3" fontId="0" fillId="0" borderId="8" xfId="0" applyNumberFormat="1" applyFill="1" applyBorder="1"/>
    <xf numFmtId="0" fontId="0" fillId="0" borderId="6" xfId="0" applyBorder="1"/>
    <xf numFmtId="0" fontId="0" fillId="0" borderId="4" xfId="0" applyBorder="1"/>
    <xf numFmtId="3" fontId="3" fillId="4" borderId="1" xfId="0" applyNumberFormat="1" applyFont="1" applyFill="1" applyBorder="1"/>
    <xf numFmtId="3" fontId="3" fillId="5" borderId="1" xfId="0" applyNumberFormat="1" applyFont="1" applyFill="1" applyBorder="1"/>
    <xf numFmtId="0" fontId="0" fillId="0" borderId="5" xfId="0" applyBorder="1"/>
    <xf numFmtId="3" fontId="0" fillId="0" borderId="5" xfId="0" applyNumberFormat="1" applyBorder="1"/>
    <xf numFmtId="164" fontId="0" fillId="0" borderId="5" xfId="0" applyNumberFormat="1" applyBorder="1"/>
    <xf numFmtId="0" fontId="0" fillId="4" borderId="2" xfId="0" applyFont="1" applyFill="1" applyBorder="1"/>
    <xf numFmtId="0" fontId="0" fillId="5" borderId="2" xfId="0" applyFont="1" applyFill="1" applyBorder="1"/>
    <xf numFmtId="165" fontId="5" fillId="3" borderId="5" xfId="0" applyNumberFormat="1" applyFont="1" applyFill="1" applyBorder="1"/>
    <xf numFmtId="165" fontId="0" fillId="0" borderId="1" xfId="0" applyNumberFormat="1" applyBorder="1"/>
    <xf numFmtId="165" fontId="0" fillId="0" borderId="8" xfId="0" applyNumberFormat="1" applyBorder="1"/>
    <xf numFmtId="165" fontId="0" fillId="0" borderId="0" xfId="0" applyNumberFormat="1"/>
    <xf numFmtId="0" fontId="8" fillId="3" borderId="5" xfId="0" applyFont="1" applyFill="1" applyBorder="1"/>
    <xf numFmtId="0" fontId="4" fillId="0" borderId="0" xfId="0" applyFont="1" applyAlignment="1">
      <alignment horizontal="left"/>
    </xf>
    <xf numFmtId="165" fontId="0" fillId="0" borderId="5" xfId="0" applyNumberFormat="1" applyBorder="1"/>
    <xf numFmtId="0" fontId="7" fillId="0" borderId="5" xfId="0" applyFont="1" applyBorder="1"/>
    <xf numFmtId="164" fontId="7" fillId="0" borderId="5" xfId="0" applyNumberFormat="1" applyFont="1" applyBorder="1"/>
    <xf numFmtId="3" fontId="0" fillId="7" borderId="5" xfId="0" applyNumberFormat="1" applyFill="1" applyBorder="1"/>
    <xf numFmtId="0" fontId="0" fillId="7" borderId="5" xfId="0" applyFill="1" applyBorder="1"/>
    <xf numFmtId="3" fontId="0" fillId="0" borderId="6" xfId="0" applyNumberFormat="1" applyBorder="1"/>
    <xf numFmtId="164" fontId="4" fillId="6" borderId="8" xfId="0" applyNumberFormat="1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20" fontId="4" fillId="6" borderId="8" xfId="0" applyNumberFormat="1" applyFont="1" applyFill="1" applyBorder="1" applyAlignment="1">
      <alignment horizontal="right"/>
    </xf>
    <xf numFmtId="166" fontId="4" fillId="6" borderId="8" xfId="0" applyNumberFormat="1" applyFont="1" applyFill="1" applyBorder="1" applyAlignment="1">
      <alignment horizontal="right"/>
    </xf>
    <xf numFmtId="164" fontId="4" fillId="6" borderId="9" xfId="0" applyNumberFormat="1" applyFont="1" applyFill="1" applyBorder="1" applyAlignment="1">
      <alignment horizontal="left"/>
    </xf>
    <xf numFmtId="2" fontId="4" fillId="7" borderId="7" xfId="0" applyNumberFormat="1" applyFont="1" applyFill="1" applyBorder="1" applyAlignment="1">
      <alignment horizontal="right"/>
    </xf>
    <xf numFmtId="165" fontId="4" fillId="6" borderId="8" xfId="0" applyNumberFormat="1" applyFont="1" applyFill="1" applyBorder="1" applyAlignment="1">
      <alignment horizontal="right"/>
    </xf>
    <xf numFmtId="3" fontId="4" fillId="6" borderId="8" xfId="0" applyNumberFormat="1" applyFont="1" applyFill="1" applyBorder="1" applyAlignment="1">
      <alignment horizontal="right"/>
    </xf>
    <xf numFmtId="164" fontId="4" fillId="6" borderId="8" xfId="0" applyNumberFormat="1" applyFont="1" applyFill="1" applyBorder="1" applyAlignment="1">
      <alignment horizontal="right"/>
    </xf>
    <xf numFmtId="4" fontId="4" fillId="7" borderId="8" xfId="0" applyNumberFormat="1" applyFont="1" applyFill="1" applyBorder="1" applyAlignment="1">
      <alignment horizontal="right"/>
    </xf>
    <xf numFmtId="3" fontId="4" fillId="7" borderId="8" xfId="0" applyNumberFormat="1" applyFont="1" applyFill="1" applyBorder="1" applyAlignment="1">
      <alignment horizontal="right"/>
    </xf>
    <xf numFmtId="164" fontId="4" fillId="7" borderId="8" xfId="0" applyNumberFormat="1" applyFont="1" applyFill="1" applyBorder="1" applyAlignment="1">
      <alignment horizontal="right"/>
    </xf>
    <xf numFmtId="171" fontId="4" fillId="6" borderId="8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64"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71" formatCode="0.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4" formatCode="#,##0.0"/>
      <fill>
        <patternFill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4" formatCode="#,##0.0"/>
      <fill>
        <patternFill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4" formatCode="#,##0.0"/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4" formatCode="#,##0.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4" formatCode="#,##0.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5" formatCode="#,##0.000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6" formatCode="h:mm;@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25" formatCode="h:mm"/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4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0267BC-45B5-9B41-9EA1-44AC7452193F}" name="Table1" displayName="Table1" ref="A4:T42" totalsRowShown="0" headerRowDxfId="62" headerRowBorderDxfId="61" tableBorderDxfId="60" totalsRowBorderDxfId="59">
  <autoFilter ref="A4:T42" xr:uid="{FA348FA9-97EA-644E-AA91-1530EB3950C5}"/>
  <tableColumns count="20">
    <tableColumn id="1" xr3:uid="{A5CEAFEE-19DC-8845-8B6A-4DFD24E1B2AA}" name="LV" dataDxfId="58"/>
    <tableColumn id="2" xr3:uid="{18A130D1-4CF0-D848-852C-3EEAF73EF022}" name="Dog" dataDxfId="57"/>
    <tableColumn id="3" xr3:uid="{D844D789-34D3-A841-BB31-8FDC5CCBF157}" name="Value" dataDxfId="56"/>
    <tableColumn id="21" xr3:uid="{064D7AFB-5AE0-CE49-B46C-BA77208A6F14}" name="r" dataDxfId="55">
      <calculatedColumnFormula>$C5/$C4</calculatedColumnFormula>
    </tableColumn>
    <tableColumn id="4" xr3:uid="{CC08B321-1665-BB40-87F8-D554A556C0B4}" name="Cost" dataDxfId="54"/>
    <tableColumn id="5" xr3:uid="{32CA45A3-C448-4E4B-B881-0D567BBFEE22}" name="upDiff" dataDxfId="53"/>
    <tableColumn id="6" xr3:uid="{D7C4A224-EAC6-044B-9152-7CFBC310AC52}" name="up-call" dataDxfId="52"/>
    <tableColumn id="7" xr3:uid="{535D3103-A98A-5840-941C-B7C81B49AB61}" name="JOIN" dataDxfId="51"/>
    <tableColumn id="8" xr3:uid="{E221B8A8-409A-4749-A405-24AEFE4D6242}" name="BaseK" dataDxfId="50"/>
    <tableColumn id="9" xr3:uid="{9DC66C16-ED48-C443-AFE8-FAADAA0DB3AA}" name="Sec" dataDxfId="49"/>
    <tableColumn id="10" xr3:uid="{556B7078-4724-8047-81FE-98E1EC116321}" name="Min" dataDxfId="48">
      <calculatedColumnFormula>J5/60</calculatedColumnFormula>
    </tableColumn>
    <tableColumn id="17" xr3:uid="{8495353A-A929-F040-9171-0E7145732796}" name="Hour" dataDxfId="47">
      <calculatedColumnFormula>Table1[[#This Row],[Min]]/60</calculatedColumnFormula>
    </tableColumn>
    <tableColumn id="15" xr3:uid="{8F86392D-88E4-BC43-9D99-A8A944E7BEDE}" name="Par" dataDxfId="46"/>
    <tableColumn id="18" xr3:uid="{BB60143D-1766-6F4D-A317-081CCA8082A5}" name="Column2" dataDxfId="45">
      <calculatedColumnFormula>Table1[[#This Row],[Cur]]*Table1[[#This Row],[Par]]</calculatedColumnFormula>
    </tableColumn>
    <tableColumn id="11" xr3:uid="{4FABF630-B454-D94E-A6EF-92F38C63B163}" name="Cur" dataDxfId="44"/>
    <tableColumn id="12" xr3:uid="{46575522-8408-DD41-9402-C3E8A7C82171}" name="cVal" dataDxfId="43"/>
    <tableColumn id="19" xr3:uid="{CA5C3002-EE73-0141-AAEE-53D0C3B2B11D}" name="Needs" dataDxfId="42">
      <calculatedColumnFormula>Table1[[#This Row],[Next]]*Table1[[#This Row],[Par]]</calculatedColumnFormula>
    </tableColumn>
    <tableColumn id="13" xr3:uid="{7B30CE49-D168-D34E-884A-F7A400CAF181}" name="Next" dataDxfId="41"/>
    <tableColumn id="14" xr3:uid="{74E650DB-FE70-FF49-A9F9-C4B6381A4178}" name="tVal" dataDxfId="40"/>
    <tableColumn id="16" xr3:uid="{85ECEB70-4E25-5148-B9E6-64C62D7483AD}" name="English Name" dataDxfId="3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345703-C33D-5848-B99E-F21449F243FD}" name="Table3" displayName="Table3" ref="A1:T2" totalsRowShown="0" headerRowDxfId="38" dataDxfId="36" headerRowBorderDxfId="37" tableBorderDxfId="35" totalsRowBorderDxfId="34">
  <autoFilter ref="A1:T2" xr:uid="{B687482B-F6F4-0746-8D0A-32D2061D83A1}"/>
  <tableColumns count="20">
    <tableColumn id="1" xr3:uid="{5D1C0C10-09B5-1442-A8EB-365A8CAA8ACB}" name="Gen" dataDxfId="33">
      <calculatedColumnFormula>(1-B2)*86.4*P2/H2</calculatedColumnFormula>
    </tableColumn>
    <tableColumn id="2" xr3:uid="{5E81B1FE-0A5C-574A-99F4-994A87259304}" name="Start" dataDxfId="32"/>
    <tableColumn id="3" xr3:uid="{2D718D4B-F54F-D940-A2C4-7DEDFFDC95F7}" name="End" dataDxfId="31"/>
    <tableColumn id="4" xr3:uid="{B720EBFC-422A-1545-8D32-2D92FCE725EF}" name="Column1" dataDxfId="30"/>
    <tableColumn id="5" xr3:uid="{E5920C97-AF80-5649-BC4D-E42BACB9C598}" name="Column2" dataDxfId="29"/>
    <tableColumn id="6" xr3:uid="{11E5ED6E-74AC-8142-AB17-44AD8619DDFE}" name="Column3" dataDxfId="28"/>
    <tableColumn id="7" xr3:uid="{514FF011-CADA-D644-ADF4-92E5CD6DE63E}" name="up" dataDxfId="27"/>
    <tableColumn id="8" xr3:uid="{642BC716-E8A9-CE4A-A1A9-13FA6E756004}" name="CostK" dataDxfId="26">
      <calculatedColumnFormula>MAX(E5:E28)/1000</calculatedColumnFormula>
    </tableColumn>
    <tableColumn id="9" xr3:uid="{D113D6D1-3597-564A-80F3-B8D6D74515EA}" name="BaseK" dataDxfId="25">
      <calculatedColumnFormula>C28</calculatedColumnFormula>
    </tableColumn>
    <tableColumn id="10" xr3:uid="{7DC03A70-1F67-6142-B133-8889A11B5B7F}" name="Sec" dataDxfId="24"/>
    <tableColumn id="11" xr3:uid="{2A9F7023-E1D9-D54F-9A27-CC1573295408}" name="Min" dataDxfId="0">
      <calculatedColumnFormula>H2*1000/P2/60</calculatedColumnFormula>
    </tableColumn>
    <tableColumn id="12" xr3:uid="{B4539FD5-E028-664F-B829-6B147112D298}" name="D/H" dataDxfId="23">
      <calculatedColumnFormula>P2*3.6/H2</calculatedColumnFormula>
    </tableColumn>
    <tableColumn id="13" xr3:uid="{652350F2-04EE-D54C-A1BC-688205C2391F}" name="Par" dataDxfId="22">
      <calculatedColumnFormula>R2-O2</calculatedColumnFormula>
    </tableColumn>
    <tableColumn id="14" xr3:uid="{5A0685C7-114D-8A45-B874-A0BDAEDDEA69}" name="Column7" dataDxfId="21"/>
    <tableColumn id="15" xr3:uid="{7470D782-CD45-4E4E-89F3-E02C113A5859}" name="Cur" dataDxfId="20">
      <calculatedColumnFormula>SUM(N13:N42)</calculatedColumnFormula>
    </tableColumn>
    <tableColumn id="16" xr3:uid="{44390D62-B619-BE42-AEA6-562D1DD0D4E9}" name="cValK" dataDxfId="19">
      <calculatedColumnFormula>SUM(P8:P42)</calculatedColumnFormula>
    </tableColumn>
    <tableColumn id="17" xr3:uid="{CF3412D2-8B8B-F040-84A5-588933B2B291}" name="Column8" dataDxfId="18"/>
    <tableColumn id="18" xr3:uid="{108FD1CB-24AC-F04A-A1F0-29FF0E2BBF76}" name="Next" dataDxfId="17">
      <calculatedColumnFormula>SUM(Q13:Q42)</calculatedColumnFormula>
    </tableColumn>
    <tableColumn id="19" xr3:uid="{BB47F720-AD9A-CB48-9B08-4C7134025855}" name="nValK" dataDxfId="16">
      <calculatedColumnFormula>SUM(S5:S41)</calculatedColumnFormula>
    </tableColumn>
    <tableColumn id="20" xr3:uid="{DC57205B-8C47-E343-99DB-314A50E774BF}" name="diffVal" dataDxfId="15">
      <calculatedColumnFormula>S2-P2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CECF9-8F6F-A649-9C03-D0D82C5546A7}" name="Table2" displayName="Table2" ref="A1:J12" totalsRowShown="0" headerRowDxfId="14" headerRowBorderDxfId="13" tableBorderDxfId="12" totalsRowBorderDxfId="11">
  <autoFilter ref="A1:J12" xr:uid="{6401E374-2743-1845-BA74-9DB497392D21}"/>
  <tableColumns count="10">
    <tableColumn id="1" xr3:uid="{AFBF671B-8356-B84C-AB03-ADDD7FDFCB2C}" name="LV" dataDxfId="10"/>
    <tableColumn id="2" xr3:uid="{8108710F-151D-814F-A2B4-A6BA14F888BE}" name="Name" dataDxfId="9"/>
    <tableColumn id="3" xr3:uid="{8F08D124-5DDF-FA40-BEAA-B8EC5339ED57}" name="val" dataDxfId="8"/>
    <tableColumn id="4" xr3:uid="{C15A3508-BBAC-7F4B-88C1-EAC68CC3B862}" name="Column1" dataDxfId="7"/>
    <tableColumn id="5" xr3:uid="{DA0EBB5A-AFAA-0842-BB1A-C805B54351EE}" name="Column2" dataDxfId="6"/>
    <tableColumn id="6" xr3:uid="{ABC93A92-AF39-3441-AEF6-22F6B852C37F}" name="Column3" dataDxfId="5"/>
    <tableColumn id="7" xr3:uid="{655C1C87-98C7-1441-8A6F-691B57F2807D}" name="cost" dataDxfId="4"/>
    <tableColumn id="8" xr3:uid="{107F394A-3B61-1443-A369-F9FCA358097C}" name="sec" dataDxfId="3"/>
    <tableColumn id="9" xr3:uid="{3D535CCF-3B21-594A-8441-C9B3EA8E438A}" name="min" dataDxfId="2"/>
    <tableColumn id="10" xr3:uid="{DD63EDFB-07DE-8249-9550-066291C53DCB}" name="ct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chiwawado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6578-6159-FB45-8DE6-20DA47740B43}">
  <dimension ref="A1:T42"/>
  <sheetViews>
    <sheetView tabSelected="1" zoomScale="140" zoomScaleNormal="140" workbookViewId="0">
      <pane xSplit="3" ySplit="4" topLeftCell="D26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baseColWidth="10" defaultRowHeight="16" x14ac:dyDescent="0.2"/>
  <cols>
    <col min="1" max="1" width="5.83203125" customWidth="1"/>
    <col min="2" max="2" width="11.33203125" customWidth="1"/>
    <col min="3" max="3" width="10.1640625" style="1" customWidth="1"/>
    <col min="4" max="4" width="10" style="53" customWidth="1"/>
    <col min="5" max="6" width="10" style="1" customWidth="1"/>
    <col min="7" max="7" width="9.1640625" bestFit="1" customWidth="1"/>
    <col min="8" max="8" width="8.33203125" style="3" bestFit="1" customWidth="1"/>
    <col min="9" max="9" width="9.5" style="5" bestFit="1" customWidth="1"/>
    <col min="10" max="10" width="10.83203125" customWidth="1"/>
    <col min="11" max="11" width="9" style="4" customWidth="1"/>
    <col min="12" max="12" width="7.6640625" style="4" bestFit="1" customWidth="1"/>
    <col min="13" max="13" width="6.33203125" style="1" bestFit="1" customWidth="1"/>
    <col min="14" max="14" width="0.5" style="1" customWidth="1"/>
    <col min="15" max="15" width="6.33203125" style="2" bestFit="1" customWidth="1"/>
    <col min="16" max="16" width="8.33203125" style="1" bestFit="1" customWidth="1"/>
    <col min="17" max="17" width="0.6640625" customWidth="1"/>
    <col min="18" max="18" width="7.6640625" bestFit="1" customWidth="1"/>
    <col min="19" max="19" width="8.33203125" style="1" customWidth="1"/>
    <col min="20" max="20" width="25" bestFit="1" customWidth="1"/>
  </cols>
  <sheetData>
    <row r="1" spans="1:20" x14ac:dyDescent="0.2">
      <c r="A1" s="42" t="s">
        <v>93</v>
      </c>
      <c r="B1" s="45" t="s">
        <v>99</v>
      </c>
      <c r="C1" s="46" t="s">
        <v>100</v>
      </c>
      <c r="D1" s="56" t="s">
        <v>67</v>
      </c>
      <c r="E1" s="46" t="s">
        <v>68</v>
      </c>
      <c r="F1" s="46" t="s">
        <v>57</v>
      </c>
      <c r="G1" s="46" t="s">
        <v>98</v>
      </c>
      <c r="H1" s="45" t="s">
        <v>101</v>
      </c>
      <c r="I1" s="57" t="s">
        <v>64</v>
      </c>
      <c r="J1" s="58" t="s">
        <v>59</v>
      </c>
      <c r="K1" s="45" t="s">
        <v>60</v>
      </c>
      <c r="L1" s="47" t="s">
        <v>94</v>
      </c>
      <c r="M1" s="47" t="s">
        <v>92</v>
      </c>
      <c r="N1" s="46" t="s">
        <v>58</v>
      </c>
      <c r="O1" s="59" t="s">
        <v>86</v>
      </c>
      <c r="P1" s="60" t="s">
        <v>102</v>
      </c>
      <c r="Q1" s="46" t="s">
        <v>97</v>
      </c>
      <c r="R1" s="46" t="s">
        <v>61</v>
      </c>
      <c r="S1" s="46" t="s">
        <v>103</v>
      </c>
      <c r="T1" s="61" t="s">
        <v>95</v>
      </c>
    </row>
    <row r="2" spans="1:20" s="55" customFormat="1" x14ac:dyDescent="0.2">
      <c r="A2" s="67">
        <f>(1-B2)*86.4*P2/H2</f>
        <v>18.697052551336419</v>
      </c>
      <c r="B2" s="64">
        <v>0.54166666666666663</v>
      </c>
      <c r="C2" s="65">
        <v>0.99930555555555556</v>
      </c>
      <c r="D2" s="68"/>
      <c r="E2" s="69"/>
      <c r="F2" s="69"/>
      <c r="G2" s="69"/>
      <c r="H2" s="70">
        <f>MAX(E5:E28)/1000</f>
        <v>2098.9</v>
      </c>
      <c r="I2" s="69">
        <f>C28</f>
        <v>3591</v>
      </c>
      <c r="J2" s="70"/>
      <c r="K2" s="74">
        <f>H2*1000/P2/60</f>
        <v>35.299681497275621</v>
      </c>
      <c r="L2" s="71">
        <f>P2*3.6/H2</f>
        <v>1.6997320501214921</v>
      </c>
      <c r="M2" s="69">
        <f>R2-O2</f>
        <v>184</v>
      </c>
      <c r="N2" s="69"/>
      <c r="O2" s="72">
        <f>SUM(N13:N42)</f>
        <v>1063</v>
      </c>
      <c r="P2" s="73">
        <f>SUM(P8:P42)</f>
        <v>990.99099999999999</v>
      </c>
      <c r="Q2" s="69"/>
      <c r="R2" s="63">
        <f>SUM(Q13:Q42)</f>
        <v>1247</v>
      </c>
      <c r="S2" s="62">
        <f>SUM(S5:S41)</f>
        <v>1289.5909999999999</v>
      </c>
      <c r="T2" s="66">
        <f>S2-P2</f>
        <v>298.59999999999991</v>
      </c>
    </row>
    <row r="3" spans="1:20" ht="7" customHeight="1" x14ac:dyDescent="0.2"/>
    <row r="4" spans="1:20" s="28" customFormat="1" x14ac:dyDescent="0.2">
      <c r="A4" s="23" t="s">
        <v>62</v>
      </c>
      <c r="B4" s="24" t="s">
        <v>0</v>
      </c>
      <c r="C4" s="25" t="s">
        <v>1</v>
      </c>
      <c r="D4" s="50" t="s">
        <v>88</v>
      </c>
      <c r="E4" s="25" t="s">
        <v>27</v>
      </c>
      <c r="F4" s="25" t="s">
        <v>63</v>
      </c>
      <c r="G4" s="24" t="s">
        <v>25</v>
      </c>
      <c r="H4" s="24" t="s">
        <v>55</v>
      </c>
      <c r="I4" s="26" t="s">
        <v>64</v>
      </c>
      <c r="J4" s="54" t="s">
        <v>59</v>
      </c>
      <c r="K4" s="26" t="s">
        <v>60</v>
      </c>
      <c r="L4" s="26" t="s">
        <v>91</v>
      </c>
      <c r="M4" s="25" t="s">
        <v>92</v>
      </c>
      <c r="N4" s="25" t="s">
        <v>68</v>
      </c>
      <c r="O4" s="30" t="s">
        <v>86</v>
      </c>
      <c r="P4" s="25" t="s">
        <v>89</v>
      </c>
      <c r="Q4" s="24" t="s">
        <v>87</v>
      </c>
      <c r="R4" s="24" t="s">
        <v>61</v>
      </c>
      <c r="S4" s="25" t="s">
        <v>90</v>
      </c>
      <c r="T4" s="27" t="s">
        <v>96</v>
      </c>
    </row>
    <row r="5" spans="1:20" x14ac:dyDescent="0.2">
      <c r="A5" s="14">
        <v>1</v>
      </c>
      <c r="B5" s="6" t="s">
        <v>6</v>
      </c>
      <c r="C5" s="7">
        <v>1</v>
      </c>
      <c r="D5" s="51"/>
      <c r="E5" s="7"/>
      <c r="F5" s="7">
        <f t="shared" ref="F5:F33" si="0">C6-C5</f>
        <v>1</v>
      </c>
      <c r="G5" s="6"/>
      <c r="H5" s="8"/>
      <c r="I5" s="9"/>
      <c r="J5" s="6"/>
      <c r="K5" s="10"/>
      <c r="L5" s="10"/>
      <c r="M5" s="7"/>
      <c r="N5" s="7"/>
      <c r="O5" s="13"/>
      <c r="P5" s="7"/>
      <c r="Q5" s="6"/>
      <c r="R5" s="6"/>
      <c r="S5" s="7"/>
      <c r="T5" s="15" t="s">
        <v>53</v>
      </c>
    </row>
    <row r="6" spans="1:20" ht="15" customHeight="1" x14ac:dyDescent="0.2">
      <c r="A6" s="14">
        <v>2</v>
      </c>
      <c r="B6" s="6" t="s">
        <v>5</v>
      </c>
      <c r="C6" s="7">
        <v>2</v>
      </c>
      <c r="D6" s="51">
        <f t="shared" ref="D6:D38" si="1">$C6/$C5</f>
        <v>2</v>
      </c>
      <c r="E6" s="7"/>
      <c r="F6" s="7">
        <f t="shared" si="0"/>
        <v>2</v>
      </c>
      <c r="G6" s="6"/>
      <c r="H6" s="8"/>
      <c r="I6" s="9"/>
      <c r="J6" s="6"/>
      <c r="K6" s="10"/>
      <c r="L6" s="10"/>
      <c r="M6" s="7"/>
      <c r="N6" s="7"/>
      <c r="O6" s="13"/>
      <c r="P6" s="7"/>
      <c r="Q6" s="6"/>
      <c r="R6" s="6"/>
      <c r="S6" s="7"/>
      <c r="T6" s="15" t="s">
        <v>52</v>
      </c>
    </row>
    <row r="7" spans="1:20" x14ac:dyDescent="0.2">
      <c r="A7" s="14">
        <v>3</v>
      </c>
      <c r="B7" s="6" t="s">
        <v>3</v>
      </c>
      <c r="C7" s="7">
        <v>4</v>
      </c>
      <c r="D7" s="51">
        <f t="shared" si="1"/>
        <v>2</v>
      </c>
      <c r="E7" s="7"/>
      <c r="F7" s="7">
        <f t="shared" si="0"/>
        <v>2</v>
      </c>
      <c r="G7" s="6"/>
      <c r="H7" s="8"/>
      <c r="I7" s="9"/>
      <c r="J7" s="6"/>
      <c r="K7" s="10"/>
      <c r="L7" s="10"/>
      <c r="M7" s="7"/>
      <c r="N7" s="7"/>
      <c r="O7" s="13"/>
      <c r="P7" s="7"/>
      <c r="Q7" s="6"/>
      <c r="R7" s="6"/>
      <c r="S7" s="7"/>
      <c r="T7" s="15" t="s">
        <v>2</v>
      </c>
    </row>
    <row r="8" spans="1:20" x14ac:dyDescent="0.2">
      <c r="A8" s="14">
        <v>4</v>
      </c>
      <c r="B8" s="6" t="s">
        <v>11</v>
      </c>
      <c r="C8" s="7">
        <v>6</v>
      </c>
      <c r="D8" s="51">
        <f t="shared" si="1"/>
        <v>1.5</v>
      </c>
      <c r="E8" s="7"/>
      <c r="F8" s="7">
        <f t="shared" si="0"/>
        <v>3</v>
      </c>
      <c r="G8" s="6"/>
      <c r="H8" s="8"/>
      <c r="I8" s="9"/>
      <c r="J8" s="6"/>
      <c r="K8" s="10"/>
      <c r="L8" s="10"/>
      <c r="M8" s="7"/>
      <c r="N8" s="7"/>
      <c r="O8" s="13"/>
      <c r="P8" s="7"/>
      <c r="Q8" s="6"/>
      <c r="R8" s="6"/>
      <c r="S8" s="7"/>
      <c r="T8" s="15" t="s">
        <v>49</v>
      </c>
    </row>
    <row r="9" spans="1:20" x14ac:dyDescent="0.2">
      <c r="A9" s="14">
        <v>5</v>
      </c>
      <c r="B9" s="6" t="s">
        <v>7</v>
      </c>
      <c r="C9" s="7">
        <v>9</v>
      </c>
      <c r="D9" s="51">
        <f t="shared" si="1"/>
        <v>1.5</v>
      </c>
      <c r="E9" s="7"/>
      <c r="F9" s="7">
        <f t="shared" si="0"/>
        <v>3</v>
      </c>
      <c r="G9" s="6"/>
      <c r="H9" s="8"/>
      <c r="I9" s="9"/>
      <c r="J9" s="6"/>
      <c r="K9" s="10"/>
      <c r="L9" s="10"/>
      <c r="M9" s="7"/>
      <c r="N9" s="7"/>
      <c r="O9" s="13"/>
      <c r="P9" s="7"/>
      <c r="Q9" s="6"/>
      <c r="R9" s="6"/>
      <c r="S9" s="7"/>
      <c r="T9" s="15" t="s">
        <v>48</v>
      </c>
    </row>
    <row r="10" spans="1:20" x14ac:dyDescent="0.2">
      <c r="A10" s="14">
        <v>6</v>
      </c>
      <c r="B10" s="6" t="s">
        <v>23</v>
      </c>
      <c r="C10" s="7">
        <v>12</v>
      </c>
      <c r="D10" s="51">
        <f t="shared" si="1"/>
        <v>1.3333333333333333</v>
      </c>
      <c r="E10" s="7"/>
      <c r="F10" s="7">
        <f t="shared" si="0"/>
        <v>3</v>
      </c>
      <c r="G10" s="6"/>
      <c r="H10" s="8"/>
      <c r="I10" s="9"/>
      <c r="J10" s="6"/>
      <c r="K10" s="10"/>
      <c r="L10" s="10"/>
      <c r="M10" s="7"/>
      <c r="N10" s="7"/>
      <c r="O10" s="13"/>
      <c r="P10" s="7"/>
      <c r="Q10" s="6"/>
      <c r="R10" s="6"/>
      <c r="S10" s="7"/>
      <c r="T10" s="15" t="s">
        <v>47</v>
      </c>
    </row>
    <row r="11" spans="1:20" x14ac:dyDescent="0.2">
      <c r="A11" s="14">
        <v>7</v>
      </c>
      <c r="B11" s="11" t="s">
        <v>15</v>
      </c>
      <c r="C11" s="7">
        <v>15</v>
      </c>
      <c r="D11" s="51">
        <f t="shared" si="1"/>
        <v>1.25</v>
      </c>
      <c r="E11" s="7"/>
      <c r="F11" s="7">
        <f t="shared" si="0"/>
        <v>4</v>
      </c>
      <c r="G11" s="6"/>
      <c r="H11" s="8"/>
      <c r="I11" s="9"/>
      <c r="J11" s="6"/>
      <c r="K11" s="10"/>
      <c r="L11" s="10"/>
      <c r="M11" s="7"/>
      <c r="N11" s="7"/>
      <c r="O11" s="13"/>
      <c r="P11" s="7"/>
      <c r="Q11" s="6"/>
      <c r="R11" s="6"/>
      <c r="S11" s="7"/>
      <c r="T11" s="15" t="s">
        <v>46</v>
      </c>
    </row>
    <row r="12" spans="1:20" x14ac:dyDescent="0.2">
      <c r="A12" s="14">
        <v>8</v>
      </c>
      <c r="B12" s="6" t="s">
        <v>10</v>
      </c>
      <c r="C12" s="7">
        <v>19</v>
      </c>
      <c r="D12" s="51">
        <f t="shared" si="1"/>
        <v>1.2666666666666666</v>
      </c>
      <c r="E12" s="7"/>
      <c r="F12" s="7">
        <f t="shared" si="0"/>
        <v>4</v>
      </c>
      <c r="G12" s="6"/>
      <c r="H12" s="8"/>
      <c r="I12" s="9"/>
      <c r="J12" s="6"/>
      <c r="K12" s="10"/>
      <c r="L12" s="10"/>
      <c r="M12" s="7"/>
      <c r="N12" s="7"/>
      <c r="O12" s="13"/>
      <c r="P12" s="7"/>
      <c r="Q12" s="6"/>
      <c r="R12" s="6"/>
      <c r="S12" s="7"/>
      <c r="T12" s="15" t="s">
        <v>45</v>
      </c>
    </row>
    <row r="13" spans="1:20" x14ac:dyDescent="0.2">
      <c r="A13" s="14">
        <v>9</v>
      </c>
      <c r="B13" s="6" t="s">
        <v>8</v>
      </c>
      <c r="C13" s="7">
        <v>23</v>
      </c>
      <c r="D13" s="51">
        <f t="shared" si="1"/>
        <v>1.2105263157894737</v>
      </c>
      <c r="E13" s="7"/>
      <c r="F13" s="7">
        <f t="shared" si="0"/>
        <v>5</v>
      </c>
      <c r="G13" s="6"/>
      <c r="H13" s="8"/>
      <c r="I13" s="9"/>
      <c r="J13" s="6"/>
      <c r="K13" s="10"/>
      <c r="L13" s="10"/>
      <c r="M13" s="7"/>
      <c r="N13" s="7"/>
      <c r="O13" s="13"/>
      <c r="P13" s="7"/>
      <c r="Q13" s="6"/>
      <c r="R13" s="6"/>
      <c r="S13" s="7"/>
      <c r="T13" s="15" t="s">
        <v>44</v>
      </c>
    </row>
    <row r="14" spans="1:20" x14ac:dyDescent="0.2">
      <c r="A14" s="14">
        <v>10</v>
      </c>
      <c r="B14" s="6" t="s">
        <v>21</v>
      </c>
      <c r="C14" s="7">
        <v>28</v>
      </c>
      <c r="D14" s="51">
        <f t="shared" si="1"/>
        <v>1.2173913043478262</v>
      </c>
      <c r="E14" s="7"/>
      <c r="F14" s="7">
        <f t="shared" si="0"/>
        <v>6</v>
      </c>
      <c r="G14" s="7"/>
      <c r="H14" s="8"/>
      <c r="I14" s="9"/>
      <c r="J14" s="6"/>
      <c r="K14" s="10"/>
      <c r="L14" s="10"/>
      <c r="M14" s="7"/>
      <c r="N14" s="7"/>
      <c r="O14" s="13"/>
      <c r="P14" s="7"/>
      <c r="Q14" s="6"/>
      <c r="R14" s="6"/>
      <c r="S14" s="7"/>
      <c r="T14" s="15" t="s">
        <v>24</v>
      </c>
    </row>
    <row r="15" spans="1:20" x14ac:dyDescent="0.2">
      <c r="A15" s="14">
        <v>11</v>
      </c>
      <c r="B15" s="6" t="s">
        <v>9</v>
      </c>
      <c r="C15" s="7">
        <v>34</v>
      </c>
      <c r="D15" s="51">
        <f t="shared" si="1"/>
        <v>1.2142857142857142</v>
      </c>
      <c r="E15" s="7">
        <v>472.1</v>
      </c>
      <c r="F15" s="7">
        <f t="shared" si="0"/>
        <v>8</v>
      </c>
      <c r="G15" s="7"/>
      <c r="H15" s="8"/>
      <c r="I15" s="9"/>
      <c r="J15" s="6"/>
      <c r="K15" s="10"/>
      <c r="L15" s="10"/>
      <c r="M15" s="7"/>
      <c r="N15" s="7"/>
      <c r="O15" s="13"/>
      <c r="P15" s="7"/>
      <c r="Q15" s="6"/>
      <c r="R15" s="6"/>
      <c r="S15" s="7"/>
      <c r="T15" s="15" t="s">
        <v>43</v>
      </c>
    </row>
    <row r="16" spans="1:20" x14ac:dyDescent="0.2">
      <c r="A16" s="14">
        <v>12</v>
      </c>
      <c r="B16" s="6" t="s">
        <v>13</v>
      </c>
      <c r="C16" s="7">
        <v>42</v>
      </c>
      <c r="D16" s="51">
        <f t="shared" si="1"/>
        <v>1.2352941176470589</v>
      </c>
      <c r="E16" s="7">
        <v>781.3</v>
      </c>
      <c r="F16" s="7">
        <f t="shared" si="0"/>
        <v>9</v>
      </c>
      <c r="G16" s="7"/>
      <c r="H16" s="8"/>
      <c r="I16" s="9"/>
      <c r="J16" s="6"/>
      <c r="K16" s="10"/>
      <c r="L16" s="10"/>
      <c r="M16" s="7"/>
      <c r="N16" s="7"/>
      <c r="O16" s="13"/>
      <c r="P16" s="7"/>
      <c r="Q16" s="6"/>
      <c r="R16" s="6"/>
      <c r="S16" s="7"/>
      <c r="T16" s="15" t="s">
        <v>14</v>
      </c>
    </row>
    <row r="17" spans="1:20" x14ac:dyDescent="0.2">
      <c r="A17" s="14">
        <v>13</v>
      </c>
      <c r="B17" s="12" t="s">
        <v>22</v>
      </c>
      <c r="C17" s="7">
        <v>51</v>
      </c>
      <c r="D17" s="51">
        <f t="shared" si="1"/>
        <v>1.2142857142857142</v>
      </c>
      <c r="E17" s="7">
        <v>1354.7</v>
      </c>
      <c r="F17" s="7">
        <f t="shared" si="0"/>
        <v>12</v>
      </c>
      <c r="G17" s="7"/>
      <c r="H17" s="8"/>
      <c r="I17" s="9"/>
      <c r="J17" s="6"/>
      <c r="K17" s="10"/>
      <c r="L17" s="10"/>
      <c r="M17" s="7"/>
      <c r="N17" s="7"/>
      <c r="O17" s="13"/>
      <c r="P17" s="7"/>
      <c r="Q17" s="6"/>
      <c r="R17" s="6"/>
      <c r="S17" s="7"/>
      <c r="T17" s="15" t="s">
        <v>42</v>
      </c>
    </row>
    <row r="18" spans="1:20" x14ac:dyDescent="0.2">
      <c r="A18" s="14">
        <v>14</v>
      </c>
      <c r="B18" s="6" t="s">
        <v>19</v>
      </c>
      <c r="C18" s="7">
        <v>63</v>
      </c>
      <c r="D18" s="51">
        <f t="shared" si="1"/>
        <v>1.2352941176470589</v>
      </c>
      <c r="E18" s="7">
        <v>2448.9</v>
      </c>
      <c r="F18" s="7">
        <f t="shared" si="0"/>
        <v>16</v>
      </c>
      <c r="G18" s="7"/>
      <c r="H18" s="8"/>
      <c r="I18" s="9"/>
      <c r="J18" s="6"/>
      <c r="K18" s="10"/>
      <c r="L18" s="10"/>
      <c r="M18" s="7"/>
      <c r="N18" s="7"/>
      <c r="O18" s="13"/>
      <c r="P18" s="7"/>
      <c r="Q18" s="6"/>
      <c r="R18" s="6"/>
      <c r="S18" s="7"/>
      <c r="T18" s="15" t="s">
        <v>41</v>
      </c>
    </row>
    <row r="19" spans="1:20" x14ac:dyDescent="0.2">
      <c r="A19" s="14">
        <v>15</v>
      </c>
      <c r="B19" s="6" t="s">
        <v>17</v>
      </c>
      <c r="C19" s="7">
        <v>79</v>
      </c>
      <c r="D19" s="51">
        <f t="shared" si="1"/>
        <v>1.253968253968254</v>
      </c>
      <c r="E19" s="7">
        <v>4576.5</v>
      </c>
      <c r="F19" s="7">
        <f t="shared" si="0"/>
        <v>24</v>
      </c>
      <c r="G19" s="7"/>
      <c r="H19" s="8"/>
      <c r="I19" s="9"/>
      <c r="J19" s="6"/>
      <c r="K19" s="10"/>
      <c r="L19" s="10"/>
      <c r="M19" s="7"/>
      <c r="N19" s="7"/>
      <c r="O19" s="13"/>
      <c r="P19" s="7"/>
      <c r="Q19" s="6"/>
      <c r="R19" s="6"/>
      <c r="S19" s="7"/>
      <c r="T19" s="15" t="s">
        <v>40</v>
      </c>
    </row>
    <row r="20" spans="1:20" x14ac:dyDescent="0.2">
      <c r="A20" s="14">
        <v>16</v>
      </c>
      <c r="B20" s="6" t="s">
        <v>12</v>
      </c>
      <c r="C20" s="7">
        <v>103</v>
      </c>
      <c r="D20" s="51">
        <f t="shared" si="1"/>
        <v>1.3037974683544304</v>
      </c>
      <c r="E20" s="7">
        <v>8762.1</v>
      </c>
      <c r="F20" s="7">
        <f t="shared" si="0"/>
        <v>38</v>
      </c>
      <c r="G20" s="7"/>
      <c r="H20" s="8"/>
      <c r="I20" s="9"/>
      <c r="J20" s="7"/>
      <c r="K20" s="10"/>
      <c r="L20" s="10"/>
      <c r="M20" s="7"/>
      <c r="N20" s="7"/>
      <c r="O20" s="13"/>
      <c r="P20" s="7"/>
      <c r="Q20" s="6"/>
      <c r="R20" s="6"/>
      <c r="S20" s="7"/>
      <c r="T20" s="15" t="s">
        <v>39</v>
      </c>
    </row>
    <row r="21" spans="1:20" x14ac:dyDescent="0.2">
      <c r="A21" s="14">
        <v>17</v>
      </c>
      <c r="B21" s="6" t="s">
        <v>20</v>
      </c>
      <c r="C21" s="7">
        <v>141</v>
      </c>
      <c r="D21" s="51">
        <f t="shared" si="1"/>
        <v>1.3689320388349515</v>
      </c>
      <c r="E21" s="7">
        <v>17054</v>
      </c>
      <c r="F21" s="7">
        <f>C22-C21</f>
        <v>61</v>
      </c>
      <c r="G21" s="7"/>
      <c r="H21" s="8"/>
      <c r="I21" s="9"/>
      <c r="J21" s="7"/>
      <c r="K21" s="10"/>
      <c r="L21" s="10"/>
      <c r="M21" s="7"/>
      <c r="N21" s="7"/>
      <c r="O21" s="13"/>
      <c r="P21" s="7"/>
      <c r="Q21" s="6"/>
      <c r="R21" s="6"/>
      <c r="S21" s="7"/>
      <c r="T21" s="16" t="s">
        <v>38</v>
      </c>
    </row>
    <row r="22" spans="1:20" x14ac:dyDescent="0.2">
      <c r="A22" s="14">
        <v>18</v>
      </c>
      <c r="B22" s="6" t="s">
        <v>16</v>
      </c>
      <c r="C22" s="7">
        <v>202</v>
      </c>
      <c r="D22" s="51">
        <f>$C22/$C21</f>
        <v>1.4326241134751774</v>
      </c>
      <c r="E22" s="7">
        <v>33550</v>
      </c>
      <c r="F22" s="7">
        <f t="shared" si="0"/>
        <v>100</v>
      </c>
      <c r="G22" s="7"/>
      <c r="H22" s="8"/>
      <c r="I22" s="9"/>
      <c r="J22" s="7"/>
      <c r="K22" s="10"/>
      <c r="L22" s="10"/>
      <c r="M22" s="7"/>
      <c r="N22" s="7"/>
      <c r="O22" s="13"/>
      <c r="P22" s="7"/>
      <c r="Q22" s="6"/>
      <c r="R22" s="6"/>
      <c r="S22" s="7"/>
      <c r="T22" s="15" t="s">
        <v>37</v>
      </c>
    </row>
    <row r="23" spans="1:20" x14ac:dyDescent="0.2">
      <c r="A23" s="14">
        <v>19</v>
      </c>
      <c r="B23" s="6" t="s">
        <v>4</v>
      </c>
      <c r="C23" s="7">
        <v>302</v>
      </c>
      <c r="D23" s="51">
        <f t="shared" si="1"/>
        <v>1.495049504950495</v>
      </c>
      <c r="E23" s="7">
        <v>66441</v>
      </c>
      <c r="F23" s="7">
        <f t="shared" si="0"/>
        <v>168</v>
      </c>
      <c r="G23" s="7"/>
      <c r="H23" s="8"/>
      <c r="I23" s="9"/>
      <c r="J23" s="7"/>
      <c r="K23" s="10"/>
      <c r="L23" s="10"/>
      <c r="M23" s="7"/>
      <c r="N23" s="7"/>
      <c r="O23" s="13"/>
      <c r="P23" s="7"/>
      <c r="Q23" s="6"/>
      <c r="R23" s="6"/>
      <c r="S23" s="7"/>
      <c r="T23" s="15" t="s">
        <v>36</v>
      </c>
    </row>
    <row r="24" spans="1:20" x14ac:dyDescent="0.2">
      <c r="A24" s="14">
        <v>20</v>
      </c>
      <c r="B24" s="6" t="s">
        <v>18</v>
      </c>
      <c r="C24" s="7">
        <v>470</v>
      </c>
      <c r="D24" s="51">
        <f t="shared" si="1"/>
        <v>1.5562913907284768</v>
      </c>
      <c r="E24" s="7">
        <v>132110</v>
      </c>
      <c r="F24" s="7">
        <f t="shared" si="0"/>
        <v>288</v>
      </c>
      <c r="G24" s="7"/>
      <c r="H24" s="8"/>
      <c r="I24" s="9"/>
      <c r="J24" s="7"/>
      <c r="K24" s="10"/>
      <c r="L24" s="10"/>
      <c r="M24" s="7"/>
      <c r="N24" s="7"/>
      <c r="O24" s="13"/>
      <c r="P24" s="7"/>
      <c r="Q24" s="6"/>
      <c r="R24" s="6"/>
      <c r="S24" s="7"/>
      <c r="T24" s="15" t="s">
        <v>35</v>
      </c>
    </row>
    <row r="25" spans="1:20" x14ac:dyDescent="0.2">
      <c r="A25" s="14">
        <v>21</v>
      </c>
      <c r="B25" s="6" t="s">
        <v>34</v>
      </c>
      <c r="C25" s="7">
        <v>758</v>
      </c>
      <c r="D25" s="51">
        <f t="shared" si="1"/>
        <v>1.6127659574468085</v>
      </c>
      <c r="E25" s="7">
        <v>263330</v>
      </c>
      <c r="F25" s="7">
        <f t="shared" si="0"/>
        <v>495</v>
      </c>
      <c r="G25" s="7"/>
      <c r="H25" s="8"/>
      <c r="I25" s="9"/>
      <c r="J25" s="7"/>
      <c r="K25" s="10"/>
      <c r="L25" s="10"/>
      <c r="M25" s="7"/>
      <c r="N25" s="7"/>
      <c r="O25" s="13"/>
      <c r="P25" s="7"/>
      <c r="Q25" s="6"/>
      <c r="R25" s="6"/>
      <c r="S25" s="7"/>
      <c r="T25" s="15" t="s">
        <v>33</v>
      </c>
    </row>
    <row r="26" spans="1:20" x14ac:dyDescent="0.2">
      <c r="A26" s="14">
        <v>22</v>
      </c>
      <c r="B26" s="11" t="s">
        <v>51</v>
      </c>
      <c r="C26" s="7">
        <v>1253</v>
      </c>
      <c r="D26" s="51">
        <f t="shared" si="1"/>
        <v>1.6530343007915567</v>
      </c>
      <c r="E26" s="7">
        <v>525640</v>
      </c>
      <c r="F26" s="7">
        <f t="shared" si="0"/>
        <v>856</v>
      </c>
      <c r="G26" s="7"/>
      <c r="H26" s="8"/>
      <c r="I26" s="9"/>
      <c r="J26" s="7"/>
      <c r="K26" s="10"/>
      <c r="L26" s="10"/>
      <c r="M26" s="7"/>
      <c r="N26" s="7"/>
      <c r="O26" s="13"/>
      <c r="P26" s="7"/>
      <c r="Q26" s="6"/>
      <c r="R26" s="6"/>
      <c r="S26" s="7"/>
      <c r="T26" s="15" t="s">
        <v>50</v>
      </c>
    </row>
    <row r="27" spans="1:20" x14ac:dyDescent="0.2">
      <c r="A27" s="14">
        <v>23</v>
      </c>
      <c r="B27" s="11" t="s">
        <v>26</v>
      </c>
      <c r="C27" s="7">
        <v>2109</v>
      </c>
      <c r="D27" s="51">
        <f t="shared" si="1"/>
        <v>1.6831604150039905</v>
      </c>
      <c r="E27" s="7">
        <v>1050100</v>
      </c>
      <c r="F27" s="7">
        <f t="shared" si="0"/>
        <v>1482</v>
      </c>
      <c r="G27" s="7"/>
      <c r="H27" s="8"/>
      <c r="I27" s="9"/>
      <c r="J27" s="7"/>
      <c r="K27" s="10"/>
      <c r="L27" s="10"/>
      <c r="M27" s="7"/>
      <c r="N27" s="7"/>
      <c r="O27" s="13"/>
      <c r="P27" s="7"/>
      <c r="Q27" s="6"/>
      <c r="R27" s="6"/>
      <c r="S27" s="7"/>
      <c r="T27" s="15" t="s">
        <v>32</v>
      </c>
    </row>
    <row r="28" spans="1:20" x14ac:dyDescent="0.2">
      <c r="A28" s="14">
        <v>24</v>
      </c>
      <c r="B28" s="6" t="s">
        <v>28</v>
      </c>
      <c r="C28" s="7">
        <v>3591</v>
      </c>
      <c r="D28" s="51">
        <f t="shared" si="1"/>
        <v>1.7027027027027026</v>
      </c>
      <c r="E28" s="7">
        <v>2098900</v>
      </c>
      <c r="F28" s="7">
        <f t="shared" si="0"/>
        <v>2609</v>
      </c>
      <c r="G28" s="7">
        <f t="shared" ref="G28:G37" si="2">F28-C28+$I$2</f>
        <v>2609</v>
      </c>
      <c r="H28" s="8">
        <v>1</v>
      </c>
      <c r="I28" s="9">
        <f>H28*$H$2</f>
        <v>2098.9</v>
      </c>
      <c r="J28" s="7">
        <f t="shared" ref="J28:J37" si="3">I28*1000/$P$2</f>
        <v>2117.9808898365372</v>
      </c>
      <c r="K28" s="10">
        <f t="shared" ref="K28:K37" si="4">J28/60</f>
        <v>35.299681497275621</v>
      </c>
      <c r="L28" s="10">
        <f>Table1[[#This Row],[Min]]/60</f>
        <v>0.58832802495459369</v>
      </c>
      <c r="M28" s="7">
        <v>1</v>
      </c>
      <c r="N28" s="7">
        <f>Table1[[#This Row],[Cur]]*Table1[[#This Row],[Par]]</f>
        <v>1</v>
      </c>
      <c r="O28" s="13">
        <v>1</v>
      </c>
      <c r="P28" s="10">
        <f>O28*C28/1000</f>
        <v>3.5910000000000002</v>
      </c>
      <c r="Q28" s="6">
        <f>Table1[[#This Row],[Next]]*Table1[[#This Row],[Par]]</f>
        <v>1</v>
      </c>
      <c r="R28" s="6">
        <v>1</v>
      </c>
      <c r="S28" s="10">
        <f>R28*C28/1000</f>
        <v>3.5910000000000002</v>
      </c>
      <c r="T28" s="15" t="s">
        <v>31</v>
      </c>
    </row>
    <row r="29" spans="1:20" x14ac:dyDescent="0.2">
      <c r="A29" s="14">
        <v>25</v>
      </c>
      <c r="B29" s="6" t="s">
        <v>29</v>
      </c>
      <c r="C29" s="7">
        <v>6200</v>
      </c>
      <c r="D29" s="51">
        <f t="shared" si="1"/>
        <v>1.7265385686438317</v>
      </c>
      <c r="E29" s="7"/>
      <c r="F29" s="7">
        <f t="shared" si="0"/>
        <v>4400</v>
      </c>
      <c r="G29" s="7">
        <f t="shared" si="2"/>
        <v>1791</v>
      </c>
      <c r="H29" s="8">
        <v>1</v>
      </c>
      <c r="I29" s="9">
        <f t="shared" ref="I29:I37" si="5">H29*$H$2</f>
        <v>2098.9</v>
      </c>
      <c r="J29" s="7">
        <f t="shared" si="3"/>
        <v>2117.9808898365372</v>
      </c>
      <c r="K29" s="10">
        <f t="shared" si="4"/>
        <v>35.299681497275621</v>
      </c>
      <c r="L29" s="10">
        <f>Table1[[#This Row],[Min]]/60</f>
        <v>0.58832802495459369</v>
      </c>
      <c r="M29" s="7">
        <f t="shared" ref="M29:M38" si="6">2*M28</f>
        <v>2</v>
      </c>
      <c r="N29" s="7">
        <f>Table1[[#This Row],[Cur]]*Table1[[#This Row],[Par]]</f>
        <v>2</v>
      </c>
      <c r="O29" s="13">
        <v>1</v>
      </c>
      <c r="P29" s="10">
        <f t="shared" ref="P29:P42" si="7">O29*C29/1000</f>
        <v>6.2</v>
      </c>
      <c r="Q29" s="6">
        <f>Table1[[#This Row],[Next]]*Table1[[#This Row],[Par]]</f>
        <v>2</v>
      </c>
      <c r="R29" s="6">
        <v>1</v>
      </c>
      <c r="S29" s="10">
        <f t="shared" ref="S29:S42" si="8">R29*C29/1000</f>
        <v>6.2</v>
      </c>
      <c r="T29" s="15" t="s">
        <v>30</v>
      </c>
    </row>
    <row r="30" spans="1:20" x14ac:dyDescent="0.2">
      <c r="A30" s="14">
        <v>26</v>
      </c>
      <c r="B30" s="6" t="s">
        <v>56</v>
      </c>
      <c r="C30" s="7">
        <v>10600</v>
      </c>
      <c r="D30" s="51">
        <f t="shared" si="1"/>
        <v>1.7096774193548387</v>
      </c>
      <c r="E30" s="7"/>
      <c r="F30" s="7">
        <f t="shared" si="0"/>
        <v>7800</v>
      </c>
      <c r="G30" s="7">
        <f t="shared" si="2"/>
        <v>791</v>
      </c>
      <c r="H30" s="8">
        <v>1</v>
      </c>
      <c r="I30" s="9">
        <f t="shared" si="5"/>
        <v>2098.9</v>
      </c>
      <c r="J30" s="7">
        <f t="shared" si="3"/>
        <v>2117.9808898365372</v>
      </c>
      <c r="K30" s="10">
        <f t="shared" si="4"/>
        <v>35.299681497275621</v>
      </c>
      <c r="L30" s="10">
        <f>Table1[[#This Row],[Min]]/60</f>
        <v>0.58832802495459369</v>
      </c>
      <c r="M30" s="7">
        <f t="shared" si="6"/>
        <v>4</v>
      </c>
      <c r="N30" s="7">
        <f>Table1[[#This Row],[Cur]]*Table1[[#This Row],[Par]]</f>
        <v>36</v>
      </c>
      <c r="O30" s="13">
        <v>9</v>
      </c>
      <c r="P30" s="10">
        <f t="shared" si="7"/>
        <v>95.4</v>
      </c>
      <c r="Q30" s="6">
        <f>Table1[[#This Row],[Next]]*Table1[[#This Row],[Par]]</f>
        <v>4</v>
      </c>
      <c r="R30" s="6">
        <v>1</v>
      </c>
      <c r="S30" s="10">
        <f t="shared" si="8"/>
        <v>10.6</v>
      </c>
      <c r="T30" s="15" t="s">
        <v>54</v>
      </c>
    </row>
    <row r="31" spans="1:20" x14ac:dyDescent="0.2">
      <c r="A31" s="14">
        <v>27</v>
      </c>
      <c r="B31" s="6" t="s">
        <v>65</v>
      </c>
      <c r="C31" s="7">
        <v>18400</v>
      </c>
      <c r="D31" s="51">
        <f t="shared" si="1"/>
        <v>1.7358490566037736</v>
      </c>
      <c r="E31" s="7"/>
      <c r="F31" s="7">
        <f t="shared" si="0"/>
        <v>13600</v>
      </c>
      <c r="G31" s="7">
        <f t="shared" si="2"/>
        <v>-1209</v>
      </c>
      <c r="H31" s="8">
        <v>2</v>
      </c>
      <c r="I31" s="9">
        <f t="shared" si="5"/>
        <v>4197.8</v>
      </c>
      <c r="J31" s="7">
        <f t="shared" si="3"/>
        <v>4235.9617796730745</v>
      </c>
      <c r="K31" s="10">
        <f t="shared" si="4"/>
        <v>70.599362994551242</v>
      </c>
      <c r="L31" s="10">
        <f>Table1[[#This Row],[Min]]/60</f>
        <v>1.1766560499091874</v>
      </c>
      <c r="M31" s="7">
        <f t="shared" si="6"/>
        <v>8</v>
      </c>
      <c r="N31" s="7">
        <f>Table1[[#This Row],[Cur]]*Table1[[#This Row],[Par]]</f>
        <v>0</v>
      </c>
      <c r="O31" s="13">
        <v>0</v>
      </c>
      <c r="P31" s="10">
        <f t="shared" si="7"/>
        <v>0</v>
      </c>
      <c r="Q31" s="6">
        <f>Table1[[#This Row],[Next]]*Table1[[#This Row],[Par]]</f>
        <v>8</v>
      </c>
      <c r="R31" s="6">
        <v>1</v>
      </c>
      <c r="S31" s="10">
        <f t="shared" si="8"/>
        <v>18.399999999999999</v>
      </c>
      <c r="T31" s="15" t="s">
        <v>66</v>
      </c>
    </row>
    <row r="32" spans="1:20" x14ac:dyDescent="0.2">
      <c r="A32" s="14">
        <v>28</v>
      </c>
      <c r="B32" s="6" t="s">
        <v>75</v>
      </c>
      <c r="C32" s="7">
        <v>32000</v>
      </c>
      <c r="D32" s="51">
        <f t="shared" si="1"/>
        <v>1.7391304347826086</v>
      </c>
      <c r="E32" s="7"/>
      <c r="F32" s="7">
        <f t="shared" si="0"/>
        <v>23500</v>
      </c>
      <c r="G32" s="7">
        <f t="shared" si="2"/>
        <v>-4909</v>
      </c>
      <c r="H32" s="8">
        <v>4</v>
      </c>
      <c r="I32" s="9">
        <f t="shared" si="5"/>
        <v>8395.6</v>
      </c>
      <c r="J32" s="7">
        <f t="shared" si="3"/>
        <v>8471.923559346149</v>
      </c>
      <c r="K32" s="10">
        <f t="shared" si="4"/>
        <v>141.19872598910248</v>
      </c>
      <c r="L32" s="10">
        <f>Table1[[#This Row],[Min]]/60</f>
        <v>2.3533120998183747</v>
      </c>
      <c r="M32" s="7">
        <f t="shared" si="6"/>
        <v>16</v>
      </c>
      <c r="N32" s="7">
        <f>Table1[[#This Row],[Cur]]*Table1[[#This Row],[Par]]</f>
        <v>0</v>
      </c>
      <c r="O32" s="13">
        <v>0</v>
      </c>
      <c r="P32" s="10">
        <f t="shared" si="7"/>
        <v>0</v>
      </c>
      <c r="Q32" s="6">
        <f>Table1[[#This Row],[Next]]*Table1[[#This Row],[Par]]</f>
        <v>16</v>
      </c>
      <c r="R32" s="6">
        <v>1</v>
      </c>
      <c r="S32" s="10">
        <f t="shared" si="8"/>
        <v>32</v>
      </c>
      <c r="T32" s="15" t="s">
        <v>42</v>
      </c>
    </row>
    <row r="33" spans="1:20" x14ac:dyDescent="0.2">
      <c r="A33" s="14">
        <v>29</v>
      </c>
      <c r="B33" s="6" t="s">
        <v>76</v>
      </c>
      <c r="C33" s="7">
        <v>55500</v>
      </c>
      <c r="D33" s="51">
        <f t="shared" si="1"/>
        <v>1.734375</v>
      </c>
      <c r="E33" s="7"/>
      <c r="F33" s="7">
        <f t="shared" si="0"/>
        <v>41100</v>
      </c>
      <c r="G33" s="7">
        <f t="shared" si="2"/>
        <v>-10809</v>
      </c>
      <c r="H33" s="8">
        <v>7</v>
      </c>
      <c r="I33" s="9">
        <f t="shared" si="5"/>
        <v>14692.300000000001</v>
      </c>
      <c r="J33" s="7">
        <f t="shared" si="3"/>
        <v>14825.866228855764</v>
      </c>
      <c r="K33" s="10">
        <f t="shared" si="4"/>
        <v>247.0977704809294</v>
      </c>
      <c r="L33" s="10">
        <f>Table1[[#This Row],[Min]]/60</f>
        <v>4.1182961746821567</v>
      </c>
      <c r="M33" s="7">
        <f t="shared" si="6"/>
        <v>32</v>
      </c>
      <c r="N33" s="7">
        <f>Table1[[#This Row],[Cur]]*Table1[[#This Row],[Par]]</f>
        <v>0</v>
      </c>
      <c r="O33" s="13">
        <v>0</v>
      </c>
      <c r="P33" s="10">
        <f t="shared" si="7"/>
        <v>0</v>
      </c>
      <c r="Q33" s="6">
        <f>Table1[[#This Row],[Next]]*Table1[[#This Row],[Par]]</f>
        <v>192</v>
      </c>
      <c r="R33" s="6">
        <v>6</v>
      </c>
      <c r="S33" s="10">
        <f t="shared" si="8"/>
        <v>333</v>
      </c>
      <c r="T33" s="15" t="s">
        <v>77</v>
      </c>
    </row>
    <row r="34" spans="1:20" x14ac:dyDescent="0.2">
      <c r="A34" s="14">
        <v>30</v>
      </c>
      <c r="B34" s="6" t="s">
        <v>78</v>
      </c>
      <c r="C34" s="7">
        <v>96600</v>
      </c>
      <c r="D34" s="51">
        <f t="shared" si="1"/>
        <v>1.7405405405405405</v>
      </c>
      <c r="E34" s="7"/>
      <c r="F34" s="7">
        <f t="shared" ref="F34:F37" si="9">C35-C34</f>
        <v>71400</v>
      </c>
      <c r="G34" s="7">
        <f t="shared" si="2"/>
        <v>-21609</v>
      </c>
      <c r="H34" s="8">
        <v>14</v>
      </c>
      <c r="I34" s="9">
        <f t="shared" si="5"/>
        <v>29384.600000000002</v>
      </c>
      <c r="J34" s="7">
        <f t="shared" si="3"/>
        <v>29651.732457711529</v>
      </c>
      <c r="K34" s="10">
        <f t="shared" si="4"/>
        <v>494.1955409618588</v>
      </c>
      <c r="L34" s="10">
        <f>Table1[[#This Row],[Min]]/60</f>
        <v>8.2365923493643134</v>
      </c>
      <c r="M34" s="7">
        <f t="shared" si="6"/>
        <v>64</v>
      </c>
      <c r="N34" s="7">
        <f>Table1[[#This Row],[Cur]]*Table1[[#This Row],[Par]]</f>
        <v>0</v>
      </c>
      <c r="O34" s="13">
        <v>0</v>
      </c>
      <c r="P34" s="10">
        <f t="shared" si="7"/>
        <v>0</v>
      </c>
      <c r="Q34" s="6">
        <f>Table1[[#This Row],[Next]]*Table1[[#This Row],[Par]]</f>
        <v>0</v>
      </c>
      <c r="R34" s="6">
        <v>0</v>
      </c>
      <c r="S34" s="10">
        <f t="shared" si="8"/>
        <v>0</v>
      </c>
      <c r="T34" s="15" t="s">
        <v>79</v>
      </c>
    </row>
    <row r="35" spans="1:20" x14ac:dyDescent="0.2">
      <c r="A35" s="14">
        <v>31</v>
      </c>
      <c r="B35" s="6" t="s">
        <v>80</v>
      </c>
      <c r="C35" s="7">
        <v>168000</v>
      </c>
      <c r="D35" s="51">
        <f t="shared" si="1"/>
        <v>1.7391304347826086</v>
      </c>
      <c r="E35" s="7"/>
      <c r="F35" s="7">
        <f t="shared" si="9"/>
        <v>124300</v>
      </c>
      <c r="G35" s="7">
        <f t="shared" si="2"/>
        <v>-40109</v>
      </c>
      <c r="H35" s="8">
        <v>27</v>
      </c>
      <c r="I35" s="9">
        <f t="shared" si="5"/>
        <v>56670.3</v>
      </c>
      <c r="J35" s="7">
        <f t="shared" si="3"/>
        <v>57185.484025586513</v>
      </c>
      <c r="K35" s="10">
        <f t="shared" si="4"/>
        <v>953.09140042644185</v>
      </c>
      <c r="L35" s="10">
        <f>Table1[[#This Row],[Min]]/60</f>
        <v>15.884856673774031</v>
      </c>
      <c r="M35" s="7">
        <f t="shared" si="6"/>
        <v>128</v>
      </c>
      <c r="N35" s="7">
        <f>Table1[[#This Row],[Cur]]*Table1[[#This Row],[Par]]</f>
        <v>0</v>
      </c>
      <c r="O35" s="13">
        <v>0</v>
      </c>
      <c r="P35" s="10">
        <f t="shared" si="7"/>
        <v>0</v>
      </c>
      <c r="Q35" s="6">
        <f>Table1[[#This Row],[Next]]*Table1[[#This Row],[Par]]</f>
        <v>0</v>
      </c>
      <c r="R35" s="6">
        <v>0</v>
      </c>
      <c r="S35" s="10">
        <f t="shared" si="8"/>
        <v>0</v>
      </c>
      <c r="T35" s="15" t="s">
        <v>82</v>
      </c>
    </row>
    <row r="36" spans="1:20" x14ac:dyDescent="0.2">
      <c r="A36" s="14">
        <v>32</v>
      </c>
      <c r="B36" s="6" t="s">
        <v>81</v>
      </c>
      <c r="C36" s="7">
        <v>292300</v>
      </c>
      <c r="D36" s="51">
        <f t="shared" si="1"/>
        <v>1.7398809523809524</v>
      </c>
      <c r="E36" s="7"/>
      <c r="F36" s="7">
        <f t="shared" si="9"/>
        <v>216500</v>
      </c>
      <c r="G36" s="7">
        <f t="shared" si="2"/>
        <v>-72209</v>
      </c>
      <c r="H36" s="8">
        <v>53</v>
      </c>
      <c r="I36" s="9">
        <f t="shared" si="5"/>
        <v>111241.70000000001</v>
      </c>
      <c r="J36" s="7">
        <f t="shared" si="3"/>
        <v>112252.9871613365</v>
      </c>
      <c r="K36" s="10">
        <f t="shared" si="4"/>
        <v>1870.8831193556082</v>
      </c>
      <c r="L36" s="10">
        <f>Table1[[#This Row],[Min]]/60</f>
        <v>31.181385322593471</v>
      </c>
      <c r="M36" s="7">
        <f t="shared" si="6"/>
        <v>256</v>
      </c>
      <c r="N36" s="7">
        <f>Table1[[#This Row],[Cur]]*Table1[[#This Row],[Par]]</f>
        <v>0</v>
      </c>
      <c r="O36" s="13">
        <v>0</v>
      </c>
      <c r="P36" s="10">
        <f t="shared" si="7"/>
        <v>0</v>
      </c>
      <c r="Q36" s="6">
        <f>Table1[[#This Row],[Next]]*Table1[[#This Row],[Par]]</f>
        <v>0</v>
      </c>
      <c r="R36" s="6">
        <v>0</v>
      </c>
      <c r="S36" s="10">
        <f t="shared" si="8"/>
        <v>0</v>
      </c>
      <c r="T36" s="15" t="s">
        <v>83</v>
      </c>
    </row>
    <row r="37" spans="1:20" x14ac:dyDescent="0.2">
      <c r="A37" s="14">
        <v>33</v>
      </c>
      <c r="B37" t="s">
        <v>84</v>
      </c>
      <c r="C37" s="7">
        <v>508800</v>
      </c>
      <c r="D37" s="51">
        <f t="shared" si="1"/>
        <v>1.7406773862470064</v>
      </c>
      <c r="E37" s="7"/>
      <c r="F37" s="7">
        <f t="shared" si="9"/>
        <v>377000</v>
      </c>
      <c r="G37" s="7">
        <f t="shared" si="2"/>
        <v>-128209</v>
      </c>
      <c r="H37" s="8">
        <v>106</v>
      </c>
      <c r="I37" s="9">
        <f t="shared" si="5"/>
        <v>222483.40000000002</v>
      </c>
      <c r="J37" s="7">
        <f t="shared" si="3"/>
        <v>224505.97432267299</v>
      </c>
      <c r="K37" s="10">
        <f t="shared" si="4"/>
        <v>3741.7662387112164</v>
      </c>
      <c r="L37" s="10">
        <f>Table1[[#This Row],[Min]]/60</f>
        <v>62.362770645186941</v>
      </c>
      <c r="M37" s="7">
        <f t="shared" si="6"/>
        <v>512</v>
      </c>
      <c r="N37" s="7">
        <f>Table1[[#This Row],[Cur]]*Table1[[#This Row],[Par]]</f>
        <v>0</v>
      </c>
      <c r="O37" s="13">
        <v>0</v>
      </c>
      <c r="P37" s="10">
        <f t="shared" si="7"/>
        <v>0</v>
      </c>
      <c r="Q37" s="6">
        <f>Table1[[#This Row],[Next]]*Table1[[#This Row],[Par]]</f>
        <v>0</v>
      </c>
      <c r="R37" s="6">
        <v>0</v>
      </c>
      <c r="S37" s="10">
        <f t="shared" si="8"/>
        <v>0</v>
      </c>
      <c r="T37" t="s">
        <v>85</v>
      </c>
    </row>
    <row r="38" spans="1:20" x14ac:dyDescent="0.2">
      <c r="A38" s="14">
        <v>34</v>
      </c>
      <c r="B38" t="s">
        <v>104</v>
      </c>
      <c r="C38" s="7">
        <v>885800</v>
      </c>
      <c r="D38" s="51">
        <f t="shared" si="1"/>
        <v>1.7409591194968554</v>
      </c>
      <c r="E38" s="7"/>
      <c r="F38" s="7"/>
      <c r="G38" s="6"/>
      <c r="H38" s="8"/>
      <c r="I38" s="9"/>
      <c r="J38" s="7"/>
      <c r="K38" s="10"/>
      <c r="L38" s="10">
        <f>Table1[[#This Row],[Min]]/60</f>
        <v>0</v>
      </c>
      <c r="M38" s="7">
        <f t="shared" si="6"/>
        <v>1024</v>
      </c>
      <c r="N38" s="7">
        <f>Table1[[#This Row],[Cur]]*Table1[[#This Row],[Par]]</f>
        <v>1024</v>
      </c>
      <c r="O38" s="13">
        <v>1</v>
      </c>
      <c r="P38" s="10">
        <f t="shared" si="7"/>
        <v>885.8</v>
      </c>
      <c r="Q38" s="6">
        <f>Table1[[#This Row],[Next]]*Table1[[#This Row],[Par]]</f>
        <v>1024</v>
      </c>
      <c r="R38" s="6">
        <v>1</v>
      </c>
      <c r="S38" s="10">
        <f t="shared" si="8"/>
        <v>885.8</v>
      </c>
      <c r="T38" t="s">
        <v>105</v>
      </c>
    </row>
    <row r="39" spans="1:20" x14ac:dyDescent="0.2">
      <c r="A39" s="14">
        <v>35</v>
      </c>
      <c r="B39" s="6"/>
      <c r="C39" s="7"/>
      <c r="D39" s="51"/>
      <c r="E39" s="7"/>
      <c r="F39" s="7"/>
      <c r="G39" s="6"/>
      <c r="H39" s="8"/>
      <c r="I39" s="9"/>
      <c r="J39" s="7"/>
      <c r="K39" s="10"/>
      <c r="L39" s="10"/>
      <c r="M39" s="7"/>
      <c r="N39" s="7">
        <f>Table1[[#This Row],[Cur]]*Table1[[#This Row],[Par]]</f>
        <v>0</v>
      </c>
      <c r="O39" s="13"/>
      <c r="P39" s="10">
        <f t="shared" si="7"/>
        <v>0</v>
      </c>
      <c r="Q39" s="6">
        <f>Table1[[#This Row],[Next]]*Table1[[#This Row],[Par]]</f>
        <v>0</v>
      </c>
      <c r="R39" s="6"/>
      <c r="S39" s="10">
        <f t="shared" si="8"/>
        <v>0</v>
      </c>
      <c r="T39" s="15"/>
    </row>
    <row r="40" spans="1:20" x14ac:dyDescent="0.2">
      <c r="A40" s="14">
        <v>36</v>
      </c>
      <c r="B40" s="6"/>
      <c r="C40" s="7"/>
      <c r="D40" s="51"/>
      <c r="E40" s="7"/>
      <c r="F40" s="7"/>
      <c r="G40" s="6"/>
      <c r="H40" s="8"/>
      <c r="I40" s="9"/>
      <c r="J40" s="7"/>
      <c r="K40" s="10"/>
      <c r="L40" s="10"/>
      <c r="M40" s="7"/>
      <c r="N40" s="7">
        <f>Table1[[#This Row],[Cur]]*Table1[[#This Row],[Par]]</f>
        <v>0</v>
      </c>
      <c r="O40" s="13"/>
      <c r="P40" s="10">
        <f t="shared" si="7"/>
        <v>0</v>
      </c>
      <c r="Q40" s="6">
        <f>Table1[[#This Row],[Next]]*Table1[[#This Row],[Par]]</f>
        <v>0</v>
      </c>
      <c r="R40" s="6"/>
      <c r="S40" s="10">
        <f t="shared" si="8"/>
        <v>0</v>
      </c>
      <c r="T40" s="15"/>
    </row>
    <row r="41" spans="1:20" x14ac:dyDescent="0.2">
      <c r="A41" s="14">
        <v>37</v>
      </c>
      <c r="B41" s="6"/>
      <c r="C41" s="7"/>
      <c r="D41" s="51"/>
      <c r="E41" s="7"/>
      <c r="F41" s="7"/>
      <c r="G41" s="6"/>
      <c r="H41" s="8"/>
      <c r="I41" s="9"/>
      <c r="J41" s="7"/>
      <c r="K41" s="10"/>
      <c r="L41" s="10"/>
      <c r="M41" s="7"/>
      <c r="N41" s="7">
        <f>Table1[[#This Row],[Cur]]*Table1[[#This Row],[Par]]</f>
        <v>0</v>
      </c>
      <c r="O41" s="13"/>
      <c r="P41" s="10">
        <f t="shared" si="7"/>
        <v>0</v>
      </c>
      <c r="Q41" s="6">
        <f>Table1[[#This Row],[Next]]*Table1[[#This Row],[Par]]</f>
        <v>0</v>
      </c>
      <c r="R41" s="6"/>
      <c r="S41" s="10">
        <f t="shared" si="8"/>
        <v>0</v>
      </c>
      <c r="T41" s="15"/>
    </row>
    <row r="42" spans="1:20" x14ac:dyDescent="0.2">
      <c r="A42" s="17">
        <v>38</v>
      </c>
      <c r="B42" s="18"/>
      <c r="C42" s="19"/>
      <c r="D42" s="52"/>
      <c r="E42" s="19"/>
      <c r="F42" s="19"/>
      <c r="G42" s="20"/>
      <c r="H42" s="21"/>
      <c r="I42" s="21"/>
      <c r="J42" s="19"/>
      <c r="K42" s="31"/>
      <c r="L42" s="31"/>
      <c r="M42" s="40"/>
      <c r="N42" s="7">
        <f>Table1[[#This Row],[Cur]]*Table1[[#This Row],[Par]]</f>
        <v>0</v>
      </c>
      <c r="O42" s="29"/>
      <c r="P42" s="10">
        <f t="shared" si="7"/>
        <v>0</v>
      </c>
      <c r="Q42" s="6">
        <f>Table1[[#This Row],[Next]]*Table1[[#This Row],[Par]]</f>
        <v>0</v>
      </c>
      <c r="R42" s="18"/>
      <c r="S42" s="10">
        <f t="shared" si="8"/>
        <v>0</v>
      </c>
      <c r="T42" s="22"/>
    </row>
  </sheetData>
  <phoneticPr fontId="6" type="noConversion"/>
  <conditionalFormatting sqref="E1:F2 E3:E1048576">
    <cfRule type="top10" dxfId="63" priority="1" rank="1"/>
  </conditionalFormatting>
  <hyperlinks>
    <hyperlink ref="T21" r:id="rId1" display="https://chiwawadog.com/" xr:uid="{57F6E6F9-EF67-1749-9595-258F687EB953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9A8A-1349-6245-9954-4F597A230131}">
  <dimension ref="A1:J12"/>
  <sheetViews>
    <sheetView zoomScale="120" zoomScaleNormal="120" workbookViewId="0">
      <selection activeCell="K1" sqref="K1"/>
    </sheetView>
  </sheetViews>
  <sheetFormatPr baseColWidth="10" defaultRowHeight="16" x14ac:dyDescent="0.2"/>
  <cols>
    <col min="1" max="1" width="4.83203125" customWidth="1"/>
    <col min="2" max="2" width="18.33203125" bestFit="1" customWidth="1"/>
    <col min="3" max="3" width="6.6640625" bestFit="1" customWidth="1"/>
    <col min="4" max="5" width="9.6640625" customWidth="1"/>
    <col min="6" max="6" width="9.6640625" style="1" customWidth="1"/>
    <col min="7" max="7" width="11" customWidth="1"/>
    <col min="9" max="9" width="5.83203125" style="4" customWidth="1"/>
    <col min="10" max="10" width="4.5" customWidth="1"/>
  </cols>
  <sheetData>
    <row r="1" spans="1:10" x14ac:dyDescent="0.2">
      <c r="A1" s="42" t="s">
        <v>62</v>
      </c>
      <c r="B1" s="45" t="s">
        <v>74</v>
      </c>
      <c r="C1" s="45" t="s">
        <v>69</v>
      </c>
      <c r="D1" s="45" t="s">
        <v>67</v>
      </c>
      <c r="E1" s="45" t="s">
        <v>68</v>
      </c>
      <c r="F1" s="46" t="s">
        <v>57</v>
      </c>
      <c r="G1" s="45" t="s">
        <v>70</v>
      </c>
      <c r="H1" s="45" t="s">
        <v>72</v>
      </c>
      <c r="I1" s="47" t="s">
        <v>71</v>
      </c>
      <c r="J1" s="41" t="s">
        <v>73</v>
      </c>
    </row>
    <row r="2" spans="1:10" x14ac:dyDescent="0.2">
      <c r="A2" s="48">
        <v>17</v>
      </c>
      <c r="B2" s="36" t="s">
        <v>20</v>
      </c>
      <c r="C2" s="37">
        <v>141</v>
      </c>
      <c r="D2" s="37">
        <v>61</v>
      </c>
      <c r="E2" s="38">
        <v>61</v>
      </c>
      <c r="F2" s="43">
        <v>1</v>
      </c>
      <c r="G2" s="37">
        <v>17054</v>
      </c>
      <c r="H2" s="39">
        <v>316.38900226336688</v>
      </c>
      <c r="I2" s="10">
        <v>5.2731500377227816</v>
      </c>
      <c r="J2" s="15">
        <v>2</v>
      </c>
    </row>
    <row r="3" spans="1:10" x14ac:dyDescent="0.2">
      <c r="A3" s="49">
        <v>18</v>
      </c>
      <c r="B3" s="32" t="s">
        <v>16</v>
      </c>
      <c r="C3" s="33">
        <v>202</v>
      </c>
      <c r="D3" s="33">
        <v>100</v>
      </c>
      <c r="E3" s="34">
        <v>39</v>
      </c>
      <c r="F3" s="44">
        <v>1</v>
      </c>
      <c r="G3" s="33">
        <v>17054</v>
      </c>
      <c r="H3" s="35">
        <v>316.38900226336688</v>
      </c>
      <c r="I3" s="10">
        <v>5.2731500377227816</v>
      </c>
      <c r="J3" s="15">
        <v>0</v>
      </c>
    </row>
    <row r="4" spans="1:10" x14ac:dyDescent="0.2">
      <c r="A4" s="48">
        <v>19</v>
      </c>
      <c r="B4" s="36" t="s">
        <v>4</v>
      </c>
      <c r="C4" s="37">
        <v>302</v>
      </c>
      <c r="D4" s="37">
        <v>168</v>
      </c>
      <c r="E4" s="38">
        <v>7</v>
      </c>
      <c r="F4" s="43">
        <v>1</v>
      </c>
      <c r="G4" s="37">
        <v>17054</v>
      </c>
      <c r="H4" s="39">
        <v>316.38900226336688</v>
      </c>
      <c r="I4" s="10">
        <v>5.2731500377227816</v>
      </c>
      <c r="J4" s="15">
        <v>2</v>
      </c>
    </row>
    <row r="5" spans="1:10" x14ac:dyDescent="0.2">
      <c r="A5" s="49">
        <v>20</v>
      </c>
      <c r="B5" s="32" t="s">
        <v>18</v>
      </c>
      <c r="C5" s="33">
        <v>470</v>
      </c>
      <c r="D5" s="33">
        <v>288</v>
      </c>
      <c r="E5" s="34">
        <v>-41</v>
      </c>
      <c r="F5" s="44">
        <v>2</v>
      </c>
      <c r="G5" s="33">
        <v>34108</v>
      </c>
      <c r="H5" s="35">
        <v>632.77800452673375</v>
      </c>
      <c r="I5" s="10">
        <v>10.546300075445563</v>
      </c>
      <c r="J5" s="15">
        <v>0</v>
      </c>
    </row>
    <row r="6" spans="1:10" x14ac:dyDescent="0.2">
      <c r="A6" s="48">
        <v>21</v>
      </c>
      <c r="B6" s="36" t="s">
        <v>34</v>
      </c>
      <c r="C6" s="37">
        <v>758</v>
      </c>
      <c r="D6" s="37">
        <v>495</v>
      </c>
      <c r="E6" s="38">
        <v>-122</v>
      </c>
      <c r="F6" s="43">
        <v>4</v>
      </c>
      <c r="G6" s="37">
        <v>68216</v>
      </c>
      <c r="H6" s="39">
        <v>1265.5560090534675</v>
      </c>
      <c r="I6" s="10">
        <v>21.092600150891126</v>
      </c>
      <c r="J6" s="15">
        <v>2</v>
      </c>
    </row>
    <row r="7" spans="1:10" x14ac:dyDescent="0.2">
      <c r="A7" s="49">
        <v>22</v>
      </c>
      <c r="B7" s="32" t="s">
        <v>51</v>
      </c>
      <c r="C7" s="33">
        <v>1253</v>
      </c>
      <c r="D7" s="33">
        <v>856</v>
      </c>
      <c r="E7" s="34">
        <v>-256</v>
      </c>
      <c r="F7" s="44">
        <v>7</v>
      </c>
      <c r="G7" s="33">
        <v>119378</v>
      </c>
      <c r="H7" s="35">
        <v>2214.7230158435677</v>
      </c>
      <c r="I7" s="10">
        <v>36.912050264059459</v>
      </c>
      <c r="J7" s="15">
        <v>0</v>
      </c>
    </row>
    <row r="8" spans="1:10" x14ac:dyDescent="0.2">
      <c r="A8" s="48">
        <v>23</v>
      </c>
      <c r="B8" s="36" t="s">
        <v>26</v>
      </c>
      <c r="C8" s="37">
        <v>2109</v>
      </c>
      <c r="D8" s="37">
        <v>1482</v>
      </c>
      <c r="E8" s="38">
        <v>-486</v>
      </c>
      <c r="F8" s="43">
        <v>14</v>
      </c>
      <c r="G8" s="37">
        <v>238756</v>
      </c>
      <c r="H8" s="39">
        <v>4429.4460316871355</v>
      </c>
      <c r="I8" s="10">
        <v>73.824100528118919</v>
      </c>
      <c r="J8" s="15">
        <v>1</v>
      </c>
    </row>
    <row r="9" spans="1:10" x14ac:dyDescent="0.2">
      <c r="A9" s="49">
        <v>24</v>
      </c>
      <c r="B9" s="32" t="s">
        <v>28</v>
      </c>
      <c r="C9" s="33">
        <v>3591</v>
      </c>
      <c r="D9" s="33">
        <v>2609</v>
      </c>
      <c r="E9" s="34">
        <v>-841</v>
      </c>
      <c r="F9" s="44">
        <v>26</v>
      </c>
      <c r="G9" s="33">
        <v>443404</v>
      </c>
      <c r="H9" s="35">
        <v>8226.1140588475373</v>
      </c>
      <c r="I9" s="10">
        <v>137.10190098079229</v>
      </c>
      <c r="J9" s="15">
        <v>1</v>
      </c>
    </row>
    <row r="10" spans="1:10" x14ac:dyDescent="0.2">
      <c r="A10" s="48">
        <v>25</v>
      </c>
      <c r="B10" s="36" t="s">
        <v>29</v>
      </c>
      <c r="C10" s="37">
        <v>6200</v>
      </c>
      <c r="D10" s="37">
        <v>4400</v>
      </c>
      <c r="E10" s="38">
        <v>-1659</v>
      </c>
      <c r="F10" s="43">
        <v>56</v>
      </c>
      <c r="G10" s="37">
        <v>955024</v>
      </c>
      <c r="H10" s="39">
        <v>17717.784126748542</v>
      </c>
      <c r="I10" s="10">
        <v>295.29640211247568</v>
      </c>
      <c r="J10" s="15">
        <v>1</v>
      </c>
    </row>
    <row r="11" spans="1:10" x14ac:dyDescent="0.2">
      <c r="A11" s="49">
        <v>26</v>
      </c>
      <c r="B11" s="32" t="s">
        <v>56</v>
      </c>
      <c r="C11" s="33">
        <v>10600</v>
      </c>
      <c r="D11" s="33">
        <v>7800</v>
      </c>
      <c r="E11" s="34">
        <v>-2659</v>
      </c>
      <c r="F11" s="44">
        <v>104</v>
      </c>
      <c r="G11" s="33">
        <v>1773616</v>
      </c>
      <c r="H11" s="35">
        <v>32904.456235390149</v>
      </c>
      <c r="I11" s="10">
        <v>548.40760392316918</v>
      </c>
      <c r="J11" s="15">
        <v>2</v>
      </c>
    </row>
    <row r="12" spans="1:10" x14ac:dyDescent="0.2">
      <c r="A12" s="48">
        <v>27</v>
      </c>
      <c r="B12" s="36" t="s">
        <v>65</v>
      </c>
      <c r="C12" s="37">
        <v>18400</v>
      </c>
      <c r="D12" s="37"/>
      <c r="E12" s="38"/>
      <c r="F12" s="43"/>
      <c r="G12" s="37"/>
      <c r="H12" s="39"/>
      <c r="I12" s="10"/>
      <c r="J12" s="1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2021-04-15T21:37:41Z</dcterms:created>
  <dcterms:modified xsi:type="dcterms:W3CDTF">2021-07-17T19:57:46Z</dcterms:modified>
</cp:coreProperties>
</file>