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Christensen\Dropbox\BYU\8. Winter 2021\CS 312 - Martinez, Tony R\Network Router\"/>
    </mc:Choice>
  </mc:AlternateContent>
  <xr:revisionPtr revIDLastSave="0" documentId="13_ncr:1_{EBC380DD-EAE0-4BFE-8E9F-24599C935A50}" xr6:coauthVersionLast="45" xr6:coauthVersionMax="46" xr10:uidLastSave="{00000000-0000-0000-0000-000000000000}"/>
  <bookViews>
    <workbookView xWindow="-120" yWindow="-120" windowWidth="29040" windowHeight="15840" xr2:uid="{BDC5C5AD-95A7-49EF-993D-4371135016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Z117" i="1"/>
  <c r="AB117" i="1" s="1"/>
  <c r="Z112" i="1"/>
  <c r="AB112" i="1" s="1"/>
  <c r="X112" i="1"/>
  <c r="Z107" i="1"/>
  <c r="X107" i="1"/>
  <c r="AB107" i="1" s="1"/>
  <c r="Z102" i="1"/>
  <c r="X102" i="1"/>
  <c r="AB102" i="1" s="1"/>
  <c r="AB97" i="1"/>
  <c r="Z97" i="1"/>
  <c r="X97" i="1"/>
  <c r="E27" i="1" l="1"/>
  <c r="F29" i="1"/>
  <c r="F27" i="1"/>
  <c r="F26" i="1"/>
  <c r="F25" i="1"/>
  <c r="W19" i="1" l="1"/>
  <c r="W24" i="1"/>
  <c r="Y24" i="1" s="1"/>
  <c r="W29" i="1"/>
  <c r="W34" i="1"/>
  <c r="W14" i="1"/>
  <c r="U19" i="1"/>
  <c r="E26" i="1" s="1"/>
  <c r="U24" i="1"/>
  <c r="U29" i="1"/>
  <c r="E28" i="1" s="1"/>
  <c r="E29" i="1"/>
  <c r="U14" i="1"/>
  <c r="E25" i="1" s="1"/>
  <c r="Y19" i="1" l="1"/>
  <c r="Y14" i="1"/>
  <c r="Y34" i="1"/>
  <c r="Y29" i="1"/>
  <c r="C14" i="1"/>
  <c r="C11" i="1"/>
  <c r="F5" i="1" s="1"/>
  <c r="D5" i="1"/>
  <c r="E5" i="1"/>
  <c r="C3" i="1"/>
  <c r="F4" i="1" l="1"/>
  <c r="D7" i="1"/>
  <c r="F7" i="1" s="1"/>
  <c r="D6" i="1"/>
  <c r="F6" i="1" s="1"/>
  <c r="D8" i="1"/>
  <c r="F8" i="1" s="1"/>
  <c r="D20" i="1" s="1"/>
  <c r="E8" i="1"/>
  <c r="D3" i="1"/>
  <c r="F3" i="1" s="1"/>
  <c r="E4" i="1"/>
  <c r="E6" i="1"/>
  <c r="E7" i="1"/>
  <c r="E3" i="1"/>
</calcChain>
</file>

<file path=xl/sharedStrings.xml><?xml version="1.0" encoding="utf-8"?>
<sst xmlns="http://schemas.openxmlformats.org/spreadsheetml/2006/main" count="29" uniqueCount="19">
  <si>
    <t>n</t>
  </si>
  <si>
    <t>Practical</t>
  </si>
  <si>
    <t>Theoretical</t>
  </si>
  <si>
    <t>Pratical with K</t>
  </si>
  <si>
    <t>k</t>
  </si>
  <si>
    <t>(in seconds)</t>
  </si>
  <si>
    <t>Trail 5</t>
  </si>
  <si>
    <t>Trail 4</t>
  </si>
  <si>
    <t>Trail 3</t>
  </si>
  <si>
    <t>Trail 2</t>
  </si>
  <si>
    <t>Trail 1</t>
  </si>
  <si>
    <t>Raw Array Times</t>
  </si>
  <si>
    <t>Raw Heap Times</t>
  </si>
  <si>
    <t>Estimated Difference</t>
  </si>
  <si>
    <t>Actual Difference</t>
  </si>
  <si>
    <t>Raw Heap Time</t>
  </si>
  <si>
    <t>Theoretical log n</t>
  </si>
  <si>
    <t>Heap with K</t>
  </si>
  <si>
    <t>Estimation: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</si>
</sst>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/>
              <a:t>Theoretical - n log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Theoretical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Sheet1!$C$4:$C$8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10</c:v>
                </c:pt>
                <c:pt idx="1">
                  <c:v>200</c:v>
                </c:pt>
                <c:pt idx="2">
                  <c:v>3000</c:v>
                </c:pt>
                <c:pt idx="3">
                  <c:v>40000</c:v>
                </c:pt>
                <c:pt idx="4">
                  <c:v>500000</c:v>
                </c:pt>
                <c:pt idx="5">
                  <c:v>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4-407F-965C-E37DC23EC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708000"/>
        <c:axId val="282706752"/>
      </c:lineChart>
      <c:catAx>
        <c:axId val="282708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82706752"/>
        <c:crosses val="autoZero"/>
        <c:auto val="1"/>
        <c:lblAlgn val="ctr"/>
        <c:lblOffset val="100"/>
        <c:noMultiLvlLbl val="0"/>
      </c:catAx>
      <c:valAx>
        <c:axId val="2827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8270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/>
              <a:t>Raw Heap Times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Sheet1!$F$24</c:f>
              <c:strCache>
                <c:ptCount val="1"/>
                <c:pt idx="0">
                  <c:v>Raw Heap Time</c:v>
                </c:pt>
              </c:strCache>
            </c:strRef>
          </c:tx>
          <c:marker>
            <c:symbol val="none"/>
          </c:marker>
          <c:cat>
            <c:numRef>
              <c:f>Sheet1!$D$25:$D$29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Sheet1!$F$25:$F$29</c:f>
              <c:numCache>
                <c:formatCode>General</c:formatCode>
                <c:ptCount val="5"/>
                <c:pt idx="0">
                  <c:v>3.5981178283691359E-3</c:v>
                </c:pt>
                <c:pt idx="1">
                  <c:v>5.6182003021240157E-2</c:v>
                </c:pt>
                <c:pt idx="2">
                  <c:v>0.80573592185974108</c:v>
                </c:pt>
                <c:pt idx="3">
                  <c:v>10.34881310462946</c:v>
                </c:pt>
                <c:pt idx="4">
                  <c:v>144.96491091802599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826-4676-8275-D6C234C06CDA}"/>
            </c:ext>
          </c:extLst>
        </c:ser>
        <c:ser>
          <c:idx val="3"/>
          <c:order val="1"/>
          <c:tx>
            <c:strRef>
              <c:f>Sheet1!$F$24</c:f>
              <c:strCache>
                <c:ptCount val="1"/>
                <c:pt idx="0">
                  <c:v>Raw Heap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Sheet1!$D$25:$D$29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Sheet1!$F$25:$F$29</c:f>
              <c:numCache>
                <c:formatCode>General</c:formatCode>
                <c:ptCount val="5"/>
                <c:pt idx="0">
                  <c:v>3.5981178283691359E-3</c:v>
                </c:pt>
                <c:pt idx="1">
                  <c:v>5.6182003021240157E-2</c:v>
                </c:pt>
                <c:pt idx="2">
                  <c:v>0.80573592185974108</c:v>
                </c:pt>
                <c:pt idx="3">
                  <c:v>10.34881310462946</c:v>
                </c:pt>
                <c:pt idx="4">
                  <c:v>144.96491091802599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826-4676-8275-D6C234C06CDA}"/>
            </c:ext>
          </c:extLst>
        </c:ser>
        <c:ser>
          <c:idx val="1"/>
          <c:order val="2"/>
          <c:tx>
            <c:strRef>
              <c:f>Sheet1!$F$24</c:f>
              <c:strCache>
                <c:ptCount val="1"/>
                <c:pt idx="0">
                  <c:v>Raw Heap Time</c:v>
                </c:pt>
              </c:strCache>
            </c:strRef>
          </c:tx>
          <c:marker>
            <c:symbol val="none"/>
          </c:marker>
          <c:cat>
            <c:numRef>
              <c:f>Sheet1!$D$25:$D$29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Sheet1!$F$25:$F$29</c:f>
              <c:numCache>
                <c:formatCode>General</c:formatCode>
                <c:ptCount val="5"/>
                <c:pt idx="0">
                  <c:v>3.5981178283691359E-3</c:v>
                </c:pt>
                <c:pt idx="1">
                  <c:v>5.6182003021240157E-2</c:v>
                </c:pt>
                <c:pt idx="2">
                  <c:v>0.80573592185974108</c:v>
                </c:pt>
                <c:pt idx="3">
                  <c:v>10.34881310462946</c:v>
                </c:pt>
                <c:pt idx="4">
                  <c:v>144.96491091802599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826-4676-8275-D6C234C06CDA}"/>
            </c:ext>
          </c:extLst>
        </c:ser>
        <c:ser>
          <c:idx val="0"/>
          <c:order val="3"/>
          <c:tx>
            <c:strRef>
              <c:f>Sheet1!$F$24</c:f>
              <c:strCache>
                <c:ptCount val="1"/>
                <c:pt idx="0">
                  <c:v>Raw Heap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Sheet1!$D$25:$D$29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Sheet1!$F$25:$F$29</c:f>
              <c:numCache>
                <c:formatCode>General</c:formatCode>
                <c:ptCount val="5"/>
                <c:pt idx="0">
                  <c:v>3.5981178283691359E-3</c:v>
                </c:pt>
                <c:pt idx="1">
                  <c:v>5.6182003021240157E-2</c:v>
                </c:pt>
                <c:pt idx="2">
                  <c:v>0.80573592185974108</c:v>
                </c:pt>
                <c:pt idx="3">
                  <c:v>10.34881310462946</c:v>
                </c:pt>
                <c:pt idx="4">
                  <c:v>144.96491091802599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826-4676-8275-D6C234C06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413472"/>
        <c:axId val="270393920"/>
      </c:lineChart>
      <c:catAx>
        <c:axId val="2704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70393920"/>
        <c:crosses val="autoZero"/>
        <c:auto val="1"/>
        <c:lblAlgn val="ctr"/>
        <c:lblOffset val="100"/>
        <c:noMultiLvlLbl val="0"/>
      </c:catAx>
      <c:valAx>
        <c:axId val="270393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70413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/>
              <a:t>Heap vs Stack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Sheet1!$F$24</c:f>
              <c:strCache>
                <c:ptCount val="1"/>
                <c:pt idx="0">
                  <c:v>Raw Heap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Sheet1!$D$25:$D$29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Sheet1!$F$25:$F$29</c:f>
              <c:numCache>
                <c:formatCode>General</c:formatCode>
                <c:ptCount val="5"/>
                <c:pt idx="0">
                  <c:v>3.5981178283691359E-3</c:v>
                </c:pt>
                <c:pt idx="1">
                  <c:v>5.6182003021240157E-2</c:v>
                </c:pt>
                <c:pt idx="2">
                  <c:v>0.80573592185974108</c:v>
                </c:pt>
                <c:pt idx="3">
                  <c:v>10.34881310462946</c:v>
                </c:pt>
                <c:pt idx="4">
                  <c:v>144.96491091802599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1-4804-93F8-33F9459994DA}"/>
            </c:ext>
          </c:extLst>
        </c:ser>
        <c:ser>
          <c:idx val="1"/>
          <c:order val="1"/>
          <c:tx>
            <c:strRef>
              <c:f>Sheet1!$E$24</c:f>
              <c:strCache>
                <c:ptCount val="1"/>
                <c:pt idx="0">
                  <c:v>Raw Array Times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Sheet1!$D$25:$D$29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Sheet1!$E$25:$E$29</c:f>
              <c:numCache>
                <c:formatCode>General</c:formatCode>
                <c:ptCount val="5"/>
                <c:pt idx="0">
                  <c:v>3.2004356384277314E-3</c:v>
                </c:pt>
                <c:pt idx="1">
                  <c:v>0.24132232666015579</c:v>
                </c:pt>
                <c:pt idx="2">
                  <c:v>10.553938974800001</c:v>
                </c:pt>
                <c:pt idx="3">
                  <c:v>1053.9418581541881</c:v>
                </c:pt>
                <c:pt idx="4">
                  <c:v>105539.389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1-4804-93F8-33F945999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873920"/>
        <c:axId val="272877248"/>
      </c:lineChart>
      <c:catAx>
        <c:axId val="2728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72877248"/>
        <c:crosses val="autoZero"/>
        <c:auto val="1"/>
        <c:lblAlgn val="ctr"/>
        <c:lblOffset val="100"/>
        <c:noMultiLvlLbl val="0"/>
      </c:catAx>
      <c:valAx>
        <c:axId val="272877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728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Sheet1!$E$24</c:f>
              <c:strCache>
                <c:ptCount val="1"/>
                <c:pt idx="0">
                  <c:v>Raw Array Times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Sheet1!$D$25:$D$29</c15:sqref>
                  </c15:fullRef>
                </c:ext>
              </c:extLst>
              <c:f>Sheet1!$D$25:$D$28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Sheet1!$E$25:$E$29</c15:sqref>
                  </c15:fullRef>
                </c:ext>
              </c:extLst>
              <c:f>Sheet1!$E$25:$E$28</c:f>
              <c:numCache>
                <c:formatCode>General</c:formatCode>
                <c:ptCount val="4"/>
                <c:pt idx="0">
                  <c:v>3.2004356384277314E-3</c:v>
                </c:pt>
                <c:pt idx="1">
                  <c:v>0.24132232666015579</c:v>
                </c:pt>
                <c:pt idx="2">
                  <c:v>10.553938974800001</c:v>
                </c:pt>
                <c:pt idx="3">
                  <c:v>1053.9418581541881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4-4D07-8FA1-2936013B8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203840"/>
        <c:axId val="955795120"/>
      </c:lineChart>
      <c:catAx>
        <c:axId val="9512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95120"/>
        <c:crosses val="autoZero"/>
        <c:auto val="1"/>
        <c:lblAlgn val="ctr"/>
        <c:lblOffset val="100"/>
        <c:noMultiLvlLbl val="0"/>
      </c:catAx>
      <c:valAx>
        <c:axId val="955795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0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598804</xdr:colOff>
      <xdr:row>7</xdr:row>
      <xdr:rowOff>185860</xdr:rowOff>
    </xdr:from>
    <xdr:to>
      <xdr:col>17</xdr:col>
      <xdr:colOff>287189</xdr:colOff>
      <xdr:row>22</xdr:row>
      <xdr:rowOff>71560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7D35D7-F7C9-4071-A1D9-7ABF0ACD1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177362</xdr:colOff>
      <xdr:row>23</xdr:row>
      <xdr:rowOff>21021</xdr:rowOff>
    </xdr:from>
    <xdr:to>
      <xdr:col>17</xdr:col>
      <xdr:colOff>472966</xdr:colOff>
      <xdr:row>37</xdr:row>
      <xdr:rowOff>97221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110017-A0A1-4392-A5C6-093E7A2F2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266815</xdr:colOff>
      <xdr:row>56</xdr:row>
      <xdr:rowOff>124578</xdr:rowOff>
    </xdr:from>
    <xdr:to>
      <xdr:col>17</xdr:col>
      <xdr:colOff>562419</xdr:colOff>
      <xdr:row>71</xdr:row>
      <xdr:rowOff>10278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34113D-F2E8-484A-8B1B-50293C598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560155</xdr:colOff>
      <xdr:row>21</xdr:row>
      <xdr:rowOff>42284</xdr:rowOff>
    </xdr:from>
    <xdr:to>
      <xdr:col>11</xdr:col>
      <xdr:colOff>150964</xdr:colOff>
      <xdr:row>21</xdr:row>
      <xdr:rowOff>174260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64EB2FF-E612-44F0-9B12-DD21B79C3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07759" y="4042784"/>
          <a:ext cx="201846" cy="131976"/>
        </a:xfrm>
        <a:prstGeom prst="rect">
          <a:avLst/>
        </a:prstGeom>
      </xdr:spPr>
    </xdr:pic>
    <xdr:clientData/>
  </xdr:twoCellAnchor>
  <xdr:twoCellAnchor editAs="oneCell">
    <xdr:from>
      <xdr:col>11</xdr:col>
      <xdr:colOff>144648</xdr:colOff>
      <xdr:row>31</xdr:row>
      <xdr:rowOff>97457</xdr:rowOff>
    </xdr:from>
    <xdr:to>
      <xdr:col>11</xdr:col>
      <xdr:colOff>345057</xdr:colOff>
      <xdr:row>32</xdr:row>
      <xdr:rowOff>38933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056191-CD25-4692-97F6-5AA696BAC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55173" y="6050582"/>
          <a:ext cx="200409" cy="131976"/>
        </a:xfrm>
        <a:prstGeom prst="rect">
          <a:avLst/>
        </a:prstGeom>
      </xdr:spPr>
    </xdr:pic>
    <xdr:clientData/>
  </xdr:twoCellAnchor>
  <xdr:twoCellAnchor editAs="oneCell">
    <xdr:from>
      <xdr:col>11</xdr:col>
      <xdr:colOff>221567</xdr:colOff>
      <xdr:row>50</xdr:row>
      <xdr:rowOff>149395</xdr:rowOff>
    </xdr:from>
    <xdr:to>
      <xdr:col>11</xdr:col>
      <xdr:colOff>423413</xdr:colOff>
      <xdr:row>51</xdr:row>
      <xdr:rowOff>90871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789AE9-6E5B-42C3-8A6E-DD46D1B2F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80209" y="9674395"/>
          <a:ext cx="201846" cy="131976"/>
        </a:xfrm>
        <a:prstGeom prst="rect">
          <a:avLst/>
        </a:prstGeom>
      </xdr:spPr>
    </xdr:pic>
    <xdr:clientData/>
  </xdr:twoCellAnchor>
  <xdr:twoCellAnchor>
    <xdr:from>
      <xdr:col>10</xdr:col>
      <xdr:colOff>224118</xdr:colOff>
      <xdr:row>39</xdr:row>
      <xdr:rowOff>45943</xdr:rowOff>
    </xdr:from>
    <xdr:to>
      <xdr:col>17</xdr:col>
      <xdr:colOff>560294</xdr:colOff>
      <xdr:row>53</xdr:row>
      <xdr:rowOff>122143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B4B1A-9D83-4D28-B68E-A14F071FC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246171</xdr:colOff>
      <xdr:row>48</xdr:row>
      <xdr:rowOff>88267</xdr:rowOff>
    </xdr:from>
    <xdr:to>
      <xdr:col>11</xdr:col>
      <xdr:colOff>447894</xdr:colOff>
      <xdr:row>49</xdr:row>
      <xdr:rowOff>29743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140279A-4B29-41D5-B10E-CAF38B6F7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6696" y="9298942"/>
          <a:ext cx="201723" cy="131976"/>
        </a:xfrm>
        <a:prstGeom prst="rect">
          <a:avLst/>
        </a:prstGeom>
      </xdr:spPr>
    </xdr:pic>
    <xdr:clientData/>
  </xdr:twoCellAnchor>
  <xdr:twoCellAnchor editAs="oneCell">
    <xdr:from>
      <xdr:col>11</xdr:col>
      <xdr:colOff>274746</xdr:colOff>
      <xdr:row>65</xdr:row>
      <xdr:rowOff>164467</xdr:rowOff>
    </xdr:from>
    <xdr:to>
      <xdr:col>11</xdr:col>
      <xdr:colOff>476469</xdr:colOff>
      <xdr:row>66</xdr:row>
      <xdr:rowOff>105943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4032A13-4AD1-403A-B3AD-DC9C4980B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85271" y="12613642"/>
          <a:ext cx="201723" cy="131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9CB1-60DD-4C1C-B8D4-57656EBA196E}">
  <dimension ref="C2:AB121"/>
  <sheetViews>
    <sheetView tabSelected="1" topLeftCell="E22" zoomScaleNormal="100" workbookViewId="0">
      <selection activeCell="F28" sqref="F28"/>
    </sheetView>
  </sheetViews>
  <sheetFormatPr defaultRowHeight="15" x14ac:dyDescent="0.25"/>
  <cols>
    <col min="3" max="3" width="12.7109375" bestFit="1" customWidth="1"/>
    <col min="4" max="4" width="13.42578125" bestFit="1" customWidth="1"/>
    <col min="5" max="5" width="16.28515625" bestFit="1" customWidth="1"/>
    <col min="6" max="6" width="13.7109375" bestFit="1" customWidth="1"/>
    <col min="20" max="23" width="13.42578125" bestFit="1" customWidth="1"/>
    <col min="24" max="24" width="20" bestFit="1" customWidth="1"/>
    <col min="25" max="25" width="16.5703125" bestFit="1" customWidth="1"/>
  </cols>
  <sheetData>
    <row r="2" spans="3:25" x14ac:dyDescent="0.25">
      <c r="C2" t="s">
        <v>0</v>
      </c>
      <c r="D2" t="s">
        <v>1</v>
      </c>
      <c r="E2" t="s">
        <v>2</v>
      </c>
      <c r="F2" t="s">
        <v>3</v>
      </c>
    </row>
    <row r="3" spans="3:25" x14ac:dyDescent="0.25">
      <c r="C3">
        <f>10^1</f>
        <v>10</v>
      </c>
      <c r="D3">
        <f>(0+0+0+0+0+0+0+0)/10</f>
        <v>0</v>
      </c>
      <c r="E3">
        <f>C3*LOG(C3)</f>
        <v>10</v>
      </c>
      <c r="F3">
        <f>D3*C11</f>
        <v>0</v>
      </c>
      <c r="S3" t="s">
        <v>0</v>
      </c>
      <c r="T3" t="s">
        <v>10</v>
      </c>
      <c r="U3" t="s">
        <v>9</v>
      </c>
      <c r="V3" t="s">
        <v>8</v>
      </c>
      <c r="W3" t="s">
        <v>7</v>
      </c>
      <c r="X3" t="s">
        <v>6</v>
      </c>
    </row>
    <row r="4" spans="3:25" x14ac:dyDescent="0.25">
      <c r="C4">
        <v>100</v>
      </c>
      <c r="D4">
        <v>1E-3</v>
      </c>
      <c r="E4">
        <f t="shared" ref="E4:E8" si="0">C4*LOG(C4)</f>
        <v>200</v>
      </c>
      <c r="F4">
        <f>D4*C11</f>
        <v>570.36551765829688</v>
      </c>
      <c r="S4">
        <v>10</v>
      </c>
      <c r="T4">
        <v>0</v>
      </c>
      <c r="U4">
        <v>0</v>
      </c>
      <c r="V4">
        <v>0</v>
      </c>
      <c r="W4">
        <v>0</v>
      </c>
      <c r="X4">
        <v>0</v>
      </c>
      <c r="Y4" t="s">
        <v>5</v>
      </c>
    </row>
    <row r="5" spans="3:25" x14ac:dyDescent="0.25">
      <c r="C5">
        <v>1000</v>
      </c>
      <c r="D5">
        <f>(0.011+0.01+0.012+0.011+0.012)/5</f>
        <v>1.1199999999999998E-2</v>
      </c>
      <c r="E5">
        <f t="shared" si="0"/>
        <v>3000</v>
      </c>
      <c r="F5">
        <f>D5*C11</f>
        <v>6388.0937977729236</v>
      </c>
      <c r="S5">
        <v>100</v>
      </c>
      <c r="T5">
        <v>1E-3</v>
      </c>
      <c r="U5">
        <v>1E-3</v>
      </c>
      <c r="V5">
        <v>1E-3</v>
      </c>
      <c r="W5">
        <v>1E-3</v>
      </c>
      <c r="X5">
        <v>1E-3</v>
      </c>
    </row>
    <row r="6" spans="3:25" x14ac:dyDescent="0.25">
      <c r="C6">
        <v>10000</v>
      </c>
      <c r="D6">
        <f>(0.097+0.096+0.097+0.097+0.093+0.094)/6</f>
        <v>9.5666666666666664E-2</v>
      </c>
      <c r="E6">
        <f t="shared" si="0"/>
        <v>40000</v>
      </c>
      <c r="F6">
        <f>D6*C11</f>
        <v>54564.967855977062</v>
      </c>
      <c r="S6">
        <v>1000</v>
      </c>
      <c r="T6">
        <v>1.0999999999999999E-2</v>
      </c>
      <c r="U6">
        <v>0.01</v>
      </c>
      <c r="V6">
        <v>1.2E-2</v>
      </c>
      <c r="W6">
        <v>1.0999999999999999E-2</v>
      </c>
      <c r="X6">
        <v>1.2E-2</v>
      </c>
    </row>
    <row r="7" spans="3:25" x14ac:dyDescent="0.25">
      <c r="C7">
        <v>100000</v>
      </c>
      <c r="D7">
        <f>(0.893+0.888+0.879+0.876+0.859+0.856+0.878)/7</f>
        <v>0.87557142857142856</v>
      </c>
      <c r="E7">
        <f t="shared" si="0"/>
        <v>500000</v>
      </c>
      <c r="F7">
        <f>D7*C11</f>
        <v>499395.75110395736</v>
      </c>
      <c r="S7">
        <v>10000</v>
      </c>
      <c r="T7">
        <v>9.7000000000000003E-2</v>
      </c>
      <c r="U7">
        <v>9.6000000000000002E-2</v>
      </c>
      <c r="V7">
        <v>9.7000000000000003E-2</v>
      </c>
      <c r="W7">
        <v>9.7000000000000003E-2</v>
      </c>
      <c r="X7">
        <v>9.2999999999999999E-2</v>
      </c>
    </row>
    <row r="8" spans="3:25" x14ac:dyDescent="0.25">
      <c r="C8">
        <v>1000000</v>
      </c>
      <c r="D8">
        <f>(10.971+10.36+10.266)/3</f>
        <v>10.532333333333334</v>
      </c>
      <c r="E8">
        <f t="shared" si="0"/>
        <v>6000000</v>
      </c>
      <c r="F8">
        <f>D8*C11</f>
        <v>6007279.7538164025</v>
      </c>
      <c r="S8">
        <v>100000</v>
      </c>
      <c r="T8">
        <v>0.89300000000000002</v>
      </c>
      <c r="U8">
        <v>0.88800000000000001</v>
      </c>
      <c r="V8">
        <v>0.879</v>
      </c>
      <c r="W8">
        <v>0.876</v>
      </c>
      <c r="X8">
        <v>0.85899999999999999</v>
      </c>
    </row>
    <row r="9" spans="3:25" x14ac:dyDescent="0.25">
      <c r="S9">
        <v>1000000</v>
      </c>
      <c r="T9">
        <v>10.971</v>
      </c>
      <c r="U9">
        <v>10.36</v>
      </c>
      <c r="V9">
        <v>10.266</v>
      </c>
      <c r="W9">
        <v>10.125</v>
      </c>
      <c r="X9">
        <v>10.465999999999999</v>
      </c>
    </row>
    <row r="10" spans="3:25" x14ac:dyDescent="0.25">
      <c r="C10" t="s">
        <v>4</v>
      </c>
    </row>
    <row r="11" spans="3:25" x14ac:dyDescent="0.25">
      <c r="C11">
        <f>1/(1.75326167*10^-6)</f>
        <v>570365.51765829686</v>
      </c>
    </row>
    <row r="12" spans="3:25" ht="15.75" thickBot="1" x14ac:dyDescent="0.3"/>
    <row r="13" spans="3:25" ht="15.75" thickBot="1" x14ac:dyDescent="0.3">
      <c r="S13" s="1" t="s">
        <v>0</v>
      </c>
      <c r="T13" s="26" t="s">
        <v>11</v>
      </c>
      <c r="U13" s="27"/>
      <c r="V13" s="25" t="s">
        <v>12</v>
      </c>
      <c r="W13" s="25"/>
      <c r="X13" s="7" t="s">
        <v>13</v>
      </c>
      <c r="Y13" s="8" t="s">
        <v>14</v>
      </c>
    </row>
    <row r="14" spans="3:25" x14ac:dyDescent="0.25">
      <c r="C14">
        <f>1.75326167*10^-6</f>
        <v>1.7532616700000001E-6</v>
      </c>
      <c r="S14" s="21">
        <v>100</v>
      </c>
      <c r="T14" s="6">
        <v>2.99835205078125E-3</v>
      </c>
      <c r="U14" s="23">
        <f xml:space="preserve"> SUM(T14,T15,T16,T17,T18)/5</f>
        <v>3.2004356384277314E-3</v>
      </c>
      <c r="V14" s="6">
        <v>2.9988288879394501E-3</v>
      </c>
      <c r="W14" s="23">
        <f xml:space="preserve"> SUM(V14,V15,V16,V17,V18)/5</f>
        <v>3.5981178283691359E-3</v>
      </c>
      <c r="X14" s="24"/>
      <c r="Y14" s="10">
        <f>U14/W14</f>
        <v>0.88947493970155622</v>
      </c>
    </row>
    <row r="15" spans="3:25" x14ac:dyDescent="0.25">
      <c r="S15" s="21"/>
      <c r="T15" s="2">
        <v>4.00304794311523E-3</v>
      </c>
      <c r="U15" s="14"/>
      <c r="V15" s="2">
        <v>3.9947032928466797E-3</v>
      </c>
      <c r="W15" s="14"/>
      <c r="X15" s="16"/>
      <c r="Y15" s="11"/>
    </row>
    <row r="16" spans="3:25" x14ac:dyDescent="0.25">
      <c r="S16" s="21"/>
      <c r="T16" s="2">
        <v>3.0021667480468698E-3</v>
      </c>
      <c r="U16" s="14"/>
      <c r="V16" s="2">
        <v>2.9988288879394501E-3</v>
      </c>
      <c r="W16" s="14"/>
      <c r="X16" s="16"/>
      <c r="Y16" s="11"/>
    </row>
    <row r="17" spans="4:25" x14ac:dyDescent="0.25">
      <c r="S17" s="21"/>
      <c r="T17" s="2">
        <v>2.99835205078125E-3</v>
      </c>
      <c r="U17" s="14"/>
      <c r="V17" s="2">
        <v>3.9989948272705E-3</v>
      </c>
      <c r="W17" s="14"/>
      <c r="X17" s="16"/>
      <c r="Y17" s="11"/>
    </row>
    <row r="18" spans="4:25" ht="15.75" thickBot="1" x14ac:dyDescent="0.3">
      <c r="S18" s="28"/>
      <c r="T18" s="3">
        <v>3.0002593994140599E-3</v>
      </c>
      <c r="U18" s="18"/>
      <c r="V18" s="3">
        <v>3.9992332458495998E-3</v>
      </c>
      <c r="W18" s="18"/>
      <c r="X18" s="20"/>
      <c r="Y18" s="12"/>
    </row>
    <row r="19" spans="4:25" x14ac:dyDescent="0.25">
      <c r="S19" s="29">
        <v>1000</v>
      </c>
      <c r="T19" s="4">
        <v>0.24392175674438399</v>
      </c>
      <c r="U19" s="13">
        <f t="shared" ref="U19" si="1" xml:space="preserve"> SUM(T19,T20,T21,T22,T23)/5</f>
        <v>0.24132232666015579</v>
      </c>
      <c r="V19" s="4">
        <v>5.5981636047363198E-2</v>
      </c>
      <c r="W19" s="13">
        <f t="shared" ref="W19" si="2" xml:space="preserve"> SUM(V19,V20,V21,V22,V23)/5</f>
        <v>5.6182003021240157E-2</v>
      </c>
      <c r="X19" s="19"/>
      <c r="Y19" s="10">
        <f t="shared" ref="Y19" si="3">U19/W19</f>
        <v>4.2953670870175547</v>
      </c>
    </row>
    <row r="20" spans="4:25" x14ac:dyDescent="0.25">
      <c r="D20">
        <f>F8-E8</f>
        <v>7279.7538164025173</v>
      </c>
      <c r="S20" s="21"/>
      <c r="T20" s="2">
        <v>0.24092292785644501</v>
      </c>
      <c r="U20" s="14"/>
      <c r="V20" s="2">
        <v>5.5982589721679597E-2</v>
      </c>
      <c r="W20" s="14"/>
      <c r="X20" s="16"/>
      <c r="Y20" s="11"/>
    </row>
    <row r="21" spans="4:25" x14ac:dyDescent="0.25">
      <c r="S21" s="21"/>
      <c r="T21" s="2">
        <v>0.238921403884887</v>
      </c>
      <c r="U21" s="14"/>
      <c r="V21" s="2">
        <v>5.59809207916259E-2</v>
      </c>
      <c r="W21" s="14"/>
      <c r="X21" s="16"/>
      <c r="Y21" s="11"/>
    </row>
    <row r="22" spans="4:25" x14ac:dyDescent="0.25">
      <c r="S22" s="21"/>
      <c r="T22" s="2">
        <v>0.24292230606079099</v>
      </c>
      <c r="U22" s="14"/>
      <c r="V22" s="2">
        <v>5.5981636047363198E-2</v>
      </c>
      <c r="W22" s="14"/>
      <c r="X22" s="16"/>
      <c r="Y22" s="11"/>
    </row>
    <row r="23" spans="4:25" ht="15.75" thickBot="1" x14ac:dyDescent="0.3">
      <c r="S23" s="28"/>
      <c r="T23" s="3">
        <v>0.23992323875427199</v>
      </c>
      <c r="U23" s="18"/>
      <c r="V23" s="3">
        <v>5.6983232498168897E-2</v>
      </c>
      <c r="W23" s="18"/>
      <c r="X23" s="20"/>
      <c r="Y23" s="12"/>
    </row>
    <row r="24" spans="4:25" x14ac:dyDescent="0.25">
      <c r="D24" t="s">
        <v>0</v>
      </c>
      <c r="E24" t="s">
        <v>11</v>
      </c>
      <c r="F24" t="s">
        <v>15</v>
      </c>
      <c r="G24" t="s">
        <v>16</v>
      </c>
      <c r="H24" t="s">
        <v>17</v>
      </c>
      <c r="S24" s="29">
        <v>10000</v>
      </c>
      <c r="T24" s="4">
        <v>10.37975278</v>
      </c>
      <c r="U24" s="13">
        <f t="shared" ref="U24" si="4" xml:space="preserve"> SUM(T24,T25,T26,T27,T28)/5</f>
        <v>10.553938974800001</v>
      </c>
      <c r="V24" s="4">
        <v>0.79774022102355902</v>
      </c>
      <c r="W24" s="13">
        <f t="shared" ref="W24" si="5" xml:space="preserve"> SUM(V24,V25,V26,V27,V28)/5</f>
        <v>0.80573592185974108</v>
      </c>
      <c r="X24" s="19"/>
      <c r="Y24" s="10">
        <f t="shared" ref="Y24" si="6">U24/W24</f>
        <v>13.098508690589551</v>
      </c>
    </row>
    <row r="25" spans="4:25" x14ac:dyDescent="0.25">
      <c r="D25">
        <v>100</v>
      </c>
      <c r="E25">
        <f>U14</f>
        <v>3.2004356384277314E-3</v>
      </c>
      <c r="F25">
        <f>W14</f>
        <v>3.5981178283691359E-3</v>
      </c>
      <c r="G25">
        <v>2</v>
      </c>
      <c r="S25" s="21"/>
      <c r="T25" s="2">
        <v>10.91243287</v>
      </c>
      <c r="U25" s="14"/>
      <c r="V25" s="2">
        <v>0.80373668670654297</v>
      </c>
      <c r="W25" s="14"/>
      <c r="X25" s="16"/>
      <c r="Y25" s="11"/>
    </row>
    <row r="26" spans="4:25" x14ac:dyDescent="0.25">
      <c r="D26">
        <v>1000</v>
      </c>
      <c r="E26">
        <f>U19</f>
        <v>0.24132232666015579</v>
      </c>
      <c r="F26">
        <f>W19</f>
        <v>5.6182003021240157E-2</v>
      </c>
      <c r="G26">
        <v>3</v>
      </c>
      <c r="S26" s="21"/>
      <c r="T26" s="2">
        <v>10.128765257</v>
      </c>
      <c r="U26" s="14"/>
      <c r="V26" s="2">
        <v>0.79773688316345204</v>
      </c>
      <c r="W26" s="14"/>
      <c r="X26" s="16"/>
      <c r="Y26" s="11"/>
    </row>
    <row r="27" spans="4:25" x14ac:dyDescent="0.25">
      <c r="D27">
        <v>10000</v>
      </c>
      <c r="E27">
        <f>U24</f>
        <v>10.553938974800001</v>
      </c>
      <c r="F27">
        <f>W24</f>
        <v>0.80573592185974108</v>
      </c>
      <c r="G27">
        <v>4</v>
      </c>
      <c r="S27" s="21"/>
      <c r="T27" s="2">
        <v>10.579831257</v>
      </c>
      <c r="U27" s="14"/>
      <c r="V27" s="2">
        <v>0.80273675918579102</v>
      </c>
      <c r="W27" s="14"/>
      <c r="X27" s="16"/>
      <c r="Y27" s="11"/>
    </row>
    <row r="28" spans="4:25" ht="15.75" thickBot="1" x14ac:dyDescent="0.3">
      <c r="D28">
        <v>100000</v>
      </c>
      <c r="E28">
        <f>U29</f>
        <v>1053.9418581541881</v>
      </c>
      <c r="F28">
        <f>W29</f>
        <v>10.34881310462946</v>
      </c>
      <c r="G28">
        <v>5</v>
      </c>
      <c r="S28" s="28"/>
      <c r="T28" s="3">
        <v>10.76891271</v>
      </c>
      <c r="U28" s="18"/>
      <c r="V28" s="3">
        <v>0.82672905921936002</v>
      </c>
      <c r="W28" s="18"/>
      <c r="X28" s="20"/>
      <c r="Y28" s="12"/>
    </row>
    <row r="29" spans="4:25" x14ac:dyDescent="0.25">
      <c r="D29">
        <v>1000000</v>
      </c>
      <c r="E29">
        <f>U34</f>
        <v>105539.389</v>
      </c>
      <c r="F29">
        <f>W34</f>
        <v>144.96491091802599</v>
      </c>
      <c r="G29">
        <v>6</v>
      </c>
      <c r="S29" s="29">
        <v>100000</v>
      </c>
      <c r="T29" s="4">
        <v>1055.3938234520001</v>
      </c>
      <c r="U29" s="13">
        <f t="shared" ref="U29" si="7" xml:space="preserve"> SUM(T29,T30,T31,T32,T33)/5</f>
        <v>1053.9418581541881</v>
      </c>
      <c r="V29" s="4">
        <v>10.161672830581599</v>
      </c>
      <c r="W29" s="13">
        <f t="shared" ref="W29" si="8" xml:space="preserve"> SUM(V29,V30,V31,V32,V33)/5</f>
        <v>10.34881310462946</v>
      </c>
      <c r="X29" s="19"/>
      <c r="Y29" s="10">
        <f t="shared" ref="Y29" si="9">U29/W29</f>
        <v>101.84181002193532</v>
      </c>
    </row>
    <row r="30" spans="4:25" x14ac:dyDescent="0.25">
      <c r="S30" s="21"/>
      <c r="T30" s="2">
        <v>1046.3245354934199</v>
      </c>
      <c r="U30" s="14"/>
      <c r="V30" s="2">
        <v>10.1696710586547</v>
      </c>
      <c r="W30" s="14"/>
      <c r="X30" s="16"/>
      <c r="Y30" s="11"/>
    </row>
    <row r="31" spans="4:25" x14ac:dyDescent="0.25">
      <c r="S31" s="21"/>
      <c r="T31" s="2">
        <v>1053.1827354341201</v>
      </c>
      <c r="U31" s="14"/>
      <c r="V31" s="2">
        <v>10.608528614044101</v>
      </c>
      <c r="W31" s="14"/>
      <c r="X31" s="16"/>
      <c r="Y31" s="11"/>
    </row>
    <row r="32" spans="4:25" x14ac:dyDescent="0.25">
      <c r="S32" s="21"/>
      <c r="T32" s="2">
        <v>1046.318327638</v>
      </c>
      <c r="U32" s="14"/>
      <c r="V32" s="2">
        <v>10.3985981941223</v>
      </c>
      <c r="W32" s="14"/>
      <c r="X32" s="16"/>
      <c r="Y32" s="11"/>
    </row>
    <row r="33" spans="19:25" ht="15.75" thickBot="1" x14ac:dyDescent="0.3">
      <c r="S33" s="28"/>
      <c r="T33" s="3">
        <v>1068.4898687534001</v>
      </c>
      <c r="U33" s="18"/>
      <c r="V33" s="3">
        <v>10.4055948257446</v>
      </c>
      <c r="W33" s="18"/>
      <c r="X33" s="20"/>
      <c r="Y33" s="12"/>
    </row>
    <row r="34" spans="19:25" x14ac:dyDescent="0.25">
      <c r="S34" s="21">
        <v>1000000</v>
      </c>
      <c r="T34" s="31" t="s">
        <v>18</v>
      </c>
      <c r="U34" s="13">
        <v>105539.389</v>
      </c>
      <c r="V34" s="2">
        <v>127.136453536893</v>
      </c>
      <c r="W34" s="13">
        <f t="shared" ref="W34" si="10" xml:space="preserve"> SUM(V34,V35,V36,V37,V38)/5</f>
        <v>144.96491091802599</v>
      </c>
      <c r="X34" s="16"/>
      <c r="Y34" s="10">
        <f t="shared" ref="Y34" si="11">U34/W34</f>
        <v>728.03403479949611</v>
      </c>
    </row>
    <row r="35" spans="19:25" x14ac:dyDescent="0.25">
      <c r="S35" s="21"/>
      <c r="T35" s="30"/>
      <c r="U35" s="14"/>
      <c r="V35" s="2">
        <v>165.59867334365799</v>
      </c>
      <c r="W35" s="14"/>
      <c r="X35" s="16"/>
      <c r="Y35" s="11"/>
    </row>
    <row r="36" spans="19:25" x14ac:dyDescent="0.25">
      <c r="S36" s="21"/>
      <c r="T36" s="30"/>
      <c r="U36" s="14"/>
      <c r="V36" s="2">
        <v>122.21817898750299</v>
      </c>
      <c r="W36" s="14"/>
      <c r="X36" s="16"/>
      <c r="Y36" s="11"/>
    </row>
    <row r="37" spans="19:25" x14ac:dyDescent="0.25">
      <c r="S37" s="21"/>
      <c r="T37" s="30"/>
      <c r="U37" s="14"/>
      <c r="V37" s="2">
        <v>164.876075029373</v>
      </c>
      <c r="W37" s="14"/>
      <c r="X37" s="16"/>
      <c r="Y37" s="11"/>
    </row>
    <row r="38" spans="19:25" ht="15.75" thickBot="1" x14ac:dyDescent="0.3">
      <c r="S38" s="22"/>
      <c r="T38" s="32"/>
      <c r="U38" s="15"/>
      <c r="V38" s="5">
        <v>144.99517369270299</v>
      </c>
      <c r="W38" s="15"/>
      <c r="X38" s="17"/>
      <c r="Y38" s="12"/>
    </row>
    <row r="95" spans="22:28" ht="15.75" thickBot="1" x14ac:dyDescent="0.3"/>
    <row r="96" spans="22:28" ht="15.75" thickBot="1" x14ac:dyDescent="0.3">
      <c r="V96" s="1" t="s">
        <v>0</v>
      </c>
      <c r="W96" s="26" t="s">
        <v>11</v>
      </c>
      <c r="X96" s="27"/>
      <c r="Y96" s="25" t="s">
        <v>12</v>
      </c>
      <c r="Z96" s="25"/>
      <c r="AA96" s="9" t="s">
        <v>13</v>
      </c>
      <c r="AB96" s="8" t="s">
        <v>14</v>
      </c>
    </row>
    <row r="97" spans="22:28" x14ac:dyDescent="0.25">
      <c r="V97" s="21">
        <v>100</v>
      </c>
      <c r="W97" s="6">
        <v>1.0695815086300001E-3</v>
      </c>
      <c r="X97" s="23">
        <f xml:space="preserve"> SUM(W97,W98,W99,W100,W101)/5</f>
        <v>1.6330839546068558E-3</v>
      </c>
      <c r="Y97" s="6">
        <v>2.9988288879394501E-3</v>
      </c>
      <c r="Z97" s="23">
        <f xml:space="preserve"> SUM(Y97,Y98,Y99,Y100,Y101)/5</f>
        <v>3.5981178283691359E-3</v>
      </c>
      <c r="AA97" s="24"/>
      <c r="AB97" s="10">
        <f>X97/Z97</f>
        <v>0.45387172752679389</v>
      </c>
    </row>
    <row r="98" spans="22:28" x14ac:dyDescent="0.25">
      <c r="V98" s="21"/>
      <c r="W98" s="2">
        <v>1.0996109999999999E-3</v>
      </c>
      <c r="X98" s="14"/>
      <c r="Y98" s="2">
        <v>3.9947032928466797E-3</v>
      </c>
      <c r="Z98" s="14"/>
      <c r="AA98" s="16"/>
      <c r="AB98" s="11"/>
    </row>
    <row r="99" spans="22:28" x14ac:dyDescent="0.25">
      <c r="V99" s="21"/>
      <c r="W99" s="2">
        <v>1.9953250885009701E-3</v>
      </c>
      <c r="X99" s="14"/>
      <c r="Y99" s="2">
        <v>2.9988288879394501E-3</v>
      </c>
      <c r="Z99" s="14"/>
      <c r="AA99" s="16"/>
      <c r="AB99" s="11"/>
    </row>
    <row r="100" spans="22:28" x14ac:dyDescent="0.25">
      <c r="V100" s="21"/>
      <c r="W100" s="2">
        <v>1.9981861114501901E-3</v>
      </c>
      <c r="X100" s="14"/>
      <c r="Y100" s="2">
        <v>3.9989948272705E-3</v>
      </c>
      <c r="Z100" s="14"/>
      <c r="AA100" s="16"/>
      <c r="AB100" s="11"/>
    </row>
    <row r="101" spans="22:28" ht="15.75" thickBot="1" x14ac:dyDescent="0.3">
      <c r="V101" s="28"/>
      <c r="W101" s="3">
        <v>2.0027160644531198E-3</v>
      </c>
      <c r="X101" s="18"/>
      <c r="Y101" s="3">
        <v>3.9992332458495998E-3</v>
      </c>
      <c r="Z101" s="18"/>
      <c r="AA101" s="20"/>
      <c r="AB101" s="12"/>
    </row>
    <row r="102" spans="22:28" x14ac:dyDescent="0.25">
      <c r="V102" s="29">
        <v>1000</v>
      </c>
      <c r="W102" s="4">
        <v>0.1089665786</v>
      </c>
      <c r="X102" s="13">
        <f t="shared" ref="X102" si="12" xml:space="preserve"> SUM(W102,W103,W104,W105,W106)/5</f>
        <v>0.11078593188000001</v>
      </c>
      <c r="Y102" s="4">
        <v>5.5981636047363198E-2</v>
      </c>
      <c r="Z102" s="13">
        <f t="shared" ref="Z102" si="13" xml:space="preserve"> SUM(Y102,Y103,Y104,Y105,Y106)/5</f>
        <v>5.6182003021240157E-2</v>
      </c>
      <c r="AA102" s="19"/>
      <c r="AB102" s="10">
        <f t="shared" ref="AB102" si="14">X102/Z102</f>
        <v>1.9719113937272101</v>
      </c>
    </row>
    <row r="103" spans="22:28" x14ac:dyDescent="0.25">
      <c r="V103" s="21"/>
      <c r="W103" s="2">
        <v>0.11196275780000001</v>
      </c>
      <c r="X103" s="14"/>
      <c r="Y103" s="2">
        <v>5.5982589721679597E-2</v>
      </c>
      <c r="Z103" s="14"/>
      <c r="AA103" s="16"/>
      <c r="AB103" s="11"/>
    </row>
    <row r="104" spans="22:28" x14ac:dyDescent="0.25">
      <c r="V104" s="21"/>
      <c r="W104" s="2">
        <v>0.1187687578</v>
      </c>
      <c r="X104" s="14"/>
      <c r="Y104" s="2">
        <v>5.59809207916259E-2</v>
      </c>
      <c r="Z104" s="14"/>
      <c r="AA104" s="16"/>
      <c r="AB104" s="11"/>
    </row>
    <row r="105" spans="22:28" x14ac:dyDescent="0.25">
      <c r="V105" s="21"/>
      <c r="W105" s="2">
        <v>0.1087467827</v>
      </c>
      <c r="X105" s="14"/>
      <c r="Y105" s="2">
        <v>5.5981636047363198E-2</v>
      </c>
      <c r="Z105" s="14"/>
      <c r="AA105" s="16"/>
      <c r="AB105" s="11"/>
    </row>
    <row r="106" spans="22:28" ht="15.75" thickBot="1" x14ac:dyDescent="0.3">
      <c r="V106" s="28"/>
      <c r="W106" s="3">
        <v>0.1054847825</v>
      </c>
      <c r="X106" s="18"/>
      <c r="Y106" s="3">
        <v>5.6983232498168897E-2</v>
      </c>
      <c r="Z106" s="18"/>
      <c r="AA106" s="20"/>
      <c r="AB106" s="12"/>
    </row>
    <row r="107" spans="22:28" x14ac:dyDescent="0.25">
      <c r="V107" s="29">
        <v>10000</v>
      </c>
      <c r="W107" s="4">
        <v>10.37975278</v>
      </c>
      <c r="X107" s="13">
        <f t="shared" ref="X107" si="15" xml:space="preserve"> SUM(W107,W108,W109,W110,W111)/5</f>
        <v>10.553938974800001</v>
      </c>
      <c r="Y107" s="4">
        <v>0.79774022102355902</v>
      </c>
      <c r="Z107" s="13">
        <f t="shared" ref="Z107" si="16" xml:space="preserve"> SUM(Y107,Y108,Y109,Y110,Y111)/5</f>
        <v>0.80573592185974108</v>
      </c>
      <c r="AA107" s="19"/>
      <c r="AB107" s="10">
        <f t="shared" ref="AB107" si="17">X107/Z107</f>
        <v>13.098508690589551</v>
      </c>
    </row>
    <row r="108" spans="22:28" x14ac:dyDescent="0.25">
      <c r="V108" s="21"/>
      <c r="W108" s="2">
        <v>10.91243287</v>
      </c>
      <c r="X108" s="14"/>
      <c r="Y108" s="2">
        <v>0.80373668670654297</v>
      </c>
      <c r="Z108" s="14"/>
      <c r="AA108" s="16"/>
      <c r="AB108" s="11"/>
    </row>
    <row r="109" spans="22:28" x14ac:dyDescent="0.25">
      <c r="V109" s="21"/>
      <c r="W109" s="2">
        <v>10.128765257</v>
      </c>
      <c r="X109" s="14"/>
      <c r="Y109" s="2">
        <v>0.79773688316345204</v>
      </c>
      <c r="Z109" s="14"/>
      <c r="AA109" s="16"/>
      <c r="AB109" s="11"/>
    </row>
    <row r="110" spans="22:28" x14ac:dyDescent="0.25">
      <c r="V110" s="21"/>
      <c r="W110" s="2">
        <v>10.579831257</v>
      </c>
      <c r="X110" s="14"/>
      <c r="Y110" s="2">
        <v>0.80273675918579102</v>
      </c>
      <c r="Z110" s="14"/>
      <c r="AA110" s="16"/>
      <c r="AB110" s="11"/>
    </row>
    <row r="111" spans="22:28" ht="15.75" thickBot="1" x14ac:dyDescent="0.3">
      <c r="V111" s="28"/>
      <c r="W111" s="3">
        <v>10.76891271</v>
      </c>
      <c r="X111" s="18"/>
      <c r="Y111" s="3">
        <v>0.82672905921936002</v>
      </c>
      <c r="Z111" s="18"/>
      <c r="AA111" s="20"/>
      <c r="AB111" s="12"/>
    </row>
    <row r="112" spans="22:28" x14ac:dyDescent="0.25">
      <c r="V112" s="29">
        <v>100000</v>
      </c>
      <c r="W112" s="4">
        <v>783.15031599998395</v>
      </c>
      <c r="X112" s="13">
        <f t="shared" ref="X112" si="18" xml:space="preserve"> SUM(W112,W113,W114,W115,W116)/5</f>
        <v>775.28951712446747</v>
      </c>
      <c r="Y112" s="4">
        <v>10.161672830581599</v>
      </c>
      <c r="Z112" s="13">
        <f t="shared" ref="Z112" si="19" xml:space="preserve"> SUM(Y112,Y113,Y114,Y115,Y116)/5</f>
        <v>10.34881310462946</v>
      </c>
      <c r="AA112" s="19"/>
      <c r="AB112" s="10">
        <f t="shared" ref="AB112" si="20">X112/Z112</f>
        <v>74.915790756492427</v>
      </c>
    </row>
    <row r="113" spans="22:28" x14ac:dyDescent="0.25">
      <c r="V113" s="21"/>
      <c r="W113" s="2">
        <v>792.49364137649502</v>
      </c>
      <c r="X113" s="14"/>
      <c r="Y113" s="2">
        <v>10.1696710586547</v>
      </c>
      <c r="Z113" s="14"/>
      <c r="AA113" s="16"/>
      <c r="AB113" s="11"/>
    </row>
    <row r="114" spans="22:28" x14ac:dyDescent="0.25">
      <c r="V114" s="21"/>
      <c r="W114" s="2">
        <v>765.74921417236305</v>
      </c>
      <c r="X114" s="14"/>
      <c r="Y114" s="2">
        <v>10.608528614044101</v>
      </c>
      <c r="Z114" s="14"/>
      <c r="AA114" s="16"/>
      <c r="AB114" s="11"/>
    </row>
    <row r="115" spans="22:28" x14ac:dyDescent="0.25">
      <c r="V115" s="21"/>
      <c r="W115" s="2">
        <v>766.89746241569503</v>
      </c>
      <c r="X115" s="14"/>
      <c r="Y115" s="2">
        <v>10.3985981941223</v>
      </c>
      <c r="Z115" s="14"/>
      <c r="AA115" s="16"/>
      <c r="AB115" s="11"/>
    </row>
    <row r="116" spans="22:28" ht="15.75" thickBot="1" x14ac:dyDescent="0.3">
      <c r="V116" s="28"/>
      <c r="W116" s="3">
        <v>768.15695165780005</v>
      </c>
      <c r="X116" s="18"/>
      <c r="Y116" s="3">
        <v>10.4055948257446</v>
      </c>
      <c r="Z116" s="18"/>
      <c r="AA116" s="20"/>
      <c r="AB116" s="12"/>
    </row>
    <row r="117" spans="22:28" x14ac:dyDescent="0.25">
      <c r="V117" s="21">
        <v>1000000</v>
      </c>
      <c r="W117" s="31" t="s">
        <v>18</v>
      </c>
      <c r="X117" s="13">
        <v>7752.8950000000004</v>
      </c>
      <c r="Y117" s="2">
        <v>127.136453536893</v>
      </c>
      <c r="Z117" s="13">
        <f t="shared" ref="Z117" si="21" xml:space="preserve"> SUM(Y117,Y118,Y119,Y120,Y121)/5</f>
        <v>144.96491091802599</v>
      </c>
      <c r="AA117" s="16"/>
      <c r="AB117" s="10">
        <f t="shared" ref="AB117" si="22">X117/Z117</f>
        <v>53.481183487113427</v>
      </c>
    </row>
    <row r="118" spans="22:28" x14ac:dyDescent="0.25">
      <c r="V118" s="21"/>
      <c r="W118" s="30"/>
      <c r="X118" s="14"/>
      <c r="Y118" s="2">
        <v>165.59867334365799</v>
      </c>
      <c r="Z118" s="14"/>
      <c r="AA118" s="16"/>
      <c r="AB118" s="11"/>
    </row>
    <row r="119" spans="22:28" x14ac:dyDescent="0.25">
      <c r="V119" s="21"/>
      <c r="W119" s="30"/>
      <c r="X119" s="14"/>
      <c r="Y119" s="2">
        <v>122.21817898750299</v>
      </c>
      <c r="Z119" s="14"/>
      <c r="AA119" s="16"/>
      <c r="AB119" s="11"/>
    </row>
    <row r="120" spans="22:28" x14ac:dyDescent="0.25">
      <c r="V120" s="21"/>
      <c r="W120" s="30"/>
      <c r="X120" s="14"/>
      <c r="Y120" s="2">
        <v>164.876075029373</v>
      </c>
      <c r="Z120" s="14"/>
      <c r="AA120" s="16"/>
      <c r="AB120" s="11"/>
    </row>
    <row r="121" spans="22:28" ht="15.75" thickBot="1" x14ac:dyDescent="0.3">
      <c r="V121" s="22"/>
      <c r="W121" s="32"/>
      <c r="X121" s="15"/>
      <c r="Y121" s="5">
        <v>144.99517369270299</v>
      </c>
      <c r="Z121" s="15"/>
      <c r="AA121" s="17"/>
      <c r="AB121" s="12"/>
    </row>
  </sheetData>
  <mergeCells count="56">
    <mergeCell ref="AB117:AB121"/>
    <mergeCell ref="V117:V121"/>
    <mergeCell ref="W117:W121"/>
    <mergeCell ref="X117:X121"/>
    <mergeCell ref="Z117:Z121"/>
    <mergeCell ref="AA117:AA121"/>
    <mergeCell ref="V112:V116"/>
    <mergeCell ref="X112:X116"/>
    <mergeCell ref="Z112:Z116"/>
    <mergeCell ref="AA112:AA116"/>
    <mergeCell ref="AB112:AB116"/>
    <mergeCell ref="V107:V111"/>
    <mergeCell ref="X107:X111"/>
    <mergeCell ref="Z107:Z111"/>
    <mergeCell ref="AA107:AA111"/>
    <mergeCell ref="AB107:AB111"/>
    <mergeCell ref="AA97:AA101"/>
    <mergeCell ref="AB97:AB101"/>
    <mergeCell ref="V102:V106"/>
    <mergeCell ref="X102:X106"/>
    <mergeCell ref="Z102:Z106"/>
    <mergeCell ref="AA102:AA106"/>
    <mergeCell ref="AB102:AB106"/>
    <mergeCell ref="W96:X96"/>
    <mergeCell ref="Y96:Z96"/>
    <mergeCell ref="V97:V101"/>
    <mergeCell ref="X97:X101"/>
    <mergeCell ref="Z97:Z101"/>
    <mergeCell ref="V13:W13"/>
    <mergeCell ref="T13:U13"/>
    <mergeCell ref="W29:W33"/>
    <mergeCell ref="S14:S18"/>
    <mergeCell ref="S19:S23"/>
    <mergeCell ref="S24:S28"/>
    <mergeCell ref="U14:U18"/>
    <mergeCell ref="U19:U23"/>
    <mergeCell ref="U24:U28"/>
    <mergeCell ref="S29:S33"/>
    <mergeCell ref="S34:S38"/>
    <mergeCell ref="U34:U38"/>
    <mergeCell ref="U29:U33"/>
    <mergeCell ref="W14:W18"/>
    <mergeCell ref="X14:X18"/>
    <mergeCell ref="X29:X33"/>
    <mergeCell ref="T34:T38"/>
    <mergeCell ref="Y29:Y33"/>
    <mergeCell ref="W34:W38"/>
    <mergeCell ref="X34:X38"/>
    <mergeCell ref="Y34:Y38"/>
    <mergeCell ref="Y14:Y18"/>
    <mergeCell ref="W19:W23"/>
    <mergeCell ref="W24:W28"/>
    <mergeCell ref="X19:X23"/>
    <mergeCell ref="Y19:Y23"/>
    <mergeCell ref="X24:X28"/>
    <mergeCell ref="Y24:Y2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Christensen</dc:creator>
  <cp:lastModifiedBy>Matt Christensen</cp:lastModifiedBy>
  <dcterms:created xsi:type="dcterms:W3CDTF">2021-02-11T21:51:43Z</dcterms:created>
  <dcterms:modified xsi:type="dcterms:W3CDTF">2021-02-26T04:36:09Z</dcterms:modified>
</cp:coreProperties>
</file>