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Override PartName="/xl/commentsmeta10" ContentType="application/binary"/>
  <Override PartName="/xl/commentsmeta1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lloydmarcelo/Downloads/"/>
    </mc:Choice>
  </mc:AlternateContent>
  <xr:revisionPtr revIDLastSave="0" documentId="13_ncr:1_{9DCA32EC-B02B-D641-87E4-A65CFF9635B1}" xr6:coauthVersionLast="47" xr6:coauthVersionMax="47" xr10:uidLastSave="{00000000-0000-0000-0000-000000000000}"/>
  <bookViews>
    <workbookView xWindow="0" yWindow="740" windowWidth="29400" windowHeight="17340" xr2:uid="{00000000-000D-0000-FFFF-FFFF00000000}"/>
  </bookViews>
  <sheets>
    <sheet name="2025" sheetId="3" r:id="rId1"/>
    <sheet name="2024" sheetId="4" r:id="rId2"/>
    <sheet name="2023" sheetId="5" r:id="rId3"/>
    <sheet name="2022" sheetId="6" r:id="rId4"/>
    <sheet name="2021" sheetId="7" r:id="rId5"/>
    <sheet name="2020" sheetId="8" r:id="rId6"/>
    <sheet name="2019_disagg." sheetId="9" state="hidden" r:id="rId7"/>
    <sheet name="2019" sheetId="10" r:id="rId8"/>
    <sheet name="2018_disagg." sheetId="11" state="hidden" r:id="rId9"/>
    <sheet name="2018" sheetId="12" r:id="rId10"/>
    <sheet name="2017" sheetId="13" r:id="rId11"/>
    <sheet name="2017_disagg." sheetId="14" state="hidden" r:id="rId12"/>
    <sheet name="2016" sheetId="15" r:id="rId13"/>
    <sheet name="2015" sheetId="16" r:id="rId14"/>
    <sheet name="2014" sheetId="17" r:id="rId15"/>
    <sheet name="2013" sheetId="18" r:id="rId16"/>
    <sheet name="2012" sheetId="19" r:id="rId17"/>
    <sheet name="2011" sheetId="20" r:id="rId18"/>
    <sheet name="WIP - DPWH Budget Summary 2011-" sheetId="21" state="hidden" r:id="rId19"/>
    <sheet name="Regional Summary" sheetId="22" r:id="rId20"/>
    <sheet name="Region III Summary" sheetId="23" r:id="rId21"/>
    <sheet name="2025 FMP Regional" sheetId="24" r:id="rId22"/>
    <sheet name="FMP Region III DE B" sheetId="25" state="hidden" r:id="rId23"/>
    <sheet name="Region III (FMP) Raw - Central" sheetId="26" state="hidden" r:id="rId24"/>
    <sheet name="FMP Region III - Central A" sheetId="27" state="hidden" r:id="rId25"/>
    <sheet name="FMP Region III DE A" sheetId="28" state="hidden" r:id="rId26"/>
    <sheet name="Region III DE Raw" sheetId="29" state="hidden" r:id="rId27"/>
    <sheet name="FMP Region III Central B" sheetId="30" state="hidden" r:id="rId28"/>
    <sheet name="R III DE Raw B" sheetId="31" state="hidden" r:id="rId29"/>
    <sheet name="Region III Central B Raw" sheetId="32" state="hidden" r:id="rId30"/>
  </sheets>
  <definedNames>
    <definedName name="_xlnm._FilterDatabase" localSheetId="21" hidden="1">'2025 FMP Regional'!$A$1:$N$42</definedName>
    <definedName name="_xlnm._FilterDatabase" localSheetId="24" hidden="1">'FMP Region III - Central A'!$A$1:$C$974</definedName>
    <definedName name="_xlnm._FilterDatabase" localSheetId="27" hidden="1">'FMP Region III Central B'!$A$1:$C$997</definedName>
    <definedName name="_xlnm._FilterDatabase" localSheetId="19" hidden="1">'Regional Summary'!$A$1:$F$18</definedName>
  </definedNames>
  <calcPr calcId="191029"/>
  <pivotCaches>
    <pivotCache cacheId="23" r:id="rId3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7" roundtripDataChecksum="bYsVv3q06TGnj5sN957VID2eT9NYpTTrVQxRGE3XhjM="/>
    </ext>
  </extLst>
</workbook>
</file>

<file path=xl/calcChain.xml><?xml version="1.0" encoding="utf-8"?>
<calcChain xmlns="http://schemas.openxmlformats.org/spreadsheetml/2006/main">
  <c r="E9" i="30" l="1"/>
  <c r="F9" i="30" s="1"/>
  <c r="E8" i="30"/>
  <c r="F8" i="30" s="1"/>
  <c r="E7" i="30"/>
  <c r="F7" i="30" s="1"/>
  <c r="E6" i="30"/>
  <c r="F6" i="30" s="1"/>
  <c r="E5" i="30"/>
  <c r="F5" i="30" s="1"/>
  <c r="E4" i="30"/>
  <c r="F4" i="30" s="1"/>
  <c r="E3" i="30"/>
  <c r="F3" i="30" s="1"/>
  <c r="E2" i="30"/>
  <c r="F16" i="28"/>
  <c r="F15" i="28"/>
  <c r="F14" i="28"/>
  <c r="F13" i="28"/>
  <c r="I8" i="28" s="1"/>
  <c r="F12" i="28"/>
  <c r="F11" i="28"/>
  <c r="F10" i="28"/>
  <c r="G10" i="28" s="1"/>
  <c r="I9" i="28"/>
  <c r="F9" i="28"/>
  <c r="F8" i="28"/>
  <c r="I6" i="28" s="1"/>
  <c r="F7" i="28"/>
  <c r="F6" i="28"/>
  <c r="F5" i="28"/>
  <c r="F4" i="28"/>
  <c r="F2" i="28" s="1"/>
  <c r="I3" i="28"/>
  <c r="F3" i="28"/>
  <c r="G3" i="28" s="1"/>
  <c r="E10" i="27"/>
  <c r="F10" i="27" s="1"/>
  <c r="E9" i="27"/>
  <c r="F9" i="27" s="1"/>
  <c r="F8" i="27"/>
  <c r="E8" i="27"/>
  <c r="E7" i="27"/>
  <c r="F7" i="27" s="1"/>
  <c r="E6" i="27"/>
  <c r="F6" i="27" s="1"/>
  <c r="E5" i="27"/>
  <c r="F5" i="27" s="1"/>
  <c r="F4" i="27"/>
  <c r="E4" i="27"/>
  <c r="E3" i="27"/>
  <c r="E16" i="25"/>
  <c r="E15" i="25"/>
  <c r="H9" i="25" s="1"/>
  <c r="E14" i="25"/>
  <c r="E13" i="25"/>
  <c r="E12" i="25"/>
  <c r="E11" i="25"/>
  <c r="H7" i="25" s="1"/>
  <c r="E10" i="25"/>
  <c r="E9" i="25"/>
  <c r="H8" i="25"/>
  <c r="E8" i="25"/>
  <c r="E7" i="25"/>
  <c r="H6" i="25"/>
  <c r="E6" i="25"/>
  <c r="H5" i="25" s="1"/>
  <c r="E5" i="25"/>
  <c r="H4" i="25"/>
  <c r="E4" i="25"/>
  <c r="H3" i="25"/>
  <c r="E3" i="25"/>
  <c r="J41" i="24"/>
  <c r="F41" i="24"/>
  <c r="L41" i="24" s="1"/>
  <c r="J39" i="24"/>
  <c r="F39" i="24"/>
  <c r="L39" i="24" s="1"/>
  <c r="J37" i="24"/>
  <c r="F37" i="24"/>
  <c r="L37" i="24" s="1"/>
  <c r="J35" i="24"/>
  <c r="F35" i="24"/>
  <c r="L35" i="24" s="1"/>
  <c r="J33" i="24"/>
  <c r="F33" i="24"/>
  <c r="L33" i="24" s="1"/>
  <c r="J31" i="24"/>
  <c r="F31" i="24"/>
  <c r="L31" i="24" s="1"/>
  <c r="J29" i="24"/>
  <c r="F29" i="24"/>
  <c r="L29" i="24" s="1"/>
  <c r="J27" i="24"/>
  <c r="F27" i="24"/>
  <c r="L27" i="24" s="1"/>
  <c r="J25" i="24"/>
  <c r="F25" i="24"/>
  <c r="L25" i="24" s="1"/>
  <c r="J23" i="24"/>
  <c r="F23" i="24"/>
  <c r="L23" i="24" s="1"/>
  <c r="J21" i="24"/>
  <c r="F21" i="24"/>
  <c r="L21" i="24" s="1"/>
  <c r="J19" i="24"/>
  <c r="F19" i="24"/>
  <c r="L19" i="24" s="1"/>
  <c r="J17" i="24"/>
  <c r="F17" i="24"/>
  <c r="L17" i="24" s="1"/>
  <c r="J15" i="24"/>
  <c r="F15" i="24"/>
  <c r="L15" i="24" s="1"/>
  <c r="J13" i="24"/>
  <c r="F13" i="24"/>
  <c r="L13" i="24" s="1"/>
  <c r="J4" i="24"/>
  <c r="F4" i="24"/>
  <c r="G4" i="24" s="1"/>
  <c r="J3" i="24"/>
  <c r="F3" i="24"/>
  <c r="E8" i="24" s="1"/>
  <c r="H9" i="23"/>
  <c r="G9" i="23"/>
  <c r="D9" i="23"/>
  <c r="H8" i="23"/>
  <c r="G8" i="23"/>
  <c r="D8" i="23"/>
  <c r="G7" i="23"/>
  <c r="D7" i="23"/>
  <c r="H7" i="23" s="1"/>
  <c r="G6" i="23"/>
  <c r="H6" i="23" s="1"/>
  <c r="D6" i="23"/>
  <c r="H5" i="23"/>
  <c r="G5" i="23"/>
  <c r="D5" i="23"/>
  <c r="G4" i="23"/>
  <c r="D4" i="23"/>
  <c r="H4" i="23" s="1"/>
  <c r="G3" i="23"/>
  <c r="D3" i="23"/>
  <c r="H3" i="23" s="1"/>
  <c r="D18" i="22"/>
  <c r="C18" i="22"/>
  <c r="B18" i="22"/>
  <c r="H8" i="22"/>
  <c r="G8" i="22"/>
  <c r="H39" i="20"/>
  <c r="I39" i="20" s="1"/>
  <c r="G39" i="20"/>
  <c r="G41" i="20" s="1"/>
  <c r="F39" i="20"/>
  <c r="G42" i="20" s="1"/>
  <c r="G37" i="20"/>
  <c r="H36" i="20"/>
  <c r="I36" i="20" s="1"/>
  <c r="G34" i="20"/>
  <c r="H33" i="20"/>
  <c r="I33" i="20" s="1"/>
  <c r="I32" i="20"/>
  <c r="H32" i="20"/>
  <c r="G31" i="20"/>
  <c r="G26" i="20"/>
  <c r="G25" i="20"/>
  <c r="H20" i="20"/>
  <c r="I20" i="20" s="1"/>
  <c r="G20" i="20"/>
  <c r="I17" i="20"/>
  <c r="H17" i="20"/>
  <c r="G17" i="20"/>
  <c r="H13" i="20"/>
  <c r="I13" i="20" s="1"/>
  <c r="G13" i="20"/>
  <c r="H12" i="20"/>
  <c r="I12" i="20" s="1"/>
  <c r="I11" i="20"/>
  <c r="H11" i="20"/>
  <c r="F11" i="20"/>
  <c r="H4" i="20"/>
  <c r="I4" i="20" s="1"/>
  <c r="G45" i="19"/>
  <c r="H42" i="19"/>
  <c r="F42" i="19"/>
  <c r="G40" i="19"/>
  <c r="H39" i="19"/>
  <c r="I39" i="19" s="1"/>
  <c r="G37" i="19"/>
  <c r="I36" i="19"/>
  <c r="H36" i="19"/>
  <c r="H35" i="19"/>
  <c r="I35" i="19" s="1"/>
  <c r="I24" i="19"/>
  <c r="H24" i="19"/>
  <c r="H19" i="19"/>
  <c r="I19" i="19" s="1"/>
  <c r="G19" i="19"/>
  <c r="I16" i="19"/>
  <c r="H16" i="19"/>
  <c r="G16" i="19"/>
  <c r="I13" i="19"/>
  <c r="H13" i="19"/>
  <c r="G13" i="19"/>
  <c r="G42" i="19" s="1"/>
  <c r="H12" i="19"/>
  <c r="I12" i="19" s="1"/>
  <c r="I11" i="19"/>
  <c r="H11" i="19"/>
  <c r="H4" i="19"/>
  <c r="I4" i="19" s="1"/>
  <c r="E62" i="18"/>
  <c r="F65" i="18" s="1"/>
  <c r="F23" i="18"/>
  <c r="F20" i="18"/>
  <c r="F17" i="18"/>
  <c r="F62" i="18" s="1"/>
  <c r="E14" i="18"/>
  <c r="F13" i="18"/>
  <c r="F30" i="17"/>
  <c r="E27" i="17"/>
  <c r="F25" i="17"/>
  <c r="F24" i="17"/>
  <c r="F14" i="17"/>
  <c r="F27" i="17" s="1"/>
  <c r="I10" i="17"/>
  <c r="I9" i="17"/>
  <c r="I8" i="17"/>
  <c r="H7" i="17"/>
  <c r="H4" i="17"/>
  <c r="F77" i="16"/>
  <c r="E77" i="16"/>
  <c r="F80" i="16" s="1"/>
  <c r="P75" i="16"/>
  <c r="O75" i="16"/>
  <c r="H71" i="16"/>
  <c r="O68" i="16"/>
  <c r="L62" i="16"/>
  <c r="I62" i="16"/>
  <c r="I59" i="16"/>
  <c r="I52" i="16"/>
  <c r="L51" i="16"/>
  <c r="H51" i="16"/>
  <c r="H43" i="16"/>
  <c r="I42" i="16"/>
  <c r="I41" i="16"/>
  <c r="I40" i="16"/>
  <c r="H39" i="16"/>
  <c r="L8" i="16"/>
  <c r="H8" i="16"/>
  <c r="H4" i="16"/>
  <c r="F52" i="15"/>
  <c r="F54" i="15" s="1"/>
  <c r="E52" i="15"/>
  <c r="F55" i="15" s="1"/>
  <c r="H46" i="15"/>
  <c r="I38" i="15"/>
  <c r="I35" i="15"/>
  <c r="M33" i="15"/>
  <c r="H33" i="15"/>
  <c r="J29" i="15"/>
  <c r="J28" i="15"/>
  <c r="J27" i="15"/>
  <c r="I26" i="15"/>
  <c r="H25" i="15"/>
  <c r="H22" i="15"/>
  <c r="J19" i="15"/>
  <c r="J18" i="15"/>
  <c r="J17" i="15"/>
  <c r="J16" i="15"/>
  <c r="J15" i="15"/>
  <c r="I14" i="15"/>
  <c r="J13" i="15"/>
  <c r="J12" i="15"/>
  <c r="J11" i="15"/>
  <c r="J10" i="15"/>
  <c r="I9" i="15"/>
  <c r="H8" i="15"/>
  <c r="H7" i="15"/>
  <c r="H4" i="15"/>
  <c r="G51" i="14"/>
  <c r="G45" i="14"/>
  <c r="G38" i="14"/>
  <c r="G14" i="14"/>
  <c r="L13" i="14"/>
  <c r="G13" i="14"/>
  <c r="L12" i="14"/>
  <c r="G12" i="14"/>
  <c r="L11" i="14"/>
  <c r="G11" i="14"/>
  <c r="L10" i="14"/>
  <c r="G79" i="13"/>
  <c r="F76" i="13"/>
  <c r="N72" i="13"/>
  <c r="S71" i="13"/>
  <c r="N69" i="13"/>
  <c r="N67" i="13"/>
  <c r="F66" i="13"/>
  <c r="N51" i="13"/>
  <c r="F50" i="13"/>
  <c r="N49" i="13"/>
  <c r="N48" i="13"/>
  <c r="G47" i="13"/>
  <c r="G76" i="13" s="1"/>
  <c r="F44" i="13"/>
  <c r="N38" i="13"/>
  <c r="N37" i="13"/>
  <c r="F36" i="13"/>
  <c r="N33" i="13"/>
  <c r="G33" i="13"/>
  <c r="F32" i="13"/>
  <c r="Q24" i="13"/>
  <c r="N21" i="13"/>
  <c r="N20" i="13"/>
  <c r="N16" i="13"/>
  <c r="G15" i="13"/>
  <c r="F14" i="13"/>
  <c r="N13" i="13"/>
  <c r="N12" i="13"/>
  <c r="N11" i="13"/>
  <c r="N10" i="13"/>
  <c r="J8" i="13"/>
  <c r="G111" i="12"/>
  <c r="G110" i="12"/>
  <c r="G109" i="12"/>
  <c r="G108" i="12"/>
  <c r="F108" i="12"/>
  <c r="F107" i="12"/>
  <c r="O106" i="12"/>
  <c r="O103" i="12"/>
  <c r="O100" i="12"/>
  <c r="O99" i="12"/>
  <c r="O95" i="12"/>
  <c r="O94" i="12"/>
  <c r="O91" i="12"/>
  <c r="O88" i="12"/>
  <c r="O87" i="12"/>
  <c r="O86" i="12"/>
  <c r="F84" i="12"/>
  <c r="F74" i="12"/>
  <c r="F58" i="12"/>
  <c r="F43" i="12"/>
  <c r="M42" i="12"/>
  <c r="M41" i="12"/>
  <c r="N21" i="12"/>
  <c r="F19" i="12"/>
  <c r="N18" i="12"/>
  <c r="N17" i="12"/>
  <c r="N16" i="12"/>
  <c r="N10" i="12"/>
  <c r="G111" i="11"/>
  <c r="F111" i="11"/>
  <c r="L41" i="11"/>
  <c r="L40" i="11"/>
  <c r="M18" i="11"/>
  <c r="M17" i="11"/>
  <c r="M16" i="11"/>
  <c r="M10" i="11"/>
  <c r="F94" i="10"/>
  <c r="F96" i="10" s="1"/>
  <c r="E94" i="10"/>
  <c r="F97" i="10" s="1"/>
  <c r="E93" i="10"/>
  <c r="E89" i="10"/>
  <c r="E83" i="10"/>
  <c r="E77" i="10"/>
  <c r="E71" i="10"/>
  <c r="M64" i="10"/>
  <c r="E63" i="10"/>
  <c r="E51" i="10"/>
  <c r="J46" i="10"/>
  <c r="E44" i="10"/>
  <c r="M34" i="10"/>
  <c r="E33" i="10"/>
  <c r="K32" i="10"/>
  <c r="K31" i="10"/>
  <c r="K27" i="10"/>
  <c r="E25" i="10"/>
  <c r="F93" i="9"/>
  <c r="I96" i="8"/>
  <c r="I95" i="8"/>
  <c r="F94" i="8"/>
  <c r="E93" i="8"/>
  <c r="E90" i="8"/>
  <c r="F90" i="8" s="1"/>
  <c r="F85" i="8"/>
  <c r="E85" i="8"/>
  <c r="E82" i="8"/>
  <c r="F82" i="8" s="1"/>
  <c r="E81" i="8"/>
  <c r="F78" i="8"/>
  <c r="F77" i="8"/>
  <c r="F76" i="8"/>
  <c r="E74" i="8"/>
  <c r="I74" i="8" s="1"/>
  <c r="E69" i="8"/>
  <c r="E52" i="8" s="1"/>
  <c r="I52" i="8" s="1"/>
  <c r="F56" i="8"/>
  <c r="F55" i="8"/>
  <c r="F54" i="8"/>
  <c r="F53" i="8"/>
  <c r="F51" i="8"/>
  <c r="F50" i="8"/>
  <c r="E49" i="8"/>
  <c r="I49" i="8" s="1"/>
  <c r="F47" i="8"/>
  <c r="F46" i="8"/>
  <c r="F45" i="8"/>
  <c r="F44" i="8"/>
  <c r="F43" i="8"/>
  <c r="F42" i="8"/>
  <c r="E41" i="8"/>
  <c r="I41" i="8" s="1"/>
  <c r="E38" i="8"/>
  <c r="F38" i="8" s="1"/>
  <c r="E34" i="8"/>
  <c r="F34" i="8" s="1"/>
  <c r="F33" i="8"/>
  <c r="F32" i="8"/>
  <c r="F31" i="8"/>
  <c r="E27" i="8"/>
  <c r="F27" i="8" s="1"/>
  <c r="E26" i="8"/>
  <c r="I26" i="8" s="1"/>
  <c r="E22" i="8"/>
  <c r="F22" i="8" s="1"/>
  <c r="F18" i="8"/>
  <c r="E18" i="8"/>
  <c r="E14" i="8"/>
  <c r="F14" i="8" s="1"/>
  <c r="E10" i="8"/>
  <c r="E9" i="8" s="1"/>
  <c r="I6" i="8"/>
  <c r="I5" i="8"/>
  <c r="F267" i="7"/>
  <c r="F265" i="7"/>
  <c r="F264" i="7"/>
  <c r="F263" i="7"/>
  <c r="I261" i="7"/>
  <c r="E261" i="7"/>
  <c r="N260" i="7"/>
  <c r="F260" i="7"/>
  <c r="N259" i="7"/>
  <c r="N258" i="7"/>
  <c r="H258" i="7"/>
  <c r="N257" i="7"/>
  <c r="F257" i="7"/>
  <c r="E257" i="7"/>
  <c r="N256" i="7"/>
  <c r="N255" i="7"/>
  <c r="N254" i="7"/>
  <c r="E254" i="7"/>
  <c r="F254" i="7" s="1"/>
  <c r="N253" i="7"/>
  <c r="N252" i="7"/>
  <c r="N251" i="7"/>
  <c r="E251" i="7"/>
  <c r="F251" i="7" s="1"/>
  <c r="N250" i="7"/>
  <c r="N249" i="7"/>
  <c r="N248" i="7"/>
  <c r="E248" i="7"/>
  <c r="E96" i="7"/>
  <c r="F96" i="7" s="1"/>
  <c r="F91" i="7"/>
  <c r="F90" i="7"/>
  <c r="E88" i="7"/>
  <c r="F87" i="7"/>
  <c r="F82" i="7"/>
  <c r="E61" i="7"/>
  <c r="F61" i="7" s="1"/>
  <c r="F59" i="7"/>
  <c r="F58" i="7"/>
  <c r="F57" i="7"/>
  <c r="F55" i="7"/>
  <c r="E54" i="7"/>
  <c r="I54" i="7" s="1"/>
  <c r="F52" i="7"/>
  <c r="F51" i="7"/>
  <c r="E50" i="7"/>
  <c r="I50" i="7" s="1"/>
  <c r="N48" i="7"/>
  <c r="N47" i="7"/>
  <c r="F47" i="7"/>
  <c r="N46" i="7"/>
  <c r="F46" i="7"/>
  <c r="N45" i="7"/>
  <c r="F45" i="7"/>
  <c r="N44" i="7"/>
  <c r="F44" i="7"/>
  <c r="N43" i="7"/>
  <c r="F43" i="7"/>
  <c r="N42" i="7"/>
  <c r="F42" i="7"/>
  <c r="E41" i="7"/>
  <c r="I41" i="7" s="1"/>
  <c r="N38" i="7"/>
  <c r="E38" i="7"/>
  <c r="F38" i="7" s="1"/>
  <c r="N37" i="7"/>
  <c r="N36" i="7"/>
  <c r="N35" i="7"/>
  <c r="N34" i="7"/>
  <c r="E34" i="7"/>
  <c r="F34" i="7" s="1"/>
  <c r="N33" i="7"/>
  <c r="F33" i="7"/>
  <c r="N32" i="7"/>
  <c r="F32" i="7"/>
  <c r="N31" i="7"/>
  <c r="F31" i="7"/>
  <c r="N30" i="7"/>
  <c r="N29" i="7"/>
  <c r="N28" i="7"/>
  <c r="N27" i="7"/>
  <c r="F27" i="7"/>
  <c r="E27" i="7"/>
  <c r="N22" i="7"/>
  <c r="E22" i="7"/>
  <c r="F22" i="7" s="1"/>
  <c r="N21" i="7"/>
  <c r="N20" i="7"/>
  <c r="N19" i="7"/>
  <c r="N18" i="7"/>
  <c r="E18" i="7"/>
  <c r="F18" i="7" s="1"/>
  <c r="N17" i="7"/>
  <c r="N16" i="7"/>
  <c r="N15" i="7"/>
  <c r="N14" i="7"/>
  <c r="F14" i="7"/>
  <c r="E14" i="7"/>
  <c r="N10" i="7"/>
  <c r="E10" i="7"/>
  <c r="F10" i="7" s="1"/>
  <c r="I313" i="6"/>
  <c r="I312" i="6"/>
  <c r="E311" i="6"/>
  <c r="E310" i="6"/>
  <c r="I310" i="6" s="1"/>
  <c r="I309" i="6"/>
  <c r="I308" i="6"/>
  <c r="I307" i="6"/>
  <c r="E307" i="6"/>
  <c r="F307" i="6" s="1"/>
  <c r="I306" i="6"/>
  <c r="I305" i="6"/>
  <c r="I304" i="6"/>
  <c r="I303" i="6"/>
  <c r="I302" i="6"/>
  <c r="F302" i="6"/>
  <c r="E302" i="6"/>
  <c r="I301" i="6"/>
  <c r="I300" i="6"/>
  <c r="E299" i="6"/>
  <c r="F299" i="6" s="1"/>
  <c r="E298" i="6"/>
  <c r="E297" i="6" s="1"/>
  <c r="I297" i="6" s="1"/>
  <c r="F296" i="6"/>
  <c r="E294" i="6"/>
  <c r="I294" i="6" s="1"/>
  <c r="F290" i="6"/>
  <c r="F289" i="6"/>
  <c r="F287" i="6"/>
  <c r="F286" i="6"/>
  <c r="F285" i="6"/>
  <c r="F284" i="6"/>
  <c r="F283" i="6"/>
  <c r="E282" i="6"/>
  <c r="I282" i="6" s="1"/>
  <c r="F281" i="6"/>
  <c r="F279" i="6"/>
  <c r="F278" i="6"/>
  <c r="F277" i="6"/>
  <c r="F276" i="6"/>
  <c r="F275" i="6"/>
  <c r="E274" i="6"/>
  <c r="I274" i="6" s="1"/>
  <c r="E260" i="6"/>
  <c r="F260" i="6" s="1"/>
  <c r="F244" i="6"/>
  <c r="E244" i="6"/>
  <c r="E82" i="6"/>
  <c r="F82" i="6" s="1"/>
  <c r="I78" i="6"/>
  <c r="F77" i="6"/>
  <c r="F76" i="6"/>
  <c r="E74" i="6"/>
  <c r="E52" i="6" s="1"/>
  <c r="I52" i="6" s="1"/>
  <c r="F73" i="6"/>
  <c r="F72" i="6"/>
  <c r="F69" i="6"/>
  <c r="E69" i="6"/>
  <c r="F68" i="6"/>
  <c r="E59" i="6"/>
  <c r="F59" i="6" s="1"/>
  <c r="F57" i="6"/>
  <c r="F56" i="6"/>
  <c r="F55" i="6"/>
  <c r="F54" i="6"/>
  <c r="F53" i="6"/>
  <c r="F51" i="6"/>
  <c r="F50" i="6"/>
  <c r="E49" i="6"/>
  <c r="I49" i="6" s="1"/>
  <c r="E48" i="6"/>
  <c r="I48" i="6" s="1"/>
  <c r="F47" i="6"/>
  <c r="F46" i="6"/>
  <c r="F45" i="6"/>
  <c r="F44" i="6"/>
  <c r="F43" i="6"/>
  <c r="F42" i="6"/>
  <c r="E41" i="6"/>
  <c r="I41" i="6" s="1"/>
  <c r="E38" i="6"/>
  <c r="F38" i="6" s="1"/>
  <c r="E34" i="6"/>
  <c r="F34" i="6" s="1"/>
  <c r="F33" i="6"/>
  <c r="F32" i="6"/>
  <c r="F31" i="6"/>
  <c r="F27" i="6"/>
  <c r="E27" i="6"/>
  <c r="F22" i="6"/>
  <c r="E22" i="6"/>
  <c r="E18" i="6"/>
  <c r="F18" i="6" s="1"/>
  <c r="E14" i="6"/>
  <c r="F14" i="6" s="1"/>
  <c r="E10" i="6"/>
  <c r="I6" i="6"/>
  <c r="I5" i="6"/>
  <c r="I3" i="6"/>
  <c r="I2" i="6"/>
  <c r="F138" i="5"/>
  <c r="E135" i="5"/>
  <c r="H134" i="5"/>
  <c r="F134" i="5"/>
  <c r="H133" i="5"/>
  <c r="F133" i="5"/>
  <c r="H132" i="5"/>
  <c r="F132" i="5"/>
  <c r="H131" i="5"/>
  <c r="H130" i="5"/>
  <c r="H129" i="5"/>
  <c r="F129" i="5"/>
  <c r="H128" i="5"/>
  <c r="F128" i="5"/>
  <c r="H127" i="5"/>
  <c r="H126" i="5"/>
  <c r="F126" i="5"/>
  <c r="H125" i="5"/>
  <c r="F125" i="5"/>
  <c r="H124" i="5"/>
  <c r="F124" i="5"/>
  <c r="H123" i="5"/>
  <c r="F123" i="5"/>
  <c r="H122" i="5"/>
  <c r="F122" i="5"/>
  <c r="H121" i="5"/>
  <c r="F121" i="5"/>
  <c r="H120" i="5"/>
  <c r="F120" i="5"/>
  <c r="H119" i="5"/>
  <c r="F119" i="5"/>
  <c r="H118" i="5"/>
  <c r="F118" i="5"/>
  <c r="H117" i="5"/>
  <c r="F117" i="5"/>
  <c r="H116" i="5"/>
  <c r="F116" i="5"/>
  <c r="H115" i="5"/>
  <c r="F115" i="5"/>
  <c r="H114" i="5"/>
  <c r="F114" i="5"/>
  <c r="H113" i="5"/>
  <c r="F113" i="5"/>
  <c r="H112" i="5"/>
  <c r="F112" i="5"/>
  <c r="H111" i="5"/>
  <c r="F111" i="5"/>
  <c r="H110" i="5"/>
  <c r="F110" i="5"/>
  <c r="H109" i="5"/>
  <c r="H108" i="5"/>
  <c r="H107" i="5"/>
  <c r="F107" i="5"/>
  <c r="H106" i="5"/>
  <c r="F106" i="5"/>
  <c r="H105" i="5"/>
  <c r="F105" i="5"/>
  <c r="H104" i="5"/>
  <c r="F104" i="5"/>
  <c r="H103" i="5"/>
  <c r="F103" i="5"/>
  <c r="H102" i="5"/>
  <c r="F102" i="5"/>
  <c r="H101" i="5"/>
  <c r="F101" i="5"/>
  <c r="H100" i="5"/>
  <c r="F100" i="5"/>
  <c r="H99" i="5"/>
  <c r="F99" i="5"/>
  <c r="H98" i="5"/>
  <c r="F98" i="5"/>
  <c r="H97" i="5"/>
  <c r="H96" i="5"/>
  <c r="F96" i="5"/>
  <c r="H95" i="5"/>
  <c r="F95" i="5"/>
  <c r="H94" i="5"/>
  <c r="F94" i="5"/>
  <c r="H93" i="5"/>
  <c r="H92" i="5"/>
  <c r="F92" i="5"/>
  <c r="H91" i="5"/>
  <c r="G91" i="5"/>
  <c r="F90" i="5"/>
  <c r="G88" i="5"/>
  <c r="H88" i="5" s="1"/>
  <c r="G87" i="5"/>
  <c r="H87" i="5" s="1"/>
  <c r="F86" i="5"/>
  <c r="E85" i="5"/>
  <c r="E84" i="5"/>
  <c r="F83" i="5"/>
  <c r="E82" i="5"/>
  <c r="F81" i="5"/>
  <c r="E80" i="5"/>
  <c r="E79" i="5"/>
  <c r="E78" i="5"/>
  <c r="F76" i="5"/>
  <c r="F75" i="5"/>
  <c r="F74" i="5"/>
  <c r="F73" i="5"/>
  <c r="E68" i="5"/>
  <c r="G46" i="5" s="1"/>
  <c r="H46" i="5" s="1"/>
  <c r="F67" i="5"/>
  <c r="F66" i="5"/>
  <c r="F65" i="5"/>
  <c r="F64" i="5"/>
  <c r="F63" i="5"/>
  <c r="F60" i="5"/>
  <c r="F56" i="5"/>
  <c r="F55" i="5"/>
  <c r="F53" i="5"/>
  <c r="F51" i="5"/>
  <c r="F50" i="5"/>
  <c r="F49" i="5"/>
  <c r="F47" i="5"/>
  <c r="G43" i="5"/>
  <c r="H43" i="5" s="1"/>
  <c r="F43" i="5"/>
  <c r="H36" i="5"/>
  <c r="G36" i="5"/>
  <c r="F36" i="5"/>
  <c r="G24" i="5"/>
  <c r="H24" i="5" s="1"/>
  <c r="F24" i="5"/>
  <c r="G11" i="5"/>
  <c r="H11" i="5" s="1"/>
  <c r="F11" i="5"/>
  <c r="F135" i="5" s="1"/>
  <c r="H10" i="5"/>
  <c r="G10" i="5"/>
  <c r="G6" i="5"/>
  <c r="H6" i="5" s="1"/>
  <c r="G4" i="5"/>
  <c r="H4" i="5" s="1"/>
  <c r="E141" i="4"/>
  <c r="F144" i="4" s="1"/>
  <c r="F137" i="4"/>
  <c r="F68" i="4"/>
  <c r="H67" i="4"/>
  <c r="E67" i="4"/>
  <c r="F67" i="4" s="1"/>
  <c r="F64" i="4"/>
  <c r="F63" i="4"/>
  <c r="F62" i="4"/>
  <c r="F61" i="4"/>
  <c r="F60" i="4"/>
  <c r="F58" i="4"/>
  <c r="F57" i="4"/>
  <c r="F56" i="4"/>
  <c r="F55" i="4"/>
  <c r="F54" i="4"/>
  <c r="F53" i="4"/>
  <c r="F52" i="4"/>
  <c r="H50" i="4"/>
  <c r="E50" i="4"/>
  <c r="F50" i="4" s="1"/>
  <c r="H49" i="4"/>
  <c r="E49" i="4"/>
  <c r="F49" i="4" s="1"/>
  <c r="H48" i="4"/>
  <c r="F48" i="4"/>
  <c r="E48" i="4"/>
  <c r="H46" i="4"/>
  <c r="E46" i="4"/>
  <c r="F46" i="4" s="1"/>
  <c r="H45" i="4"/>
  <c r="E45" i="4"/>
  <c r="F45" i="4" s="1"/>
  <c r="H44" i="4"/>
  <c r="F44" i="4"/>
  <c r="E44" i="4"/>
  <c r="E42" i="4"/>
  <c r="H41" i="4"/>
  <c r="E41" i="4"/>
  <c r="F41" i="4" s="1"/>
  <c r="H40" i="4"/>
  <c r="F40" i="4"/>
  <c r="E40" i="4"/>
  <c r="H39" i="4"/>
  <c r="E39" i="4"/>
  <c r="F39" i="4" s="1"/>
  <c r="E38" i="4"/>
  <c r="H37" i="4"/>
  <c r="E37" i="4"/>
  <c r="F37" i="4" s="1"/>
  <c r="H36" i="4"/>
  <c r="F36" i="4"/>
  <c r="E36" i="4"/>
  <c r="H35" i="4"/>
  <c r="E35" i="4"/>
  <c r="F35" i="4" s="1"/>
  <c r="H34" i="4"/>
  <c r="E34" i="4"/>
  <c r="F34" i="4" s="1"/>
  <c r="H33" i="4"/>
  <c r="F33" i="4"/>
  <c r="E33" i="4"/>
  <c r="H31" i="4"/>
  <c r="E31" i="4"/>
  <c r="F31" i="4" s="1"/>
  <c r="H30" i="4"/>
  <c r="F30" i="4"/>
  <c r="E30" i="4"/>
  <c r="H27" i="4"/>
  <c r="F27" i="4"/>
  <c r="E27" i="4"/>
  <c r="H26" i="4"/>
  <c r="E26" i="4"/>
  <c r="F26" i="4" s="1"/>
  <c r="H25" i="4"/>
  <c r="E25" i="4"/>
  <c r="F25" i="4" s="1"/>
  <c r="H24" i="4"/>
  <c r="E24" i="4"/>
  <c r="F24" i="4" s="1"/>
  <c r="H23" i="4"/>
  <c r="E23" i="4"/>
  <c r="F23" i="4" s="1"/>
  <c r="H22" i="4"/>
  <c r="E22" i="4"/>
  <c r="F22" i="4" s="1"/>
  <c r="H20" i="4"/>
  <c r="F20" i="4"/>
  <c r="E20" i="4"/>
  <c r="H19" i="4"/>
  <c r="E19" i="4"/>
  <c r="F19" i="4" s="1"/>
  <c r="H18" i="4"/>
  <c r="F18" i="4"/>
  <c r="E18" i="4"/>
  <c r="H17" i="4"/>
  <c r="F17" i="4"/>
  <c r="E16" i="4"/>
  <c r="F16" i="4" s="1"/>
  <c r="H15" i="4"/>
  <c r="E15" i="4"/>
  <c r="F15" i="4" s="1"/>
  <c r="H13" i="4"/>
  <c r="F13" i="4"/>
  <c r="E13" i="4"/>
  <c r="H12" i="4"/>
  <c r="E12" i="4"/>
  <c r="F12" i="4" s="1"/>
  <c r="H11" i="4"/>
  <c r="F11" i="4"/>
  <c r="E11" i="4"/>
  <c r="H10" i="4"/>
  <c r="E10" i="4"/>
  <c r="F10" i="4" s="1"/>
  <c r="F101" i="3"/>
  <c r="J98" i="3"/>
  <c r="E98" i="3"/>
  <c r="H97" i="3"/>
  <c r="F97" i="3"/>
  <c r="G95" i="3"/>
  <c r="F95" i="3"/>
  <c r="F93" i="3"/>
  <c r="H93" i="3" s="1"/>
  <c r="F92" i="3"/>
  <c r="G91" i="3"/>
  <c r="F91" i="3"/>
  <c r="J88" i="3"/>
  <c r="E88" i="3"/>
  <c r="F88" i="3" s="1"/>
  <c r="J87" i="3"/>
  <c r="F87" i="3"/>
  <c r="E87" i="3"/>
  <c r="J85" i="3"/>
  <c r="F85" i="3"/>
  <c r="J82" i="3"/>
  <c r="E82" i="3"/>
  <c r="F82" i="3" s="1"/>
  <c r="J81" i="3"/>
  <c r="F81" i="3"/>
  <c r="E81" i="3"/>
  <c r="J80" i="3"/>
  <c r="E80" i="3"/>
  <c r="F80" i="3" s="1"/>
  <c r="J79" i="3"/>
  <c r="F79" i="3"/>
  <c r="E79" i="3"/>
  <c r="J78" i="3"/>
  <c r="F78" i="3"/>
  <c r="H78" i="3" s="1"/>
  <c r="E78" i="3"/>
  <c r="J77" i="3"/>
  <c r="E77" i="3"/>
  <c r="F77" i="3" s="1"/>
  <c r="J76" i="3"/>
  <c r="F76" i="3"/>
  <c r="E76" i="3"/>
  <c r="J74" i="3"/>
  <c r="E74" i="3"/>
  <c r="F74" i="3" s="1"/>
  <c r="F71" i="3"/>
  <c r="F70" i="3"/>
  <c r="F69" i="3"/>
  <c r="F68" i="3"/>
  <c r="F67" i="3"/>
  <c r="J65" i="3"/>
  <c r="E65" i="3"/>
  <c r="F65" i="3" s="1"/>
  <c r="J63" i="3"/>
  <c r="F63" i="3"/>
  <c r="E63" i="3"/>
  <c r="G61" i="3"/>
  <c r="F61" i="3"/>
  <c r="F60" i="3"/>
  <c r="F59" i="3"/>
  <c r="F58" i="3"/>
  <c r="F57" i="3"/>
  <c r="J55" i="3"/>
  <c r="E55" i="3"/>
  <c r="F55" i="3" s="1"/>
  <c r="G55" i="3" s="1"/>
  <c r="J54" i="3"/>
  <c r="E54" i="3"/>
  <c r="F54" i="3" s="1"/>
  <c r="J53" i="3"/>
  <c r="F53" i="3"/>
  <c r="G53" i="3" s="1"/>
  <c r="E53" i="3"/>
  <c r="J47" i="3"/>
  <c r="F47" i="3"/>
  <c r="J46" i="3"/>
  <c r="F46" i="3"/>
  <c r="G46" i="3" s="1"/>
  <c r="J45" i="3"/>
  <c r="G45" i="3"/>
  <c r="F45" i="3"/>
  <c r="J41" i="3"/>
  <c r="F41" i="3"/>
  <c r="G41" i="3" s="1"/>
  <c r="E41" i="3"/>
  <c r="J40" i="3"/>
  <c r="F40" i="3"/>
  <c r="G40" i="3" s="1"/>
  <c r="J39" i="3"/>
  <c r="F39" i="3"/>
  <c r="G39" i="3" s="1"/>
  <c r="J38" i="3"/>
  <c r="G38" i="3"/>
  <c r="F38" i="3"/>
  <c r="E38" i="3"/>
  <c r="J36" i="3"/>
  <c r="G36" i="3"/>
  <c r="F36" i="3"/>
  <c r="J35" i="3"/>
  <c r="F35" i="3"/>
  <c r="G35" i="3" s="1"/>
  <c r="J34" i="3"/>
  <c r="F34" i="3"/>
  <c r="G34" i="3" s="1"/>
  <c r="J33" i="3"/>
  <c r="G33" i="3"/>
  <c r="F33" i="3"/>
  <c r="J32" i="3"/>
  <c r="F32" i="3"/>
  <c r="G32" i="3" s="1"/>
  <c r="J30" i="3"/>
  <c r="F30" i="3"/>
  <c r="G30" i="3" s="1"/>
  <c r="J29" i="3"/>
  <c r="F29" i="3"/>
  <c r="G29" i="3" s="1"/>
  <c r="J26" i="3"/>
  <c r="H26" i="3"/>
  <c r="F26" i="3"/>
  <c r="F25" i="3"/>
  <c r="H25" i="3" s="1"/>
  <c r="J24" i="3"/>
  <c r="F24" i="3"/>
  <c r="H24" i="3" s="1"/>
  <c r="J23" i="3"/>
  <c r="H23" i="3"/>
  <c r="F23" i="3"/>
  <c r="J22" i="3"/>
  <c r="F22" i="3"/>
  <c r="H22" i="3" s="1"/>
  <c r="J20" i="3"/>
  <c r="G20" i="3"/>
  <c r="F20" i="3"/>
  <c r="J19" i="3"/>
  <c r="F19" i="3"/>
  <c r="G19" i="3" s="1"/>
  <c r="J18" i="3"/>
  <c r="F18" i="3"/>
  <c r="H18" i="3" s="1"/>
  <c r="F17" i="3"/>
  <c r="G17" i="3" s="1"/>
  <c r="G16" i="3"/>
  <c r="F16" i="3"/>
  <c r="J15" i="3"/>
  <c r="F15" i="3"/>
  <c r="G15" i="3" s="1"/>
  <c r="J13" i="3"/>
  <c r="F13" i="3"/>
  <c r="G13" i="3" s="1"/>
  <c r="J12" i="3"/>
  <c r="F12" i="3"/>
  <c r="G12" i="3" s="1"/>
  <c r="J11" i="3"/>
  <c r="F11" i="3"/>
  <c r="G11" i="3" s="1"/>
  <c r="J10" i="3"/>
  <c r="F10" i="3"/>
  <c r="G10" i="3" s="1"/>
  <c r="H98" i="3" l="1"/>
  <c r="F141" i="4"/>
  <c r="I9" i="8"/>
  <c r="E8" i="8"/>
  <c r="F270" i="7"/>
  <c r="G54" i="3"/>
  <c r="G98" i="3" s="1"/>
  <c r="F98" i="3"/>
  <c r="F137" i="5"/>
  <c r="F136" i="5"/>
  <c r="G78" i="13"/>
  <c r="G77" i="13"/>
  <c r="I74" i="6"/>
  <c r="F10" i="8"/>
  <c r="F97" i="8" s="1"/>
  <c r="E80" i="8"/>
  <c r="I80" i="8" s="1"/>
  <c r="F95" i="10"/>
  <c r="F64" i="18"/>
  <c r="F63" i="18"/>
  <c r="G44" i="19"/>
  <c r="H43" i="19"/>
  <c r="G43" i="19"/>
  <c r="H10" i="23"/>
  <c r="I8" i="23" s="1"/>
  <c r="I9" i="23"/>
  <c r="G15" i="28"/>
  <c r="G11" i="28"/>
  <c r="G14" i="28"/>
  <c r="G13" i="28"/>
  <c r="J9" i="28"/>
  <c r="J3" i="28"/>
  <c r="G16" i="28"/>
  <c r="E26" i="6"/>
  <c r="I26" i="6" s="1"/>
  <c r="I311" i="6"/>
  <c r="F311" i="6"/>
  <c r="F69" i="8"/>
  <c r="E9" i="6"/>
  <c r="E247" i="7"/>
  <c r="I247" i="7" s="1"/>
  <c r="F29" i="17"/>
  <c r="F28" i="17"/>
  <c r="F10" i="6"/>
  <c r="F314" i="6" s="1"/>
  <c r="E9" i="7"/>
  <c r="F79" i="16"/>
  <c r="F78" i="16"/>
  <c r="I4" i="23"/>
  <c r="G5" i="28"/>
  <c r="G12" i="28"/>
  <c r="H141" i="4"/>
  <c r="H77" i="16"/>
  <c r="G6" i="28"/>
  <c r="J8" i="28"/>
  <c r="E26" i="7"/>
  <c r="I26" i="7" s="1"/>
  <c r="H52" i="15"/>
  <c r="G7" i="28"/>
  <c r="F53" i="15"/>
  <c r="J6" i="28"/>
  <c r="I298" i="6"/>
  <c r="G9" i="28"/>
  <c r="E9" i="24"/>
  <c r="L4" i="24"/>
  <c r="E10" i="24"/>
  <c r="I5" i="28"/>
  <c r="J5" i="28" s="1"/>
  <c r="I7" i="28"/>
  <c r="J7" i="28" s="1"/>
  <c r="E11" i="24"/>
  <c r="E12" i="24"/>
  <c r="E14" i="24"/>
  <c r="E16" i="24"/>
  <c r="E18" i="24"/>
  <c r="E20" i="24"/>
  <c r="E22" i="24"/>
  <c r="E24" i="24"/>
  <c r="E26" i="24"/>
  <c r="E28" i="24"/>
  <c r="E30" i="24"/>
  <c r="E32" i="24"/>
  <c r="E34" i="24"/>
  <c r="E36" i="24"/>
  <c r="E38" i="24"/>
  <c r="E40" i="24"/>
  <c r="E42" i="24"/>
  <c r="E5" i="24"/>
  <c r="E13" i="24"/>
  <c r="E15" i="24"/>
  <c r="E17" i="24"/>
  <c r="E19" i="24"/>
  <c r="E21" i="24"/>
  <c r="E23" i="24"/>
  <c r="E25" i="24"/>
  <c r="E27" i="24"/>
  <c r="E29" i="24"/>
  <c r="E31" i="24"/>
  <c r="E33" i="24"/>
  <c r="E35" i="24"/>
  <c r="E37" i="24"/>
  <c r="E39" i="24"/>
  <c r="E41" i="24"/>
  <c r="E2" i="25"/>
  <c r="F11" i="25" s="1"/>
  <c r="G4" i="28"/>
  <c r="G8" i="28"/>
  <c r="G40" i="20"/>
  <c r="E4" i="24"/>
  <c r="E6" i="24"/>
  <c r="I4" i="28"/>
  <c r="J4" i="28" s="1"/>
  <c r="H40" i="20"/>
  <c r="E7" i="24"/>
  <c r="G13" i="24"/>
  <c r="G15" i="24"/>
  <c r="G17" i="24"/>
  <c r="G19" i="24"/>
  <c r="G21" i="24"/>
  <c r="G23" i="24"/>
  <c r="G25" i="24"/>
  <c r="G27" i="24"/>
  <c r="G29" i="24"/>
  <c r="G31" i="24"/>
  <c r="G33" i="24"/>
  <c r="G35" i="24"/>
  <c r="G37" i="24"/>
  <c r="G39" i="24"/>
  <c r="G41" i="24"/>
  <c r="F13" i="25" l="1"/>
  <c r="F272" i="7"/>
  <c r="I3" i="25"/>
  <c r="E8" i="7"/>
  <c r="E7" i="7"/>
  <c r="E4" i="7" s="1"/>
  <c r="I5" i="25"/>
  <c r="L3" i="24"/>
  <c r="M4" i="24"/>
  <c r="I6" i="23"/>
  <c r="J6" i="23" s="1"/>
  <c r="I7" i="25"/>
  <c r="I6" i="25"/>
  <c r="F15" i="25"/>
  <c r="I3" i="23"/>
  <c r="E7" i="8"/>
  <c r="E7" i="6"/>
  <c r="I9" i="6"/>
  <c r="E8" i="6"/>
  <c r="I8" i="6" s="1"/>
  <c r="F142" i="4"/>
  <c r="F143" i="4"/>
  <c r="F16" i="25"/>
  <c r="F12" i="25"/>
  <c r="F9" i="25"/>
  <c r="F7" i="25"/>
  <c r="F5" i="25"/>
  <c r="F3" i="25"/>
  <c r="F14" i="25"/>
  <c r="F10" i="25"/>
  <c r="F8" i="25"/>
  <c r="F6" i="25"/>
  <c r="F4" i="25"/>
  <c r="I4" i="25"/>
  <c r="I9" i="25"/>
  <c r="I5" i="23"/>
  <c r="I8" i="25"/>
  <c r="I7" i="23"/>
  <c r="F99" i="3"/>
  <c r="F100" i="3"/>
  <c r="M27" i="24" l="1"/>
  <c r="M15" i="24"/>
  <c r="M17" i="24"/>
  <c r="M35" i="24"/>
  <c r="M23" i="24"/>
  <c r="M25" i="24"/>
  <c r="M31" i="24"/>
  <c r="M33" i="24"/>
  <c r="M13" i="24"/>
  <c r="M39" i="24"/>
  <c r="M41" i="24"/>
  <c r="M21" i="24"/>
  <c r="M29" i="24"/>
  <c r="M37" i="24"/>
  <c r="M19" i="24"/>
  <c r="N19" i="24" s="1"/>
  <c r="J9" i="23"/>
  <c r="J4" i="23"/>
  <c r="E270" i="7"/>
  <c r="F271" i="7" s="1"/>
  <c r="I4" i="7"/>
  <c r="E4" i="6"/>
  <c r="I7" i="6"/>
  <c r="N4" i="24"/>
  <c r="I7" i="8"/>
  <c r="E4" i="8"/>
  <c r="J8" i="23"/>
  <c r="J7" i="23"/>
  <c r="J3" i="23"/>
  <c r="J5" i="23"/>
  <c r="N33" i="24" l="1"/>
  <c r="N31" i="24"/>
  <c r="N37" i="24"/>
  <c r="F317" i="6"/>
  <c r="E314" i="6"/>
  <c r="F315" i="6" s="1"/>
  <c r="I4" i="6"/>
  <c r="F316" i="6"/>
  <c r="N29" i="24"/>
  <c r="N23" i="24"/>
  <c r="N21" i="24"/>
  <c r="N17" i="24"/>
  <c r="N35" i="24"/>
  <c r="N41" i="24"/>
  <c r="F273" i="7"/>
  <c r="N39" i="24"/>
  <c r="N15" i="24"/>
  <c r="N25" i="24"/>
  <c r="E97" i="8"/>
  <c r="F98" i="8" s="1"/>
  <c r="I4" i="8"/>
  <c r="F99" i="8"/>
  <c r="N13" i="24"/>
  <c r="N27" i="24"/>
  <c r="F100"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7" authorId="0" shapeId="0" xr:uid="{00000000-0006-0000-0200-000002000000}">
      <text>
        <r>
          <rPr>
            <sz val="11"/>
            <color theme="1"/>
            <rFont val="Calibri"/>
            <family val="2"/>
            <scheme val="minor"/>
          </rPr>
          <t>======
ID#AAABrdayKsY
GRIT Labs NCPAG UP Diliman    (2025-09-24 01:25:55)
Typhoon shelters</t>
        </r>
      </text>
    </comment>
    <comment ref="C52" authorId="0" shapeId="0" xr:uid="{00000000-0006-0000-0200-000001000000}">
      <text>
        <r>
          <rPr>
            <sz val="11"/>
            <color theme="1"/>
            <rFont val="Calibri"/>
            <family val="2"/>
            <scheme val="minor"/>
          </rPr>
          <t>======
ID#AAABrdayKsc
GRIT Labs NCPAG UP Diliman    (2025-09-24 01:26:10)
Get only related to roads</t>
        </r>
      </text>
    </comment>
  </commentList>
  <extLst>
    <ext xmlns:r="http://schemas.openxmlformats.org/officeDocument/2006/relationships" uri="GoogleSheetsCustomDataVersion2">
      <go:sheetsCustomData xmlns:go="http://customooxmlschemas.google.com/" r:id="rId1" roundtripDataSignature="AMtx7mjQ7okkxesXpXiW0H7JD7m8cf7T2A=="/>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30" authorId="0" shapeId="0" xr:uid="{00000000-0006-0000-0E00-000002000000}">
      <text>
        <r>
          <rPr>
            <sz val="11"/>
            <color theme="1"/>
            <rFont val="Calibri"/>
            <family val="2"/>
            <scheme val="minor"/>
          </rPr>
          <t>======
ID#AAABrdayKyM
Ramon Christopher Caballero    (2025-09-24 09:51:44)
still includes water supply (validate)</t>
        </r>
      </text>
    </comment>
    <comment ref="C33" authorId="0" shapeId="0" xr:uid="{00000000-0006-0000-0E00-000003000000}">
      <text>
        <r>
          <rPr>
            <sz val="11"/>
            <color theme="1"/>
            <rFont val="Calibri"/>
            <family val="2"/>
            <scheme val="minor"/>
          </rPr>
          <t>======
ID#AAABrdayKxg
Ramon Christopher Caballero    (2025-09-24 08:09:02)
p. 92</t>
        </r>
      </text>
    </comment>
    <comment ref="C43" authorId="0" shapeId="0" xr:uid="{00000000-0006-0000-0E00-000001000000}">
      <text>
        <r>
          <rPr>
            <sz val="11"/>
            <color theme="1"/>
            <rFont val="Calibri"/>
            <family val="2"/>
            <scheme val="minor"/>
          </rPr>
          <t>======
ID#AAABrghykOs
Ramon Christopher Caballero    (2025-09-25 16:01:33)
p. 141</t>
        </r>
      </text>
    </comment>
  </commentList>
  <extLst>
    <ext xmlns:r="http://schemas.openxmlformats.org/officeDocument/2006/relationships" uri="GoogleSheetsCustomDataVersion2">
      <go:sheetsCustomData xmlns:go="http://customooxmlschemas.google.com/" r:id="rId1" roundtripDataSignature="AMtx7miWfFCK7e193Bpf3HjqNUjtUu3L6g=="/>
    </ext>
  </extL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F00-00001B000000}">
      <text>
        <r>
          <rPr>
            <sz val="11"/>
            <color theme="1"/>
            <rFont val="Calibri"/>
            <family val="2"/>
            <scheme val="minor"/>
          </rPr>
          <t>======
ID#AAABrgaTh-A
Ramon Christopher Caballero    (2025-09-25 05:59:45)
p. 32</t>
        </r>
      </text>
    </comment>
    <comment ref="D12" authorId="0" shapeId="0" xr:uid="{00000000-0006-0000-0F00-000017000000}">
      <text>
        <r>
          <rPr>
            <sz val="11"/>
            <color theme="1"/>
            <rFont val="Calibri"/>
            <family val="2"/>
            <scheme val="minor"/>
          </rPr>
          <t>======
ID#AAABrgaTh-Q
Ramon Christopher Caballero    (2025-09-25 06:14:42)
p. 33</t>
        </r>
      </text>
    </comment>
    <comment ref="D13" authorId="0" shapeId="0" xr:uid="{00000000-0006-0000-0F00-000016000000}">
      <text>
        <r>
          <rPr>
            <sz val="11"/>
            <color theme="1"/>
            <rFont val="Calibri"/>
            <family val="2"/>
            <scheme val="minor"/>
          </rPr>
          <t>======
ID#AAABrgaTh-U
Ramon Christopher Caballero    (2025-09-25 06:15:44)
p. 35</t>
        </r>
      </text>
    </comment>
    <comment ref="D16" authorId="0" shapeId="0" xr:uid="{00000000-0006-0000-0F00-000029000000}">
      <text>
        <r>
          <rPr>
            <sz val="11"/>
            <color theme="1"/>
            <rFont val="Calibri"/>
            <family val="2"/>
            <scheme val="minor"/>
          </rPr>
          <t>======
ID#AAABrdayKyQ
Ramon Christopher Caballero    (2025-09-24 09:54:43)
p. 65</t>
        </r>
      </text>
    </comment>
    <comment ref="D17" authorId="0" shapeId="0" xr:uid="{00000000-0006-0000-0F00-000028000000}">
      <text>
        <r>
          <rPr>
            <sz val="11"/>
            <color theme="1"/>
            <rFont val="Calibri"/>
            <family val="2"/>
            <scheme val="minor"/>
          </rPr>
          <t>======
ID#AAABrgW7KSE
Ramon Christopher Caballero    (2025-09-25 05:17:14)
p. 71</t>
        </r>
      </text>
    </comment>
    <comment ref="C18" authorId="0" shapeId="0" xr:uid="{00000000-0006-0000-0F00-00001A000000}">
      <text>
        <r>
          <rPr>
            <sz val="11"/>
            <color theme="1"/>
            <rFont val="Calibri"/>
            <family val="2"/>
            <scheme val="minor"/>
          </rPr>
          <t>======
ID#AAABrgaTh-E
Ramon Christopher Caballero    (2025-09-25 06:04:34)
p. 76</t>
        </r>
      </text>
    </comment>
    <comment ref="D21" authorId="0" shapeId="0" xr:uid="{00000000-0006-0000-0F00-000026000000}">
      <text>
        <r>
          <rPr>
            <sz val="11"/>
            <color theme="1"/>
            <rFont val="Calibri"/>
            <family val="2"/>
            <scheme val="minor"/>
          </rPr>
          <t>======
ID#AAABrgW7KSM
Ramon Christopher Caballero    (2025-09-25 05:25:17)
p.  87</t>
        </r>
      </text>
    </comment>
    <comment ref="D22" authorId="0" shapeId="0" xr:uid="{00000000-0006-0000-0F00-000027000000}">
      <text>
        <r>
          <rPr>
            <sz val="11"/>
            <color theme="1"/>
            <rFont val="Calibri"/>
            <family val="2"/>
            <scheme val="minor"/>
          </rPr>
          <t>======
ID#AAABrgW7KSI
Ramon Christopher Caballero    (2025-09-25 05:18:45)
p. 102</t>
        </r>
      </text>
    </comment>
    <comment ref="C23" authorId="0" shapeId="0" xr:uid="{00000000-0006-0000-0F00-000025000000}">
      <text>
        <r>
          <rPr>
            <sz val="11"/>
            <color theme="1"/>
            <rFont val="Calibri"/>
            <family val="2"/>
            <scheme val="minor"/>
          </rPr>
          <t>======
ID#AAABrgW7KSQ
Ramon Christopher Caballero    (2025-09-25 05:27:24)
p. 114</t>
        </r>
      </text>
    </comment>
    <comment ref="C24" authorId="0" shapeId="0" xr:uid="{00000000-0006-0000-0F00-000019000000}">
      <text>
        <r>
          <rPr>
            <sz val="11"/>
            <color theme="1"/>
            <rFont val="Calibri"/>
            <family val="2"/>
            <scheme val="minor"/>
          </rPr>
          <t>======
ID#AAABrgaTh-I
Ramon Christopher Caballero    (2025-09-25 06:06:30)
p. 119</t>
        </r>
      </text>
    </comment>
    <comment ref="C25" authorId="0" shapeId="0" xr:uid="{00000000-0006-0000-0F00-000024000000}">
      <text>
        <r>
          <rPr>
            <sz val="11"/>
            <color theme="1"/>
            <rFont val="Calibri"/>
            <family val="2"/>
            <scheme val="minor"/>
          </rPr>
          <t>======
ID#AAABrgW7KSU
Ramon Christopher Caballero    (2025-09-25 05:28:50)
p. 122</t>
        </r>
      </text>
    </comment>
    <comment ref="C26" authorId="0" shapeId="0" xr:uid="{00000000-0006-0000-0F00-000023000000}">
      <text>
        <r>
          <rPr>
            <sz val="11"/>
            <color theme="1"/>
            <rFont val="Calibri"/>
            <family val="2"/>
            <scheme val="minor"/>
          </rPr>
          <t>======
ID#AAABrgW7KSc
Ramon Christopher Caballero    (2025-09-25 05:30:34)
p. 123</t>
        </r>
      </text>
    </comment>
    <comment ref="D28" authorId="0" shapeId="0" xr:uid="{00000000-0006-0000-0F00-000022000000}">
      <text>
        <r>
          <rPr>
            <sz val="11"/>
            <color theme="1"/>
            <rFont val="Calibri"/>
            <family val="2"/>
            <scheme val="minor"/>
          </rPr>
          <t>======
ID#AAABrgW7KSg
Ramon Christopher Caballero    (2025-09-25 05:33:53)
p. 135</t>
        </r>
      </text>
    </comment>
    <comment ref="D29" authorId="0" shapeId="0" xr:uid="{00000000-0006-0000-0F00-000021000000}">
      <text>
        <r>
          <rPr>
            <sz val="11"/>
            <color theme="1"/>
            <rFont val="Calibri"/>
            <family val="2"/>
            <scheme val="minor"/>
          </rPr>
          <t>======
ID#AAABrgW7KSk
Ramon Christopher Caballero    (2025-09-25 05:34:34)
p. 141</t>
        </r>
      </text>
    </comment>
    <comment ref="C31" authorId="0" shapeId="0" xr:uid="{00000000-0006-0000-0F00-000020000000}">
      <text>
        <r>
          <rPr>
            <sz val="11"/>
            <color theme="1"/>
            <rFont val="Calibri"/>
            <family val="2"/>
            <scheme val="minor"/>
          </rPr>
          <t>======
ID#AAABrgW7KSo
Ramon Christopher Caballero    (2025-09-25 05:37:09)
p. 160</t>
        </r>
      </text>
    </comment>
    <comment ref="C32" authorId="0" shapeId="0" xr:uid="{00000000-0006-0000-0F00-000018000000}">
      <text>
        <r>
          <rPr>
            <sz val="11"/>
            <color theme="1"/>
            <rFont val="Calibri"/>
            <family val="2"/>
            <scheme val="minor"/>
          </rPr>
          <t>======
ID#AAABrgaTh-M
Ramon Christopher Caballero    (2025-09-25 06:08:42)
p. 163</t>
        </r>
      </text>
    </comment>
    <comment ref="C33" authorId="0" shapeId="0" xr:uid="{00000000-0006-0000-0F00-00001F000000}">
      <text>
        <r>
          <rPr>
            <sz val="11"/>
            <color theme="1"/>
            <rFont val="Calibri"/>
            <family val="2"/>
            <scheme val="minor"/>
          </rPr>
          <t>======
ID#AAABrgW7KSs
Ramon Christopher Caballero    (2025-09-25 05:39:57)
p. 186</t>
        </r>
      </text>
    </comment>
    <comment ref="D35" authorId="0" shapeId="0" xr:uid="{00000000-0006-0000-0F00-00001C000000}">
      <text>
        <r>
          <rPr>
            <sz val="11"/>
            <color theme="1"/>
            <rFont val="Calibri"/>
            <family val="2"/>
            <scheme val="minor"/>
          </rPr>
          <t>======
ID#AAABrgW7KS4
Ramon Christopher Caballero    (2025-09-25 05:57:01)
p. 183</t>
        </r>
      </text>
    </comment>
    <comment ref="D36" authorId="0" shapeId="0" xr:uid="{00000000-0006-0000-0F00-00001E000000}">
      <text>
        <r>
          <rPr>
            <sz val="11"/>
            <color theme="1"/>
            <rFont val="Calibri"/>
            <family val="2"/>
            <scheme val="minor"/>
          </rPr>
          <t>======
ID#AAABrgW7KSw
Ramon Christopher Caballero    (2025-09-25 05:42:02)
p. 197</t>
        </r>
      </text>
    </comment>
    <comment ref="C38" authorId="0" shapeId="0" xr:uid="{00000000-0006-0000-0F00-00001D000000}">
      <text>
        <r>
          <rPr>
            <sz val="11"/>
            <color theme="1"/>
            <rFont val="Calibri"/>
            <family val="2"/>
            <scheme val="minor"/>
          </rPr>
          <t>======
ID#AAABrgW7KS0
Ramon Christopher Caballero    (2025-09-25 05:43:06)
p. 206</t>
        </r>
      </text>
    </comment>
    <comment ref="C40" authorId="0" shapeId="0" xr:uid="{00000000-0006-0000-0F00-000015000000}">
      <text>
        <r>
          <rPr>
            <sz val="11"/>
            <color theme="1"/>
            <rFont val="Calibri"/>
            <family val="2"/>
            <scheme val="minor"/>
          </rPr>
          <t>======
ID#AAABrgaTh-o
Ramon Christopher Caballero    (2025-09-25 06:42:23)
p. 213</t>
        </r>
      </text>
    </comment>
    <comment ref="C45" authorId="0" shapeId="0" xr:uid="{00000000-0006-0000-0F00-000013000000}">
      <text>
        <r>
          <rPr>
            <sz val="11"/>
            <color theme="1"/>
            <rFont val="Calibri"/>
            <family val="2"/>
            <scheme val="minor"/>
          </rPr>
          <t>======
ID#AAABrgaTh-w
Ramon Christopher Caballero    (2025-09-25 06:48:29)
p. 277</t>
        </r>
      </text>
    </comment>
    <comment ref="C46" authorId="0" shapeId="0" xr:uid="{00000000-0006-0000-0F00-000014000000}">
      <text>
        <r>
          <rPr>
            <sz val="11"/>
            <color theme="1"/>
            <rFont val="Calibri"/>
            <family val="2"/>
            <scheme val="minor"/>
          </rPr>
          <t>======
ID#AAABrgaTh-s
Ramon Christopher Caballero    (2025-09-25 06:46:51)
p. 279</t>
        </r>
      </text>
    </comment>
    <comment ref="C47" authorId="0" shapeId="0" xr:uid="{00000000-0006-0000-0F00-000012000000}">
      <text>
        <r>
          <rPr>
            <sz val="11"/>
            <color theme="1"/>
            <rFont val="Calibri"/>
            <family val="2"/>
            <scheme val="minor"/>
          </rPr>
          <t>======
ID#AAABrgaTh-0
Ramon Christopher Caballero    (2025-09-25 06:49:29)
p. 281</t>
        </r>
      </text>
    </comment>
    <comment ref="C48" authorId="0" shapeId="0" xr:uid="{00000000-0006-0000-0F00-000011000000}">
      <text>
        <r>
          <rPr>
            <sz val="11"/>
            <color theme="1"/>
            <rFont val="Calibri"/>
            <family val="2"/>
            <scheme val="minor"/>
          </rPr>
          <t>======
ID#AAABrgaTh-8
Ramon Christopher Caballero    (2025-09-25 06:50:42)
p. 294</t>
        </r>
      </text>
    </comment>
    <comment ref="C49" authorId="0" shapeId="0" xr:uid="{00000000-0006-0000-0F00-000010000000}">
      <text>
        <r>
          <rPr>
            <sz val="11"/>
            <color theme="1"/>
            <rFont val="Calibri"/>
            <family val="2"/>
            <scheme val="minor"/>
          </rPr>
          <t>======
ID#AAABrgaTh_A
Ramon Christopher Caballero    (2025-09-25 06:51:05)
p. 295</t>
        </r>
      </text>
    </comment>
    <comment ref="D53" authorId="0" shapeId="0" xr:uid="{00000000-0006-0000-0F00-00000E000000}">
      <text>
        <r>
          <rPr>
            <sz val="11"/>
            <color theme="1"/>
            <rFont val="Calibri"/>
            <family val="2"/>
            <scheme val="minor"/>
          </rPr>
          <t>======
ID#AAABrgaTiLA
Ramon Christopher Caballero    (2025-09-25 07:38:18)
p. 295</t>
        </r>
      </text>
    </comment>
    <comment ref="D54" authorId="0" shapeId="0" xr:uid="{00000000-0006-0000-0F00-00000F000000}">
      <text>
        <r>
          <rPr>
            <sz val="11"/>
            <color theme="1"/>
            <rFont val="Calibri"/>
            <family val="2"/>
            <scheme val="minor"/>
          </rPr>
          <t>======
ID#AAABrgaTiK8
Ramon Christopher Caballero    (2025-09-25 07:38:04)
p. 345</t>
        </r>
      </text>
    </comment>
    <comment ref="D55" authorId="0" shapeId="0" xr:uid="{00000000-0006-0000-0F00-00000D000000}">
      <text>
        <r>
          <rPr>
            <sz val="11"/>
            <color theme="1"/>
            <rFont val="Calibri"/>
            <family val="2"/>
            <scheme val="minor"/>
          </rPr>
          <t>======
ID#AAABpI3jqlM
Ramon Christopher Caballero    (2025-09-25 09:21:00)
p. 348</t>
        </r>
      </text>
    </comment>
    <comment ref="D57" authorId="0" shapeId="0" xr:uid="{00000000-0006-0000-0F00-00000C000000}">
      <text>
        <r>
          <rPr>
            <sz val="11"/>
            <color theme="1"/>
            <rFont val="Calibri"/>
            <family val="2"/>
            <scheme val="minor"/>
          </rPr>
          <t>======
ID#AAABpI3jqlQ
Ramon Christopher Caballero    (2025-09-25 09:22:37)
p. 348</t>
        </r>
      </text>
    </comment>
    <comment ref="D58" authorId="0" shapeId="0" xr:uid="{00000000-0006-0000-0F00-00000B000000}">
      <text>
        <r>
          <rPr>
            <sz val="11"/>
            <color theme="1"/>
            <rFont val="Calibri"/>
            <family val="2"/>
            <scheme val="minor"/>
          </rPr>
          <t>======
ID#AAABpI3jqlo
Ramon Christopher Caballero    (2025-09-25 09:28:27)
p. 581</t>
        </r>
      </text>
    </comment>
    <comment ref="C59" authorId="0" shapeId="0" xr:uid="{00000000-0006-0000-0F00-00000A000000}">
      <text>
        <r>
          <rPr>
            <sz val="11"/>
            <color theme="1"/>
            <rFont val="Calibri"/>
            <family val="2"/>
            <scheme val="minor"/>
          </rPr>
          <t>======
ID#AAABpI3jqls
Ramon Christopher Caballero    (2025-09-25 09:29:28)
p. 583</t>
        </r>
      </text>
    </comment>
    <comment ref="C62" authorId="0" shapeId="0" xr:uid="{00000000-0006-0000-0F00-000009000000}">
      <text>
        <r>
          <rPr>
            <sz val="11"/>
            <color theme="1"/>
            <rFont val="Calibri"/>
            <family val="2"/>
            <scheme val="minor"/>
          </rPr>
          <t>======
ID#AAABpI3jqlw
Ramon Christopher Caballero    (2025-09-25 09:31:07)
p. 610</t>
        </r>
      </text>
    </comment>
    <comment ref="D63" authorId="0" shapeId="0" xr:uid="{00000000-0006-0000-0F00-000005000000}">
      <text>
        <r>
          <rPr>
            <sz val="11"/>
            <color theme="1"/>
            <rFont val="Calibri"/>
            <family val="2"/>
            <scheme val="minor"/>
          </rPr>
          <t>======
ID#AAABsQM0taw
Ramon Christopher Caballero    (2025-09-25 13:40:48)
p. 611</t>
        </r>
      </text>
    </comment>
    <comment ref="E63" authorId="0" shapeId="0" xr:uid="{00000000-0006-0000-0F00-000001000000}">
      <text>
        <r>
          <rPr>
            <sz val="11"/>
            <color theme="1"/>
            <rFont val="Calibri"/>
            <family val="2"/>
            <scheme val="minor"/>
          </rPr>
          <t>======
ID#AAABrghykO8
Ramon Christopher Caballero    (2025-09-25 17:27:09)
figures have already been validated with GAA 2015; double-check if needed</t>
        </r>
      </text>
    </comment>
    <comment ref="D64" authorId="0" shapeId="0" xr:uid="{00000000-0006-0000-0F00-000004000000}">
      <text>
        <r>
          <rPr>
            <sz val="11"/>
            <color theme="1"/>
            <rFont val="Calibri"/>
            <family val="2"/>
            <scheme val="minor"/>
          </rPr>
          <t>======
ID#AAABsQM0ta0
Ramon Christopher Caballero    (2025-09-25 13:41:52)
p. 620</t>
        </r>
      </text>
    </comment>
    <comment ref="D65" authorId="0" shapeId="0" xr:uid="{00000000-0006-0000-0F00-000006000000}">
      <text>
        <r>
          <rPr>
            <sz val="11"/>
            <color theme="1"/>
            <rFont val="Calibri"/>
            <family val="2"/>
            <scheme val="minor"/>
          </rPr>
          <t>======
ID#AAABsQM0tas
Ramon Christopher Caballero    (2025-09-25 13:39:11)
p. 633</t>
        </r>
      </text>
    </comment>
    <comment ref="D66" authorId="0" shapeId="0" xr:uid="{00000000-0006-0000-0F00-000003000000}">
      <text>
        <r>
          <rPr>
            <sz val="11"/>
            <color theme="1"/>
            <rFont val="Calibri"/>
            <family val="2"/>
            <scheme val="minor"/>
          </rPr>
          <t>======
ID#AAABsQM0ta4
Ramon Christopher Caballero    (2025-09-25 13:45:33)
p. 756</t>
        </r>
      </text>
    </comment>
    <comment ref="D67" authorId="0" shapeId="0" xr:uid="{00000000-0006-0000-0F00-000007000000}">
      <text>
        <r>
          <rPr>
            <sz val="11"/>
            <color theme="1"/>
            <rFont val="Calibri"/>
            <family val="2"/>
            <scheme val="minor"/>
          </rPr>
          <t>======
ID#AAABsQM0tao
Ramon Christopher Caballero    (2025-09-25 13:36:23)
p. 770</t>
        </r>
      </text>
    </comment>
    <comment ref="D68" authorId="0" shapeId="0" xr:uid="{00000000-0006-0000-0F00-000002000000}">
      <text>
        <r>
          <rPr>
            <sz val="11"/>
            <color theme="1"/>
            <rFont val="Calibri"/>
            <family val="2"/>
            <scheme val="minor"/>
          </rPr>
          <t>======
ID#AAABrghykOw
Ramon Christopher Caballero    (2025-09-25 16:58:09)
p. 771</t>
        </r>
      </text>
    </comment>
    <comment ref="C69" authorId="0" shapeId="0" xr:uid="{00000000-0006-0000-0F00-000008000000}">
      <text>
        <r>
          <rPr>
            <sz val="11"/>
            <color theme="1"/>
            <rFont val="Calibri"/>
            <family val="2"/>
            <scheme val="minor"/>
          </rPr>
          <t>======
ID#AAABsQM0tag
Ramon Christopher Caballero    (2025-09-25 13:03:34)
p. 795</t>
        </r>
      </text>
    </comment>
  </commentList>
  <extLst>
    <ext xmlns:r="http://schemas.openxmlformats.org/officeDocument/2006/relationships" uri="GoogleSheetsCustomDataVersion2">
      <go:sheetsCustomData xmlns:go="http://customooxmlschemas.google.com/" r:id="rId1" roundtripDataSignature="AMtx7miaCgksgdv/jd08Q8MFVdCGoXeOiw=="/>
    </ext>
  </extL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E16" authorId="0" shapeId="0" xr:uid="{00000000-0006-0000-1000-000003000000}">
      <text>
        <r>
          <rPr>
            <sz val="11"/>
            <color theme="1"/>
            <rFont val="Calibri"/>
            <family val="2"/>
            <scheme val="minor"/>
          </rPr>
          <t>======
ID#AAABrgaTh-Y
Ajay Caingat    (2025-09-25 06:18:29)
sourced from 80% collections from the Motor Vehicles User's Charge (MVUC)</t>
        </r>
      </text>
    </comment>
    <comment ref="E17" authorId="0" shapeId="0" xr:uid="{00000000-0006-0000-1000-000002000000}">
      <text>
        <r>
          <rPr>
            <sz val="11"/>
            <color theme="1"/>
            <rFont val="Calibri"/>
            <family val="2"/>
            <scheme val="minor"/>
          </rPr>
          <t>======
ID#AAABrgaTh-c
Ajay Caingat    (2025-09-25 06:20:42)
sourced from 7.5% collections from the MVUC</t>
        </r>
      </text>
    </comment>
    <comment ref="E18" authorId="0" shapeId="0" xr:uid="{00000000-0006-0000-1000-000001000000}">
      <text>
        <r>
          <rPr>
            <sz val="11"/>
            <color theme="1"/>
            <rFont val="Calibri"/>
            <family val="2"/>
            <scheme val="minor"/>
          </rPr>
          <t>======
ID#AAABrgaTh-g
Ajay Caingat    (2025-09-25 06:22:35)
sourced from 5% collections from MVUC</t>
        </r>
      </text>
    </comment>
  </commentList>
  <extLst>
    <ext xmlns:r="http://schemas.openxmlformats.org/officeDocument/2006/relationships" uri="GoogleSheetsCustomDataVersion2">
      <go:sheetsCustomData xmlns:go="http://customooxmlschemas.google.com/" r:id="rId1" roundtripDataSignature="AMtx7mhwcuePDy/FKY3HpkGtztAnafs5xw=="/>
    </ext>
  </extL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1700-000001000000}">
      <text>
        <r>
          <rPr>
            <sz val="11"/>
            <color theme="1"/>
            <rFont val="Calibri"/>
            <family val="2"/>
            <scheme val="minor"/>
          </rPr>
          <t>======
ID#AAABrdayKzE
GRIT Labs NCPAG UP Diliman    (2025-09-24 11:52:57)
p.280</t>
        </r>
      </text>
    </comment>
    <comment ref="H2" authorId="0" shapeId="0" xr:uid="{00000000-0006-0000-1700-000002000000}">
      <text>
        <r>
          <rPr>
            <sz val="11"/>
            <color theme="1"/>
            <rFont val="Calibri"/>
            <family val="2"/>
            <scheme val="minor"/>
          </rPr>
          <t>======
ID#AAABrdayKzA
GRIT Labs NCPAG UP Diliman    (2025-09-24 11:51:35)
p.378</t>
        </r>
      </text>
    </comment>
    <comment ref="C5" authorId="0" shapeId="0" xr:uid="{00000000-0006-0000-1700-000003000000}">
      <text>
        <r>
          <rPr>
            <sz val="11"/>
            <color theme="1"/>
            <rFont val="Calibri"/>
            <family val="2"/>
            <scheme val="minor"/>
          </rPr>
          <t>======
ID#AAABrdayKy8
GRIT Labs NCPAG UP Diliman    (2025-09-24 11:41:23)
p. 336</t>
        </r>
      </text>
    </comment>
  </commentList>
  <extLst>
    <ext xmlns:r="http://schemas.openxmlformats.org/officeDocument/2006/relationships" uri="GoogleSheetsCustomDataVersion2">
      <go:sheetsCustomData xmlns:go="http://customooxmlschemas.google.com/" r:id="rId1" roundtripDataSignature="AMtx7mgB9oKmNLDcXVU4GK4aMjBJqn1cK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8" authorId="0" shapeId="0" xr:uid="{00000000-0006-0000-0300-000005000000}">
      <text>
        <r>
          <rPr>
            <sz val="11"/>
            <color theme="1"/>
            <rFont val="Calibri"/>
            <family val="2"/>
            <scheme val="minor"/>
          </rPr>
          <t>======
ID#AAABrf_U9JQ
Ramon Christopher Caballero    (2025-09-26 05:56:59)
p. 673</t>
        </r>
      </text>
    </comment>
    <comment ref="D71" authorId="0" shapeId="0" xr:uid="{00000000-0006-0000-0300-000007000000}">
      <text>
        <r>
          <rPr>
            <sz val="11"/>
            <color theme="1"/>
            <rFont val="Calibri"/>
            <family val="2"/>
            <scheme val="minor"/>
          </rPr>
          <t>======
ID#AAABrf_U9JI
Ramon Christopher Caballero    (2025-09-26 05:49:09)
p. 830</t>
        </r>
      </text>
    </comment>
    <comment ref="D72" authorId="0" shapeId="0" xr:uid="{00000000-0006-0000-0300-000006000000}">
      <text>
        <r>
          <rPr>
            <sz val="11"/>
            <color theme="1"/>
            <rFont val="Calibri"/>
            <family val="2"/>
            <scheme val="minor"/>
          </rPr>
          <t>======
ID#AAABrf_U9JM
Ramon Christopher Caballero    (2025-09-26 05:50:51)
p. 835</t>
        </r>
      </text>
    </comment>
    <comment ref="D79" authorId="0" shapeId="0" xr:uid="{00000000-0006-0000-0300-000003000000}">
      <text>
        <r>
          <rPr>
            <sz val="11"/>
            <color theme="1"/>
            <rFont val="Calibri"/>
            <family val="2"/>
            <scheme val="minor"/>
          </rPr>
          <t>======
ID#AAABrf_U9MA
Ramon Christopher Caballero    (2025-09-26 06:49:03)
p. 836</t>
        </r>
      </text>
    </comment>
    <comment ref="D80" authorId="0" shapeId="0" xr:uid="{00000000-0006-0000-0300-000004000000}">
      <text>
        <r>
          <rPr>
            <sz val="11"/>
            <color theme="1"/>
            <rFont val="Calibri"/>
            <family val="2"/>
            <scheme val="minor"/>
          </rPr>
          <t>======
ID#AAABrf_U9L8
Ramon Christopher Caballero    (2025-09-26 06:48:23)
p. 836</t>
        </r>
      </text>
    </comment>
    <comment ref="D82" authorId="0" shapeId="0" xr:uid="{00000000-0006-0000-0300-000002000000}">
      <text>
        <r>
          <rPr>
            <sz val="11"/>
            <color theme="1"/>
            <rFont val="Calibri"/>
            <family val="2"/>
            <scheme val="minor"/>
          </rPr>
          <t>======
ID#AAABrf_U9Ns
Ramon Christopher Caballero    (2025-09-26 06:50:47)
p. 898</t>
        </r>
      </text>
    </comment>
    <comment ref="D83" authorId="0" shapeId="0" xr:uid="{00000000-0006-0000-0300-000001000000}">
      <text>
        <r>
          <rPr>
            <sz val="11"/>
            <color theme="1"/>
            <rFont val="Calibri"/>
            <family val="2"/>
            <scheme val="minor"/>
          </rPr>
          <t>======
ID#AAABrf_U9Nw
Ramon Christopher Caballero    (2025-09-26 07:06:27)
p. 901</t>
        </r>
      </text>
    </comment>
    <comment ref="C140" authorId="0" shapeId="0" xr:uid="{00000000-0006-0000-0300-000008000000}">
      <text>
        <r>
          <rPr>
            <sz val="11"/>
            <color theme="1"/>
            <rFont val="Calibri"/>
            <family val="2"/>
            <scheme val="minor"/>
          </rPr>
          <t>======
ID#AAABpI3jqlg
GRIT Labs NCPAG UP Diliman    (2025-09-25 09:27:59)
https://www.philstar.com/headlines/2024/12/04/2404997/dpwh-flagged-delayed-projects-worth-p2159-billion</t>
        </r>
      </text>
    </comment>
  </commentList>
  <extLst>
    <ext xmlns:r="http://schemas.openxmlformats.org/officeDocument/2006/relationships" uri="GoogleSheetsCustomDataVersion2">
      <go:sheetsCustomData xmlns:go="http://customooxmlschemas.google.com/" r:id="rId1" roundtripDataSignature="AMtx7mgT63iCJOkAcRTMNembyMxX1Ce4k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84" authorId="0" shapeId="0" xr:uid="{00000000-0006-0000-0400-000001000000}">
      <text>
        <r>
          <rPr>
            <sz val="11"/>
            <color theme="1"/>
            <rFont val="Calibri"/>
            <family val="2"/>
            <scheme val="minor"/>
          </rPr>
          <t>gymnasium/evacuation centers- 1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8" authorId="0" shapeId="0" xr:uid="{00000000-0006-0000-0600-000001000000}">
      <text>
        <r>
          <rPr>
            <sz val="11"/>
            <color theme="1"/>
            <rFont val="Calibri"/>
            <family val="2"/>
            <scheme val="minor"/>
          </rPr>
          <t>======
ID#AAABrf_U9Ig
Ajay Caingat    (2025-09-26 04:17:28)
p 113</t>
        </r>
      </text>
    </comment>
  </commentList>
  <extLst>
    <ext xmlns:r="http://schemas.openxmlformats.org/officeDocument/2006/relationships" uri="GoogleSheetsCustomDataVersion2">
      <go:sheetsCustomData xmlns:go="http://customooxmlschemas.google.com/" r:id="rId1" roundtripDataSignature="AMtx7mjYBInUhWyVwcYLYkMrNK24TduBH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74" authorId="0" shapeId="0" xr:uid="{00000000-0006-0000-0800-000001000000}">
      <text>
        <r>
          <rPr>
            <sz val="11"/>
            <color theme="1"/>
            <rFont val="Calibri"/>
            <family val="2"/>
            <scheme val="minor"/>
          </rPr>
          <t>Lahat naman sila is locally-funded. Local Program- title sa document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43" authorId="0" shapeId="0" xr:uid="{00000000-0006-0000-0900-000002000000}">
      <text>
        <r>
          <rPr>
            <sz val="11"/>
            <color theme="1"/>
            <rFont val="Calibri"/>
            <family val="2"/>
            <scheme val="minor"/>
          </rPr>
          <t>======
ID#AAABrghykOk
Olivia Bondad    (2025-09-25 14:42:26)
bridges</t>
        </r>
      </text>
    </comment>
    <comment ref="C64" authorId="0" shapeId="0" xr:uid="{00000000-0006-0000-0900-000001000000}">
      <text>
        <r>
          <rPr>
            <sz val="11"/>
            <color theme="1"/>
            <rFont val="Calibri"/>
            <family val="2"/>
            <scheme val="minor"/>
          </rPr>
          <t>Lahat naman sila is locally-funded. Local Program- title sa document
======
ID#AAABrf_U9Ic
GRIT Labs NCPAG UP Diliman    (2025-09-26 03:22:26)
@mdmilante@up.edu.ph pacheck po
_Assigned to mdmilante@up.edu.ph_</t>
        </r>
      </text>
    </comment>
  </commentList>
  <extLst>
    <ext xmlns:r="http://schemas.openxmlformats.org/officeDocument/2006/relationships" uri="GoogleSheetsCustomDataVersion2">
      <go:sheetsCustomData xmlns:go="http://customooxmlschemas.google.com/" r:id="rId1" roundtripDataSignature="AMtx7mjdryN0Rc3ni4TsfesVXIN+01CcFw=="/>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43" authorId="0" shapeId="0" xr:uid="{00000000-0006-0000-0A00-000001000000}">
      <text>
        <r>
          <rPr>
            <sz val="11"/>
            <color theme="1"/>
            <rFont val="Calibri"/>
            <family val="2"/>
            <scheme val="minor"/>
          </rPr>
          <t>======
ID#AAABrdayK8k
Olivia Bondad    (2025-09-24 18:02:59)
Similar sa 2019 under foreign assisted projects- national roads</t>
        </r>
      </text>
    </comment>
  </commentList>
  <extLst>
    <ext xmlns:r="http://schemas.openxmlformats.org/officeDocument/2006/relationships" uri="GoogleSheetsCustomDataVersion2">
      <go:sheetsCustomData xmlns:go="http://customooxmlschemas.google.com/" r:id="rId1" roundtripDataSignature="AMtx7mj+ib7L4SGvBNa6vVHWtCqs01T2wQ=="/>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B00-000001000000}">
      <text>
        <r>
          <rPr>
            <sz val="11"/>
            <color theme="1"/>
            <rFont val="Calibri"/>
            <family val="2"/>
            <scheme val="minor"/>
          </rPr>
          <t>typo p. 196
"583,831,997,000"
======</t>
        </r>
      </text>
    </comment>
    <comment ref="E13" authorId="0" shapeId="0" xr:uid="{00000000-0006-0000-0B00-000003000000}">
      <text>
        <r>
          <rPr>
            <sz val="11"/>
            <color theme="1"/>
            <rFont val="Calibri"/>
            <family val="2"/>
            <scheme val="minor"/>
          </rPr>
          <t>======
ID#AAABrf9Vihg
Olivia Bondad    (2025-09-25 10:48:07)
may 2 under nito</t>
        </r>
      </text>
    </comment>
    <comment ref="F59" authorId="0" shapeId="0" xr:uid="{00000000-0006-0000-0B00-000002000000}">
      <text>
        <r>
          <rPr>
            <sz val="11"/>
            <color theme="1"/>
            <rFont val="Calibri"/>
            <family val="2"/>
            <scheme val="minor"/>
          </rPr>
          <t>total ng OO2 is equal sa Flood Management Program. Does this mean na hindi under ng OO2 ang CSSP and LP?
======</t>
        </r>
      </text>
    </comment>
    <comment ref="C86" authorId="0" shapeId="0" xr:uid="{00000000-0006-0000-0B00-000004000000}">
      <text>
        <r>
          <rPr>
            <sz val="11"/>
            <color theme="1"/>
            <rFont val="Calibri"/>
            <family val="2"/>
            <scheme val="minor"/>
          </rPr>
          <t>======
ID#AAABpI3jqmE
Olivia Bondad    (2025-09-25 09:52:43)
Multipurpose Facilities and School Buildings</t>
        </r>
      </text>
    </comment>
  </commentList>
  <extLst>
    <ext xmlns:r="http://schemas.openxmlformats.org/officeDocument/2006/relationships" uri="GoogleSheetsCustomDataVersion2">
      <go:sheetsCustomData xmlns:go="http://customooxmlschemas.google.com/" r:id="rId1" roundtripDataSignature="AMtx7mjofe94gpD7lYIlD+1v11mrH1QIUQ=="/>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C00-000003000000}">
      <text>
        <r>
          <rPr>
            <sz val="11"/>
            <color theme="1"/>
            <rFont val="Calibri"/>
            <family val="2"/>
            <scheme val="minor"/>
          </rPr>
          <t>======
ID#AAABpI3jql8
Olivia Bondad    (2025-09-25 09:44:45)
capital outlay ng support to operations?</t>
        </r>
      </text>
    </comment>
    <comment ref="F32" authorId="0" shapeId="0" xr:uid="{00000000-0006-0000-0C00-000001000000}">
      <text>
        <r>
          <rPr>
            <sz val="11"/>
            <color theme="1"/>
            <rFont val="Calibri"/>
            <family val="2"/>
            <scheme val="minor"/>
          </rPr>
          <t>======
ID#AAABrghykTs
Olivia Bondad    (2025-09-25 17:32:17)
tama ang value nito compared sa total amount nila for Network Development Program
------
ID#AAABrghykUA
Olivia Bondad    (2025-09-25 17:47:38)
bakit "lugi" 'yung budget nila</t>
        </r>
      </text>
    </comment>
    <comment ref="G42" authorId="0" shapeId="0" xr:uid="{00000000-0006-0000-0C00-000002000000}">
      <text>
        <r>
          <rPr>
            <sz val="11"/>
            <color theme="1"/>
            <rFont val="Calibri"/>
            <family val="2"/>
            <scheme val="minor"/>
          </rPr>
          <t>======
ID#AAABrf9Viho
Olivia Bondad    (2025-09-25 10:59:02)
included sa amount ang water supply</t>
        </r>
      </text>
    </comment>
    <comment ref="C67" authorId="0" shapeId="0" xr:uid="{00000000-0006-0000-0C00-000007000000}">
      <text>
        <r>
          <rPr>
            <sz val="11"/>
            <color theme="1"/>
            <rFont val="Calibri"/>
            <family val="2"/>
            <scheme val="minor"/>
          </rPr>
          <t>======
ID#AAABrdayK8E
Olivia Bondad    (2025-09-24 17:40:13)
water supply only</t>
        </r>
      </text>
    </comment>
    <comment ref="D72" authorId="0" shapeId="0" xr:uid="{00000000-0006-0000-0C00-000006000000}">
      <text>
        <r>
          <rPr>
            <sz val="11"/>
            <color theme="1"/>
            <rFont val="Calibri"/>
            <family val="2"/>
            <scheme val="minor"/>
          </rPr>
          <t>======
ID#AAABrdayK8M
Olivia Bondad    (2025-09-24 17:47:43)
1. Tulay ng Pangulo Para sa Kaunlarang Pang-Agraryo Project, (TPKP) French Loan
2. Panquil Bay Bridge, Misamis Occidental
3. Metro Manila Priority Bridges for Seismic Design Improvement Project (JICA, PH-P260)</t>
        </r>
      </text>
    </comment>
    <comment ref="D73" authorId="0" shapeId="0" xr:uid="{00000000-0006-0000-0C00-000005000000}">
      <text>
        <r>
          <rPr>
            <sz val="11"/>
            <color theme="1"/>
            <rFont val="Calibri"/>
            <family val="2"/>
            <scheme val="minor"/>
          </rPr>
          <t>======
ID#AAABrdayK8U
Olivia Bondad    (2025-09-24 17:49:17)
tanggalin ba 'to?</t>
        </r>
      </text>
    </comment>
    <comment ref="D74" authorId="0" shapeId="0" xr:uid="{00000000-0006-0000-0C00-000004000000}">
      <text>
        <r>
          <rPr>
            <sz val="11"/>
            <color theme="1"/>
            <rFont val="Calibri"/>
            <family val="2"/>
            <scheme val="minor"/>
          </rPr>
          <t>======
ID#AAABrdayK8Y
Olivia Bondad    (2025-09-24 17:49:33)
and ito?</t>
        </r>
      </text>
    </comment>
  </commentList>
  <extLst>
    <ext xmlns:r="http://schemas.openxmlformats.org/officeDocument/2006/relationships" uri="GoogleSheetsCustomDataVersion2">
      <go:sheetsCustomData xmlns:go="http://customooxmlschemas.google.com/" r:id="rId1" roundtripDataSignature="AMtx7mha/ZJ3w7URETFxJCmnHnvLH81dTA=="/>
    </ext>
  </extLst>
</comments>
</file>

<file path=xl/sharedStrings.xml><?xml version="1.0" encoding="utf-8"?>
<sst xmlns="http://schemas.openxmlformats.org/spreadsheetml/2006/main" count="4427" uniqueCount="2292">
  <si>
    <t>Line Item</t>
  </si>
  <si>
    <t>2025: Total</t>
  </si>
  <si>
    <t>2025: Multi-Hazard Related Allocations</t>
  </si>
  <si>
    <t>Flood-Specific</t>
  </si>
  <si>
    <t>Earthquake-Specific</t>
  </si>
  <si>
    <t>VALIDATED FIGURES</t>
  </si>
  <si>
    <t>I. PERSONNEL SERVICES</t>
  </si>
  <si>
    <t xml:space="preserve">II. MAINTENANCE AND OTHER OPERATING EXPENSES </t>
  </si>
  <si>
    <t>III. CAPITAL OUTLAYS</t>
  </si>
  <si>
    <t>A.</t>
  </si>
  <si>
    <t>GENERAL ADMINISTRATION AND SUPPORT</t>
  </si>
  <si>
    <t>B.</t>
  </si>
  <si>
    <t>SUPPORT TO OPERATIONS</t>
  </si>
  <si>
    <t>C.</t>
  </si>
  <si>
    <t>OPERATIONS</t>
  </si>
  <si>
    <t>ORGANIZATIONAL OUTCOME 1: Ensure safe and reliable national road system</t>
  </si>
  <si>
    <t>Asset Preservation Program</t>
  </si>
  <si>
    <t>Preventive Maintenance for Primary, Secondary, and Tertiary Roads</t>
  </si>
  <si>
    <t>Rehabilitation/ Reconstruction/ Upgrading of Damaged Paved Roads - Primary, Secondary, and Tertiary Roads</t>
  </si>
  <si>
    <t>Rehabilitation/ Reconstruction of Roads with Slips, Slope Collapse, and Landslide - Primary, Secondary, and Tertiary Roads</t>
  </si>
  <si>
    <t>Construction/ Upgrading/ Rehabilitation of Drainage along National Roads - Primary, Secondary, and Tertiary Roads</t>
  </si>
  <si>
    <t>Network Development Program</t>
  </si>
  <si>
    <t>Road Widening - Primary, Secondary, and Tertiary Roads</t>
  </si>
  <si>
    <t>Construction of Bypass and Diversion Roads</t>
  </si>
  <si>
    <t>Construction of Missing Links/New Roads</t>
  </si>
  <si>
    <t>Construction of Flyovers/Interchanges/Underpasses/Long Span Bridges</t>
  </si>
  <si>
    <t>Off Carriageway Improvement - Primary, Secondary, and Tertiary Roads</t>
  </si>
  <si>
    <t>Paving of Unpaved Roads - Secondary and Tertiary Roads</t>
  </si>
  <si>
    <t>Bridge Program</t>
  </si>
  <si>
    <t>Replacement of Permanent Weak Bridges</t>
  </si>
  <si>
    <t>Retrofitting/ Strengthening of Permanent Bridges</t>
  </si>
  <si>
    <t>Rehabilitation/ Major Repair of Permanent Bridges</t>
  </si>
  <si>
    <t>Widening of Permanent Bridges</t>
  </si>
  <si>
    <t>Construction of New Bridges</t>
  </si>
  <si>
    <t>ORGANIZATIONAL OUTCOME 2 : Protect Lives and Properties Against Major Floods</t>
  </si>
  <si>
    <t>Flood Management Program</t>
  </si>
  <si>
    <t>Construction/ Maintenance of Flood Mitigation Structures and Drainage Systems</t>
  </si>
  <si>
    <t>Construction/ Rehabilitation of Flood Mitigation Facilities within Major River Basins and Principal Rivers</t>
  </si>
  <si>
    <t>Convergence and Special Support Program</t>
  </si>
  <si>
    <t>Construction/Improvement of Access Roads Leading to Airports (KATUPARAN)</t>
  </si>
  <si>
    <t>Construction/Improvement of Access Roads Leading to Seaports (KATUPARAN)</t>
  </si>
  <si>
    <t>Construction/Improvement of Access Roads Leading to Railway Stations(KATUPARAN)</t>
  </si>
  <si>
    <t>Construction/Improvement of Access Roads Leading to Declared Tourism Destinations (TRIP)</t>
  </si>
  <si>
    <t>Construction/ Improvement of Access Roads leading to Trades, Industries and Economic Zones (Roads Leveraging Linkages for Industry and Trade Infrastructure Program- ROLL-IT)</t>
  </si>
  <si>
    <t>Construction/Improvement of Various Infrastructures in Support of National Security (Tatag ng Imprastraktura para sa Kapayapaan at Seguridad Program - TIKAS)</t>
  </si>
  <si>
    <t>Construction of Typhoon Shelter Hangar</t>
  </si>
  <si>
    <t>Construction of Hardened Typhoon Multi-Purpose Hangar</t>
  </si>
  <si>
    <t>Improvement of Road Network (Cebu)</t>
  </si>
  <si>
    <t>Construction of Road/Road Network</t>
  </si>
  <si>
    <t>CHECK FOR OTHER FACILITIES</t>
  </si>
  <si>
    <t>Construction/ Rehabilitation of Water Supply/ Septage and Sewerage/ Rain Water Collectors</t>
  </si>
  <si>
    <t>Water Supply System</t>
  </si>
  <si>
    <t>Septage and Sewerage</t>
  </si>
  <si>
    <t>Rainwater Collector System</t>
  </si>
  <si>
    <t>Rehabilitation of Disaster-Related Infrastructure and Other Facilities</t>
  </si>
  <si>
    <t>Construction/Rehabilitation/Improvement of Facilities for Persons with Disabilities (PWD) and Elderlies/Senior Citizens, including Gender-Responsive Facilities</t>
  </si>
  <si>
    <t>Facilities for Persons with Disabilities (PWD)</t>
  </si>
  <si>
    <t>Facilities for Elderlies/ Senior Citizen</t>
  </si>
  <si>
    <t>Gender-Responsive Facilities</t>
  </si>
  <si>
    <t>Special Road Fund - Motor Vehicle User's Charge (MVUC) as per R.A. 11239</t>
  </si>
  <si>
    <t>Preventive Maintenance - Primary, Secondary, and Tertiary Roads</t>
  </si>
  <si>
    <t>Rehabilitation/Reconstruction/Upgrading of Damaged Paved Roads</t>
  </si>
  <si>
    <t>Improvement of Intersection</t>
  </si>
  <si>
    <t>Sustainable Infrastructure Projects Alleviating Gaps (SIPAG)</t>
  </si>
  <si>
    <t>SIPAG-Access Roads and/or Bridges from the National Roads Leading to Major/Strategic Public Buildings/Facilities</t>
  </si>
  <si>
    <t>SIPAG-Access Roads and/or Bridges from the National Roads Connecting to IP Communities</t>
  </si>
  <si>
    <t>SIPAG - Interjurisdictional Roads and/or Bridges (roads that traverse multiple LGU jurisdictions)</t>
  </si>
  <si>
    <t>SIPAG - Coastal Roads to Augment Resiliency of Coastal Communities</t>
  </si>
  <si>
    <t>SIPAG - Flood Mitigation Structures protecting Major/ Strategic Public Buildings/ Facilities</t>
  </si>
  <si>
    <t>SIPAG - Major/Strategic Public Buildings/Facilities</t>
  </si>
  <si>
    <t>---- Construction of DRRM Building/Facility</t>
  </si>
  <si>
    <t>SIPAG - Evacuation Centers/ Quarantine Facilities/ Public Health Facilities</t>
  </si>
  <si>
    <t>---- Construction of Evacuation Center/Facility</t>
  </si>
  <si>
    <t>Basic Infrastructure Program (BIP)</t>
  </si>
  <si>
    <t>BIP-Access Roads and/or Bridges from the National Roads Leading to Major/Strategic Public Buildings/Facilities</t>
  </si>
  <si>
    <t>BIP - Access Roads and/or Bridges from the National Roads connecting to Indigenous People (IP) Communities</t>
  </si>
  <si>
    <t>BIP - Interjurisdictional Roads and/or Bridges (roads that traverse multiple LGU jurisdictions)</t>
  </si>
  <si>
    <t>BIP - Coastal Roads to Augment Resiliency of Coastal Communities</t>
  </si>
  <si>
    <t>BIP - Flood Mitigation Structures protecting Major/ Strategic Public Buildings/ Facilities</t>
  </si>
  <si>
    <t>BIP - Major/Strategic Public Buildings/Facilities</t>
  </si>
  <si>
    <t>BIP - Evacuation Centers/ Quarantine Facilities/ Public Health Facilities</t>
  </si>
  <si>
    <t>BIP - Multipurpose Buildings/Facilities to Support Social Services</t>
  </si>
  <si>
    <t>---- Construction of Emergency Complex</t>
  </si>
  <si>
    <t>---- Fire Station</t>
  </si>
  <si>
    <t>---- Emergency Operations Center/Command Center</t>
  </si>
  <si>
    <t>---- Crisis management center</t>
  </si>
  <si>
    <t>---- DRRM/BFP Building</t>
  </si>
  <si>
    <t>---- Resilient MPH</t>
  </si>
  <si>
    <t>BIP - Public Water Supply System</t>
  </si>
  <si>
    <t>Locally Funded Projects</t>
  </si>
  <si>
    <t>PPP Strategic Support Fund  (including ROWs and variations)</t>
  </si>
  <si>
    <t>National Building Program</t>
  </si>
  <si>
    <t>---- Evacuation Center/Facility</t>
  </si>
  <si>
    <t>Foreign Assisted Projects</t>
  </si>
  <si>
    <t>ORGANIZATIONAL OUTCOME 1 : Ensure Safe and Reliable National Road System</t>
  </si>
  <si>
    <t>Philippines Seismic Risk Reduction and Resilience Project (PSRRRP), IBRD Loan No. 9251-PH</t>
  </si>
  <si>
    <t>GRAND TOTAL</t>
  </si>
  <si>
    <t>% of DRR to Total Budget</t>
  </si>
  <si>
    <t>% of DRR to CO Only</t>
  </si>
  <si>
    <t>% of CO to Total Budget</t>
  </si>
  <si>
    <t>2024: Total</t>
  </si>
  <si>
    <t>2024: Multi-Hazard Related Allocations</t>
  </si>
  <si>
    <t xml:space="preserve"> </t>
  </si>
  <si>
    <t>Replacement of Bridges (Temporary to Permanent)</t>
  </si>
  <si>
    <t>Retrofitting/Strengthening of Permanent Bridges</t>
  </si>
  <si>
    <t>Construction of New Permanent Bridges</t>
  </si>
  <si>
    <r>
      <rPr>
        <sz val="11"/>
        <color theme="1"/>
        <rFont val="Calibri"/>
        <family val="2"/>
      </rPr>
      <t xml:space="preserve">Construction/Improvement of Access Roads Leading to </t>
    </r>
    <r>
      <rPr>
        <u/>
        <sz val="11"/>
        <color theme="1"/>
        <rFont val="Calibri"/>
        <family val="2"/>
      </rPr>
      <t>Airports (Kalsada Tungo sa Paliparan, RIles at Daungan Program - KATUPARAN)</t>
    </r>
  </si>
  <si>
    <r>
      <rPr>
        <sz val="11"/>
        <color theme="1"/>
        <rFont val="Calibri"/>
        <family val="2"/>
      </rPr>
      <t xml:space="preserve">Construction/Improvement of Access Roads Leading to </t>
    </r>
    <r>
      <rPr>
        <u/>
        <sz val="11"/>
        <color theme="1"/>
        <rFont val="Calibri"/>
        <family val="2"/>
      </rPr>
      <t>Seaports (Kalsada Tungo sa Paliparan, RIles at Daungan Program - KATUPARAN)</t>
    </r>
  </si>
  <si>
    <r>
      <rPr>
        <sz val="11"/>
        <color theme="1"/>
        <rFont val="Calibri"/>
        <family val="2"/>
      </rPr>
      <t xml:space="preserve">Construction/Improvement of Access Roads Leading to </t>
    </r>
    <r>
      <rPr>
        <u/>
        <sz val="11"/>
        <color theme="1"/>
        <rFont val="Calibri"/>
        <family val="2"/>
      </rPr>
      <t>Railway Stations (Kalsada Tungo sa Paliparan, RIles at Daungan Program - KATUPARAN)</t>
    </r>
  </si>
  <si>
    <r>
      <rPr>
        <sz val="11"/>
        <color theme="1"/>
        <rFont val="Calibri"/>
        <family val="2"/>
      </rPr>
      <t xml:space="preserve">Construction/Improvement of Access Roads Leading to </t>
    </r>
    <r>
      <rPr>
        <u/>
        <sz val="11"/>
        <color theme="1"/>
        <rFont val="Calibri"/>
        <family val="2"/>
      </rPr>
      <t>Declared Tourism Destinations (Tourism Road Infrastructure Program - TRIP)</t>
    </r>
  </si>
  <si>
    <r>
      <rPr>
        <sz val="11"/>
        <color theme="1"/>
        <rFont val="Calibri"/>
        <family val="2"/>
      </rPr>
      <t xml:space="preserve">Construction/ Improvement of Access Roads leading to </t>
    </r>
    <r>
      <rPr>
        <u/>
        <sz val="11"/>
        <color theme="1"/>
        <rFont val="Calibri"/>
        <family val="2"/>
      </rPr>
      <t>Trades, Industries and Economic Zones (Roads Leveraging Linkages for Industry and Trade Infrastructure Program - ROLL-IT)</t>
    </r>
  </si>
  <si>
    <r>
      <rPr>
        <sz val="11"/>
        <color theme="1"/>
        <rFont val="Calibri"/>
        <family val="2"/>
      </rPr>
      <t xml:space="preserve">Construction/Improvement of Various Infrastructures in </t>
    </r>
    <r>
      <rPr>
        <u/>
        <sz val="11"/>
        <color theme="1"/>
        <rFont val="Calibri"/>
        <family val="2"/>
      </rPr>
      <t>Support of National Security (Tatag ng Imprastraktura para sa Kapayapaan at Seguridad Program - TIKAS)</t>
    </r>
  </si>
  <si>
    <r>
      <rPr>
        <sz val="11"/>
        <color theme="1"/>
        <rFont val="Calibri"/>
        <family val="2"/>
      </rPr>
      <t>SIPAG - Coastal Roads/</t>
    </r>
    <r>
      <rPr>
        <sz val="11"/>
        <color rgb="FFFF0000"/>
        <rFont val="Calibri"/>
        <family val="2"/>
      </rPr>
      <t>Causeway for environmental protection/conservation</t>
    </r>
  </si>
  <si>
    <r>
      <rPr>
        <sz val="11"/>
        <color theme="1"/>
        <rFont val="Calibri"/>
        <family val="2"/>
      </rPr>
      <t xml:space="preserve">SIPAG - Major/Strategic Public Buildings/Facilities </t>
    </r>
    <r>
      <rPr>
        <sz val="11"/>
        <color rgb="FFFF0000"/>
        <rFont val="Calibri"/>
        <family val="2"/>
      </rPr>
      <t>Structural and Resilience Program</t>
    </r>
  </si>
  <si>
    <t>BIP - Access Roads and/or Bridges from the National Roads Leading to Major/Strategic Public Buildings/Facilities</t>
  </si>
  <si>
    <r>
      <rPr>
        <sz val="11"/>
        <color theme="1"/>
        <rFont val="Calibri"/>
        <family val="2"/>
      </rPr>
      <t>BIP - Coastal Roads/</t>
    </r>
    <r>
      <rPr>
        <sz val="11"/>
        <color rgb="FFFF0000"/>
        <rFont val="Calibri"/>
        <family val="2"/>
      </rPr>
      <t>Causeway for environmental protection/conservation</t>
    </r>
  </si>
  <si>
    <r>
      <rPr>
        <sz val="11"/>
        <color theme="1"/>
        <rFont val="Calibri"/>
        <family val="2"/>
      </rPr>
      <t>BIP - Major/Strategic Public Buildings/Facilities</t>
    </r>
    <r>
      <rPr>
        <sz val="11"/>
        <color rgb="FFFF0000"/>
        <rFont val="Calibri"/>
        <family val="2"/>
      </rPr>
      <t xml:space="preserve"> Structural and Resilience Program</t>
    </r>
  </si>
  <si>
    <t>----- Construction of Evacuation Center/Facility</t>
  </si>
  <si>
    <t>----- Construction of Emergency Operations Center</t>
  </si>
  <si>
    <t>Construction of Multi-Purpose Building (Evacuation Center), Barangay Calizon, Calumpit Bulacan</t>
  </si>
  <si>
    <t>Construction of Multi-Purpose Building (Evacuation Center), Brgy. Pulong Tamo, San Ildefonso, Bulacan</t>
  </si>
  <si>
    <t>Construction (Completion) of Multi-Purpose Building (Evacuation Center), Barangay Bignay 1, Sariaya, Quezon Province</t>
  </si>
  <si>
    <t>Construction (Completion) of Multi-Purpose Building (Evacuation Center), Barangay Concepcion Banahaw, Sariaya, Quezon Province</t>
  </si>
  <si>
    <t>Construction (Completion) of Multi-Purpose Building (Evacuation Center), Barangay Lalig, Tiaong, Quezon Province</t>
  </si>
  <si>
    <t>Construction (Completion) of Multi-Purpose Building (Evacuation Center), Barangay Mayabobo, Candelaria, Quezon Province</t>
  </si>
  <si>
    <t>Construction (Completion) of Multi-Purpose Building (Evacuation Center), Barangay Sta. Catalina Sur, Candelaria, Quezon Province</t>
  </si>
  <si>
    <t>Construction (Completion) of Multi-Purpose Building (Evacuation Center), Villa Consuelo Subd, Barangay Ibabang Dupay, Lucena City, Quezon Province</t>
  </si>
  <si>
    <t>Construction (Completion) of Multi-Purpose Building (Evacuation Center), Barangay Manggalang Tulo-tulo, Sariaya, Quezon Province</t>
  </si>
  <si>
    <t>Construction (Completion) of Multi-Purpose Building (Evacuation Center), Barangay Cabay, Tiaong, Quezon Province</t>
  </si>
  <si>
    <t>Construction (Completion) of Multi-Purpose Building (Evacuation Center), Barangay Tigkan, Naujan, Oriental Mindoro</t>
  </si>
  <si>
    <t>Construction (Completion) of Multi-Purpose Building (Evacuation Center), Greenheights Village, Barangay San Isidro, Paranaque City</t>
  </si>
  <si>
    <t>Construction (Completion) of Multi-Purpose Building convertible to Evacuation Center, Calixto A. Bautista Elementary School, Binalonan, Pangasinan</t>
  </si>
  <si>
    <t>Construction (Completion) of Multi-Purpose Building (Evacuation Center), Barangay Calafug, Conner, Apayao</t>
  </si>
  <si>
    <t>Construction (Completion) of Multi-Purpose Building (Evacuation Center), Barangay Poguin, Conner, Apayao</t>
  </si>
  <si>
    <t>WALA AS IN WALA dahil sa (check comment)</t>
  </si>
  <si>
    <t>2023: Total</t>
  </si>
  <si>
    <t>2023: Multi-Hazard Related Allocations</t>
  </si>
  <si>
    <t>Pre-Feasibility Study/Feasibility Study/Preliminary and Detailed Engineering</t>
  </si>
  <si>
    <t>Payments of Right-of-Way (ROW) - Various Completed Projects</t>
  </si>
  <si>
    <t>Payments of Contractual Obligations, VAT and Other Taxes - 
Highways Flood Control and Others</t>
  </si>
  <si>
    <t>Highways Flood Control and Others</t>
  </si>
  <si>
    <t>p.19</t>
  </si>
  <si>
    <t>Preventive Maintenance - Primary Roads</t>
  </si>
  <si>
    <t>Preventive Maintenance - Secondary Roads</t>
  </si>
  <si>
    <t>Preventive Maintenance - Tertiary Roads</t>
  </si>
  <si>
    <t>Rehabilitation/ Reconstruction/Upgrading of Damaged Paved Roads - Primary Roads</t>
  </si>
  <si>
    <t>Rehabilitation/ Reconstruction/Upgrading of Damaged Paved Roads - Secondary Roads</t>
  </si>
  <si>
    <t>Rehabilitation/ Reconstruction/Upgrading of Damaged Paved Roads - Tertiary Roads</t>
  </si>
  <si>
    <t>Rehabilitation/ Reconstruction of Roads with Slips, Slope Collapse and Landslide - Primary Roads</t>
  </si>
  <si>
    <t>Rehabilitation/ Reconstruction of Roads with Slips, Slope Collapse and Landslide - Secondary Road</t>
  </si>
  <si>
    <t>Rehabilitation/ Reconstruction of Roads with Slips, Slope Collapse and Landslide - Tertiary Roads</t>
  </si>
  <si>
    <t>Construction/ Upgrading/Rehabilitation of Drainage along National Roads - Primary Roads</t>
  </si>
  <si>
    <t>Construction/ Upgrading/Rehabilitation of Drainage along National Roads - Secondary Roads</t>
  </si>
  <si>
    <t>Construction/ Upgrading/Rehabilitation of Drainage along National Roads - Tertiary Roads</t>
  </si>
  <si>
    <t>p.57</t>
  </si>
  <si>
    <t xml:space="preserve">Road Widening - Primary Roads </t>
  </si>
  <si>
    <t xml:space="preserve">Road Widening - Secondary Roads </t>
  </si>
  <si>
    <t xml:space="preserve">Road Widening - Tertiary Roads </t>
  </si>
  <si>
    <t xml:space="preserve">Off-Carriageway Improvement - Primary Roads </t>
  </si>
  <si>
    <t xml:space="preserve">Off-Carriageway Improvement - Secondary Roads </t>
  </si>
  <si>
    <t xml:space="preserve">Off-Carriageway Improvement - Tertiary Roads </t>
  </si>
  <si>
    <t>Paving of Unpaved Roads - Secondary Roads</t>
  </si>
  <si>
    <t>Paving of Unpaved Roads - Tertiary Roads</t>
  </si>
  <si>
    <t>p.80</t>
  </si>
  <si>
    <t>p.94</t>
  </si>
  <si>
    <t>p.104</t>
  </si>
  <si>
    <t xml:space="preserve">Rehabilitation of Disaster-Related Infrastructure and Other Facilities
 (including P5,000,000,000 for the rehabilitation/repair/
 constructions of damaged bridges and P5,000,000,000
 for damaged school buildings) </t>
  </si>
  <si>
    <t>Kalsada Tungo sa Paliparan, Riles, at Daungan Program (KATUPARAN)</t>
  </si>
  <si>
    <t>Construction/Improvement of Access Roads Leading to 
Airports (KATUPARAN)</t>
  </si>
  <si>
    <t>Construction/Improvement of Access Roads Leading to 
Seaports (KATUPARAN)</t>
  </si>
  <si>
    <t>Construction/Improvement of Access Roads Leading to 
Railway Stations (KATUPARAN)</t>
  </si>
  <si>
    <t>Tourism Road Infrastructure Program (TRIP)</t>
  </si>
  <si>
    <t>Construction/Improvement of Access Roads Leading to 
Declared Tourism Destinations (TRIP)</t>
  </si>
  <si>
    <t>Roads Leveraging Linkages for Industry and Trade Infrastructure Program (ROLL-IT)</t>
  </si>
  <si>
    <t>Construction/Improvement of Access Roads leading to Trades,
 Industries and Economic Zones (ROLL-IT)</t>
  </si>
  <si>
    <t>Construction/Rehabilitation of Water Supply/
 Septage and Sewerage/Rain Water Collector Systems</t>
  </si>
  <si>
    <t>Tatag ng Imprastraktura para sa Kapayapaan at Seguridad Program (TIKAS)</t>
  </si>
  <si>
    <t>Construction/Improvement of Various Infrastructure in
 Support of National Security (TIKAS)</t>
  </si>
  <si>
    <t>Construction/Rehabilitation/Improvement of Facilities for
 Persons with Disabilities (PWD) and Elderlies/Senior
 Citizens, including Gender-Responsive Facilities</t>
  </si>
  <si>
    <t>Special Road Fund - Motor Vehicle User's Charge (MVUC)
 as per R</t>
  </si>
  <si>
    <t>p. 128</t>
  </si>
  <si>
    <t>Sustainable Infrastructure Projects Alleviating Gaps (SIPAG)-  Access Roads and/or Bridges from the National Road/sleading to Major/Strategic Public Buildings/Facilities</t>
  </si>
  <si>
    <t>Sustainable Infrastructure Projects Alleviating Gaps (SIPAG)- Access Roads and/or Bridges from the National Road connecting to Indigenous People (IP) Communities</t>
  </si>
  <si>
    <t xml:space="preserve">Sustainable Infrastructure Projects Alleviating Gaps (SIPAG)-
 Interjurisdictional Roads and/or Bridges (or roads that
 traverse multiple LGU jurisdictions) </t>
  </si>
  <si>
    <t>Sustainable Infrastructure Projects Alleviating Gaps (SIPAG)-
 Coastal Roads/Causeway for environmental
 protection/conservati</t>
  </si>
  <si>
    <t>Sustainable Infrastructure Projects Alleviating Gaps (SIPAG)-
 Flood Mitigation Structures protecting Public
 Infrastructures/Facilities</t>
  </si>
  <si>
    <t>Sustainable Infrastructure Projects Alleviating Gaps (SIPAG)-
 Multi-Purpose Buildings/ Facilities to support
 Social Services</t>
  </si>
  <si>
    <t>p. 652</t>
  </si>
  <si>
    <t>--- Construction of Multi-Purpose Building (Fire Station)</t>
  </si>
  <si>
    <t>p. 924</t>
  </si>
  <si>
    <t xml:space="preserve">--- Construction (Completion) of Multi-Purpose Building (Fire Station) at Torrijos Fire Station, Poblacion, Torrijos, Mrinduque </t>
  </si>
  <si>
    <t>p. 939</t>
  </si>
  <si>
    <t xml:space="preserve">--- Construction of Multi-Purpose Building (Fire Station), Brgy. Poblacion, Bacon District, Sorsogon City, Sorsogon </t>
  </si>
  <si>
    <t>p. 141</t>
  </si>
  <si>
    <t xml:space="preserve"> Basic Infrastructure Program (BIP) -
 Access Roads and/or Bridges from the National Road/s
 leading to Major/Strategic Public Buildings/Facilities</t>
  </si>
  <si>
    <t xml:space="preserve"> Basic Infrastructure Program (BIP) -
 Access Roads and/or Bridges from the National Roads
 connecting to Indigenous People (IP) Communities</t>
  </si>
  <si>
    <t>Basic Infrastructure Program (BIP) -
 Interjurisdictional Roads and/or Bridges (or, roads
 that traverse multiple LGU Jurisdictions)</t>
  </si>
  <si>
    <t>Basic Infrastructure Program (BIP) -
 Coastal Roads/Causeway for environmental
 protection/conservation</t>
  </si>
  <si>
    <t>Basic Infrastructure Program (BIP) -
 Flood Mitigation Structures protecting
 Public Infrastructures/Facilities</t>
  </si>
  <si>
    <t>p. 945</t>
  </si>
  <si>
    <t>Basic Infrastructure Program (BIP) -
 Multi-Purpose Buildings/Facilities to support
 Social Services</t>
  </si>
  <si>
    <t>---- Construction of Multi-purpose Building (Covered Court/Evacuation Centers)</t>
  </si>
  <si>
    <t>---- Construction of Brgy. Permanent Evacuation Holding Center</t>
  </si>
  <si>
    <t>---- Construction of Multi-purpose Facility (Sewerage Treatment Plant)</t>
  </si>
  <si>
    <t>p. 1034</t>
  </si>
  <si>
    <t xml:space="preserve">Basic Infrastructure Program (BIP) -
 Major/Strategic Public Buildings/
 Facilities Structural and Resilience Program </t>
  </si>
  <si>
    <t>---- Construction of Slope Protection Structure</t>
  </si>
  <si>
    <t>p. 1037</t>
  </si>
  <si>
    <t>Basic Infrastructure Program (BIP) -
 Evacuation Centers/Quarantine Facilities/
 Public Health Facilities</t>
  </si>
  <si>
    <t>---- Construction of MPH Building (Gymnasium/Evacuation Centers/Coverec Courts)</t>
  </si>
  <si>
    <t>---- Construction/Rehabilitation of Evacuation Centers</t>
  </si>
  <si>
    <t>p, 1050</t>
  </si>
  <si>
    <t>Basic Infrastructure Program (BIP) -
 Public Water Supply System (Level II or III)</t>
  </si>
  <si>
    <t xml:space="preserve">D. </t>
  </si>
  <si>
    <t>PROJECTS</t>
  </si>
  <si>
    <t>Buildings and Other Structures - Multipurpose / Facilities - 
National Building Program (Construction/Rehabilitation of Buildings)</t>
  </si>
  <si>
    <t>National roads and bridges - National Roads - 
Public-Private Partnership Strategic Support Fund 
(including ROW and Subsidy)</t>
  </si>
  <si>
    <t xml:space="preserve">Road Upgrading and Preservation Project - (RUPP), JICA, PH-P247
</t>
  </si>
  <si>
    <t>Reconstruction and Development Plan for Greater Marawi, Stage 2, ADB Loan No. 3769-PHI</t>
  </si>
  <si>
    <t>Central Luzon Link Expressway (CLLEX), Phase I, La Paz, Tarlac to Cabanatuan City, JICA, PH - P24</t>
  </si>
  <si>
    <t>Arterial Road Bypass Construction Project, Phase III JIC</t>
  </si>
  <si>
    <t xml:space="preserve">Davao City By-Pass Construction Project (South and Center Sections), 
JICA, PH-P261 </t>
  </si>
  <si>
    <t>Philippines-Korea Project Preparation Facility (PK-PPF)</t>
  </si>
  <si>
    <t>Cebu-Mactan Bridge and Coastal Road Construction Project</t>
  </si>
  <si>
    <t xml:space="preserve">Panay-Guimaras-Negros (PGN) Island Bridges Project </t>
  </si>
  <si>
    <t>Dalton Pass East Alignment Road Project 
(East Dalton Bypass Project) - JICA</t>
  </si>
  <si>
    <t>Davao City Expressway Project</t>
  </si>
  <si>
    <t>Bataan-Cavite Interlink Bridge Project</t>
  </si>
  <si>
    <t xml:space="preserve">Laguna-Lakeshore Road Network Project </t>
  </si>
  <si>
    <t>Infrastructure Preparation and Innovation Facility (IPIF),
 Additional Financing, ADB Loan No. 3886 - PHI</t>
  </si>
  <si>
    <t>Panglao Island-Tagbilaran City Bridge Offshore Connector,
 Main Bridge and Dupinga Bridge</t>
  </si>
  <si>
    <t>Davao ByPass Construction Project, Package I
 (South and Center Sections), JICA, PH-P273</t>
  </si>
  <si>
    <t>Improving Growth Corridors in Mindanao Road
 Sector Project</t>
  </si>
  <si>
    <t>Infrastructure Preparation and Innovation Facility (IPIF),
 Output 1 (Roads and Bridges), ADB, Technical Assistance Loan</t>
  </si>
  <si>
    <t>Metro Manila Interchange Construction
 Project, Phase VI (JICA, PH - P258)</t>
  </si>
  <si>
    <t>Road Network Development Project in
 Conflict-Affected Areas in Mindanao
 (RNDP-CAAM), JICA-A</t>
  </si>
  <si>
    <t>Metro Manila Priority Bridges for Seismic Design
 Improvement Project, JICA, PH-P260</t>
  </si>
  <si>
    <t>Two China Aid Bridges Project: Estrella-Pantaleon
 Bridge and Binondo-Intramur</t>
  </si>
  <si>
    <t>Priority Bridges crossing Pasig-Marikina River
 and Manggahan Floodway Bridges Construction
 Project, under China Government Financing Facility</t>
  </si>
  <si>
    <t>Samal Island Davao City Connector (SIDC) Project</t>
  </si>
  <si>
    <t>Panguil Bay Bridge Construction Project,
 Misamis Occidental and Lanao del Norte
 Provinces, Region X, Cooperation Fund,
 KEDCF, L/A No. 1</t>
  </si>
  <si>
    <t>China Aid Localized Project for Davao
 River Bridge (Bucana B</t>
  </si>
  <si>
    <t>Iconic Bridges Project for Sustainable Socio-Economic
 Development of the Republic of the Philippines, Phase I</t>
  </si>
  <si>
    <t>Steel Flyover Construction for Traffic Decongestion
 in Urban A</t>
  </si>
  <si>
    <t>Metro Manila Bridges Project (MMPB)</t>
  </si>
  <si>
    <t>Urgent Bridges Construction Project for Rural
 Development, Phase II (UBCPRD II)</t>
  </si>
  <si>
    <t xml:space="preserve"> Bridge Construction and Improvement Program (BCIP)</t>
  </si>
  <si>
    <t>Metro Manila Flood Management Project,
 Phase I (MMFMPI)</t>
  </si>
  <si>
    <t>Flood Risk Management Project (FRIMP)
 in Cagayan, Tagoloan and Imus Rivers,
 JICA, PH - P253</t>
  </si>
  <si>
    <t>Flood Risk Management Project
 for Cagayan de Oro River (JICA, PH - P259)</t>
  </si>
  <si>
    <t>Cavite Industrial Area Flood
 Risk Management Project (CIA-FRMP)</t>
  </si>
  <si>
    <t>Infrastructure Preparation and Innovation
 Facility (IPIF), Output 2 (Water Projects),
 ADB, Technical Assistance Loan, ADB 3589-PHI</t>
  </si>
  <si>
    <t>Pasig - Marikina River Channel Improvement Project (PMRCIP), 
Phase IV, JICA, PH - P271</t>
  </si>
  <si>
    <t>Integrated Disaster Risk Reduction and Climate Change
 Adaptation Measures in the low Lying Areas of Pampanga
 Bay, Pampanga (KEDCF L/A No. PHL-17)</t>
  </si>
  <si>
    <t xml:space="preserve">Philippines-Korea Project Preparation Facility
 (PK-PPF), KEDCF PHL-20, Output 2 (Flood Control) </t>
  </si>
  <si>
    <t>Infrastructure Preparation and Innovation Facility (IPIF),
 Output 2 (Water Projects), ADB, Technical
 Assistance Loan, ADB 3886-PHI</t>
  </si>
  <si>
    <t>Integrated Flood Resilience and Adaptation Project 1
 (InFRA I) Project, Proposed for ADB Financing</t>
  </si>
  <si>
    <t>Parañaque Spillway Construction Project, JICA Assisted</t>
  </si>
  <si>
    <t>Philippines Seismic Risk Reduction and Resilience
 Project (PSRRRP), IBRD Loan No. 9251-PH</t>
  </si>
  <si>
    <r>
      <rPr>
        <b/>
        <u/>
        <sz val="12"/>
        <color rgb="FF1155CC"/>
        <rFont val="Calibri"/>
        <family val="2"/>
      </rPr>
      <t>2022</t>
    </r>
    <r>
      <rPr>
        <b/>
        <sz val="12"/>
        <color theme="1"/>
        <rFont val="Calibri"/>
        <family val="2"/>
      </rPr>
      <t>: Total</t>
    </r>
  </si>
  <si>
    <t>2022: Multi-Hazard Related Allocations</t>
  </si>
  <si>
    <t>Preventive Maintenance</t>
  </si>
  <si>
    <t>Rehabilitation/ Reconstruction/ Upgrading of Damaged Paved Roads</t>
  </si>
  <si>
    <t>Rehabilitation/ Reconstruction/ Upgrading of Damaged Paved Roads - Primary Roads</t>
  </si>
  <si>
    <t>Rehabilitation/ Reconstruction/ Upgrading of Damaged Paved Roads - Secondary Roads</t>
  </si>
  <si>
    <t>Rehabilitation/ Reconstruction/ Upgrading of Damaged Paved Roads - Tertiary Roads</t>
  </si>
  <si>
    <t>Rehabilitation/ Reconstruction of Roads with Slips, Slope Collapse, and Landslide</t>
  </si>
  <si>
    <t>Rehabilitation/ Reconstruction of Roads with Slips, Slope Collapse, and Landslide - Primary Roads</t>
  </si>
  <si>
    <t>Rehabilitation/ Reconstruction of Roads with Slips, Slope Collapse, and Landslide - Secondary Roads</t>
  </si>
  <si>
    <t>Rehabilitation/ Reconstruction of Roads with Slips, Slope Collapse, and Landslide - Tertiary Roads</t>
  </si>
  <si>
    <t>Construction/ Upgrading/ Rehabilitation of Drainage along National Roads</t>
  </si>
  <si>
    <t>Construction/ Upgrading/ Rehabilitation of Drainage along National Roads - Primary Roads</t>
  </si>
  <si>
    <t>Construction/ Upgrading/ Rehabilitation of Drainage along National Roads - Secondary Roads</t>
  </si>
  <si>
    <t>Construction/ Upgrading/ Rehabilitation of Drainage along National Roads - Tertiary Roads</t>
  </si>
  <si>
    <t>Road Widening</t>
  </si>
  <si>
    <t>Road Widening - Primary Roads</t>
  </si>
  <si>
    <t>Road Widening - Secondary Roads</t>
  </si>
  <si>
    <t>Road Widening - Tertiary Roads</t>
  </si>
  <si>
    <t>Off Carriageway Improvement</t>
  </si>
  <si>
    <t>Off Carriageway Improvement - Primary Roads</t>
  </si>
  <si>
    <t>Off Carriageway Improvement - Secondary Roads</t>
  </si>
  <si>
    <t>Off Carriageway Improvement - Tertiary Roads</t>
  </si>
  <si>
    <t>Paving of Unpaved Roads</t>
  </si>
  <si>
    <t>—</t>
  </si>
  <si>
    <t>Construction of Concrete Road from TMC to Tower 66 Area, Philippine Military Academy, Fort Del Pilar, Baguio City</t>
  </si>
  <si>
    <t>Construction of PMA Security Road, Philippine Military Academy, Fort Del Pilar, Baguio City</t>
  </si>
  <si>
    <t>Construction of Road Network with Drainage at Mt. Leson, San Vicente, Sta. Ana, Cagayan</t>
  </si>
  <si>
    <t>Construction of Abundo Complex Road (Phase 1), Special Forces Regiment (Airborne) PA, Fort Ramon Magsaysay, Palayan City, Nueva Ecija</t>
  </si>
  <si>
    <t>Construction of Abundo Complex Road, Special Forces Regiment (Airborne), Philippine Army, Fort Ramon Magsaysay, Palayan City, Nueva Ecija</t>
  </si>
  <si>
    <t>Construction of Circumferential Road Network, 9th Infantry Spear Division, PA, Camp Elias Angeles, San Jose, Pili, Camarines Sur</t>
  </si>
  <si>
    <t>Construction of Road Network, HAAR Philippine Army, Fort Ramon Magsaysay, Nueva Ecija</t>
  </si>
  <si>
    <t>Construction of Access Road w/ Drainage, LT ELUM Air Station, HILL 900, Zamboanga City</t>
  </si>
  <si>
    <t>Construction of Parking Ramp with Drainage</t>
  </si>
  <si>
    <t>Construction of Hardened Typhoon Multi-Purpose Hangar, Tambler, General Santos City, South Cotabato</t>
  </si>
  <si>
    <t>Construction of Hardened Typhoon Shelter Hangar for Fixed Wing Aircraft, Air Combat Command (ACC), EAAB, Zamboanga City</t>
  </si>
  <si>
    <t>Construction of Fire Protection Unit</t>
  </si>
  <si>
    <t>Improvement of Capacity of Provincial Bridges along Provincial Roads</t>
  </si>
  <si>
    <t>Construction/ Rehabilitation of Water Supply/ Septage and Sewerage/ Rainwater Collector System</t>
  </si>
  <si>
    <t>Pasig River Ferry Convergence Program</t>
  </si>
  <si>
    <t>Construction/Rehabilitation/Improvement of Facilities for Persons with Disabilities (PWD) and Elderlies/Senior Citizens, including Gender-Responsive</t>
  </si>
  <si>
    <t>Preventive Maintenance (Asphalt Overlay) along National Road, Barangay Almanza Dos, Las Piñas City</t>
  </si>
  <si>
    <t>Preventive Maintenance along Marcos Highway Westbound, K0017 + (-009 ) - K0014 + 606, Pasig-Marikina City</t>
  </si>
  <si>
    <t>Preventive Maintenance (Asphalt Overlay) along Baguio-Bontoc Rd - K0254 + (-586) - K0260 + 000</t>
  </si>
  <si>
    <t>Preventive Maintenance (Asphalt Overlay) along Baguio-Bontoc Rd - K0329 + 394 - K0330 + 600, K0330 + 850 - K0336 + 400</t>
  </si>
  <si>
    <t>Preventive Maintenance (Asphalt Overlay) along Baguio-Itogon Rd - K0254 + (-651) - K0258 + 595, K0261 + 000 - K0268 + 055</t>
  </si>
  <si>
    <t>Preventive Maintenance (Asphalt Overlay) along Gov. Bado Dangwa National Rd - K0308 + 500 - K0318 + 167</t>
  </si>
  <si>
    <t>Preventive Maintenance along Abra-Cervantes Rd - K0463 + 000 - K0475 + 703</t>
  </si>
  <si>
    <t>Preventive Maintenance along Abra-Ilocos Sur Rd - K0387 + (-957) - K0400 + 210</t>
  </si>
  <si>
    <t>Preventive Maintenance along Abra-Ilocos Sur Rd - K0400 + 210 - K0408 + 190</t>
  </si>
  <si>
    <t>Preventive Maintenance along Itogon-Dalupirip-San Manuel Bdry</t>
  </si>
  <si>
    <t>Preventive Maintenance along Baguio-Bontoc Rd - K0281 + 195 - K0288 + 827</t>
  </si>
  <si>
    <t>Preventive Maintenance along Baguio-Bontoc Rd - K0288 + 827 - K0299 + 730, K0299 + 750 - K0300 + 636</t>
  </si>
  <si>
    <t>Preventive Maintenance along Gov. Bado Dangwa National Rd - K0346 + 000 - K0351 + 256, K0328 + (-085) - K0335 + 000</t>
  </si>
  <si>
    <t>Preventive Maintenance (Asphalt Overlay) with Pavement Markings along ArayatMagalang-Mabalacat Rd, Brgy. Sta. Ines to Brgy. Poblacion and Brgy. Dolores, Mabalacat City and Magalang, Pampanga</t>
  </si>
  <si>
    <t>Preventive Maintenance (Asphalt Overlay) with Pavement Markings along Friendship Circum Rd (West Circum Rd), Brgy. Anunas and Brgy. Cutcut, Angeles City, Pampanga</t>
  </si>
  <si>
    <t>Preventive Maintenance (Asphalt Overlay) with Pavement Markings along Friendship Circum Rd (West Circum Rd), Brgy. Sto. Domingo, Angeles City, Pampanga</t>
  </si>
  <si>
    <t>Preventive Maintenance (Asphalt Overlay) with Pavement Markings along Manila North Rd, Brgy. Malabanas, Brgy. Salapungan, Brgy. Ninoy Aquino, Brgy. Balibago, and Brgy. Lakandula, Angeles City</t>
  </si>
  <si>
    <t>Preventive Maintenance (Asphalt Overlay) with Pavement Markings along Manila North Rd, Brgy. Sto. Rosario, Brgy. Poblacion, Brgy. Mamatitang and Brgy. San Joaquin, Mabalacat City</t>
  </si>
  <si>
    <t>Preventive Maintenance (Asphalt Overlay) with Pavement Markings along Manila North Rd, Brgy. Tabun, Mabalacat City</t>
  </si>
  <si>
    <t>Preventive Maintenance (Asphalt Overlay) along Balayan-Balibago Rd - K0106 + (-216) - K0106 + 700, K0107 + 000 - K0107 + 008.4, K0107 + 081 - K0107 + 653, K0107 + 683 - K0108 + 500, Balayan, Batangas</t>
  </si>
  <si>
    <t>Preventive Maintenance (Asphalt Overlay) along Carmona Div Rd - K0047 + (-744) - K0047 + 528</t>
  </si>
  <si>
    <t>Preventive Maintenance (Asphalt Overlay) along Daang Maharlika (LZ) - K0167 + 430 - K0167 + 690, K0167 + 870 - K0168 + 131, K0169 + 048 - K0169 + 263, K0172 + 600 - K0172 + 800, K0173 + 000 - K0174 + 170, K0174 + 657 - K0176 + 000, K0177 + 000 - K0178 + 543</t>
  </si>
  <si>
    <t>Preventive Maintenance (Asphalt Overlay) with shoulder along Tanza-Trece Martires CityIndang Rd - K0036 + 683 - K0037 + 755, K0042 + 304 - K0042 + 898, K0045 + 000 - K0045 + 594</t>
  </si>
  <si>
    <t>Preventive Maintenance along Famy-Real-Infanta-Dinahican Port Rd - K0121 + 494 - K0122 + 500, K0127 + 916 - K0129 + 028, K0136 + 626 - K0138 + 000</t>
  </si>
  <si>
    <t>Preventive Maintenance along Famy-Real-Infanta-Dinahican Port Rd - K0130 + 365 - K0132 + 002, K0134 + 924 - K0136 + 566, K0145 + 000 - K0148 + 000</t>
  </si>
  <si>
    <t>Preventive Maintenance along Juanito R. Remulla, Sr. Rd - K0039 + 524 - K0044 + 271</t>
  </si>
  <si>
    <t>Preventive Maintenance along MSR Diversion Rd - K0129 + 1006 - K0130 + 560, K0130 + 624 - K0130 + 910</t>
  </si>
  <si>
    <t>Preventive Maintenance (Asphalt Overlay) along PPSR Jct-Napsan-Apurawan Rd - K0023 + (-069) - K0027 + 086 , K0049 + 000 - K0050 + 181 , K0052 + 000 - K0054 + 157</t>
  </si>
  <si>
    <t>Preventive Maintenance (Asphalt Overlay) along Sn Jose-Caminawit Port Rd - K0237 + (- 663) - K0240 + 209</t>
  </si>
  <si>
    <t>Preventive Maintenance along Iloilo East Coast-Capiz Rd - K0131 + 400 - K0133 + 700, K0170 + 132 - K0171 + 773</t>
  </si>
  <si>
    <t>Preventive Maintenance along Butuan City-Cagayan de Oro City-Iligan City Rd - K1280 + (-728) - K1280 + 554, K1303 + 003 - K1303 + 070, K1303 + 283 - K1307 + 359, K1307 + 539 - K1307 + 909, K1308 + 153 - K1308 + 789, K1308 + 814 - K1312 + 510</t>
  </si>
  <si>
    <t>Preventive Maintenance along Butuan City-Cagayan de Oro City-Iligan City Rd - K1329 + (-691) - K1329 + 000, K1343 + 892 - K1344 + 000, K1345 + 594 - K1347 + 000, K1348 + 000 - K1350 + 000, K1351 + 000 - K1351 + 431, K1352 + 123 - K1352 + 879, K1355 + (-1001) - K1355 + (-689), K1355 + 000 - K1355 + 137, K1355 + 335 - K1357 + 000, K1357 + 653 - K1357 + 919, K1360 + 164 - K1360 + 645, K1361 + 000 - K1362 + 566, K1363 + 000 - K1363 + 936</t>
  </si>
  <si>
    <t>Preventive Maintenance along Butuan City-Cagayan de Oro City-Iligan City Rd - K1364 + 300 - K1365 + 000, K1368 + 000 - K1368 + 232, K1368 + 927 - K1369 + 000, K1374 + 000 - K1375 + 455, K1379 + 302 - K1380 + 900, K1383 + 646 - K1386 + 509, K1386 + 535 - K1387 + 163, K1387 + 736 - K1389 + 000, K1391 + 000 - K1391 + 150, K1392 + 065 - K1392 + 487, K1395 + 000 - K1395+347, K1395 + 471 - K1396 + 000, K1396 + 448 - K1397 + 000</t>
  </si>
  <si>
    <t>Preventive Maintenance along Daang Maharlika (Agusan-Davao Sect) - K1248 + 550 - K1250 + 098, K1250 + 098 - K1251 + 000, K1251 + 542 - K1253 + 264, K1265 + 605 - K1266 + 622, K1266 + 622 - K1267 + 569, K1268 + 003 - K1270 + 110, K1273 + 043 - K1273 + 892, K1274 + 384 - K1276 + 000, K1276 + 000 - K1276 + 672, K1276 + 672 - K1276 + 994, K1277 + 678 - K1278 + 073, K1278 + 696 - K1278 + 862</t>
  </si>
  <si>
    <t>Preventive Maintenance along Daang Maharlika (Agusan-Davao Sect) - K1278 + 862 - K1280 + 777, K1280 + 883 - K1281 + 565, K1287 + 910 - K1288 + 964, K1290 + 846 - K1294 + 035, K1294 + 245 - K1295 + 633, K1297 + 125 - K1297 + 959, K1302 + 858 - K1303 + 600</t>
  </si>
  <si>
    <t>Preventive Maintenance along Daang Maharlika (Surigao-Agusan Sect) - K1125 + 050 - K1680 + 546.25</t>
  </si>
  <si>
    <t>Preventive Maintenance along Dapa-Jct Cancohoy Rd - K0015 + 150 - K0018 + 678</t>
  </si>
  <si>
    <t>Preventive Maintenance along Quirino Avenue - K0012 + (-479) - K0013 + 230</t>
  </si>
  <si>
    <t>Preventive Maintenance along Zapote-Alabang Y-Length - K0023 + (-615) - K0023 + (- 417.78)</t>
  </si>
  <si>
    <t>Preventive Maintenance (Asphalt Overlay) along Polo-Pugad Baboy Rd - K0018 + (-230) - K0019 + 150, Valenzuela City</t>
  </si>
  <si>
    <t>Preventive Maintenance (Asphalt Overlay) along Mindanao Ave (Tandang Sora Ave to Congressional Ave.) Both Bound</t>
  </si>
  <si>
    <t>Preventive Maintenance (Asphalt Overlay) along Tandang Sora Ave (Visayas Avenue to</t>
  </si>
  <si>
    <t xml:space="preserve">Preventive Maintenance along Fairview Ave - K0023 + 638 - K0021 + 000 </t>
  </si>
  <si>
    <t>Preventive Maintenance along Gen Luis St - K0019 + (-1002) - K0019 + (-248)</t>
  </si>
  <si>
    <t>Preventive Maintenance along Tandang Sora Ave - K0016 + 868 - K0018 + 236</t>
  </si>
  <si>
    <t>Preventive Maintenance along Visayas Ave - K0013 + 000 - K0013 + 625, K0012 + (- 079) - K0012 + 510</t>
  </si>
  <si>
    <t>Preventive Maintenance (Asphalt Overlay) along Ninoy Aquino Ave from Pascor Drive to MIA Rd (NB), Pasay City</t>
  </si>
  <si>
    <t>Preventive Maintenance (Asphalt Overlay) along Pedro Gil (Herran) from M. Carreon to F. Calderon, Manila City</t>
  </si>
  <si>
    <t>Preventive Maintenance (Asphalt Overlay) along Villasis-Malasiqui-Sn Carlos Rd - K0174 + (-153) - K0176 + 000</t>
  </si>
  <si>
    <t>Preventive Maintenance (Asphalt Overlay) along Abra-Kalinga Rd - K0415 + 000 - K0419 + 484, K0421 + 600 - K0422 + 500</t>
  </si>
  <si>
    <t>Preventive Maintenance (Asphalt Overlay) along Abra-Kalinga Rd - K0422 + 500 - K0426 + 356</t>
  </si>
  <si>
    <t>Preventive Maintenance (Asphalt Overlay) along Abra-Kalinga Rd - K0431 + 500 - K0437 + 000</t>
  </si>
  <si>
    <t>Preventive Maintenance (Asphalt Overlay) along Abra-Kalinga Rd - K0456 + 000 - K0456 + 600, K0458 + 100 - K0463 + 200</t>
  </si>
  <si>
    <t>Preventive Maintenance (Asphalt Overlay) along Abra-Kalinga Rd - K0463 + 200 - K0467 + 000</t>
  </si>
  <si>
    <t>Preventive Maintenance (Asphalt Overlay) along Abra-Kalinga Rd - K0474 + 100 - K0474 + 397, K0474 + 421 - K0475 + 703, K0477 + 187 - K0477 + 752</t>
  </si>
  <si>
    <t>Preventive Maintenance along Abra-Cervantes Rd - K0438 + 182 - K0439 + 119, K0439 + 1000 - K0440 + 000, K0439 + 119 - K0439 + 1000, K0440 + 000 - K0440 + 161</t>
  </si>
  <si>
    <t>Preventive Maintenance along Abra-Cervantes Rd - K0456 + (-004.84) - K0456 + 185, K0456 + (-005) - K0456 + (-004.84), K0456 + 185 - K0457 + 460</t>
  </si>
  <si>
    <t>Preventive Maintenance along Kennon Rd - K0241 + (-110) - K0248 + 147</t>
  </si>
  <si>
    <t>Preventive Maintenance (Asphalt Overlay) along Gen Alejo Santos Highway - K0058 + (- 153) - K0058 + 850</t>
  </si>
  <si>
    <t>Preventive Maintenance (Asphalt Overlay) with Pavement Markings along ArayatMagalang-Mabalacat Rd, Brgy. San Vicente, Magalang, Pampanga</t>
  </si>
  <si>
    <t>Preventive Maintenance (Asphalt Overlay) with Pavement Markings along Camp Dau Rd, Brgy. Dau, Mabalacat City</t>
  </si>
  <si>
    <t>Preventive Maintenance (Asphalt Overlay) with Pavement Markings along Manila North Rd, Brgy. Dolores, Brgy. Cacutud, and Brgy. Tabun, Mabalacat City</t>
  </si>
  <si>
    <t>Preventive Maintenance along Talisay-Laurel-Agoncillo Rd - K0122 + 358 - K0122 + 736</t>
  </si>
  <si>
    <t>Preventive Maintenance along Daang Maharlika (LZ) - K0059 + 290 - K0059 + 397, K0059 + 411 - K0059 + 485</t>
  </si>
  <si>
    <t>Preventive Maintenance along Daang Maharlika (LZ) - K0065 + 315 - K0065 + 854</t>
  </si>
  <si>
    <t>Preventive Maintenance along Daang Maharlika (LZ) - K0067 + 849 - K0068 + 037, K0068 + 188 - K0068 + 796</t>
  </si>
  <si>
    <t>Preventive Maintenance along Manila-Batangas Rd - K0067 + 184 - K0067 + 505, K0067 + 722 - K0068 + 000</t>
  </si>
  <si>
    <t>Preventive Maintenance along Lipa-Rosario Rd - K0088 + 507 - K0088 + 954</t>
  </si>
  <si>
    <t>Preventive Maintenance along Rosario-Sn Juan Rd - K0119 + 567 - K0120 + 000</t>
  </si>
  <si>
    <t>Preventive Maintenance along Rosario-Sn Juan Rd - K0138 + 623 - K0140 + 000, K0144 + 641 - K0144 + 972, K0145 + 078 - K0145 + 427</t>
  </si>
  <si>
    <t>Preventive Maintenance along Sn Juan-Laiya Rd - K0152 + 000 - K0154 + 000, K0155 + 000 - K0156 + 000</t>
  </si>
  <si>
    <t>Preventive Maintenance (Asphalt Overlay) along Manila-Cavite (NCR Bdry-Jct Cavite City - K0015 + 277 - K0015 + 985</t>
  </si>
  <si>
    <t>Preventive Maintenance along Bacoor Blvd - K0019 + 000 - K0018 + 000</t>
  </si>
  <si>
    <t>Preventive Maintenance along Cavite-Batangas Rd - K0051 + 131 - K0052 + 608, K0053 + 173 - K0053 + 763</t>
  </si>
  <si>
    <t>Preventive Maintenance along Pagsanjan-Lucban Rd - K0100 + 090 - K0102 + 489</t>
  </si>
  <si>
    <t>Preventive Maintenance along Pagsanjan-Lucban Rd - K0105 + 467 - K0107 + 900</t>
  </si>
  <si>
    <t>Preventive Maintenance along Bay Poblacion Rd - K0067 + (-1139) - K0067 + (-640), K0067 + (-593) - K0067 + 000</t>
  </si>
  <si>
    <t>Preventive Maintenance along Calamba-Sta. Cruz- Famy Junction Rd - K0053 + 300 - K0054 + 000</t>
  </si>
  <si>
    <t>Preventive Maintenance along Manila South Rd - K0048 + 000 - K0048 + 622, K0048 + 700 - K0049 + 000, K0050 + 000 - K0050 + 486</t>
  </si>
  <si>
    <t>Preventive Maintenance (Asphalt Overlay) along MSR Passing Poblacion Rd - K0081 + 078 - K0081 + 254, K0082 + 460.3 - K0082 + 1453.5</t>
  </si>
  <si>
    <t>Preventive Maintenance along Calauan-Nagcarlan Bdry Rd - K0077 + 200 - K0078 + 000, K0079 + 400 - K0079 + 900, K0080 + 932 - K0081 + 200, K0089 + 000 - K0089 + 317</t>
  </si>
  <si>
    <t>Preventive Maintenance along Daang Maharlika (LZ) - K0075 + 450 - K0076 + 000, K0078 + 190 - K0079 + 255</t>
  </si>
  <si>
    <t>Preventive Maintenance along Famy-Real-Infanta-Dinahican Port Rd - K0093 + (-623) - K0094 + 882, K0097 + 986 - K0098 + 040, K0100 + 916 - K0101 + 097, K0103 + 000 - K0104 + 000</t>
  </si>
  <si>
    <t>Preventive Maintenance along Famy-Real-Infanta-Dinahican Port Rd - K0123 + 859 - K0126 + 014, K0126 + 697 - K0126 + 760</t>
  </si>
  <si>
    <t>Preventive Maintenance along Lucena-Tayabas-Lucban-Sampaloc-Mauban Port Rd - K0130 + 371- K0131 + 148</t>
  </si>
  <si>
    <t>Preventive Maintenance along Lucena-Tayabas-Lucban-Sampaloc-Mauban Port Rd - K0131 + 148 - K0131 + 915</t>
  </si>
  <si>
    <t>Preventive Maintenance along Marikina-Infanta Rd - K0117 + 227 - K0118 + 969, K0119 + 372 - K0119 + 947, K0120 + 277 - K0120 + 512</t>
  </si>
  <si>
    <t>Preventive Maintenance along Mauban-Tignoan Rd - K0114 + (-707) - K0115 + 882</t>
  </si>
  <si>
    <t>Preventive Maintenance along Jct Poblacion Real-Ungos Port Rd - K0126 + (-187) - K0126 + 473</t>
  </si>
  <si>
    <t>Preventive Maintenance (Asphalt Overlay) along Famy-Real-Infanta-Dinahican Port Rd - K0098 + 070 - K0099 + 605, K0107 + 347 - K0109 + 000</t>
  </si>
  <si>
    <t>Preventive Maintenance along Lucena-Tayabas-Lucban-Sampaloc-Mauban Port Rd - K0138 + 502 - K0139 + 280</t>
  </si>
  <si>
    <t>Preventive Maintenance along Candelaria Bypass Rd - K0110 + 892 - K0111 + 779</t>
  </si>
  <si>
    <t>Preventive Maintenance along Daang Maharlika (LZ) - K0096 + 186 - K0097 + 000</t>
  </si>
  <si>
    <t>Preventive Maintenance along Daang Maharlika (LZ) - K0102 + 475 - K0103 + 325</t>
  </si>
  <si>
    <t>Preventive Maintenance along Daang Maharlika (LZ) - K0106 + 000 - K0106 + 711</t>
  </si>
  <si>
    <t>Preventive Maintenance along Daang Maharlika (LZ) - K0114 + 040 - K0115 + 000</t>
  </si>
  <si>
    <t>Preventive Maintenance along Lucena Cotta Port Rd - K0132 + 718 - K0134 + 198</t>
  </si>
  <si>
    <t>Preventive Maintenance along Lucena-Dalahican Port Rd - K0134 + 651 - K0135 + 920</t>
  </si>
  <si>
    <t>Preventive Maintenance along Lucena-Tayabas-Mauban Port Rd - K0129 + 892 - K0131 + 000</t>
  </si>
  <si>
    <t>Preventive Maintenance along MSR Diversion Rd - K0127 + 780 - K0128 + 219, K0128 + 251 - K0128 + 944</t>
  </si>
  <si>
    <t>Preventive Maintenance along MSR Old Route - K0127 + (-1106) - K0127 + 000 30,664,000</t>
  </si>
  <si>
    <t>Preventive Maintenance along MSR Old Route - K0127 + 000 - K0128 + 460 30,916,000</t>
  </si>
  <si>
    <t>Preventive Maintenance along MSR Old Route - K0129 + 033 - K0129 + 930 28,114,000</t>
  </si>
  <si>
    <t>Preventive Maintenance along MSR Old Route - K0129 + 930 - K0130 + 445 15,671,000</t>
  </si>
  <si>
    <t>Preventive Maintenance along MSR Old Route - K0132 + 977 - K0133 + 806 23,114,000</t>
  </si>
  <si>
    <t>Preventive Maintenance along MSR Old Route - K0133 + 806 - K0134 + 712 23,114,000</t>
  </si>
  <si>
    <t>Preventive Maintenance along Catanauan-Buenavista Rd - K0250 + 276 - K0251 + 000 5,949,000</t>
  </si>
  <si>
    <t>Preventive Maintenance along MSR Jct-Lopez-Catanauan Rd - K0254 + 275 - K0255 +</t>
  </si>
  <si>
    <t>Preventive Maintenance along Pitogo Jct-Pob Rd - K0205 + 000 - K0206 + 000, K0207 +</t>
  </si>
  <si>
    <t>Preventive Maintenance along Pitogo Jct-Pob Rd - K0205 + 000 - K0206 + 000, K0207 + 000 - K0207 + 1210</t>
  </si>
  <si>
    <t>Preventive Maintenance along Daang Maharlika (LZ) - K0153 + 100 - K0153 + 150, K0153 + 350 - K0154 + 000, K0154 + 800 - K0155 + 000</t>
  </si>
  <si>
    <t>Preventive Maintenance along Daang Maharlika (LZ) - K0157 + 800 - K0158 + 000, K0158 + 400 - K0158 + 550, K0172 + 550 - K0172 + 750, K0173 + 600 - K0174 + 000, K0175 + 400 - K0175 + 500</t>
  </si>
  <si>
    <t>Preventive Maintenance along Daang Maharlika (LZ) - K0237 + 150 - K0237 + 300, K0239 + 000 - K0239 + 250, K0241 + 700 - K0241 + 950, K0243 + 700 - K0243 + 780, K0243 + 800 - K0243 + 850, K0243 + 900 - K0244 + 000, K0244 + 350 - K0244 + 400, K0244 + 520 - K0245 + 000, K0245 + 850 - K0245 + 950, K0246 + 250 - K0246 + 350</t>
  </si>
  <si>
    <t>Preventive Maintenance along Taytay Div Rd - K0022 + (-324) - K0023 + 057 41,460,000</t>
  </si>
  <si>
    <t>Preventive Maintenance (Asphalt Overlay) along Quezon-Aramaywan Rd - K0148 + 690 - K0150 + 289</t>
  </si>
  <si>
    <t>Preventive Maintenance (Asphalt Overlay) along Quezon-Aramaywan Rd - K0160 + 000 - K0160 + 859 , K0166 + 000 - K0167 + 000 , K0172 + 229 - K0172 + 548</t>
  </si>
  <si>
    <t>Preventive Maintenance (Asphalt Overlay) along Quezon-Punta Baja Rd - K0158 + 511 - K0160 + 000 , K0163 + 000 - K0163 + 701</t>
  </si>
  <si>
    <t>Preventive Maintenance (Asphalt Overlay) along PPSR Jct-Napsan-Apurawan Rd - K0058 + (-659) - K0059 + 000</t>
  </si>
  <si>
    <t>Preventive Maintenance (Asphalt Overlay) along Puerto Princesa South Diversion Rd - K0034 + (-433) - K0036 + 309</t>
  </si>
  <si>
    <t>Preventive Maintenance along Daang Maharlika Jct-Legazpi-Sto Domingo-TabacoCamarines Sur Bdry Rd - K0540 + (-715) - K0540 + 671</t>
  </si>
  <si>
    <t>Preventive Maintenance along Ligao-Tabaco Rd - K0516 + (-844) - K0516 + 200, K0520 + 000 - K0520 + 180</t>
  </si>
  <si>
    <t>Preventive Maintenance along Comun-Inarado-Peñafrancia Rd - K0519 + 025 - K0520 +</t>
  </si>
  <si>
    <t>Preventive Maintenance along Comun-Inarado-Peñafrancia Rd - K0531 + 000 - K0531 +</t>
  </si>
  <si>
    <t>Preventive Maintenance along Daang Maharlika (LZ) - K0527 + 760 - K0528 + 460 9,000,000</t>
  </si>
  <si>
    <t>Preventive Maintenance along Legazpi City-Punta De Jesus Rd (S05860LZ) - K0567 +</t>
  </si>
  <si>
    <t>Preventive Maintenance (Asphalt Overlay) along Catanduanes Cir Rd - K0187 + 000 - K0190 + 500 (with exceptions), San Andres-Virac Road Section, Catanduanes 30,000,000</t>
  </si>
  <si>
    <t>Preventive Maintenance along Iloilo Antique Rd - K0089 + 615 - K0089 + 961, K0094 + 700 - K0095 + 385</t>
  </si>
  <si>
    <t>Preventive Maintenance along Iloilo-Antique Rd - K0027 + 549 - K0028 + 412, K0031 + 024 - K031 + 751</t>
  </si>
  <si>
    <t>Preventive Maintenance along Bacolod North Rd - K0083 + 577 - K0085 + 630</t>
  </si>
  <si>
    <t>Preventive Maintenance (Asphalt Overlay) along Santander-Barili-Toledo Rd - K0179 + 000 - K0180 + 000, with Installation of Road Safety Devices (Internally Illuminated (Solar) Pavement Levelled Marker/Stud Flush Type)</t>
  </si>
  <si>
    <t>Preventive Maintenance (Asphalt Overlay) along Santander-Barili-Toledo Rd - K0207 + 013 - K0207+093, K0217 + 000 - K0217 + 870, with Installation of Road Safety Devices (Internally Illuminated (Solar) Pavement Levelled Marker/Stud Flush Type)</t>
  </si>
  <si>
    <t>Preventive Maintenance (Asphalt Overlay) along Santander-Barili-Toledo Rd - K0214 + 884 - K0217 + 000, with Installation of Road Safety Devices (Internally Illuminated (Solar) Pavement Levelled Marker/Stud Flush Type)</t>
  </si>
  <si>
    <t>Preventive Maintenance (Asphalt Overlay) along Bais-Kabankalan Rd - K0052 + 200 -</t>
  </si>
  <si>
    <t>Preventive Maintenance (Asphalt Overlay) along Bais-Kabankalan Rd - K0057 + 623 -</t>
  </si>
  <si>
    <t>Preventive Maintenance (Asphalt Overlay) along Bais-Kabankalan Rd - K0075 + 000 -</t>
  </si>
  <si>
    <t>Preventive Maintenance (Asphalt Overlay) along Bais-Kabankalan Rd - K0076 + 650 -</t>
  </si>
  <si>
    <t>Preventive Maintenance (Asphalt Overlay) along Mayor Ramon T. Pastor Sr. St. Chainage</t>
  </si>
  <si>
    <t>Preventive Maintenance (Asphalt Overlay) along Sta Catalina-Pamplona-Tanjay City -</t>
  </si>
  <si>
    <t>Preventive Maintenance along Ormoc-Baybay-Southern Leyte Bdry Rd - K1026 + 000 - K1028 + 277</t>
  </si>
  <si>
    <t>Preventive Maintenance along Ormoc-Baybay-Southern Leyte Bdry Rd - K1028 + 277 - K1031 + 207</t>
  </si>
  <si>
    <t>Preventive Maintenance (Asphalt Overlay) along Ormoc-Baybay-Southern Leyte Bdry Rd - K10</t>
  </si>
  <si>
    <t>Preventive Maintenance along Allen-Catarman Rd - K0698 + 018 - K0699 + 838</t>
  </si>
  <si>
    <t>Preventive Maintenance along Allen-Catarman Rd - K0715 + 300 - K0716 + 997, K0717 + 140 - K0717 + 478, K0719 + 693 - K0721 + 000, K0722 + 604 - K0722 + 756, K0725 + 500 - K0727 + 000, K0737 + 000 - K0737 + 751</t>
  </si>
  <si>
    <t>Preventive Maintenance along Daang Maharlika (SM) (Sn Isidro-Sn Juanico Br) - K0683 + 000 - K0683 + 410, K0681 + 800 - K0682 + 325, K0682 + 350 - K0682 + 960</t>
  </si>
  <si>
    <t>Preventive Maintenance along Daang Maharlika (SM) (Sn Isidro-Sn Juanico Br) - K0683 + 410 - K0684 + 000, K0684 + 450 - K0685 + 345, K0688 + 743 - K0689 + 000, K0690 + 346 - K0690 + 505</t>
  </si>
  <si>
    <t>Preventive Maintenance along Calinan-Baguio-Cadalian Rd - K1684 + 246 - K1686 + 300, K1686 + 300 - K1688 + 000, K1690 + 465 - K1690 + 577, K1694 + 827 - K1697 + 200</t>
  </si>
  <si>
    <t>Preventive Maintenance along Davao-Bukidnon Rd - K1677 + 020 - K1678 + 800</t>
  </si>
  <si>
    <t>Preventive Maintenance along Dinagat-Loreto Rd - K0016 + 095 - K0019 + 000</t>
  </si>
  <si>
    <t>Rehabilitation/Improvement of Manila North Rd - K0173 + 000 - K0178 + 000</t>
  </si>
  <si>
    <t>Rehabilitation/Improvement of Manila North Rd - K0225 + 000 - K0225 + 543, K0226 + 220 - K0226 + 637</t>
  </si>
  <si>
    <t>Rehabilitation/Reconstruction/Upgrading along Manila North Road - K0031 + 579 - K0032 + 929, K0035 + 000 - K0035 + 600</t>
  </si>
  <si>
    <t>Reconstruction of National Road with Slips, Slope Collapse and Landslide along Manila North Road - K0098+ (-070) - K0098 + 122, Bamban, Tarlac</t>
  </si>
  <si>
    <t>Rehabilitation/ Reconstruction of Road with Slips, Slope Collapse and Landslide, Loay Interior Road, Loboc, Bohol</t>
  </si>
  <si>
    <t>Rehabilitation/ Upgrading along Gen. T. De Leon St., K0015 + 000 - K0016 + 585, Valenzuela City</t>
  </si>
  <si>
    <t>Rehabilitation/ Upgrading along Gov. I. Santiago - K0015 + -644 - K0015 + -541, Valenzuela City</t>
  </si>
  <si>
    <t>Rehabilitation/ Upgrading along Kaybiga Road - K0019 + (-328) -K0020 + 754, Caloocan City</t>
  </si>
  <si>
    <t>Reconstruction of Damaged Paved Road along Jct Potia-Mt Province Bdry Rd - K0436 + 700 - K0453 + 500 (Intermittent Sections)</t>
  </si>
  <si>
    <t>Rehabilitation/ Upgrading along Nueva Vizcaya-Ifugao Rd - K0283 + (-959) - K0283 + (- 463), K0283 + 073 - K0284 + 934</t>
  </si>
  <si>
    <t>Repair/ Rehabilitation/ Improvement along Daang Maharlika (LZ) - K0084 + 380 - K0084 + 499, K0084 + 576 - K0084 + 613, K0087 + 780 - K0088 + 000, K0088 + 450 - K0088 + 491, K0088 + 540 - K0088 + 595, K0088 + 820 - K0089 + 020, K0090 + 543.3 - K00980 + 780, K0090 + 904.50 - K0091 + 006.30</t>
  </si>
  <si>
    <t>Repair/ Rehabilitation/ Improvement along Daang Maharlika (LZ) - K0106 + 812 - K0107 + 807</t>
  </si>
  <si>
    <t>Repair/ Rehabilitation/ Reconstruction of National Road with Slips, Slope Collapsed and Land Slide along Romblon-Cogon Sablayan Road - K0001 + 350 - K0001 + 365</t>
  </si>
  <si>
    <t>Improvement/ Installation of Road Safety along Epifanio Delos Santos Ave (EDSA), Southbound, K0016 + (-530) - K0020 + 170, Quezon City</t>
  </si>
  <si>
    <t>Improvement/ Rehabilitation of Roads and Drainage including Road Safety at Barangay Salawag, Dasmariñas, Cavite</t>
  </si>
  <si>
    <t>Construction of Overpass/Road Slope Protection</t>
  </si>
  <si>
    <t>Construction of Road Slope Protection Structure along Barotac Viejo-Sn Rafael Rd - K0079 + 714 - K0080 + 321</t>
  </si>
  <si>
    <t xml:space="preserve">Construction of Pedestrian Overpass, Binalonan, Pangasinan </t>
  </si>
  <si>
    <t xml:space="preserve">Construction of Pedestrian Overpass, Urdaneta, Pangasinan </t>
  </si>
  <si>
    <t xml:space="preserve">Construction of Pedestrian Overpass, Villasis, Pangasinan </t>
  </si>
  <si>
    <t>Construction of Overpass at Grand Terminal, Batangas City, Batangas</t>
  </si>
  <si>
    <t>Construction of Pedestrian Overpass along Davao-Cotabato Road, Brgy. Cogon, Digos City, Davao Del Sur</t>
  </si>
  <si>
    <t>Construction of Pedestrian Overpass along Davao-Cotabato Road, Brgy. Sinawilan, Digos City, Davao Del Sur</t>
  </si>
  <si>
    <t>Construction of Pedestrian Overpass along Davao-Cotabato Road, Brgy. Tagabuli, Sta. Cruz, Davao Del Sur</t>
  </si>
  <si>
    <t>Construction of Pedestrian Overpass along Davao-Cotabato Road, Brgy. Tuban, Sta. Cruz, Davao del Sur</t>
  </si>
  <si>
    <t>Construction of Pedestrian Overpass along Davao-Cotabato Road, Coronon Sta. Cruz, Davao del Sur</t>
  </si>
  <si>
    <t xml:space="preserve">Kisad Rd - K0249 + (-759) - K0249 + 377 </t>
  </si>
  <si>
    <t>Leonard Wood Rd (S00411LZ) - K0250 + (-711) - K0250 + 575, K0250 + 627 - K0251 + 416</t>
  </si>
  <si>
    <t>Leonard Wood Rd (S00412LZ) - K0252 + (-525) - K0252 + (-163), K0253 + 133 - K0253</t>
  </si>
  <si>
    <t>SIPAG - Access Roads and/or Bridges from the National Road/s leading to Major/ Strategic Public Buildings/ Facilities</t>
  </si>
  <si>
    <t>SIPAG - Access Roads and/or Bridges from the National Roads connecting to Indigenous People (IP) Communities</t>
  </si>
  <si>
    <t>SIPAG - Interjurisdictional Roads and/or Bridges (or, roads that traverse multiple LGU jurisdictions)</t>
  </si>
  <si>
    <t>SIPAG - Coastal Roads/Causeway for environmental protection/conservation</t>
  </si>
  <si>
    <t>SIPAG - Flood Mitigation Structures protecting Public Infrastructures/Facilities</t>
  </si>
  <si>
    <t>SIPAG - Multi-Purpose Buildings/ Facilities to support Social Services</t>
  </si>
  <si>
    <t xml:space="preserve">     Construction of Evacuation Center/Facility</t>
  </si>
  <si>
    <t>BIP - Access Roads and/or Bridges from the National Road/s leading to Major/ Strategic Public Buildings/ Facilities</t>
  </si>
  <si>
    <t>BIP - Coastal Roads/Causeway for environmental protection/conservation</t>
  </si>
  <si>
    <t>BIP - Flood Mitigation Structures protecting Public Infrastructures/Facilities</t>
  </si>
  <si>
    <t>BIP - Multi-Purpose Buildings/ Facilities to support Social Services</t>
  </si>
  <si>
    <t>BIP - Major/Strategic Public Buildings/Facilities Structural and Resilience Program</t>
  </si>
  <si>
    <t>- check with 2025</t>
  </si>
  <si>
    <t>BIP - Public Water Supply System (Level II or III)</t>
  </si>
  <si>
    <t>Local Program</t>
  </si>
  <si>
    <t>Public-Private Partnership Strategic Support Fund (including ROW, Subsidy, and Variations)</t>
  </si>
  <si>
    <t>Construction of By-Passes/Diversion Roads</t>
  </si>
  <si>
    <t>Construction of Flyovers/ Interchanges/ Underpasses/ Long Span Bridges</t>
  </si>
  <si>
    <t>Paving of Unpaved Roads - Secondary</t>
  </si>
  <si>
    <t>Rehabilitation/Major Repair of Permanent Bridges</t>
  </si>
  <si>
    <r>
      <rPr>
        <b/>
        <u/>
        <sz val="12"/>
        <color rgb="FF1155CC"/>
        <rFont val="Calibri"/>
        <family val="2"/>
      </rPr>
      <t>2021</t>
    </r>
    <r>
      <rPr>
        <b/>
        <sz val="12"/>
        <color theme="1"/>
        <rFont val="Calibri"/>
        <family val="2"/>
      </rPr>
      <t>: Total</t>
    </r>
  </si>
  <si>
    <t>2021: Multi-Hazard Related Allocations</t>
  </si>
  <si>
    <t>Construction/Rehabilitation/Improvement/Concreting of Road/Road Network</t>
  </si>
  <si>
    <t>Improvement of Road Network with Drainage System, Wallace Air Station, Poro Point, San Fernando City, La Union</t>
  </si>
  <si>
    <t>Rehabilitation of Road at Camp Diego Silang, Brgy. Carlatan, San Fernando City, La Union</t>
  </si>
  <si>
    <t>onstruction of PMA Access Road from Globe Tower to SAO Area, Philippine Military Academy, Fort del Pilar, Baguio City</t>
  </si>
  <si>
    <t>Concreting of Callao Bayview Boulevard including access road, Callao, Gonzaga, Cagayan</t>
  </si>
  <si>
    <t>Construction of Roads leading to First Scout Ranger Regiment Ville, Camp Tecson,  San Miguel, Bulacan</t>
  </si>
  <si>
    <t>Concreting of Road, Sitio Alikabok, Brgy. Bayan, Orani, Bataan</t>
  </si>
  <si>
    <t>Concreting of Road from Roman Expressway leading to San Pedro, Hermosa, Bataan</t>
  </si>
  <si>
    <t>Concreting of Brgy. Imelda - Brgy. Lalawigan Road leading to National Road, Samal, Bataan</t>
  </si>
  <si>
    <t>Construction of Road Network at Basa Air Base, Floridablanca, Pampanga</t>
  </si>
  <si>
    <t>Construction of Access Road (Entrance) leading to Schools at Basa Air Base,  Floridablanca, Pampanga</t>
  </si>
  <si>
    <t>Concreting/ Improvement of Road leading to Main Gate Entrance, Floridablanca, Pampanga</t>
  </si>
  <si>
    <t xml:space="preserve">Concreting of Cuayan-Margot Bypass, Angeles City, Pampanga </t>
  </si>
  <si>
    <t>Reconstruction/Improvement of Magalang Diversion Road, Barangay San Miguel to Brgy. La Paz, Magalang, Pampanga</t>
  </si>
  <si>
    <t>Concreting of Road Dike (Right Dike) with Slope Protection along Sapangbalen Creek, Brgy. Sta. Ines to Brgy. Bundagul, Mabalacat City, Pampanga</t>
  </si>
  <si>
    <t>Concreting of TRADOC Roadnets, Phase 2, Camp O'Donell, Capas, Tarlac</t>
  </si>
  <si>
    <t>Construction/Improvement of access road from Tabon to Barangay Guba leading to Binakayan, Vallehermoso, Negros Oriental</t>
  </si>
  <si>
    <t>Construction of Bypass and Diversion Road along NRJ Guilawa-Palalian-Brgy. Poblacion Malangas Road, Zamboanga Sibugay</t>
  </si>
  <si>
    <t xml:space="preserve">Construction of Bypass and Diversion Road along NRJ Kulasi-an-Balungisan Road, Zamboanga Sibugay </t>
  </si>
  <si>
    <t xml:space="preserve">Construction of Bypass and Diversion Road along NRJ La Dicha-Danlugan Diversion Road, Zamboanga Sibugay </t>
  </si>
  <si>
    <t>Road Network within 402nd Headquarters Philippine Army including Drainage System, Bancasi, Butuan City, Agusan del Norte</t>
  </si>
  <si>
    <t>Construction of Disaster Risk Reduction Unit (DRRU) Admin/Warehouse Building, Antonio Bautista Air Base, Brgy. San Miguel, Puerto Princesa City, Palawan</t>
  </si>
  <si>
    <t>Construction of Box Culvert including Slope Protection, Camp Tecson, San Miguel, Bulacan</t>
  </si>
  <si>
    <t>Construction of Typhoon Shelter for Fixed Wing Aircraft, Tactical Operations Group 6, Cabatuan, Iloilo</t>
  </si>
  <si>
    <t>Construction of Parking Ramp with Drainage, Paredes Air Station, Pasuquin, Ilocos Norte</t>
  </si>
  <si>
    <t>Construction of Age Parking, including Rehabilitation of Drainage System, Colonel Jesus Villamor Air Base (CJVAB), Pasay City</t>
  </si>
  <si>
    <t>Rain Water Collectors in Public Facilities</t>
  </si>
  <si>
    <t>Disaster-related</t>
  </si>
  <si>
    <t>asphalt overlay, road rehab, preventive maintenance, etc.</t>
  </si>
  <si>
    <t xml:space="preserve">Asphalt Overlay along Alabang-Muntinlupa Road K0029+577-K0030 +000 (80mmw/ correction), Muntinlupa City </t>
  </si>
  <si>
    <t xml:space="preserve">Asphalt Overlay along Daang Maharlika Road K0028+240- K0028+590 (100mmwith correction), Muntinlupa City </t>
  </si>
  <si>
    <t>Asphalt Overlay along International Receiver Road K0019+982- K0020+776 (80mm w/ correction), Las Pinas City</t>
  </si>
  <si>
    <t>Asphalt Overlay along MSR Quirino K0014+420-K0014+560.4, K0014+ 597.5-  K0014+834 (100mm with correction), Las Pifias City</t>
  </si>
  <si>
    <t xml:space="preserve">Asphalt Overlay along Sucat-Paranaque Road (East Bound), from KM 16+207 to KM </t>
  </si>
  <si>
    <t>Asphalt Overlay along Sucat-Paranaque Road (East Bound), from KM 17+207 to KM 18+237, Paranaque City, Metro Manila</t>
  </si>
  <si>
    <t>Rehabilitation/ Upgrading of Concrete Pavement and Drainage along Campanula St., Uranus Ext., and Jupiter St., Brgy. Bahay Toro Q.C.</t>
  </si>
  <si>
    <t xml:space="preserve">Repair/ Maintenance of Paranaque- Sucat Road (West Bound) from KM14-+(-230) to KM13+(-200), District I, Paranaque City, Metro Manila </t>
  </si>
  <si>
    <t>Repair / Maintenance (Asphalt Overlay) along NAIA Road from Tambo Bridge to MIAA, Pasay City</t>
  </si>
  <si>
    <t xml:space="preserve">Repair / Maintenance (Asphalt Overlay) along Osmena Highway from P. Quirino Ave to City Limit, Manila </t>
  </si>
  <si>
    <t xml:space="preserve">Repair / Maintenance (Asphalt Overlay) along P. Quirino Avenue from Roxas Boulevard to Osmena Highway, Manila </t>
  </si>
  <si>
    <t xml:space="preserve">Repair / Rehabilitation / Upgrading of Regalado South, Quezon City, from Fairview to Regalado Avenue </t>
  </si>
  <si>
    <t xml:space="preserve">Repair/Rehabilitation/Improvement along Roosevelt Ave., Quezon City (From Quezon Avenue to EDSA , both sides) </t>
  </si>
  <si>
    <t>Rehabilitation/ Tmprovement of Manila North Road, K0243+062- K0245+000,  K0252+910-K0257+159</t>
  </si>
  <si>
    <t xml:space="preserve">Rehabilitation/ Improvement of Manila North Road, K0277+920-K0281+106 </t>
  </si>
  <si>
    <t>Asset Preservation - Preventive Maintenance - Asphalt Overlay (Instapave) along Asin (KM 8) - Nangalisan - Sn Pascual, Tuba, Benguet -La Union Bdry Road - K0258+(-351) - K0282+540</t>
  </si>
  <si>
    <t>Asset Preservation - Preventive Maintenance - Asphalt Overlay (Instapave) along Baguio - Bontoc Road K0284+969 - K0300+636</t>
  </si>
  <si>
    <t>Asset Preservation - Preventive Maintenance - Asphalt Overlay (Instapave) along Gov Bado Dangwa National Road- K0264+050 - K0271+800</t>
  </si>
  <si>
    <t>Preventive Maintenance- Secondary Roads- Nueva Viscaya- Ifugao- Mt. Province Bdry. Road K0312+060-K0314+000, K0321+232-K0322+374, K0323+770- K0334+500</t>
  </si>
  <si>
    <t>Rehabilitation/Reconstruction of National Roads with Slips, Slope Coilapse and Landslide along Abatan-Mankayan-Cervantes Road, K0347 + 000 - K0348 + 100</t>
  </si>
  <si>
    <t>Rehabilitation/Reconstruction of Roads with Slips, Slope Collapse, and Landslide, Claveria Calanasan Road 646+400-646+460, Apayao</t>
  </si>
  <si>
    <t>Concreting of Road Brgy. Calaocan, Delfin Albano, Isabela</t>
  </si>
  <si>
    <t>Concreting of Road, Brgy. Sto. Domingo, Quirino, Isabela</t>
  </si>
  <si>
    <t>Concreting of Road Brgy. Dingading to Brgy. Rizal, San Guillermo, Isabela</t>
  </si>
  <si>
    <t>Concreting of Road, Brgy. M.H. del Pilar, Alicia, Isabela</t>
  </si>
  <si>
    <t>Construction of Paculagu Bridge, Bray. Sta. Maria, Paculagu, Isabela</t>
  </si>
  <si>
    <t>Construction of Macafiao Bridge, Brgy. Macafiao, Luna, Isabela</t>
  </si>
  <si>
    <t>Rehabilitation of Alicia-Angadanan-San Guillermo-Cauayan Alternate Road, Angadanan, Isabela</t>
  </si>
  <si>
    <t>Asset Preservation/ Rehabilitation/ Upgrading, along Daang Mahariika, KO 273+070-KO 273+998 Bascaran Section Dolano and KO 304+249- K0 305+153 Diadi Poblacion Section, Nueva Vizcava</t>
  </si>
  <si>
    <t>Repair/ Rehabilitation (Concrete Reblocking) along Daang Mahariika K209-+(-896)-K210+000, Tactac Section, Sta. Fe, Nueva Vizcaya</t>
  </si>
  <si>
    <t xml:space="preserve">Road Construction/concreting-Centro Norte-Taligan Road, Gattaran, Cagayan </t>
  </si>
  <si>
    <t>Asphalt Overlay with Reblocking Along San Jose Abad Santos Avenue, City of San Fernando, Mexico and Sta. Ana, Pampanga</t>
  </si>
  <si>
    <t>Asphalt Overlay with Reblocking en Intermittent Sections Along Manila North Road, San Fernando City, Pampanga</t>
  </si>
  <si>
    <t>Construction of Pangatlan - San Vicente Road, Mexico, Pampanga</t>
  </si>
  <si>
    <t>Construction of Pedestrian Overpass along Roman Super Highway, balanga Section with Lighting Facilities &amp; Completion of existing Overpass at bagong Silang, Balanaa, Bataan</t>
  </si>
  <si>
    <t>Preventive Maintenance (Asphalt Overlay) along Jct. Layac-Balanga-Mariveles Port Road (50127217), K0107++980 to K0108+750, K0111+000 to K0013+143, Orani and Samal Bataan</t>
  </si>
  <si>
    <t>Preventive Maintenance along Gov JJ Linao Road (S04822LZ) K0141+600- K0143+147, K0143+345-K0146+000, K0148+365-K0148+820</t>
  </si>
  <si>
    <t>Preventive Maintenance along Roman Expressway (S01313LZ) K0119+000- K0119+200, K0119+800-K0119+923, K0120+000-K0120+665, K0121+871- K0122+067, K0122+113-K0122+531, K0125+466-K0126+188</t>
  </si>
  <si>
    <t>Construction / Rehabilitation of Road Slips, Slope Collapse and Landslide along Pagasa-Tala Road Leading to Mt. Natib, Bataan National Park, Orani, Bataan</t>
  </si>
  <si>
    <t>Construction / Rehabilitation of Road Slips, Slope Collapse and Landslide — Bagac — Mariveles Road KO 177+020-K0177+140</t>
  </si>
  <si>
    <t>Asphalt Overlay along Gen. Alejo Santos highway K0068+000 - K0069+2471, Angat and Norzagaray, Bulacan</t>
  </si>
  <si>
    <t>Asphalt Overlay along Eastern Bulacan Road K0094+000 - K0100+000, Dofia Remedios Trinidad, Bulacan</t>
  </si>
  <si>
    <t>Asphalt Overlay along Manila North Road (Marilao Section), K0022+850 - K0022+1931, Marilao Bulacan</t>
  </si>
  <si>
    <t>Asphalt Overlay along Manila North Road (Marilao Section), K0021+600 - K0022+500, Marilao Bulacan</t>
  </si>
  <si>
    <t>Asphalt Overlay along Baliuag - Bustos Road a.km51+-103 - 51+002, b. km51+284 - 52+126</t>
  </si>
  <si>
    <t>Asphalt overlay along Old cagayan valley Road a. km km49+400 - km52+400</t>
  </si>
  <si>
    <t>Asphalt overlay along General Alejo Santos Highway a. kmd4-+513 - kmd7+259 b. km48+872 - km49+100</t>
  </si>
  <si>
    <t>Rehabilitation/Improvement of Damaged San Jose Malino- Culubasa Road with Construction of Drainage, Mexico, pampanga</t>
  </si>
  <si>
    <t>Road widening of secondary road Olongapo Bugallon Road, Pamibian-San Roque Section, Candelaria, Zambales</t>
  </si>
  <si>
    <t>Improvement of Intersection incl. Road Safety at Molino III, Bacoor, Cavite</t>
  </si>
  <si>
    <t>Improvement/Widening of Circumferential Road (Pritil), Binangonan, Rizal</t>
  </si>
  <si>
    <t>Repair/ Rehabilitation/ Improvement/ Construction of Pedestrian Overpass with Manlift along Kawit-Noveleta-Diversion Road (S01845L2), KM. 25+500</t>
  </si>
  <si>
    <t>Repair/Rehab/Improvement (Asphalt Overlay) along Majayjay-Lucban Road K0116+076 to K0120+270</t>
  </si>
  <si>
    <t>Repair/Rehabilitation along Calamaba - Sta Cruz - Famy Junction Road K0081 + 559 to K0082 +478 Sta. Cruz, Laguna</t>
  </si>
  <si>
    <t>Repair/Rehabilitation along Crisanto - Delos Reyes Ave (S02006L.Z) K0063+621-K0065+491, Amadeo, Cavite</t>
  </si>
  <si>
    <t>Repair/Rehabilitation along Juanito R. Remulla Sr Road (S06090LZ) K0045+061 - K0045+ 647, K0045+669-K0046+047, Trece Martires City</t>
  </si>
  <si>
    <t>Repair/Rehabilitation along Noveleta -Naic - Tagaytay Road (S06093LZ) K0039+215-K0042+415, Tanza, Cavite</t>
  </si>
  <si>
    <t>Repair/Rehabilitation along Rizal Bdry. - Famy - Quezon Bdry. Road K0070 + 840 to K0071 + 708 Mabitac, Laguna</t>
  </si>
  <si>
    <t>Repair/Rehabilitation along Tanza - Trece Martires City - Indang Road (S06096L.2) K0036+683-K0037+883, Tanza, Cavite</t>
  </si>
  <si>
    <t>Repair/Rehabilitation along Tanza - Trece Martires City - Indang Road (S06097L.Z) K0048+ (-641) - K0049+472, Trece Matrires City</t>
  </si>
  <si>
    <t>Repair/Rehabilitation of Manila East road K0056+000 to K0064+000, Pilillia, Rizal</t>
  </si>
  <si>
    <t>Repair/Rehabilitation of Marikina Infanta road K0047+000 to K0052+000 Tanay,Rizal</t>
  </si>
  <si>
    <t>Repair/Rehabilitation of Road along Lumban-Caliraya Road K0097 + 797 to K0098  + 500</t>
  </si>
  <si>
    <t>Repair/Rehabilitation of Road along Lumban-Caliraya Road K0101 + 790 to K0102  +635</t>
  </si>
  <si>
    <t>Repair/Rehabilitation of Road along Majayjay-Lucban Road K0116 + 951 to K0119 + 200</t>
  </si>
  <si>
    <t>Repair/Rehabilitation of Road along Majayjay-Lucban Road K0120 + 270 to K0120  +804</t>
  </si>
  <si>
    <t>Repair/Rehabilitation of Road along Paete-Famy-Poblacion Road K0111 + 549 to K0112 + 795</t>
  </si>
  <si>
    <t>Repair/Rehabilitation of Road along Pagsanjan-Lucban Road K0092 + (-149) to K0092 + 1018</t>
  </si>
  <si>
    <t>Repair/Rehabilitation of Road along Pagsanjan-Lucban Road K0098 + 536 to K0100</t>
  </si>
  <si>
    <t>Repair/Rehabilitation of Road along Pagsanjan-Lucban Road K0104 + 647 to K0105 +447</t>
  </si>
  <si>
    <t>Repair/Rehabilitation/Improvement of Road along Calamba-Sta Cruz-Famy Junction Road K0101 + 010 to K0103 + 284, Kalayaan, Laguna</t>
  </si>
  <si>
    <t>Repair/Rehabilitation/Improvement of Road along Cavinti - Caliraya Road K0108 + 000 to K0110 + 465, Cavinti, Laguna</t>
  </si>
  <si>
    <t>Repair/Rehabilitation/Improvement of Road along Marikina-Infanta Road K0078 + 000 to KOO8 + 405 Sta. Maria, Laguna</t>
  </si>
  <si>
    <t>Repair/Rehabilitation/Improvement of Road along Rizal Bdry. - Famy - Quezon Bdry. Road K0073 + 000 to KOO75 + 063, Mabitac, Laguna</t>
  </si>
  <si>
    <t>Asphalt Overlay of Road, Barangay Balayhangin to Barangay Mabacan, Calauan,  Laguna</t>
  </si>
  <si>
    <t>Asphalt Overlay of Road, Barangay Poblacion ITI to Barangay Del Carmen, Alaminos, Laguna</t>
  </si>
  <si>
    <t>Repair/Rehabilitation of San Mateo Rodriguez road, Rodriguez, Rizal K0027+500 to K0034+078</t>
  </si>
  <si>
    <t>Repair/Rehabilitation/Improvement of Calauan-Nagcarlan Bdry. Road. K0077+(- 930)-K0077+183, Calauan, Laguna section</t>
  </si>
  <si>
    <t>Repair/Rehabilitation/Improvement of Daang Maharlika K0077+320-K0078+190, Alaminos, Laguna Section</t>
  </si>
  <si>
    <t>Repair/Rehabilitation/Improvement of Masapang Highway K0071+932-  K00073+000, Calauan, Laguna Section</t>
  </si>
  <si>
    <t>Concrete Reblocking along PPNR Langogan-Roxas Road Section K0084-+000-K0132+000 (Intermittent)(SO0030PW)</t>
  </si>
  <si>
    <t>Asphalt Overlay along Puerto Princesa South Road, K0003+(-292)- K0006+000, PPC</t>
  </si>
  <si>
    <t>Rehabilitation/Reconstruction of Roads with Slips, Slope Collapse and Landslide, Marinduque Circumferential Road, KO051+329 - KO051+602, Marinduque</t>
  </si>
  <si>
    <t>Rehabilitation/Reconstruction of Roads with Slips, Slope Collapse, and Landslide along Quezon Punta Baja Road, K0163+800-K0164+500 (Intermittent Section), Palawan</t>
  </si>
  <si>
    <t>Rehabilitation/Improvement of (Asphalt Overlay) along Daang Maharlika Jct.Legazpi-Sto. Domingo-Tabaco-Camarines Sur Bdry. Road, K0534+000 - K0534+360, Leqazpi City, Albay</t>
  </si>
  <si>
    <t>Rehabilitation/Improvement of (Asphalt Overlay) along Daang Maharlika KO535+855 - K0536+400</t>
  </si>
  <si>
    <t>Rehabilitation/Improvement of (Asphalt Overlay) along Daang Maharlika K0536+500 - K0538-+550</t>
  </si>
  <si>
    <t>Preventive Maintenance/Asphalt Overlay with Installation of Road Safety Devices (internally Tiluminated (Solar) Pavement Levelled Marker/Stud, Flush Type, along Sto. Domingo - Buhatan - Cagraray Circumferential Road</t>
  </si>
  <si>
    <t>Preventive Maintenance/Asphalt Overlay with Installation of Road Safety Devices (Internally Tluminated (Solar) Pavement Levelled Marker/Stud, Flush Type, along Leqazpi - Manito Road (Ledazpi City Section) Phase I</t>
  </si>
  <si>
    <t>Preventive Maintenance/Asphalt Overlay with Installation of Road Safety Devices (Internally Tiluminated (Solar) Pavement Levelled Marker/Stud, Flush Type, along Legazpi - Manito Road (Legazpi City Section) Phase I</t>
  </si>
  <si>
    <t>Preventive Maintenance/Asphalt Overlay with Installation of Road Safety Devices (Internally Tlluminated (Solar) Pavement Levelled Marker/Stud, Flush Type, along Legazpi - Manito Road (Manito Section) Phase I</t>
  </si>
  <si>
    <t>Preventive Maintenance/Asphalt Overlay with Installation of Road Safety Devices (Internally Tlluminated (Solar) Pavement Levelled Marker/Stud, Flush Type, along Leaazpi - Manito Road (Manito Section) Phase II</t>
  </si>
  <si>
    <t>Emergency Repair/Rehabilitation/Reconstruction of Roads with Slips, Slope Collapse Secondary Rd, Sangay-Tiwi Rd KOS81+500 - KO582+200, Brgy. Misibis</t>
  </si>
  <si>
    <t>Emergency Repair/Rehabilitation/Reconstruction of Roads with Slips, Slope Collapse Secondary Rd, Sangay-Tiwi Rd Brgy Road K0574+700 - KO575+096, Brgy. Sogod</t>
  </si>
  <si>
    <t>Rehabilitation/Reconstruction of Roads with Slips, Slope Collapse, and Landslide, Catanduanes Cir Rd K0146+850-K0146+950, Catanduanes</t>
  </si>
  <si>
    <t>Asphalt Overlay of Baje-Ngi-ngi-an-Bingawan Road,K0059 + 000 - K0061 + 000, KO0066 + 000 - K0070 + 245, KO072 + 243 - K0072 + 539, Tioilo</t>
  </si>
  <si>
    <t>Asphalt Overlay of Janiuay-Badiangan-Tina Road, K0034 + 792 - K0037 + 627, KO0O038 + 501 - K0039 + 000, K0039 + 304 - K0042 + 1000, Tioilo</t>
  </si>
  <si>
    <t>Preventive Maintenance of Benigno S. Aquino Jr. Ave, K00131PN-K0007+000-K0008+500, K009+236-K0012+000 and K00477PN-K0015+(-504)-K0015+506,Ticilo</t>
  </si>
  <si>
    <t>Rehabilitation of Ban-Ban- Pili- Catamboan Road, Siquijor, Siquijor</t>
  </si>
  <si>
    <t>Rehabilitation/Reconstruction of Roads with Slips, Slope, Collapse, and Landslide Cebu-Balamban Transcentral Highway KM.28+210 - KM.28+428, Cebu city</t>
  </si>
  <si>
    <t>Rehabilitation/Reconstruction of Roads with Slips, Slope, Collapse, and Landslide - Cebu-Balamban Transcentral Highway, K0013+109 - K0013+361, K0013+700 - K0013+927, Cebu</t>
  </si>
  <si>
    <t>Rehabilitation/Reconstruction of Roads withSlips, Slope, Collapse, and Landslide Cebu-Balamban Transcentral Highway K0015+795 - K0015+938, Cebu City</t>
  </si>
  <si>
    <t>Rehabilitation / Reconstruction of Roads with Slips, Slope Collapse, and Landslide, Cebu-Balamban Transcentral Highway, K0013+747 — K0014-+046 . Cebu</t>
  </si>
  <si>
    <t>Rehabilitation/Reconstruction of Roads with Slips, Slope Collapse, and Landslide, Cebu - Balamban Transcentral Highway, K0011+500 — K0011+739, K0020+054 — K0020+094, K0020+679 — K0020+752, Cebu</t>
  </si>
  <si>
    <t>Rehabilitation/Reconstruction of Roads with Slips, Slope Collapse, and Landslide Cebu - Balamban Transcentral Highway, K0014+452 - K0014+574, K0022+081 - K0022+156</t>
  </si>
  <si>
    <t>Rehabilitation/Reconstruction of Roads with Slips, Slope Collapse, and Landslide, Cebu-Balaman Transcentral Highway, K008+660+K0008+748, K0013+927 - K0014+035, Cebu</t>
  </si>
  <si>
    <t>Rehabilitation/Reconstruction of Roads with Slips, Slope Collapse, and Landslide, Cebu-Balamban Transcentral Highway, K0013+109 — K0013+700, K0013+700 - K0013+747 , Cebu</t>
  </si>
  <si>
    <t>Rehabilitation/Reconstruction of Roads with Slips, Slope, Collapse, and Landslide Cebu-Balamban Transcentral Highway K0009+235 - K009+320, Cebu City</t>
  </si>
  <si>
    <t>Construction/ Improvement Of Cag-Abaca - Cularima Road - General Malvar Road, Catarman Northern Samar</t>
  </si>
  <si>
    <t>Construction/ Improvement Of Brgy. Curry Road, Lope De Vega, Northern Samar</t>
  </si>
  <si>
    <t>Construction/ Improvement Of Lavazares By-Pass Road, Lavazares, Northern Samar</t>
  </si>
  <si>
    <t>Construction/ Improvement Of Road / Bridge, Brgy. Polangi - Gebulwangan - Quezon - Tranque - Mabini Road, Catarman, Northern Samar</t>
  </si>
  <si>
    <t>Preventive Maintenance - Primary Roads — Daang Maharlika (SM) (Sn Isidro-Sn Juanico Br) - K0687+000 - K0688+739, K0688+998 - K0690+700, (S00002SM), Northern Samar</t>
  </si>
  <si>
    <t>Preventive Maintenance — Secondary Roads — Allen-Catarman Rd - K0703+086 - K0704+000, K0704+000 - K705+477, K0O705+489 - K706+000, K0707+000 - K0708+000, (S000055M), Northern Samar</t>
  </si>
  <si>
    <t>Preventive Maintenance — Secondary Roads — Allen-Catarman Rd - K0717+478 - K0717+780, KO717+804 - K0717+658, K0719+693 - K720+264, K0720+284 - KO0720+460, K0720+480 - K0721+000, K0722+604 - K0722+681, K0722+751 - K0723-+000, (S00005SM), Northern Samar</t>
  </si>
  <si>
    <t>Preventive Maintenance — Secondary Roads ~ Allen-Catarman Rd - K0723+507 -  K0725+500, K0725+500 - K0727-+000, K0731+000 - K0731+301, (S000055M),Northern Samar</t>
  </si>
  <si>
    <t>Preventive Maintenance, Daang Maharlika (SM) (Sn Tsidro-Sn Juanico Br) - KO0690+700 - K0691+000, K0691+286 - K0694+470, (S00002SM), Northern Samar</t>
  </si>
  <si>
    <t>Rehabilitation/Improvement of National Roads along Lilo-an-San Ricardo Road (S00218LT) K1058+000-K1064+000</t>
  </si>
  <si>
    <t>Asphalt Overlay including Thermoplastic Markings along Zamboanga City-Labuan Road, San Ramon Penal Colony &amp; RT Lim Bivd</t>
  </si>
  <si>
    <t>Asphalt Overlay of Road, Sindangan, Zamboanga del Norte</t>
  </si>
  <si>
    <t>Repair/Maintenance National Roads and Bridges, Painting/Repainting of Centerline and Edge Line along: Dipolog-Orquieta Rd (K1795+(-437)-K1829+543 Intermittent Section); Dipolog-Punta-Dansullan Sergio Osmena Road (K1857+(-1123)-K1893+775 Intermittent Section); Rizal-Dakak-Dapitan Coastal Loop Road (K1798+(-893)-K1868+881 Intermittent Section); Dipolog-Polanco-Pinan Jct Oroq Road (K1810+(-471)-K1828+800 Intermittent Section); Pinan-Mutia Rd (K1817+000-K1830+000); Jct. Polo-Dapitan Park Road (K1825+(-305)-K1829+000 Intermittent Section); Dipolog-Polanco-Macleodes Rd. (K1828+(-220)-K1848+952 Intermittent Section); Jct. Polo-Pulauan Port Road (K1827+(-320)-K1828+438 Intermittent Section) Norte</t>
  </si>
  <si>
    <t>Road Widening, Bukidnon-Davao City Road, K1591+420-K1591+870, K1599+000-K1600+000, K1601+000-K1601+558, Bukidnon</t>
  </si>
  <si>
    <t>Road Widening, Bukidnon-Davao City Road, K1600+000-K1601+000, K1612+554- 100,000,000</t>
  </si>
  <si>
    <t>Road Widening, Kapalong-Talaingod-Valencia (Bukidnon) Road, K1605+580-</t>
  </si>
  <si>
    <t>Road Widening, Kapalong-Talaingod-Valencia (Bukidnon) Road, K1607+680- 150,000,000</t>
  </si>
  <si>
    <t>Asphalt Overlay of Davao Cotabato Road, Digos (JCT. Digos-Cotabato Section)</t>
  </si>
  <si>
    <t>Preventive Maintenance (Asphalt Overlay) - Davao City Div Rd, K1514+819 - K1515+911</t>
  </si>
  <si>
    <t>Preventive Maintenance (Asphalt Overlay) - Davao Cotabato Road (Davao City - Jct. Digos Section), K1516+280 - K1518+155, K1518+655 - K1519+606</t>
  </si>
  <si>
    <t>Preventive Maintenance (Asphalt Overlay) - Davao Cotabato Road (Davao City - Jct.</t>
  </si>
  <si>
    <t>Preventive Maintenance (Asphalt Overlay) - Monteverde St. (Jct. Magsaysay Avenue - Jct. Guerrero St.), Davao City</t>
  </si>
  <si>
    <t>Preventive Maintenance (Asphalt Overlay) along Bayabas-Eden Road, Davao City</t>
  </si>
  <si>
    <t>Preventive Maintenance of Road: Asphalt Overlay - 5th Ave - K1510+(-822) -</t>
  </si>
  <si>
    <t>Preventive Maintenance of Road: Asphalt Overlay - Davao-Cotabato Old Rd -</t>
  </si>
  <si>
    <t>Preventive Maintenance of Road: Asphalt Overlay - Magsaysay Ave - (S01446MN)</t>
  </si>
  <si>
    <t>Reconstruction of Road, from Junction New Visayas to Poblacion, Matanao, Digos</t>
  </si>
  <si>
    <t>Construction of Local Bridge (Pedestrian Overpass) Brgy. Poblacion, Matalam,</t>
  </si>
  <si>
    <t>Construction Pedestrian Overpass -Sitio Otso, Barangay Serabia</t>
  </si>
  <si>
    <t>Preventive Maintenance, Along Sarangani-Sultan Kudarat Coastal Road, K1737+000-</t>
  </si>
  <si>
    <t>Preventive Maintenance, Along Sarangani-Sultan Kudarat Coastal Road, K1742+300-</t>
  </si>
  <si>
    <t>Preventive Maintenance, Along Sarangani-Sultan Kudarat Coastal Road, K1746+486-</t>
  </si>
  <si>
    <t>Preventive Maintenance, Along Sarangani-Sultan Kudarat Coastal Road, K1750+700-</t>
  </si>
  <si>
    <t>Road widening along Sarangani-Sultan Kudarat Coastal Road K1757-+254 -</t>
  </si>
  <si>
    <t>Road Widening including Drainage Along Sarangani-Sultan Kudarat Coastal Road,</t>
  </si>
  <si>
    <t>Road Widening with Drainage Along Mabuhay Road, Sta. 2+341 to Sta. 3+666,</t>
  </si>
  <si>
    <t>Asphalt Overlay, Butuan City-Cagayan De Oro City - Iligan Road (Baan-Ampayon</t>
  </si>
  <si>
    <t>Asphalt Overlay, Butuan City-Masao Port Road, K1242 +000-K1245+997</t>
  </si>
  <si>
    <t>Asphalt Overlay, Butuan City-Masao Port Road, K1245+997-K1251+144</t>
  </si>
  <si>
    <t>Asphalt Overlay, Mayor Democrito D. Plaza II Avenue, (Tiniwisan-Macapagal Br. Section), K1236+(-848) - K1238+390 (S00414MN), Butuan City</t>
  </si>
  <si>
    <t>Buildings and Other Structures</t>
  </si>
  <si>
    <t>School Buildings</t>
  </si>
  <si>
    <t>Multipurpose / Facilities</t>
  </si>
  <si>
    <t>Flood Control and Drainage</t>
  </si>
  <si>
    <t>Drainage / Protection Works</t>
  </si>
  <si>
    <t>Flood Control Structures and Facilities</t>
  </si>
  <si>
    <t>National Roads and Bridges</t>
  </si>
  <si>
    <t>National Roads</t>
  </si>
  <si>
    <t>National Bridges</t>
  </si>
  <si>
    <t>Local Roads and Bridges</t>
  </si>
  <si>
    <t>Local Roads</t>
  </si>
  <si>
    <t>missing</t>
  </si>
  <si>
    <t>Local Bridges</t>
  </si>
  <si>
    <t>- verify</t>
  </si>
  <si>
    <t>Water Management Facilities</t>
  </si>
  <si>
    <r>
      <rPr>
        <b/>
        <u/>
        <sz val="12"/>
        <color rgb="FF1155CC"/>
        <rFont val="Calibri"/>
        <family val="2"/>
      </rPr>
      <t>2020</t>
    </r>
    <r>
      <rPr>
        <b/>
        <sz val="12"/>
        <color theme="1"/>
        <rFont val="Calibri"/>
        <family val="2"/>
      </rPr>
      <t>: Total</t>
    </r>
  </si>
  <si>
    <t>2020: Multi-Hazard Related Allocations</t>
  </si>
  <si>
    <t>Construction of Road Net at 702 Bde, Manaoag Pangasinan</t>
  </si>
  <si>
    <t>Construction of Perimeter Access Road, Philippine Military Academy, Baguio CIty</t>
  </si>
  <si>
    <t>Concreting of TRADOC Road Nets, Phase 2, Camp O'Donell, Capas, Tarlac</t>
  </si>
  <si>
    <t>Construction of Road Net along LRR/SF to Molave, Philippine Army, Fort Ramon Magsaysay, Palayan City Nueva Ecija</t>
  </si>
  <si>
    <t>Concreting of Main Road with Cross Drainages, catch basins, curbs &amp; gutter and sidewalk inside H91D, Camp Elias Angeles, San Jose, Pili, Camarines Sur</t>
  </si>
  <si>
    <t>Road Concreting (Gravel to Concrete) Airport Access Road, Camp Bautista, Brgy. Busbus, Jolo, Sulu</t>
  </si>
  <si>
    <t>2019: Total</t>
  </si>
  <si>
    <t>2019: Disaster-Related</t>
  </si>
  <si>
    <t>8, 754, 552, 000</t>
  </si>
  <si>
    <t>12, 759, 578, 000</t>
  </si>
  <si>
    <t>527, 876, 384, 000</t>
  </si>
  <si>
    <t xml:space="preserve"> Ensure safe and reliable national road system</t>
  </si>
  <si>
    <t>Preventive Maintenance of Primary Roads</t>
  </si>
  <si>
    <t>Projects</t>
  </si>
  <si>
    <t>Foreign - Assisted Project(s)
Road Upgrading and Preservation Project (RUPP), JICA, PH-247</t>
  </si>
  <si>
    <t>Rehabilitation/Reconstruction/Upgrading of Damaged Paved Roads - Primary Roads</t>
  </si>
  <si>
    <t>Rehabilitation/Reconstruction/Upgrading of Damaged Paved Roads - Secondary Roads</t>
  </si>
  <si>
    <t>Rehabilitation/Reconstruction/Upgrading of Damaged Paved Roads - Tertiary Roads</t>
  </si>
  <si>
    <t>Rehabilitation/Reconstruction of Roads with Slips, Slope Collapse and Lanslide - Primary Roads</t>
  </si>
  <si>
    <t>Rehabilitation/Reconstruction of Roads with Slips, Slope Collapse and Lanslide - Secondary Roads</t>
  </si>
  <si>
    <t>Rehabilitation/Reconstruction of Roads with Slips, Slope Collapse and Lanslide - Tertiary Roads</t>
  </si>
  <si>
    <t>Construction/Upgrading/Rehabilitation of Drainage along National Roads - Primary Roads</t>
  </si>
  <si>
    <t>Construction/Upgrading/Rehabilitation of Drainage along National Roads - Secondary Roads</t>
  </si>
  <si>
    <t>Construction/Upgrading/Rehabilitation of Drainage along National Roads - Tertiary Roads</t>
  </si>
  <si>
    <t>Network Development</t>
  </si>
  <si>
    <t>Primary Roads</t>
  </si>
  <si>
    <t>Secondary Roads</t>
  </si>
  <si>
    <t>Tertiary Roads</t>
  </si>
  <si>
    <t xml:space="preserve">Off-Carriageway Improvement </t>
  </si>
  <si>
    <t>Road Network Development Project in Conflict-Affected Areas in Mindanao</t>
  </si>
  <si>
    <t>24, 287, 254, 000</t>
  </si>
  <si>
    <t>p. 84</t>
  </si>
  <si>
    <t>3, 016, 686, 000</t>
  </si>
  <si>
    <t>5, 516, 966, 000</t>
  </si>
  <si>
    <t>3, 416, 378, 000</t>
  </si>
  <si>
    <t>Foreign-Assisted Projects</t>
  </si>
  <si>
    <t>772, 000, 000</t>
  </si>
  <si>
    <t>Metro Manila Priority Bridges for Seismic Design Improvement Project, (JICA, PH P260)</t>
  </si>
  <si>
    <t>6, 967, 009, 000</t>
  </si>
  <si>
    <t>5, 370, 215, 000</t>
  </si>
  <si>
    <t>3, 804, 335, 000</t>
  </si>
  <si>
    <t>1, 565, 880, 000</t>
  </si>
  <si>
    <t>90, 723, 796, 000</t>
  </si>
  <si>
    <t>p. 102</t>
  </si>
  <si>
    <t>Construction/Maintenance of Flood Mitigation Structures and Drainage Systems</t>
  </si>
  <si>
    <t>60, 936, 344, 000</t>
  </si>
  <si>
    <t>59, 737, 701, 000</t>
  </si>
  <si>
    <t>1, 198, 643, 000</t>
  </si>
  <si>
    <t>Construction/Rehabilitation of Flood Mitigation Facilities within Major River Basins and Principal Rivers</t>
  </si>
  <si>
    <t>29, 787, 452, 000</t>
  </si>
  <si>
    <t>p. 109</t>
  </si>
  <si>
    <t>30, 311, 352, 000</t>
  </si>
  <si>
    <t>p. 188</t>
  </si>
  <si>
    <t>1, 000, 000, 000</t>
  </si>
  <si>
    <t>600, 000, 000</t>
  </si>
  <si>
    <t>Construction/Improvement of Access Roads leading to Airports</t>
  </si>
  <si>
    <t>1, 590, 310, 000</t>
  </si>
  <si>
    <t>Construction/Improvement of Access Roads leading to Seaports</t>
  </si>
  <si>
    <t>2, 246, 568, 000</t>
  </si>
  <si>
    <t>Construction/Improvement of Access Roads leading to Declared Tourism Destinations</t>
  </si>
  <si>
    <t>16, 931, 698, 000</t>
  </si>
  <si>
    <t>Construction/Improvement of Access Roads leading to Trades, Industries and Economic Zones</t>
  </si>
  <si>
    <t>5, 817, 226, 000</t>
  </si>
  <si>
    <t xml:space="preserve">Construction/Rehabilitation of Water Supply/ Septage and Sewerage/ Rain Water Collector Systems </t>
  </si>
  <si>
    <t>895, 000, 000</t>
  </si>
  <si>
    <t>p. 202</t>
  </si>
  <si>
    <t>Construction/Rehabilitation of Accessibility Facilities for Physically Challenged Persons</t>
  </si>
  <si>
    <t>400, 000, 000</t>
  </si>
  <si>
    <t>2020 ASEAN Games Related Infrastructure</t>
  </si>
  <si>
    <t>300, 000, 000</t>
  </si>
  <si>
    <t>Construction/Improvement of Various Infrastructure in Support of National Security</t>
  </si>
  <si>
    <t>530, 550, 000</t>
  </si>
  <si>
    <t>218, 442, 709, 000</t>
  </si>
  <si>
    <t>p. 116</t>
  </si>
  <si>
    <t>Buildings and Other Structures- School Buildings- Construction/ Repair/ Rehabilitation/ Improvement of Various Infrastructure including Local Projects</t>
  </si>
  <si>
    <t>79, 700, 000</t>
  </si>
  <si>
    <t>Buildings and Other Structures- School Buildings- Local Infrastructure Program</t>
  </si>
  <si>
    <t>1, 036, 630, 000</t>
  </si>
  <si>
    <t>Buildings and Other Structures- Multipurpose Facilities- Construction/ Repair/ Rehabilitation/ Improvement of Various Infrastructure including Local Projects</t>
  </si>
  <si>
    <t>23, 600, 630, 000</t>
  </si>
  <si>
    <t>Buildings and Other Structures- Multipurpose/Facilities- Local Infrastructure Program</t>
  </si>
  <si>
    <t>27, 505, 141, 000</t>
  </si>
  <si>
    <t>Buildings and Other Structures- Multipurpose/Facilities- National Building Program</t>
  </si>
  <si>
    <t>5, 366, 151, 000</t>
  </si>
  <si>
    <t>Flood Control and Drainage- Flood Control Structures/Facilities- Construction/Repair/Rehabilitation/Improvement of Various Infrastructure including Local Projects</t>
  </si>
  <si>
    <t>24, 694, 393, 000</t>
  </si>
  <si>
    <t>Flood Control and Drainage- Flood Control Structures/Facilities- Local Infrastructure Program</t>
  </si>
  <si>
    <t>6, 482, 850, 000</t>
  </si>
  <si>
    <t>Flood Control and Drainage- Drainage/Protection Works-  Construction/ Repair/ Rehabilitation/ Improvement of Various Infrastructure including Local Projects</t>
  </si>
  <si>
    <t>3, 027, 714, 000</t>
  </si>
  <si>
    <t>Flood Control and Drainage- Drainage/Protection Works- Local Infrastructure Program</t>
  </si>
  <si>
    <t>1, 132, 800, 000</t>
  </si>
  <si>
    <t>National Roads and Bridges- National Roads- Construction/ Repair/ Rehabilitation/ Improvement of Various Infrastructure including Local Projects</t>
  </si>
  <si>
    <t>20, 019, 381, 000</t>
  </si>
  <si>
    <t>National Roads and Bridges- National Roads-  Local Infrastructure Program</t>
  </si>
  <si>
    <t>5, 038, 550, 000</t>
  </si>
  <si>
    <t>National Roads and Bridges- National Bridges-  Construction/ Repair/ Rehabilitation/ Improvement of Various Infrastructure including Local Projects</t>
  </si>
  <si>
    <t>1, 655, 000, 000</t>
  </si>
  <si>
    <t>Local Roads and Bridges- Local Roads- Construction/ Repair/ Rehabilitation/ Improvement of Various Infrastructure including Local Projects</t>
  </si>
  <si>
    <t>58, 499, 578, 000</t>
  </si>
  <si>
    <t>Local Roads and Bridges- Local Roads-  Infrastructure Program</t>
  </si>
  <si>
    <t>20, 996, 275, 000</t>
  </si>
  <si>
    <t>Local Roads and Bridges- Local Bridges- Construction/ Repair/ Rehabilitation/ Improvement of Various Infrastructure including Local Projects</t>
  </si>
  <si>
    <t>5, 782, 645, 000</t>
  </si>
  <si>
    <t>Local Roads and Bridges- Local Bridges-  Infrastructure Program</t>
  </si>
  <si>
    <t>1, 972, 290, 000</t>
  </si>
  <si>
    <t>Water Management Facilities- Water Supply- Construction/ Repair/ Rehabilitation/ Improvement of Various Infrastructure including Local Projects</t>
  </si>
  <si>
    <t>1, 548, 738, 000</t>
  </si>
  <si>
    <t>Water Management Facilities- Water Supply- Local Infrastructure Program</t>
  </si>
  <si>
    <t>838, 485, 000</t>
  </si>
  <si>
    <t>2019: Multi-Hazard Related Allocations</t>
  </si>
  <si>
    <t>TOTAL</t>
  </si>
  <si>
    <t>p. 61</t>
  </si>
  <si>
    <t>p. 69</t>
  </si>
  <si>
    <t>p. 72</t>
  </si>
  <si>
    <t>p. 74</t>
  </si>
  <si>
    <t>p. 91</t>
  </si>
  <si>
    <t>Foreign-Assisted Projects: Metro Manila Priority Bridges for Seismic Design Improvement Project, (JICA, PH P260)</t>
  </si>
  <si>
    <t>p. 100</t>
  </si>
  <si>
    <t>Foreign-Assisted Projects: Metro Manila Flood Management Project, Phase I (MMFMPI)</t>
  </si>
  <si>
    <t>p. 139</t>
  </si>
  <si>
    <t xml:space="preserve"> Flood Control Structures/Facilities- Construction/Repair/Rehabilitation/Improvement of Various Infrastructure including Local Projects</t>
  </si>
  <si>
    <t>Flood Control Structures/Facilities- Local Infrastructure Program</t>
  </si>
  <si>
    <t>Drainage/Protection Works-  Construction/ Repair/ Rehabilitation/ Improvement of Various Infrastructure including Local Projects</t>
  </si>
  <si>
    <t>Drainage/Protection Works- Local Infrastructure Program</t>
  </si>
  <si>
    <t>p. 155</t>
  </si>
  <si>
    <t>National Roads- PPP Strategic Support Funds (including ROW and Subsidy)</t>
  </si>
  <si>
    <t>National Roads- Construction/ Repair/ Rehabilitation/ Improvement of Various Infrastructure including Local Projects</t>
  </si>
  <si>
    <t>National Roads-  Local Infrastructure Program</t>
  </si>
  <si>
    <t xml:space="preserve"> National Bridges-  Construction/ Repair/ Rehabilitation/ Improvement of Various Infrastructure including Local Projects</t>
  </si>
  <si>
    <t>Local Roads- Construction/ Repair/ Rehabilitation/ Improvement of Various Infrastructure including Local Projects</t>
  </si>
  <si>
    <t xml:space="preserve"> Local Roads-  Infrastructure Program</t>
  </si>
  <si>
    <t xml:space="preserve"> Local Bridges- Construction/ Repair/ Rehabilitation/ Improvement of Various Infrastructure including Local Projects</t>
  </si>
  <si>
    <t>Local Bridges-  Local Infrastructure Program</t>
  </si>
  <si>
    <t>2018: Total</t>
  </si>
  <si>
    <t>2018: Disaster-Related</t>
  </si>
  <si>
    <t>8, 134, 731, 000</t>
  </si>
  <si>
    <t>16, 540, 729, 000</t>
  </si>
  <si>
    <t>613, 189, 023, 000</t>
  </si>
  <si>
    <t>1, 418, 741, 000</t>
  </si>
  <si>
    <t>27, 888, 285, 000</t>
  </si>
  <si>
    <t>583, 881, 997, 000</t>
  </si>
  <si>
    <t>value</t>
  </si>
  <si>
    <t>64, 982, 093, 000</t>
  </si>
  <si>
    <t xml:space="preserve">Preventive Maintenance </t>
  </si>
  <si>
    <t>13, 045, 392, 862</t>
  </si>
  <si>
    <t>Preventive Maintenance- Primary Roads</t>
  </si>
  <si>
    <t>7, 270, 277, 000</t>
  </si>
  <si>
    <t xml:space="preserve">Preventive Maintenance of Primary Roads </t>
  </si>
  <si>
    <t>6, 113, 277, 000</t>
  </si>
  <si>
    <t>1, 157, 000, 000</t>
  </si>
  <si>
    <t>Preventive Maintenance- Secondary Roads</t>
  </si>
  <si>
    <t>7, 557, 862, 000</t>
  </si>
  <si>
    <t>Preventive Maintenance- Tertiary Roads</t>
  </si>
  <si>
    <t>5, 767, 558, 000</t>
  </si>
  <si>
    <t>Rehabilitation/ Reconstruction/ Upgrading of Damaged Paved Roads (Primary, Secondary, Tertiary)</t>
  </si>
  <si>
    <t>20, 531, 403, 000</t>
  </si>
  <si>
    <t>Rehabilitation/ Reconstruction of Roads with Slips, Slope Collapse, and Landslide (Primary, Secondary, and Tertiary)</t>
  </si>
  <si>
    <t>18, 176, 856, 000</t>
  </si>
  <si>
    <t>p. 45</t>
  </si>
  <si>
    <t>Construction/ Upgrading/ Rehabilitation of Drainage along National Roads (Primary, Secondary, and Tertiary)</t>
  </si>
  <si>
    <t>5, 678, 137, 000</t>
  </si>
  <si>
    <t>185, 507, 020, 000</t>
  </si>
  <si>
    <t>p. 63</t>
  </si>
  <si>
    <t>30, 270, 589, 000</t>
  </si>
  <si>
    <t>24, 241, 689, 000</t>
  </si>
  <si>
    <t>9, 264, 429, 000</t>
  </si>
  <si>
    <t>57, 297, 774, 000</t>
  </si>
  <si>
    <t>54, 798, 302, 000</t>
  </si>
  <si>
    <t>2, 499, 472, 000</t>
  </si>
  <si>
    <t>Central Luzon Link Expressway (CLLEX), Phase I, La Paz, Tarlac to Cabanatuan City, JICA, PH-P249</t>
  </si>
  <si>
    <t>1, 650, 000, 000</t>
  </si>
  <si>
    <t>Arterial Road By-pass Project (Phase II), Construction of Contract Packages III and IV, Plaridel By-Pass II (Bustos to San Rafael), JICA, PH- P250</t>
  </si>
  <si>
    <t>348, 057, 000</t>
  </si>
  <si>
    <t>Davao City By-Pass Construction Project (South and Center Sections), JICA, PH-P261</t>
  </si>
  <si>
    <t>451, 415, 000</t>
  </si>
  <si>
    <t>Arterial Road By-pass Project, Phase III  (JICA-Assisted)</t>
  </si>
  <si>
    <t>50, 000, 000</t>
  </si>
  <si>
    <t>35, 962, 996, 000</t>
  </si>
  <si>
    <t>35, 812, 996, 000</t>
  </si>
  <si>
    <t>Infrastructure Preparation and Innovation Facility (IPIF), Output 1 (Roads and Bridges), ADB, Technical Assistance Loan</t>
  </si>
  <si>
    <t>Improving Growth Corridors in Mindanao Road Sector Project</t>
  </si>
  <si>
    <t>100, 000, 000</t>
  </si>
  <si>
    <t>5, 238, 051, 000</t>
  </si>
  <si>
    <t>4, 538, 051, 000</t>
  </si>
  <si>
    <t>700, 000, 000</t>
  </si>
  <si>
    <t>Metro Manila Interchange Construction Project, Phase VI (JICA, PH-P258)</t>
  </si>
  <si>
    <t>Off Carriageway Improvement- Primary, Secondary, and Tertiary</t>
  </si>
  <si>
    <t>12, 206, 435, 000</t>
  </si>
  <si>
    <t>p. 85</t>
  </si>
  <si>
    <t>Paving of Unpaved Roads- Primary, Secondary, and Tertiary</t>
  </si>
  <si>
    <t xml:space="preserve">Foreign Assisted Projects </t>
  </si>
  <si>
    <t>150, 068, 000</t>
  </si>
  <si>
    <t>Samar Pacific Coastal Road (Palapag-Mapanas-Lapinig-Jipapad-Arteche-San Policarpio- Oras) Northern and Eastern Samar (Korean- EDCF, Loan No. PHL-14)</t>
  </si>
  <si>
    <t>35, 734, 451, 000</t>
  </si>
  <si>
    <t>p. 87</t>
  </si>
  <si>
    <t>127, 000, 000</t>
  </si>
  <si>
    <t>4, 140, 904, 000</t>
  </si>
  <si>
    <t>4, 809, 388, 000</t>
  </si>
  <si>
    <t>3, 239, 493, 000</t>
  </si>
  <si>
    <t>3, 150, 073, 000</t>
  </si>
  <si>
    <t>89, 420, 000</t>
  </si>
  <si>
    <t>Metro Manila Priority Bridges for Seismic Design Improvement Project, (JICA, PH-P260)</t>
  </si>
  <si>
    <t>19, 192, 516, 000</t>
  </si>
  <si>
    <t>4, 225, 150, 000</t>
  </si>
  <si>
    <t>3, 425, 150, 000</t>
  </si>
  <si>
    <t>800, 000, 000</t>
  </si>
  <si>
    <t>Panguil Bay Bridge Construction Project</t>
  </si>
  <si>
    <t>Bridge Construction Acceleration Project for Socioeconomic Development</t>
  </si>
  <si>
    <t>127, 734, 500, 000</t>
  </si>
  <si>
    <t>Metro Manila Flood Management Project, Phase I (MMFMPI)</t>
  </si>
  <si>
    <r>
      <rPr>
        <sz val="11"/>
        <color theme="1"/>
        <rFont val="Calibri"/>
        <family val="2"/>
      </rPr>
      <t xml:space="preserve">Foreign-Assisted Projects </t>
    </r>
    <r>
      <rPr>
        <sz val="11"/>
        <color rgb="FFBF9000"/>
        <rFont val="Calibri"/>
        <family val="2"/>
      </rPr>
      <t>p. 122</t>
    </r>
  </si>
  <si>
    <t>Flood Risk Management Project (FRIMP) in Cagayan, Tagoloan, Imus Rivers, JICA, PH-P253</t>
  </si>
  <si>
    <t>Pasig-Marikina River Channel Improvement Project, Phase III, Pasig-Marikina River, NCR (JICA, PH-P252)</t>
  </si>
  <si>
    <t>Integrated Disaster Risk Reduction and Climate Change Adaptation Measures in the Low Lying Areas of Pampanga Bay, Pampanga (KEDCF L/A No. PHL-17)</t>
  </si>
  <si>
    <t>Flood Risk Management Project for Cagayan de Oro River (JICA, PH-P259)</t>
  </si>
  <si>
    <t>Cavite Industrial Area Flood Risk Management Project (CIA-FRMP)</t>
  </si>
  <si>
    <t>Infrastructure Preparation and Innovation Facility (IPIF), Output 2 (Water Projects), ADB, Technical Assistance Loan</t>
  </si>
  <si>
    <t>50, 963, 477, 000</t>
  </si>
  <si>
    <t>Construction/Improvement of Access Roads Leading to Airports</t>
  </si>
  <si>
    <t>2, 492, 373, 000</t>
  </si>
  <si>
    <t xml:space="preserve">Construction/Improvement of Access Roads Leading to Seaports </t>
  </si>
  <si>
    <t>3, 729, 756, 000</t>
  </si>
  <si>
    <t xml:space="preserve">Construction/Improvement of Access Roads Leading to Declared Tourism Destinations </t>
  </si>
  <si>
    <t>30, 908, 907, 000</t>
  </si>
  <si>
    <t>Construction/ Improvement of Access Roads leading to Trades, Industries and Economic Zones</t>
  </si>
  <si>
    <t>12, 553, 441, 000</t>
  </si>
  <si>
    <t>Construction/ Rehabilitation of Water Supply/ Septage and Sewerage/ Rain Water Collector Systems</t>
  </si>
  <si>
    <t>Restoration and Rehabilitation of the Banaue Rice Terraces</t>
  </si>
  <si>
    <t>109, 000, 000</t>
  </si>
  <si>
    <t>South East Asean Games and Para Games Related Infrastructure</t>
  </si>
  <si>
    <t>320, 000, 000</t>
  </si>
  <si>
    <t>118, 960, 456, 000</t>
  </si>
  <si>
    <t>p. 123</t>
  </si>
  <si>
    <t>School Buildings- Construction/ Repair/ Rehabilitation/ Improvement of Various Infrastructure including Local Projects</t>
  </si>
  <si>
    <t>454, 550, 000</t>
  </si>
  <si>
    <t>Multipurpose Facilities- Construction/ Repair/ Rehabilitation/ Improvement of Various Infrastructure including Local Projects</t>
  </si>
  <si>
    <t>10, 275, 303, 000</t>
  </si>
  <si>
    <t>Multipurpose/Facilities- Local Infrastructure Program</t>
  </si>
  <si>
    <t>18, 595, 876, 000</t>
  </si>
  <si>
    <t>Multipurpose/Facilities- National Building Program</t>
  </si>
  <si>
    <t>6, 486, 142, 000</t>
  </si>
  <si>
    <t>p.143</t>
  </si>
  <si>
    <t xml:space="preserve"> Flood Control Structures/Facilities</t>
  </si>
  <si>
    <t>Construction/Repair/Rehabilitation/Improvement of Various Infrastructure including Local Projects</t>
  </si>
  <si>
    <t>5, 823, 808, 000</t>
  </si>
  <si>
    <t>Local Infrastructure Program</t>
  </si>
  <si>
    <t>2, 340, 938, 000</t>
  </si>
  <si>
    <t>Drainage/Protection Works</t>
  </si>
  <si>
    <t>Construction/ Repair/ Rehabilitation/ Improvement of Various Infrastructure including Local Projects</t>
  </si>
  <si>
    <t>2, 302, 765, 000</t>
  </si>
  <si>
    <t>798, 750, 000</t>
  </si>
  <si>
    <t>PPP Strategic Support Funds (Including ROM and Subsidy)</t>
  </si>
  <si>
    <t>8, 006, 576, 000</t>
  </si>
  <si>
    <t>3, 450, 000, 000</t>
  </si>
  <si>
    <t>754, 239, 000</t>
  </si>
  <si>
    <t>40, 549, 655, 000</t>
  </si>
  <si>
    <t>10, 777, 016, 000</t>
  </si>
  <si>
    <t>4, 278, 884, 000</t>
  </si>
  <si>
    <t>829, 520, 000</t>
  </si>
  <si>
    <t>Water Supply</t>
  </si>
  <si>
    <t>2, 535, 756, 000</t>
  </si>
  <si>
    <t>700, 678, 000</t>
  </si>
  <si>
    <t>2018: Multi-Hazard Related Allocations</t>
  </si>
  <si>
    <t>p. 20</t>
  </si>
  <si>
    <t>p. 24</t>
  </si>
  <si>
    <t>p. 55</t>
  </si>
  <si>
    <t>p. 75</t>
  </si>
  <si>
    <t>Paving of Unpaved Roads- Primary, Secondary w/ Foreign Assisted Projects, and Tertiary</t>
  </si>
  <si>
    <t>89,420, 00</t>
  </si>
  <si>
    <t>p. 108</t>
  </si>
  <si>
    <t xml:space="preserve">Foreign-Assisted Projects </t>
  </si>
  <si>
    <t>p. 122</t>
  </si>
  <si>
    <t>p. 184</t>
  </si>
  <si>
    <t>p. 143</t>
  </si>
  <si>
    <t>Water Management Facilities (Water Supply Only)</t>
  </si>
  <si>
    <t>2017: Total</t>
  </si>
  <si>
    <t>2017: Multi-Hazard Related Allocations</t>
  </si>
  <si>
    <t>MFO 1: National Road Network Services</t>
  </si>
  <si>
    <t>p. 25</t>
  </si>
  <si>
    <t>Preventive Maintenance based on Pavement Management System / Highway Development and Management - 4 (HDM-4) (Primary, Secondary, and Tertiary Roads)</t>
  </si>
  <si>
    <t>Rehabilitation/ Reconstruction/ Upgrading of Damaged Paved National Roads including drainage based on Pavement Management System/ Highway Development and Management-4 (HDM-4) (Primary, Secondary, and Tertiary Roads)</t>
  </si>
  <si>
    <t>p. 31</t>
  </si>
  <si>
    <t>Rehabilitation/ Reconstruction of Roads with Slips, Slope Collapse, and Landslide  (Primary, Secondary, and Tertiary Roads)</t>
  </si>
  <si>
    <t>p. 43</t>
  </si>
  <si>
    <t>Construction/ Upgrading/ Rehabilitation of Drainage along National Roads (Primary, Secondary, and Tertiary Roads)</t>
  </si>
  <si>
    <t>p. 64</t>
  </si>
  <si>
    <t>Improvement/Widening of National Roads (Primary, Secondary, Tertiary)</t>
  </si>
  <si>
    <t>Construction of Bypass and Diversion Roads, including ROW</t>
  </si>
  <si>
    <t>Construction of Missing Gaps connecting National Roads, including ROW</t>
  </si>
  <si>
    <t>p. 76</t>
  </si>
  <si>
    <t>Construction of Flyovers/Interchanges/Underpasses</t>
  </si>
  <si>
    <t>Off Carriageway Improvement including drainage (Primary, Secondary, Tertiary)</t>
  </si>
  <si>
    <t>pp. 77, 79, 82</t>
  </si>
  <si>
    <t>Road Upgrading (unpaved to paved) based on Gravel Road Strategies, Traffic Benchmark for Upgrading to Paved Road Standards (HDM-4 Project Analysis)</t>
  </si>
  <si>
    <t>Road Upgrading (unpaved to paved) based on Gravel Road Strategies, Traffic Benchmark for Upgrading to Paved Road Standards (HDM-4 Project Analysis)- Secondary Roads</t>
  </si>
  <si>
    <t>Road Upgrading (unpaved to paved) based on Gravel Road Strategies, Traffic Benchmark for Upgrading to Paved Road Standards (HDM-4 Project Analysis) (Intermittent Sections)- Tertiary Roads</t>
  </si>
  <si>
    <t>Construction and Maintenance of Bridges along National Roads</t>
  </si>
  <si>
    <t>p.90</t>
  </si>
  <si>
    <t xml:space="preserve">Replacement of Permanent Weak Bridges </t>
  </si>
  <si>
    <t>Widening of Permanent Bridges, including ROW- from 1 lane to 2 lanes</t>
  </si>
  <si>
    <t>Widening of Permanent Bridges, including ROW- to more than 2 lanes</t>
  </si>
  <si>
    <t>MFO 2: Flood Management Services</t>
  </si>
  <si>
    <t>p. 113</t>
  </si>
  <si>
    <t>Construction/Maintenance of Flood Mitigation Facilities along Major and Principal Rivers</t>
  </si>
  <si>
    <t>MFO 3: Maintenance and Construction Services of Other Infrastructures</t>
  </si>
  <si>
    <t>Construction/Improvement of Access Roads Leading to Airports, Seaports and Declared Tourist Destinations</t>
  </si>
  <si>
    <t>p.128</t>
  </si>
  <si>
    <t>p.146</t>
  </si>
  <si>
    <t>Flood Control Structures / Facilities</t>
  </si>
  <si>
    <t>Roads and Bridges</t>
  </si>
  <si>
    <t>p.156</t>
  </si>
  <si>
    <t>Public-Private Partnership Strategic Support Fund (including ROM)</t>
  </si>
  <si>
    <t>Construction/Repair/Rehabilitation/Improvement of Various Infrastructure including Local Projects (VILP)</t>
  </si>
  <si>
    <t>National Bridge Construction/Replacement Program (Design and Build Bridges)</t>
  </si>
  <si>
    <t>Water Management (Water Supply)</t>
  </si>
  <si>
    <t>Tulay ng Pangulo Para sa Kaunlarang Pang-Agraryo Project, (TPKP) French Loan</t>
  </si>
  <si>
    <t>Panquil Bay Bridge, Misamis Occidental</t>
  </si>
  <si>
    <t>Metro Manila Priority Bridges for Seismic Design Improvement Project (JICA, PH-P260)</t>
  </si>
  <si>
    <t>2017: Disaster-Related</t>
  </si>
  <si>
    <t>Improvement/Widening of National Roads</t>
  </si>
  <si>
    <t>Primary Roads- along M1</t>
  </si>
  <si>
    <t>Other Primary Roads</t>
  </si>
  <si>
    <t>Construction of Bypass and Diversion Roads, including ROM</t>
  </si>
  <si>
    <t>Construction of Missing Gaps connecting National Roads, including ROM</t>
  </si>
  <si>
    <t>Off Carriageway Improvement including drainage</t>
  </si>
  <si>
    <t>Widening of Permanent Bridges, including ROM- from 1 lane to 2 lanes</t>
  </si>
  <si>
    <t>Widening of Permanent Bridges, including ROM- to more than 2 lanes</t>
  </si>
  <si>
    <t xml:space="preserve">  </t>
  </si>
  <si>
    <t>Water Management</t>
  </si>
  <si>
    <t>Flood Control Structures/Facilities</t>
  </si>
  <si>
    <t>Flood Risk Management Project (FRIMP) in Cagayan, Tacloban and Imus Rivers, (JICA, PH-P253)</t>
  </si>
  <si>
    <t>Flood Risk Management Project (FRIMP) for Cagayan de Oro River (JICA, PH-P259)</t>
  </si>
  <si>
    <t>Road Upgrading and Preservation Project (RUPP), (JICA, PH-P247)</t>
  </si>
  <si>
    <t>National Roads Improvement and Management Project, Phase II, (World Bank- Assisted, Loan No. 7552- PH)</t>
  </si>
  <si>
    <t>Wright-Taft-Borongan-Guiuan Road, Eastern Samar and Western Samar (Millenium Challenge Corporation (MCC) Assisted)</t>
  </si>
  <si>
    <t>Road Improvement and Institutional Development Project (RIIDP), (ADB, Loan No. 2836-PHI)</t>
  </si>
  <si>
    <t>Central Luzon Link Expressway (CLLEX), Phase I, La Paz, Tarlac to Cabanatuan City, (JICA, PH-P249)</t>
  </si>
  <si>
    <t>Arterial Road By-Pass Project (Phase II), Construction of Contract Packages III and IV, Plaridel By-pass II (Bustos to San Rafael), (JICA, PH-P250)</t>
  </si>
  <si>
    <t>Davao City By-Pass Construction Project South and Center Sections (JICA, PH-261)</t>
  </si>
  <si>
    <t>2016: Total</t>
  </si>
  <si>
    <t>2016: Multi-Hazard Related Allocations</t>
  </si>
  <si>
    <t>Validator</t>
  </si>
  <si>
    <t>Asset Preservation of National Roads</t>
  </si>
  <si>
    <t>Preventive Maintenance based on Pavement Management System / Highway Development and Management - 4 (HDM-4) (Intermittent Sections)</t>
  </si>
  <si>
    <t>Rehabilitation / Reconstruction / Upgrading of Damaged Paved National Roads including drainage based on Pavement Management System / Highway Development and Management - 4 (HDM-4) (Intermittent Sections)</t>
  </si>
  <si>
    <t>Rehabilitation / Reconstruction of National Roads with Slips, Slope Collapse and Landslide</t>
  </si>
  <si>
    <t>Construction / Upgrading / Rehabilitation of Drainage along National Roads</t>
  </si>
  <si>
    <t>Improvement / Widening of National Roads</t>
  </si>
  <si>
    <t>Construction of By-Passes / Diversion Roads, Including ROW</t>
  </si>
  <si>
    <t>Construction of Flyovers / Interchanges / Underpasses</t>
  </si>
  <si>
    <t>Off-Carriageway Improvement including drainage</t>
  </si>
  <si>
    <t>Road Upgrading (unpaved to paved) based on Gravel Road Strategies, Traffic Benchmark for Upgrading to Paved Road Standards (HDM-4 Project Analysis) (Intermittent Sections)</t>
  </si>
  <si>
    <t>Construction / Maintenance of Flood Mitigation Structures and Drainage Systems</t>
  </si>
  <si>
    <t>Construction / Maintenance of Flood Mitigation Facilities along Major and Principal Rivers</t>
  </si>
  <si>
    <t>Construction / Improvement of Access Roads leading to Airports, Seaports and Declared Tourist Destinations</t>
  </si>
  <si>
    <t>Construction / Improvement of Access Roads to Airports</t>
  </si>
  <si>
    <t>Construction / Improvement of Access Roads to Sea Ports</t>
  </si>
  <si>
    <t>Construction / Improvement of Access Roads leading to Declared Tourism Destinations</t>
  </si>
  <si>
    <t>Construction / Rehabilitation of Water Supply / Septage and Sewerage / Rain Water Collectors</t>
  </si>
  <si>
    <t>Construction / Rehabilitation of Accessibility Facilities for Physically Challenged Persons</t>
  </si>
  <si>
    <t>Construction / Repair / Rehabilitation / Improvement of Various Infrastructure including Local Projects</t>
  </si>
  <si>
    <t>2015: Total</t>
  </si>
  <si>
    <t>2015: Multi-Hazard Related Allocations</t>
  </si>
  <si>
    <t>Reblocking of Shattered Blocks (4.5m/block) Arterial Roads</t>
  </si>
  <si>
    <t>Reblocking of Shattered Secondary Roads</t>
  </si>
  <si>
    <t>National Arterial Roads</t>
  </si>
  <si>
    <t>National Secondary Roads</t>
  </si>
  <si>
    <t>Rehabilitation / Reconstruction of National Roads with Slips, Slope Collapse, and Landslide</t>
  </si>
  <si>
    <t>Arterial Roads</t>
  </si>
  <si>
    <t>Widening of National Roads</t>
  </si>
  <si>
    <t>Construction of By-Passes / Diversion Roads, including ROW</t>
  </si>
  <si>
    <t>Off-Carriageway Improvement</t>
  </si>
  <si>
    <t>Replacement of Bridges</t>
  </si>
  <si>
    <t>Rehabilitation / Major Repair of Permanent Bridges</t>
  </si>
  <si>
    <t>from 1 lane to 2 lanes</t>
  </si>
  <si>
    <t>to more than 2 lanes</t>
  </si>
  <si>
    <t>Retrofitting / Strengthening of Permanent Bridges</t>
  </si>
  <si>
    <t>Construction / Rehabilitation of Flood Mitigation Facilities along Major River Basins</t>
  </si>
  <si>
    <t>To Airports</t>
  </si>
  <si>
    <t>To Seaports</t>
  </si>
  <si>
    <t>To Declared Tourism Destinations</t>
  </si>
  <si>
    <t>Health Facilities</t>
  </si>
  <si>
    <t>Disaster-Related and Emergency Rehabilitation Fund</t>
  </si>
  <si>
    <t>Construction / Repair / Rehabilitation / Improvement of Various Infrastructure including Local Projects - Structural Upgrading for Resiliency of Hospitals, School Buildings, and Other Public Facilities</t>
  </si>
  <si>
    <t>Government Buildings</t>
  </si>
  <si>
    <t>Need help in finding this missing figure; may also account for the missing figure in the total budget for locally funded projects
Use this document for validation: GAA 2015_DPWH (edited).pdf</t>
  </si>
  <si>
    <t>Assumption 1: There are missing line items amounting 1,000,000</t>
  </si>
  <si>
    <t>Traffic Decongestion</t>
  </si>
  <si>
    <t>Farm-to-Market Roads</t>
  </si>
  <si>
    <t>Total CO (GAA 2015)</t>
  </si>
  <si>
    <t>Assumption 2: The missing 1,000,000 is a typographical error only (Roads and Bridges might have been 30,744,180,000)</t>
  </si>
  <si>
    <t>Total budget for Locally Funded Projects (GAA 2015)</t>
  </si>
  <si>
    <t>2014: Total</t>
  </si>
  <si>
    <t>2014: Multi-Hazard Related Allocations</t>
  </si>
  <si>
    <t>Locally-Funded Projects</t>
  </si>
  <si>
    <t>Special Provisions</t>
  </si>
  <si>
    <r>
      <rPr>
        <sz val="11"/>
        <color theme="1"/>
        <rFont val="Calibri"/>
        <family val="2"/>
      </rPr>
      <t xml:space="preserve">1. Special Road Support Fund
</t>
    </r>
    <r>
      <rPr>
        <i/>
        <sz val="11"/>
        <color theme="1"/>
        <rFont val="Calibri"/>
        <family val="2"/>
      </rPr>
      <t>maintenance of roads and bridges and improvement of road drainage. provided 5% of the total road maintenance fund to be applied across-the-board to the allocation of each region</t>
    </r>
  </si>
  <si>
    <r>
      <rPr>
        <sz val="11"/>
        <color theme="1"/>
        <rFont val="Calibri"/>
        <family val="2"/>
      </rPr>
      <t xml:space="preserve">2. Special Road Safety Fund
</t>
    </r>
    <r>
      <rPr>
        <i/>
        <sz val="11"/>
        <color theme="1"/>
        <rFont val="Calibri"/>
        <family val="2"/>
      </rPr>
      <t>installation of adequate and efficient traffic lights and road safety devices</t>
    </r>
  </si>
  <si>
    <r>
      <rPr>
        <sz val="11"/>
        <color theme="1"/>
        <rFont val="Calibri"/>
        <family val="2"/>
      </rPr>
      <t xml:space="preserve">3. Special Local Road Fund
</t>
    </r>
    <r>
      <rPr>
        <i/>
        <sz val="11"/>
        <color theme="1"/>
        <rFont val="Calibri"/>
        <family val="2"/>
      </rPr>
      <t>maintenance of local roads, traffic management and road safety devices</t>
    </r>
  </si>
  <si>
    <r>
      <rPr>
        <sz val="11"/>
        <color theme="1"/>
        <rFont val="Calibri"/>
        <family val="2"/>
      </rPr>
      <t xml:space="preserve">4. Provision for Public-Private Partnership Infrastructure Projects
</t>
    </r>
    <r>
      <rPr>
        <i/>
        <sz val="11"/>
        <color theme="1"/>
        <rFont val="Calibri"/>
        <family val="2"/>
      </rPr>
      <t xml:space="preserve">exclusively to cover the costs for Right-of-Way (ROW). </t>
    </r>
    <r>
      <rPr>
        <sz val="11"/>
        <color theme="1"/>
        <rFont val="Calibri"/>
        <family val="2"/>
      </rPr>
      <t>one of the project(s) mentioned is</t>
    </r>
    <r>
      <rPr>
        <i/>
        <sz val="11"/>
        <color theme="1"/>
        <rFont val="Calibri"/>
        <family val="2"/>
      </rPr>
      <t xml:space="preserve"> C-6 Extension (Laguna de Bay Flood Control Dike Expressway)</t>
    </r>
  </si>
  <si>
    <r>
      <rPr>
        <sz val="11"/>
        <color theme="1"/>
        <rFont val="Calibri"/>
        <family val="2"/>
      </rPr>
      <t xml:space="preserve">5. Regional and Local Infrastructure Program
</t>
    </r>
    <r>
      <rPr>
        <i/>
        <sz val="11"/>
        <color theme="1"/>
        <rFont val="Calibri"/>
        <family val="2"/>
      </rPr>
      <t>utilized for the construction or rehabilitation of the following local infrastructures: a) Local Roads and Bridges</t>
    </r>
  </si>
  <si>
    <r>
      <rPr>
        <sz val="11"/>
        <color theme="1"/>
        <rFont val="Calibri"/>
        <family val="2"/>
      </rPr>
      <t xml:space="preserve">6. Rehabilitation/Reconstruction of Damaged Paved National Roads and Road Upgrading
</t>
    </r>
    <r>
      <rPr>
        <i/>
        <sz val="11"/>
        <color theme="1"/>
        <rFont val="Calibri"/>
        <family val="2"/>
      </rPr>
      <t>rehabilitation/reconstruction of existing pavement, and upgrading of national roads from gravel to paved or asphalt to concrete</t>
    </r>
  </si>
  <si>
    <t>-</t>
  </si>
  <si>
    <r>
      <rPr>
        <sz val="11"/>
        <color theme="1"/>
        <rFont val="Calibri"/>
        <family val="2"/>
      </rPr>
      <t xml:space="preserve">7. Implementation of Flood Control Projects in the NCR
</t>
    </r>
    <r>
      <rPr>
        <i/>
        <sz val="11"/>
        <color theme="1"/>
        <rFont val="Calibri"/>
        <family val="2"/>
      </rPr>
      <t>continue implementing foreign-assisted flood control projects</t>
    </r>
  </si>
  <si>
    <r>
      <rPr>
        <sz val="11"/>
        <color theme="1"/>
        <rFont val="Calibri"/>
        <family val="2"/>
      </rPr>
      <t xml:space="preserve">8. Quick Response Fund
</t>
    </r>
    <r>
      <rPr>
        <i/>
        <sz val="11"/>
        <color theme="1"/>
        <rFont val="Calibri"/>
        <family val="2"/>
      </rPr>
      <t>serve as a stand-by fund to be used for rehabilitation and reconstruction programs and projects in order that situation and living conditions of people living in communities or areas stricken by calamities, epidemics, crises, and catasphores occuring during the year may be normalized as quickly as possible</t>
    </r>
  </si>
  <si>
    <t>2013: Total</t>
  </si>
  <si>
    <t>2013: Multi-Hazard Related Allocations</t>
  </si>
  <si>
    <t>PROGRAMS</t>
  </si>
  <si>
    <t>1. GENERAL ADMINISTRATION AND SUPPORT SERVICES</t>
  </si>
  <si>
    <t>2. SUPPORT TO OPERATIONS</t>
  </si>
  <si>
    <t>3. OPERATIONS</t>
  </si>
  <si>
    <t>B. PROJECTS</t>
  </si>
  <si>
    <t>1. Locally-Funded Project(s)</t>
  </si>
  <si>
    <t>National Arterial and Secondary National Roads and Bridges</t>
  </si>
  <si>
    <t>Assets Preservation of National Roads Generated from Pavement Management System/Highway Development Management-4 Intermittent Sections</t>
  </si>
  <si>
    <t>Secondary (Preventive Maintenance)</t>
  </si>
  <si>
    <t>Rehabilitation/Reconstruction/Upgrading of Damaged Paved National Roads (Intermittent Sections)</t>
  </si>
  <si>
    <t>National Arterial Rehabilitation/Reconstruction/Upgrading</t>
  </si>
  <si>
    <t>Secondary Rehabilitation/Reconstruction/Upgrading</t>
  </si>
  <si>
    <t>Road upgrading (gravel to paved) based on Gravel Road Strategies, Traffic Benchmark for upgrading to paved road standard (HDM-4 Project Analysis) Intermittent Sections</t>
  </si>
  <si>
    <t>National Arterial Road Upgrading</t>
  </si>
  <si>
    <t>Secondary Road Upgrading</t>
  </si>
  <si>
    <t>Address Critical Bottlenecks</t>
  </si>
  <si>
    <t>Construction/Widening Upgrading/Rehabilitation of Access Roads to Major Airports, Major Seaports and Declared Tourism Destinations</t>
  </si>
  <si>
    <t>Road Opening/Construction to close the Gap Sections of National Road with determined alignment (including ROW)</t>
  </si>
  <si>
    <t>Reconstruction of Critical Sections along National Roads, such as Slips/Emergencies/Protection Works</t>
  </si>
  <si>
    <t>Construction of Bridges including approaches</t>
  </si>
  <si>
    <t>Completion of On-going Bridges (including approaches)</t>
  </si>
  <si>
    <t>Replacement/Rehabilitation/Strengthening of Permanent Bridges Generated from Bridge Management System (BMS)</t>
  </si>
  <si>
    <t>Replacement of Temporary to Permanent Bridges</t>
  </si>
  <si>
    <t>-----end of National Arterial and Secondary National Roads and Bridges----</t>
  </si>
  <si>
    <t>Flood Control and Drainage Projects (MFO-3)</t>
  </si>
  <si>
    <t>National Capital Region</t>
  </si>
  <si>
    <t>Region I</t>
  </si>
  <si>
    <t>Cordillera Administrative Region</t>
  </si>
  <si>
    <t>Region II</t>
  </si>
  <si>
    <t>Region III</t>
  </si>
  <si>
    <t>Region IV-A</t>
  </si>
  <si>
    <t>Region IV-B</t>
  </si>
  <si>
    <t>Region V</t>
  </si>
  <si>
    <t>Region VI</t>
  </si>
  <si>
    <t>Region VII</t>
  </si>
  <si>
    <t>Region VIII</t>
  </si>
  <si>
    <t>Region IX</t>
  </si>
  <si>
    <t>Region X</t>
  </si>
  <si>
    <t>Region XI</t>
  </si>
  <si>
    <t>Region XII</t>
  </si>
  <si>
    <t>Region XIII</t>
  </si>
  <si>
    <t>Agno River Flood Control Project</t>
  </si>
  <si>
    <t>Drainage/Protection Works along National Roads/Bridges</t>
  </si>
  <si>
    <t>Flood Control and Water Impounding Structures within Major River Basins and Principal Rivers</t>
  </si>
  <si>
    <t>2. Foreign Assisted Project(s)</t>
  </si>
  <si>
    <t>Highways (Roads and Bridges) Projects</t>
  </si>
  <si>
    <t>Peso Counterpart</t>
  </si>
  <si>
    <t>Loan Proceeds</t>
  </si>
  <si>
    <t>Flood Control Projects</t>
  </si>
  <si>
    <t>2012: Total</t>
  </si>
  <si>
    <t>2012: Multi-Hazard Related Allocations</t>
  </si>
  <si>
    <t>A. PROGRAMS</t>
  </si>
  <si>
    <t>1. GENERAL ADMINISTRATION AND SUPPORT</t>
  </si>
  <si>
    <r>
      <rPr>
        <sz val="11"/>
        <color theme="1"/>
        <rFont val="Calibri"/>
        <family val="2"/>
      </rPr>
      <t xml:space="preserve">a. </t>
    </r>
    <r>
      <rPr>
        <sz val="11"/>
        <color theme="1"/>
        <rFont val="Calibri"/>
        <family val="2"/>
      </rPr>
      <t>Construction,   Maintenance,    Repair   and Rehabilitation of Infrastructure Facilities</t>
    </r>
  </si>
  <si>
    <t>Vague</t>
  </si>
  <si>
    <t>a. National Arterial and Secondary National Roads and Bridges</t>
  </si>
  <si>
    <t>1.  Assets Preservation of National Roads Generated from Pavement Management System/ Highway Development and Management-4 (HDM-4)</t>
  </si>
  <si>
    <t>a.  Preventive Maintenance (Intermittent Sections)</t>
  </si>
  <si>
    <t>b. Rehabilitation/Reconstruction/Upgrading of Damaged Paved National Roads (Intermittent Sections)</t>
  </si>
  <si>
    <t>2.  Road upgrading (gravel to paved) based on
Gravel Road Strategies, Traffic Benchmark
for upgrading to paved road standard (HDM-4
Project Analysis) Intermittent Sections</t>
  </si>
  <si>
    <t>a. National Arterial</t>
  </si>
  <si>
    <t>b. National Secondary Road</t>
  </si>
  <si>
    <t>3. Roads to Access Critical Bottlenecks</t>
  </si>
  <si>
    <t>a. National Roads Traffic Decongestion</t>
  </si>
  <si>
    <t>b. Construction/Widening/Upgrading/Rehabilitation of Access Roads to Airports, RoRo Ports and Declared Tourist Destinations</t>
  </si>
  <si>
    <t>c. Road Opening/Construction to close the Gap Sections (with determined alignment) of National Roads (including ROW)</t>
  </si>
  <si>
    <t>d. Reconstruction of Critical Sections along National Roads, such as slips/emergencies/protection works</t>
  </si>
  <si>
    <t xml:space="preserve"> 4. National Bridges</t>
  </si>
  <si>
    <t>a. Construction/Completion of on-going Bridges (Including Approaches)</t>
  </si>
  <si>
    <t>b. Rehabilitation/Reconstruction/Strengthening of Bridges along National Roads</t>
  </si>
  <si>
    <t>c. Replacement of Bridges along National Roads</t>
  </si>
  <si>
    <t>b. Major Flood Control Projects</t>
  </si>
  <si>
    <t xml:space="preserve">c. Feasibility Study/Preliminary and Detailed Engineering </t>
  </si>
  <si>
    <t xml:space="preserve">d. Payments of Right-of-Way (ROW) and Contractual Obligations </t>
  </si>
  <si>
    <t xml:space="preserve">e. Water Supply/Retarding Basins/Rain Collectors and Sewerage </t>
  </si>
  <si>
    <t xml:space="preserve">f. Public-Private Partnership Strategic Support Fund </t>
  </si>
  <si>
    <t xml:space="preserve">g. Disaster Related Rehabilitation Projects </t>
  </si>
  <si>
    <t xml:space="preserve">h. Various Infrastructure Including Local Roads </t>
  </si>
  <si>
    <t>2. Foreign-assisted Projects</t>
  </si>
  <si>
    <t xml:space="preserve">a. Highways (Roads and Bridges) Projects                        </t>
  </si>
  <si>
    <t>Peso counterpart</t>
  </si>
  <si>
    <t>b. Flood Control Projects</t>
  </si>
  <si>
    <t>Match</t>
  </si>
  <si>
    <t>2011: Total</t>
  </si>
  <si>
    <t>2011: Multi-Hazard Related Allocations</t>
  </si>
  <si>
    <r>
      <rPr>
        <sz val="11"/>
        <color theme="1"/>
        <rFont val="Calibri"/>
        <family val="2"/>
      </rPr>
      <t xml:space="preserve">a. </t>
    </r>
    <r>
      <rPr>
        <sz val="11"/>
        <color theme="1"/>
        <rFont val="Calibri"/>
        <family val="2"/>
      </rPr>
      <t>Construction,   Maintenance,    Repair   and Rehabilitation of Infrastructure Facilities</t>
    </r>
  </si>
  <si>
    <t>1. Urgent National Arterial and  Secondary Roads and Bridges</t>
  </si>
  <si>
    <t>a. Traffic Decongestion</t>
  </si>
  <si>
    <t>b. National Roads to Declared Tourist Destinations</t>
  </si>
  <si>
    <t xml:space="preserve">c. Roads to Address Critical Bottlenecks
</t>
  </si>
  <si>
    <t>2. Assets Preservation of National Roads Generated 
from Pavement Management System/Highway Development
 and Management-4 (HDM-4)</t>
  </si>
  <si>
    <t>a. Preventive Maintenance (Intermittent Sections)</t>
  </si>
  <si>
    <t>3. Road Upgrading  (Gravel to Paved) Based of HDM - 4 Analysis</t>
  </si>
  <si>
    <t>b. National Secondary</t>
  </si>
  <si>
    <t>c. Nationwide</t>
  </si>
  <si>
    <t>4. Construction of Accessibility Facilities for the Disabled Persons</t>
  </si>
  <si>
    <t>b. Flood Control/Seawall and Drainage Projects</t>
  </si>
  <si>
    <t>c. Water Supply and Sewerage Projects</t>
  </si>
  <si>
    <t>d. Feasibility Study/Preliminary Detailed Eng'g</t>
  </si>
  <si>
    <t>e. Payments of ROW, Contractual Obligations and VAT</t>
  </si>
  <si>
    <t>f. Public-Private Partnership (PPP) Strategic Support Fund</t>
  </si>
  <si>
    <t>g. Various Infrastructure Including Local projects</t>
  </si>
  <si>
    <t>h. Disaster Related Rehabilitation Projects</t>
  </si>
  <si>
    <t>PRESIDENTIAL TERM</t>
  </si>
  <si>
    <t>FISCAL YEAR</t>
  </si>
  <si>
    <t>MAIN CATEGORY</t>
  </si>
  <si>
    <t>SUB-CATEGORY</t>
  </si>
  <si>
    <t>TYPE</t>
  </si>
  <si>
    <t>ORGANIZATIONAL OUTCOME</t>
  </si>
  <si>
    <t>PROJECT CLASS</t>
  </si>
  <si>
    <t>PROJECT SCOPE</t>
  </si>
  <si>
    <t>PROJECT TYPE/EXPENSE</t>
  </si>
  <si>
    <t>AMOUNT</t>
  </si>
  <si>
    <t>DISASTER RELATED</t>
  </si>
  <si>
    <t>Benigno S. Aquino III</t>
  </si>
  <si>
    <t>PERSONNEL SERVICES</t>
  </si>
  <si>
    <t>PROGRAM</t>
  </si>
  <si>
    <t>NO</t>
  </si>
  <si>
    <t>SUM of AMOUNT</t>
  </si>
  <si>
    <t xml:space="preserve">MAINTENANCE AND OTHER OPERATING EXPENSES </t>
  </si>
  <si>
    <t>CAPITAL OUTLAYS</t>
  </si>
  <si>
    <t>Grand Total</t>
  </si>
  <si>
    <t>Construction, Maintenance, Repair and Rehabilitation of Infrastructure Facilities</t>
  </si>
  <si>
    <t>PROJECT</t>
  </si>
  <si>
    <t>YES</t>
  </si>
  <si>
    <t>2. Assets Preservation of National Roads Generated from Pavement Management System/Highway Development and Management-4 (HDM-4)</t>
  </si>
  <si>
    <t>c. Feasibility Study/Preliminary and Detailed Engineering</t>
  </si>
  <si>
    <t>d. Payments of Right-of-Way (ROW) and Contractual Obligations</t>
  </si>
  <si>
    <t>e. Water Supply/Retarding Basins/Rain Collectors and Sewerage</t>
  </si>
  <si>
    <t>f. Public-Private Partnership Strategic Support Fund</t>
  </si>
  <si>
    <t>g. Disaster Related Rehabilitation Projects</t>
  </si>
  <si>
    <t>h. Various Infrastructure Including Local Roads</t>
  </si>
  <si>
    <t>Construction / Maintenance of Flood Mitigation Structures &amp; Drainage Systems</t>
  </si>
  <si>
    <t>Construction / Rehabilitation of Flood Mitigation Facilities within Major River Basins and Principal Rivers</t>
  </si>
  <si>
    <t>Total Appropropriations per Region</t>
  </si>
  <si>
    <t>Percentage</t>
  </si>
  <si>
    <t>Region III – Central Luzon</t>
  </si>
  <si>
    <t>NCR – National Capital Region (Metro Manila)</t>
  </si>
  <si>
    <t>Region IV-B – MIMAROPA</t>
  </si>
  <si>
    <t>Region II – Cagayan Valley</t>
  </si>
  <si>
    <t>Region IV-A – CALABARZON</t>
  </si>
  <si>
    <t>Region I – Ilocos Region</t>
  </si>
  <si>
    <t>Region V – Bicol Region</t>
  </si>
  <si>
    <t xml:space="preserve">Luzon, with the seven regions, has the highest appropriations for the Flood Management Program with 65.8% of the overvall budget. </t>
  </si>
  <si>
    <t>Region VII – Central Visayas</t>
  </si>
  <si>
    <t>Region VIII – Eastern Visayas</t>
  </si>
  <si>
    <t>Region VI – Western Visayas</t>
  </si>
  <si>
    <t>Region X – Northern Mindanao</t>
  </si>
  <si>
    <t>Region XI – Davao Region</t>
  </si>
  <si>
    <t>Region XIII – Caraga</t>
  </si>
  <si>
    <t>Region XII – SOCCSKSARGEN</t>
  </si>
  <si>
    <t>CAR – Cordillera Administrative Region</t>
  </si>
  <si>
    <t>Region IX – Zamboanga Peninsula</t>
  </si>
  <si>
    <t>Total</t>
  </si>
  <si>
    <t>Total Appropropriations per Province</t>
  </si>
  <si>
    <t>Central Office</t>
  </si>
  <si>
    <t>District Engineering Offices</t>
  </si>
  <si>
    <t>Sub-Total</t>
  </si>
  <si>
    <t>Aurora</t>
  </si>
  <si>
    <t>Bataan</t>
  </si>
  <si>
    <t>Bulacan</t>
  </si>
  <si>
    <t>Nueva Ecija</t>
  </si>
  <si>
    <t>Pampanga</t>
  </si>
  <si>
    <t>Tarlac</t>
  </si>
  <si>
    <t>Zambales</t>
  </si>
  <si>
    <t>Ranking</t>
  </si>
  <si>
    <t>Luzon</t>
  </si>
  <si>
    <t>DPWH Central Office</t>
  </si>
  <si>
    <t>Malabon-Navotas Engineering Office</t>
  </si>
  <si>
    <t xml:space="preserve">Metro Manila 1st District Engineering Office </t>
  </si>
  <si>
    <t>Metro Manila 2nd District Engineering Office</t>
  </si>
  <si>
    <t>Metro Manila 3rd District Engineering Office</t>
  </si>
  <si>
    <t>North Manila District Engineering Office</t>
  </si>
  <si>
    <t>Quezon City 1st District Engineering Office</t>
  </si>
  <si>
    <t>Quezon City 2nd District Engineering Office</t>
  </si>
  <si>
    <t>South Manila District Engineering Office</t>
  </si>
  <si>
    <t>through various District Engineering Offices</t>
  </si>
  <si>
    <t>Visayas</t>
  </si>
  <si>
    <t>Mindanao</t>
  </si>
  <si>
    <t>District Engineering Office</t>
  </si>
  <si>
    <t>Project Name</t>
  </si>
  <si>
    <t>Project Cost</t>
  </si>
  <si>
    <t>Bulacan 2nd District Engineering Office</t>
  </si>
  <si>
    <t>Construction of Flood Control Structure along Angat River, Poblacion Section, Sta.14+834 - Sta. 14+922, Norzagaray</t>
  </si>
  <si>
    <t>Rehabilitation of various Pumping Stations along Major River Basins, Marilao &amp; Meycauayan River</t>
  </si>
  <si>
    <t>Aurora District Engineering Office</t>
  </si>
  <si>
    <t>Construction of Flood Control Structure along Angat River, Poblacion Section, Sta.14+922 - Sta. 14+988, Norzagaray</t>
  </si>
  <si>
    <t>Bataan 1st District Engineering Office</t>
  </si>
  <si>
    <t>Construction of Flood Control Structure along Angat River, Poblacion Section, Sta.14+988 - Sta. 15+065, Norzagaray</t>
  </si>
  <si>
    <t>Bataan 2nd District Engineering Office</t>
  </si>
  <si>
    <t>Construction of Flood Control Structure along Angat River, Barangay Laog to Barangay Pinagtulayan, Sta. 15+560 - Sta. 15+648, Norzagaray</t>
  </si>
  <si>
    <t>Bulacan 1st District Engineering Office</t>
  </si>
  <si>
    <t>Construction of Flood Control Structure along Angat River, Marungko-San Roque Section, Sta. 09+605 - Sta. 09+905, Angat</t>
  </si>
  <si>
    <t>Construction of Flood Control Structure along Angat River, Barangay Laog to Barangay Pinagtulayan, Sta. 15+648 - Sta. 15+714, Norzagaray</t>
  </si>
  <si>
    <t>Nueva Ecija 1st District Engineering Office</t>
  </si>
  <si>
    <t>Construction of Flood Control Structure along Rio Chico River, Barangay Macamias, Guimba</t>
  </si>
  <si>
    <t>Nueva Ecija 2nd District Engineering Office</t>
  </si>
  <si>
    <t>Construction of Flood Control Structure along Rio Chico River, Barangay Partida I, Guimba</t>
  </si>
  <si>
    <t>Pampanga 1st District Engineering Office</t>
  </si>
  <si>
    <t>Construction of Flood Control Structure along Talavera River, Barangay Pulong San Miguel, Talavera</t>
  </si>
  <si>
    <t>Pampanga 2nd District Engineering Office</t>
  </si>
  <si>
    <t>Construction of Flood Control Structure along Rio Chico River, Barangay Partida II, Guimba</t>
  </si>
  <si>
    <t>Pampanga 3rd District Engineering Office</t>
  </si>
  <si>
    <t>Construction of Flood Control Structure along Rio Chico River, Barangay Casongsong, Guimba</t>
  </si>
  <si>
    <t>Tarlac 2nd District Engineering Office</t>
  </si>
  <si>
    <t>Construction of Flood Control Structure along Rio Chico River, Barangay Santo Rosario Young, Zaragoza</t>
  </si>
  <si>
    <t>Tarlac District Engineering Office</t>
  </si>
  <si>
    <t>Construction of Alua Slope Protection Structure along Pampanga River, Barangay Alua, Phase 2, San Isidro</t>
  </si>
  <si>
    <t>Zambales 1st District Engineering Office</t>
  </si>
  <si>
    <t>Construction of Flood Mitigation Structure along Pampanga River, Barangay Alua, Phase 1, San Isidro</t>
  </si>
  <si>
    <t>Zambales 2nd District Engineering Office</t>
  </si>
  <si>
    <t>Construction of Flood Mitigation Structure along Pampanga River, Barangay Calaba, San Isidro</t>
  </si>
  <si>
    <t>Construction of Flood Control Structure along Pampanga River, (Downstream-Left Bank), Barangay Consuelo, Macabebe</t>
  </si>
  <si>
    <t>Construction of Flood Control Structure along Pampanga River, (Downstream-Right Bank), Barangay Consuelo, Macabebe</t>
  </si>
  <si>
    <t>Construction of Slope Protection Structure along Rio Chico at PRIS SDC, Victoria</t>
  </si>
  <si>
    <t>Construction of Bank Slope Protection Structure along Rio Chico River, Segment 4, Victoria</t>
  </si>
  <si>
    <t>Construction of Slope Protection Structure along Gabor River (South Side), Phase 2, San Felipe</t>
  </si>
  <si>
    <t>Construction of Flood Stabilization Structure along Gabor River, Phase 1, San Felipe</t>
  </si>
  <si>
    <t>Construction of Flood Stabilization Structure along Gabor River, Phase 2, San Felipe</t>
  </si>
  <si>
    <t>Construction of Flood Stabilization Structure along Gabor River, Phase 4, San Felipe</t>
  </si>
  <si>
    <t>Construction of Flood Stabilization Structure along Gabor River, Phase 3, San Felipe</t>
  </si>
  <si>
    <t>Rehabilitation of Earth Slope Dike, Upstream of Bangot Bridge - Bangut River, Left Side</t>
  </si>
  <si>
    <t>(Segment A), Capas, Tarlac</t>
  </si>
  <si>
    <t>(Segment B), Capas, Tarlac</t>
  </si>
  <si>
    <t>(Segment C), Capas, Tarlac</t>
  </si>
  <si>
    <t>(Segment D), Capas, Tarlac</t>
  </si>
  <si>
    <t>(Segment E), Capas, Tarlac</t>
  </si>
  <si>
    <t>Rehabilitation of Earth Slope Dike, Upstream of Bangot Bridge - Bangut River, Right</t>
  </si>
  <si>
    <t>Side (Segment A), Capas, Tarlac</t>
  </si>
  <si>
    <t>Side (Segment B), Capas, Tarlac</t>
  </si>
  <si>
    <t>Side (Segment C), Capas, Tarlac</t>
  </si>
  <si>
    <t>Side (Segment D), Capas, Tarlac</t>
  </si>
  <si>
    <t>Side (Segment E), Capas, Tarlac</t>
  </si>
  <si>
    <t>Construction of Flood Control Structure along Marilao River (NLEX-Lambakin Section),</t>
  </si>
  <si>
    <t>Sta. 10+300-Sta. 10+525, Marilao, Bulacan</t>
  </si>
  <si>
    <t>Construction of Flood Mitigation Structure including Irrigation System Integration along</t>
  </si>
  <si>
    <t>Hagonoy River and Its Tributaries (Package A), Purok 6, Barangay Sagrada Familia,</t>
  </si>
  <si>
    <t>Hagonoy, Bulacan</t>
  </si>
  <si>
    <t>Hagonoy River and Its Tributaries (Package B), Purok 6, Barangay Sagrada Familia,</t>
  </si>
  <si>
    <t>Kalero River (Package B), Barangay Canalate, City of Malolos, Bulacan</t>
  </si>
  <si>
    <t>Kalero River (Package C), Barangay Canalate, City of Malolos, Bulacan</t>
  </si>
  <si>
    <t>Labangan Channel (Package A), Barangay Iba - Barangay Iba-Ibayo - Barangay</t>
  </si>
  <si>
    <t>Abulalas, Hagonoy, Bulacan</t>
  </si>
  <si>
    <t>Labangan Channel (Package B), Barangay Iba - Barangay Iba-Ibayo - Barangay</t>
  </si>
  <si>
    <t>Labangan Channel (Tributary) at Lantad - Binakod (Package A), Paombong, Bulacan</t>
  </si>
  <si>
    <t>Labangan Channel to Manila Bay (Package A), Barangay Masukol, Paombong, Bulacan</t>
  </si>
  <si>
    <t>Labangan Channel to Manila Bay (Package A), Barangay Santa Cruz, Paombong,</t>
  </si>
  <si>
    <t>Malolos River to Manila Bay (Package A), Barangay Pamarawan, City of Malolos,</t>
  </si>
  <si>
    <t>Malolos River to Manila Bay (Package B), Barangay Pamarawan, City of Malolos,</t>
  </si>
  <si>
    <t>Construction of Flood Control Structure along Talavera River, Barangay Sta. Monica,</t>
  </si>
  <si>
    <t>Aliaga, Nueva Ecija</t>
  </si>
  <si>
    <t>Construction of Riverbank Protection along Maasim River, Barangay Sapang Putik</t>
  </si>
  <si>
    <t>Phase II, Sapang Putik, San Ildefonso, Bulacan</t>
  </si>
  <si>
    <t>Construction of Flood Control Stabilization Sytructure along Nayum River (Guinabon</t>
  </si>
  <si>
    <t>Section), Phase 1, Sta. Cruz, Zambales</t>
  </si>
  <si>
    <t>Construction of Water Management for Food Security at Dinalungan River Control</t>
  </si>
  <si>
    <t>(Section 1), Dinalungan, Aurora</t>
  </si>
  <si>
    <t>(Section 2), Dinalungan, Aurora</t>
  </si>
  <si>
    <t>(Section 3), Dinalungan, Aurora</t>
  </si>
  <si>
    <t>(Section 4), Dinalungan, Aurora</t>
  </si>
  <si>
    <t>Construction of Groundsills along Abacan River (U/S), Angeles City, Pampanga 120,000,000</t>
  </si>
  <si>
    <t>Construction of Flood Control Structure along Pampanga River, Barangay Poblacion</t>
  </si>
  <si>
    <t>Norte, Municipality of Rizal, Nueva Ecija</t>
  </si>
  <si>
    <t>Construction of Flood Control Structure, Purok 5, Barangay Bunsuran, Pandi, Bulacan 100,000,000</t>
  </si>
  <si>
    <t>Construction of Flood Control Structure, Purok 3, Barangay Bulihan, Plaridel, Bulacan 100,000,000</t>
  </si>
  <si>
    <t>Construction of Flood Control Structure, Purok 1, Barangay Bagong Silang, Plaridel,</t>
  </si>
  <si>
    <t>Construction of Slope Protection Structure along Palaman River, Minalin, Pampanga 100,000,000</t>
  </si>
  <si>
    <t>Construction of Slope Protection Structure along Bulac River, Minalin, Pampanga 100,000,000</t>
  </si>
  <si>
    <t>Construction of Slope Protection Structure along Maasim River, Sitio Ibayo, Barangay</t>
  </si>
  <si>
    <t>Akle, San Ildefonso, Bulacan (Segment C)</t>
  </si>
  <si>
    <t>Construction of Flood Control Structure along Quitangil River, Downstream of Quitangil</t>
  </si>
  <si>
    <t>Bridge, Magalang, Pampanga</t>
  </si>
  <si>
    <t>Construction of Slope Protection Structure at Dalao CIS, Dinalupihan, Bataan 30,000,000</t>
  </si>
  <si>
    <t>Construction of Flood Revetment Structure along San Miguel River, Segment B,</t>
  </si>
  <si>
    <t>Barangay Santa Ines, San Miguel, Bulacan</t>
  </si>
  <si>
    <t>Construction of Flood Control Structure, Bulo River, Brgy. King Kabayo, Miguel,</t>
  </si>
  <si>
    <t>Bulacan, Phase I</t>
  </si>
  <si>
    <t>Construction of Flood Mitigation Structure and Improvement of Waterways along</t>
  </si>
  <si>
    <t>Balagtas River, Barangay Santol, Balagtas, Bulacan</t>
  </si>
  <si>
    <t>Construction of Flood Control Structure along Angat River and its Tributaries (Sta.</t>
  </si>
  <si>
    <t>Lucia Baybay Section), Angat, Bulacan</t>
  </si>
  <si>
    <t>Construction of Flood Control Structure along Marangla River Upstream (Left Side),</t>
  </si>
  <si>
    <t>Barangay San Agustin, Iba, Zambales, Phase 2</t>
  </si>
  <si>
    <t>Construction of Concrete Slope Protection Structure at Maasim River (Upstream),</t>
  </si>
  <si>
    <t>Barangay Santo Cristo, Candaba, Pampanga</t>
  </si>
  <si>
    <t>Construction of Concrete Slope Protection Structure at Maasim River (Downstream),</t>
  </si>
  <si>
    <t>Construction of Flood Control Mitigation Structure along Colo River (Maguindong Dam</t>
  </si>
  <si>
    <t>Section), Barangay Luacan, Dinalupihan, Bataan</t>
  </si>
  <si>
    <t>Construction of Flood Control Mitigation Structure at Ibis CIS, Barangay Ibis, Bagac,</t>
  </si>
  <si>
    <t>Construction of Concrete Slope Protection Structure, Purok 5, Barangay Malis,</t>
  </si>
  <si>
    <t>Guiguinto, Bulacan</t>
  </si>
  <si>
    <t>Construction of Concrete Slope Protection Structure, Purok 6, Barangay Santa Cruz,</t>
  </si>
  <si>
    <t>Construction of Concrete Slope Protection Structure, Purok 1, Barangay Pritil,</t>
  </si>
  <si>
    <t>Construction of Flood Control Structure along Colo River, Maite Section Phase 6,</t>
  </si>
  <si>
    <t>Hermosa, Bataan</t>
  </si>
  <si>
    <t>Construction of Flood Control Structure along Colo River Sacrifice Valley Section Phase</t>
  </si>
  <si>
    <t>6A, Hermosa, Bataan</t>
  </si>
  <si>
    <t>Construction of Flood Control Structure along Orani River Phase 6A, Orani, Bataan 50,721,000</t>
  </si>
  <si>
    <t>Construction of Slope Protection Structure along San Isidro Creek (Phase 5), Tarlac</t>
  </si>
  <si>
    <t>City, Tarlac</t>
  </si>
  <si>
    <t>Construction of Concrete Slope Protection along Bagbag Creek, Brgy. Pritil Purok 2</t>
  </si>
  <si>
    <t>Guiguinto, Bulacan ( Package B)</t>
  </si>
  <si>
    <t>Construction of Flood Mitigation Structure including Improvement of Waterway along</t>
  </si>
  <si>
    <t>Maasim River Control (Upstream), Purok 1 Section, Barangay Bubulong Munti, San</t>
  </si>
  <si>
    <t>Ildefonso, Bulacan</t>
  </si>
  <si>
    <t>Maasim River Control (Downstream), Purok 1 Section, Barangay Bubulong Munti, San</t>
  </si>
  <si>
    <t>Maasim River Control, Purok 3 Section, Barangay Pasong Intsik, San Rafael, Bulacan</t>
  </si>
  <si>
    <t>Balaong River Control (Upstream Phase), Barangay Talbak, Doña Remedios Trinidad,</t>
  </si>
  <si>
    <t>Balaong River Control (Downstream Phase), Barangay Talbak, Doña Remedios</t>
  </si>
  <si>
    <t>Trinidad, Bulacan</t>
  </si>
  <si>
    <t>Construction of Flood Control Structures along Baket-Baket River (Segment 12),</t>
  </si>
  <si>
    <t>Moncada, Tarlac</t>
  </si>
  <si>
    <t>Construction of Slope Protection Structure along Bulo River Control (Back of Buga E/S),</t>
  </si>
  <si>
    <t>, Downstream Segment 1, Brgy. Buga, San Miguel, Bulacan</t>
  </si>
  <si>
    <t>Construction of River Slope Protection along Maasim River, Purok 1, Brgy. Casalat, San</t>
  </si>
  <si>
    <t>Ildefonso, Bulacan (Segment A)</t>
  </si>
  <si>
    <t>Ildefonso, Bulacan (Segment B)</t>
  </si>
  <si>
    <t>Construction of Flood Control Structures along Susubaen Creek (Segment 30), Ramos,</t>
  </si>
  <si>
    <t>Construction of Flood Control Structures along Susubaen Creek (Segment 31), Ramos,</t>
  </si>
  <si>
    <t>Construction of Flood Control Structure along Masalasa Creek (Segment 19), Tarlac</t>
  </si>
  <si>
    <t>Construction of Concrete Revetment along Taugtog-Mambog-Bancal River, Totun</t>
  </si>
  <si>
    <t>Lanum, Phase 1, Botolan, Zambales</t>
  </si>
  <si>
    <t>Construction of Flood Control Structure, Barangay Calasag (Upstream), San Ildefonso,</t>
  </si>
  <si>
    <t>Construction of Flood Control Structure, Barangay Calasag (Downstream), San</t>
  </si>
  <si>
    <t>Construction of Flood Control Structure, Barangay Calasag (Left Side), San Ildefonso,</t>
  </si>
  <si>
    <t>Construction of River Slope Protection Structure along Maasim River (Segment A),</t>
  </si>
  <si>
    <t>Purok 5, Barangay Malibay, San Miguel, Bulacan</t>
  </si>
  <si>
    <t>Construction of River Slope Protection Structure along Maasim River (Segment B),</t>
  </si>
  <si>
    <t>Construction of River Slope Protection Structure along Maasim River (Segment C),</t>
  </si>
  <si>
    <t>Construction of River Slope Protection Structure along Maasim River (Segment D),</t>
  </si>
  <si>
    <t>Purok 4, Barangay Lambakin, San Miguel, Bulacan</t>
  </si>
  <si>
    <t>100,000,</t>
  </si>
  <si>
    <t>Rehabilitation of Dike along Parua River, Right Bank of Barangay Balutu Section, Phase</t>
  </si>
  <si>
    <t>A, Concepcion, Tarlac</t>
  </si>
  <si>
    <t>B, Concepcion, Tarlac</t>
  </si>
  <si>
    <t>Construction of Slope Protection Structure along Malangaan River (Phase 2), Barangay</t>
  </si>
  <si>
    <t>Tukod, Doña Remedios Trinidad, Bulacan</t>
  </si>
  <si>
    <t>Construction of Slope Protection Structure along Malangaan River, Barangay Tukod,</t>
  </si>
  <si>
    <t>Doña Remedios Trinidad, Bulacan</t>
  </si>
  <si>
    <t>Construction of Slope Protection Structure along Malangaan River, Doña Remedios</t>
  </si>
  <si>
    <t>Construction of Flood Control Structure along Talisay River, Sta. 5 + 864 - Sta. 6 +</t>
  </si>
  <si>
    <t>109, Balanga City, Bataan</t>
  </si>
  <si>
    <t>Construction of Revetment at Barangay San Marcos-Palimbang, Calumpit, Bulacan 40,000,000</t>
  </si>
  <si>
    <t>Construction of Pumping Station including Flood Gates at Barangay Sapang Bayan,</t>
  </si>
  <si>
    <t>Calumpit, Bulacan</t>
  </si>
  <si>
    <t>Construction of Pumping Station including Flood Gate (Phase II) at Barangay Atlag,</t>
  </si>
  <si>
    <t>Malolos City, Bulacan</t>
  </si>
  <si>
    <t>Construction of Pumping Station including Flood Gate (Phase II) at Barangay Santo</t>
  </si>
  <si>
    <t>Rosario, Hagonoy, Bulacan</t>
  </si>
  <si>
    <t>Construction of Flood Control Structure, San Roque, Baliuag, Bulacan 44,630,000</t>
  </si>
  <si>
    <t>Construction of Flood Control Structure, Barangay Daungan, Guiguinto, Bulacan 28,382,000</t>
  </si>
  <si>
    <t>Construction of Flood Control Structure, Ilog Bayan River, San Jose Del Monte City,</t>
  </si>
  <si>
    <t>Construction of Flood Control Structure, San Jose River, San Jose Del Monte City,</t>
  </si>
  <si>
    <t>Construction of Flood Control Structure, Sto. Cristo River, San Jose Del Monte City,</t>
  </si>
  <si>
    <t>Construction of Flood Control Structure along NCR/ Bulacan Bdry. - Bigte - Ipo Dam</t>
  </si>
  <si>
    <t>Road, Ilog Bayan River, San Jose Del Monte City, Bulacan</t>
  </si>
  <si>
    <t>Road, San Jose River, San Jose Del Monte City, Bulacan</t>
  </si>
  <si>
    <t>Road, Santo Cristo River, San Jose Del Monte City, Bulacan</t>
  </si>
  <si>
    <t>Construction of Riverwall along River Esplanade, San Jose Del Monte, Bulacan 100,000,000</t>
  </si>
  <si>
    <t>Construction of Flood Control Structure, Sapang Lamig, Barangay Kaypian, City of San</t>
  </si>
  <si>
    <t>Jose Del Monte, Bulacan</t>
  </si>
  <si>
    <t>Construction of Flood Control Structure, Barangay Kaypian, City of San Jose Del Monte,</t>
  </si>
  <si>
    <t>Construction of Flood Control Structure, Carissa 2, 4A, 4B, and 5A, Barangay Kaypian,</t>
  </si>
  <si>
    <t>City of San Jose Del Monte, Bulacan</t>
  </si>
  <si>
    <t>Construction of Flood Control Structure, Pabahay 2000, Barangay Muzon, City of San</t>
  </si>
  <si>
    <t>Construction of Flood Control Structure along Baliwag River, Barangay Mapangpang,</t>
  </si>
  <si>
    <t>Lupao, Nueva Ecija</t>
  </si>
  <si>
    <t>Construction of Flood Control Structure along Talavera River, Barangay Digdig,</t>
  </si>
  <si>
    <t>Carranglan, Nueva Ecija</t>
  </si>
  <si>
    <t>Construction of Flood Control Structure along Talavera River, Barangay Putlan,</t>
  </si>
  <si>
    <t>Construction of Flood Control Structure along Talavera River, Barangay Puncan,</t>
  </si>
  <si>
    <t>Construction of Flood Control Structure along Talavera River, Barangay Tulat, San Jose</t>
  </si>
  <si>
    <t>City, Nueva Ecija</t>
  </si>
  <si>
    <t>Construction of Flood Control Structure, Calaanan River, Labi Section, Bongabon,</t>
  </si>
  <si>
    <t>Construction of Flood Control Structure along Digmala River, Pesa Section (Left Side),</t>
  </si>
  <si>
    <t>Bongabon, Nueva Ecija</t>
  </si>
  <si>
    <t>Construction of Flood Control Structure along Santur River, Barangay Bantug,</t>
  </si>
  <si>
    <t>Gabaldon. Nueva Ecija</t>
  </si>
  <si>
    <t>Construction of Road Dike (Upstream of Freindship Bridge), Angeles City, Pampanga 120,000,000</t>
  </si>
  <si>
    <t>Construction of Flood Control Structure along Sapangbalen River, Phase 1, Barangay</t>
  </si>
  <si>
    <t>San Ildefonso, Magalang, Pampanga</t>
  </si>
  <si>
    <t>Construction of Flood Control Structure along Sapangbalen River, Sitio Pitabacan,</t>
  </si>
  <si>
    <t>Barangay San Ildefonso, Magalang, Pampanga</t>
  </si>
  <si>
    <t>Construction of Flood Control Structure along Sapangbalen River, Phase 2, Barangay</t>
  </si>
  <si>
    <t>Atlu Bola to Barangay Mangalit, Mabalacat City, Pampanga</t>
  </si>
  <si>
    <t>Construction of Slope Protection Structure along Abacan River, Barangay Sapalibutad,</t>
  </si>
  <si>
    <t>Angeles City, Pampanga</t>
  </si>
  <si>
    <t>Rehabilitation of Existing Dike along Lucung River, Phase 1, (Malupa Section, Right</t>
  </si>
  <si>
    <t>Bank), Concepcion, Tarlac</t>
  </si>
  <si>
    <t>Improvement of Camachile River, Castillejos, Zambales 90,000,000</t>
  </si>
  <si>
    <t>Rehabilitation of Eroded Pampanga River at Candating(Phase I), Arayat, Pampanga 100,000,000</t>
  </si>
  <si>
    <t>Construction of Flood Control Structure, Abacan River, Diking and Slope Protection</t>
  </si>
  <si>
    <t>Works, Phase 2, Mexico, Pampanga</t>
  </si>
  <si>
    <t>Concreting of Slope Protection at Inuman Baka Sta Ana-Arayat portion, Pampanga,</t>
  </si>
  <si>
    <t>Phase I</t>
  </si>
  <si>
    <t>Construction of Slope Protection along Betis River Creek, Mexico, Pampanga 100,000,000</t>
  </si>
  <si>
    <t>Construction of Slope Protection at San Roque Bitas Creek, Arayat, Pampanga 100,000,000</t>
  </si>
  <si>
    <t>Construction of Slope Protection along Poblacion Creek, Sta. Ana, Pampanga 100,000,000</t>
  </si>
  <si>
    <t>Phase II</t>
  </si>
  <si>
    <t>Rehabilitation of Eroded Bank Structures along Pampanga River (Phase IV), San Mateo,</t>
  </si>
  <si>
    <t>Arayat, Pampanga</t>
  </si>
  <si>
    <t>Flood Mitigation Structure- Construction/Rehabilitation of Slope Protection Works at</t>
  </si>
  <si>
    <t>Brgy. Maliwalu, Bacolor, Pampanga</t>
  </si>
  <si>
    <t>Flood Mitigation Structure- Construction/Improvement of Pasig Potrero River Right</t>
  </si>
  <si>
    <t>Bank(Facing Downstream) Phase II, Talba, Bacolor, Pampanga</t>
  </si>
  <si>
    <t>Construction of Dike (Levees) of Marangla River, Iba, Zambales 100,000,000</t>
  </si>
  <si>
    <t>Construction of Salacot - Ilog Bulo Concrete Slope Protection along Bulo River Section,</t>
  </si>
  <si>
    <t>San Miguel, Bulacan (Upstream Dike, Package 1)</t>
  </si>
  <si>
    <t>San Miguel, Bulacan (Upstream Dike, Package 2)</t>
  </si>
  <si>
    <t>Construction of Buga-Salacot Concrete Slope Protection along Bulo River Section, San</t>
  </si>
  <si>
    <t>Miguel, Bulacan (Upstream Dike, Package 1)</t>
  </si>
  <si>
    <t>Construction of Bank Protection Structure along Marangla River, Downstream, South</t>
  </si>
  <si>
    <t>Approach, Barangay San Agustin, Iba, Zambales Package 2</t>
  </si>
  <si>
    <t>Approach, Barangay San Agustin, Iba, Zambales Package 3</t>
  </si>
  <si>
    <t>Construction of Flood Control Structure along Duongan River, Baler, Aurora 100,000,000</t>
  </si>
  <si>
    <t>Construction of Flood Control Structure along Pacugao River, Baler, Aurora 100,000,000</t>
  </si>
  <si>
    <t>Construction of Flood Control Structure along Diteki River, San Luis, Aurora 91,627,000</t>
  </si>
  <si>
    <t>Construction of Flood Control and Drainage Structure (FCDS) along Bancal-San IsidroMambog River, Section 1, Botolan, Zambales</t>
  </si>
  <si>
    <t>Construction of Flood Mitigation Structure, Umagol River, Upstream, Segment VR-2,</t>
  </si>
  <si>
    <t>Bagac, Bataan</t>
  </si>
  <si>
    <t>Construction of Flood Control Structure along Bocaue-Santa Maria River and It's</t>
  </si>
  <si>
    <t>Tributaries (Tabon Creek), Sta. 04 + 900 - Sta. 05 + 050, Abangan Norte, Marilao,</t>
  </si>
  <si>
    <t>Construction of Flood Control Structure along Sacobia River (Downstream of Centennial</t>
  </si>
  <si>
    <t>Bridge), Barangay Tabun, Mabalacat City, Pampanga</t>
  </si>
  <si>
    <t>Construction of Flood Mitigation Structure (Phase I), La Paz, Tarlac 75,000,000</t>
  </si>
  <si>
    <t>Construction of Flood Mitigation Structure (Phase II), La Paz, Tarlac 75,000,000</t>
  </si>
  <si>
    <t>Construction of Flood Control Structure along Maasim River, Segment A, Purok 4,</t>
  </si>
  <si>
    <t>Barangay Bagong Barrio, San Ildefonso, Bulacan</t>
  </si>
  <si>
    <t>Construction of Revetment Protection along Maasim River, Purok 1, Barangay Sapang</t>
  </si>
  <si>
    <t>Putik, San Ildefonso, Bulacan</t>
  </si>
  <si>
    <t>Construction of Revetment Protection along Bulo River, Purok 1, Barangay Malibay,</t>
  </si>
  <si>
    <t>San Miguel, Bulacan</t>
  </si>
  <si>
    <t>Approach, Barangay San Agustin, Iba, Zambales Package 1</t>
  </si>
  <si>
    <t>Construction of Slope Protection Structure along San Isidro Creek (Phase 7), Tarlac</t>
  </si>
  <si>
    <t>Construction of Paniqui Drainage System (Phase 2), Paniqui, Tarlac 100,000,000</t>
  </si>
  <si>
    <t>Construction of Paniqui Drainage System Phase 3, Paniqui, Tarlac 77,332,000</t>
  </si>
  <si>
    <t>Construction of Revetment Wall, Package A, Purok 1, Barangay Bunsuran, Pandi,</t>
  </si>
  <si>
    <t>Construction of Revetment Wall, Package B, Purok 1, Barangay Bunsuran, Pandi,</t>
  </si>
  <si>
    <t>Construction of Flood Control Structure along Susubaen Creek, Segment 32, Ramos,</t>
  </si>
  <si>
    <t>Construction of Flood Control Structure along Inerangan River, Segment 29, Ramos,</t>
  </si>
  <si>
    <t>Construction of Flood Control Structure along Baket-Baket River, Segment 5, Moncada,</t>
  </si>
  <si>
    <t>Construction of Flood Control Structure along Dungun Creek, Package 25, Paniqui,</t>
  </si>
  <si>
    <t>Improvement of San Juan Creek, Castillejos, Zambales 70,000,000</t>
  </si>
  <si>
    <t>Construction of Flood Protection Structure along Bubulong-Garlang Riverway, Zone A,</t>
  </si>
  <si>
    <t>San Ildefonso, Bulacan</t>
  </si>
  <si>
    <t>Construction of Flood Control Structure along Inerangan River, Segment 14, Ramos,</t>
  </si>
  <si>
    <t>Construction of Flood Control Structure along Barangay Calero - Barangay San Juan -</t>
  </si>
  <si>
    <t>Barangay Sto. Cristo, City of Malolos, Bulacan</t>
  </si>
  <si>
    <t>Construction of Flood Control Structure along Barangay Matimbo - Barangay Mambog,</t>
  </si>
  <si>
    <t>City of Malolos, Bulacan</t>
  </si>
  <si>
    <t>Construction of Flood Control Structure along Taloy River (Package 12), Gerona, Tarlac 100,000,000</t>
  </si>
  <si>
    <t>Construction of Bank Protection Structure along Tarlac River Control Right Dike, San</t>
  </si>
  <si>
    <t>Nicolas - San. Cruz Section (Segment 10), Tarlac City, Tarlac</t>
  </si>
  <si>
    <t>Nicolas - San. Cruz Section (Segment 11), Tarlac City, Tarlac</t>
  </si>
  <si>
    <t>Construction of Flood Control Structure (Revetment), Purok 3 to Purok 4, Barangay</t>
  </si>
  <si>
    <t>Manatal, Pandi, Bulacan</t>
  </si>
  <si>
    <t>Construction of Flood Control Structure (Revetment), Purok 1 to Purok 2, Barangay San</t>
  </si>
  <si>
    <t>Roque, Baliuag, Bulacan</t>
  </si>
  <si>
    <t>Construction of Revetment Wall, Package A, Purok 5, Barangay Manatal, Pandi,</t>
  </si>
  <si>
    <t>Cost</t>
  </si>
  <si>
    <t>Province</t>
  </si>
  <si>
    <t>Construction of Water Management for Food Security at Dinalungan River Control (Section 1), Dinalungan</t>
  </si>
  <si>
    <t>Construction of Water Management for Food Security at Dinalungan River Control (Section 2), Dinalungan</t>
  </si>
  <si>
    <t>Construction of Water Management for Food Security at Dinalungan River Control (Section 3), Dinalungan</t>
  </si>
  <si>
    <t>Construction of Water Management for Food Security at Dinalungan River Control (Section 4), Dinalungan</t>
  </si>
  <si>
    <t>Construction of Flood Control Structure along Duongan River, Baler</t>
  </si>
  <si>
    <t>Construction of Flood Control Structure along Pacugao River, Baler</t>
  </si>
  <si>
    <t>Construction of Flood Control Structure along Diteki River, San Luis</t>
  </si>
  <si>
    <t>Construction of Slope Protection Structure at Dalao CIS, Dinalupihan</t>
  </si>
  <si>
    <t>Construction of Flood Control Mitigation Structure along Colo River (Maguindong Dam Section), Barangay Luacan, Dinalupihan</t>
  </si>
  <si>
    <t>Construction of Flood Control Mitigation Structure at Ibis CIS, Barangay Ibis, Bagac</t>
  </si>
  <si>
    <t>Construction of Flood Control Structure along Colo River, Maite Section Phase 6, Hermosa</t>
  </si>
  <si>
    <t>Construction of Flood Control Structure along Colo River Sacrifice Valley Section Phase 6A, Hermosa</t>
  </si>
  <si>
    <t>Construction of Flood Control Structure along Orani River Phase 6A, Orani</t>
  </si>
  <si>
    <t>Construction of Flood Control Structure along Talisay River, Sta. 5+864 – Sta. 6+109, Balanga City</t>
  </si>
  <si>
    <t>Construction of Flood Mitigation Structure, Umagol River, Upstream, Segment VR-2, Bagac</t>
  </si>
  <si>
    <t>Construction of Flood Control Structure along Marilao River (NLEX-Lambakin Section), Sta. 10+300-Sta. 10+525, Marilao</t>
  </si>
  <si>
    <t>Construction of Flood Mitigation Structure including Irrigation System Integration along Hagonoy River and Its Tributaries (Package A), Purok 6, Barangay Sagrada Familia, Hagonoy</t>
  </si>
  <si>
    <t>Construction of Flood Mitigation Structure including Irrigation System Integration along Hagonoy River and Its Tributaries (Package B), Purok 6, Barangay Sagrada Familia, Hagonoy</t>
  </si>
  <si>
    <t>Construction of Flood Mitigation Structure including Irrigation System Integration along Kalero River (Package B), Barangay Canalate, City of Malolos</t>
  </si>
  <si>
    <t>Construction of Flood Mitigation Structure including Irrigation System Integration along Kalero River (Package C), Barangay Canalate, City of Malolos</t>
  </si>
  <si>
    <t>Construction of Flood Mitigation Structure including Irrigation System Integration along Labangan Channel (Package A), Barangay Iba - Barangay Iba-Ibayo - Barangay Abulalas, Hagonoy</t>
  </si>
  <si>
    <t>Construction of Flood Mitigation Structure including Irrigation System Integration along Labangan Channel (Package B), Barangay Iba - Barangay Iba-Ibayo - Barangay Abulalas, Hagonoy</t>
  </si>
  <si>
    <t>Construction of Flood Mitigation Structure including Irrigation System Integration along Labangan Channel (Tributary) at Lantad - Binakod (Package A), Paombong</t>
  </si>
  <si>
    <t>Construction of Flood Mitigation Structure including Irrigation System Integration along Labangan Channel to Manila Bay (Package A), Barangay Masukol, Paombong</t>
  </si>
  <si>
    <t>Construction of Flood Mitigation Structure including Irrigation System Integration along Labangan Channel to Manila Bay (Package A), Barangay Santa Cruz, Paombong</t>
  </si>
  <si>
    <t>Construction of Flood Mitigation Structure including Irrigation System Integration along Malolos River to Manila Bay (Package A), Barangay Pamarawan, City of Malolos</t>
  </si>
  <si>
    <t>Construction of Flood Mitigation Structure including Irrigation System Integration along Malolos River to Manila Bay (Package B), Barangay Pamarawan, City of Malolos</t>
  </si>
  <si>
    <t>Construction of Riverbank Protection along Maasim River, Barangay Sapang Putik Phase II, Sapang Putik, San Ildefonso</t>
  </si>
  <si>
    <t>Construction of Flood Control Structure, Purok 5, Barangay Bunsuran, Pandi</t>
  </si>
  <si>
    <t>Construction of Flood Control Structure, Purok 3, Barangay Bulihan, Plaridel</t>
  </si>
  <si>
    <t>Construction of Flood Control Structure, Purok 1, Barangay Bagong Silang, Plaridel</t>
  </si>
  <si>
    <t>Construction of Slope Protection Structure along Maasim River, Sitio Ibayo, Barangay Akle, San Ildefonso (Segment C)</t>
  </si>
  <si>
    <t>Construction of Flood Revetment Structure along San Miguel River, Segment B, Barangay Santa Ines, San Miguel</t>
  </si>
  <si>
    <t>Construction of Flood Control Structure, Bulo River, Brgy. King Kabayo, San Miguel, Phase I</t>
  </si>
  <si>
    <t>Construction of Flood Mitigation Structure and Improvement of Waterways along Balagtas River, Barangay Santol, Balagtas</t>
  </si>
  <si>
    <t>Construction of Flood Control Structure along Angat River and its Tributaries (Sta. Lucia Baybay Section), Angat</t>
  </si>
  <si>
    <t>Construction of Concrete Slope Protection Structure, Purok 5, Barangay Malis, Guiguinto</t>
  </si>
  <si>
    <t>Construction of Concrete Slope Protection Structure, Purok 6, Barangay Santa Cruz, Guiguinto</t>
  </si>
  <si>
    <t>Construction of Concrete Slope Protection Structure, Purok 1, Barangay Pritil, Guiguinto</t>
  </si>
  <si>
    <t>Construction of Concrete Slope Protection along Bagbag Creek, Brgy. Pritil Purok 2, Guiguinto (Package B)</t>
  </si>
  <si>
    <t>Construction of Flood Mitigation Structure including Improvement of Waterway along Maasim River Control (Upstream), Purok 1 Section, Barangay Bubulong Munti, San Ildefonso</t>
  </si>
  <si>
    <t>Construction of Flood Mitigation Structure including Improvement of Waterway along Maasim River Control (Downstream), Purok 1 Section, Barangay Bubulong Munti, San Ildefonso</t>
  </si>
  <si>
    <t>Construction of Flood Mitigation Structure including Improvement of Waterway along Maasim River Control, Purok 3 Section, Barangay Pasong Intsik, San Rafael</t>
  </si>
  <si>
    <t>Construction of Flood Mitigation Structure including Improvement of Waterway along Balaong River Control (Upstream Phase), Barangay Talbak, Doña Remedios Trinidad</t>
  </si>
  <si>
    <t>Construction of Flood Mitigation Structure including Improvement of Waterway along Balaong River Control (Downstream Phase), Barangay Talbak, Doña Remedios Trinidad</t>
  </si>
  <si>
    <t>Construction of Slope Protection Structure along Bulo River Control (Back of Buga E/S), Downstream Segment 1, Brgy. Buga, San Miguel</t>
  </si>
  <si>
    <t>Construction of River Slope Protection along Maasim River, Purok 1, Brgy. Casalat, San Ildefonso (Segment A)</t>
  </si>
  <si>
    <t>Construction of River Slope Protection along Maasim River, Purok 1, Brgy. Casalat, San Ildefonso (Segment B)</t>
  </si>
  <si>
    <t>Construction of Flood Control Structure, Barangay Calasag (Upstream), San Ildefonso</t>
  </si>
  <si>
    <t>Construction of Flood Control Structure, Barangay Calasag (Downstream), San Ildefonso</t>
  </si>
  <si>
    <t>Construction of Flood Control Structure, Barangay Calasag (Left Side), San Ildefonso</t>
  </si>
  <si>
    <t>Construction of River Slope Protection Structure along Maasim River (Segment A), Purok 5, Barangay Malibay, San Miguel</t>
  </si>
  <si>
    <t>Construction of River Slope Protection Structure along Maasim River (Segment B), Purok 5, Barangay Malibay, San Miguel</t>
  </si>
  <si>
    <t>Construction of River Slope Protection Structure along Maasim River (Segment C), Purok 5, Barangay Malibay, San Miguel</t>
  </si>
  <si>
    <t>Construction of River Slope Protection Structure along Maasim River (Segment D), Purok 5, Barangay Malibay, San Miguel</t>
  </si>
  <si>
    <t>Construction of River Slope Protection Structure along Maasim River (Segment A), Purok 4, Barangay Lambakin, San Miguel</t>
  </si>
  <si>
    <t>Construction of River Slope Protection Structure along Maasim River (Segment B), Purok 4, Barangay Lambakin, San Miguel</t>
  </si>
  <si>
    <t>Construction of Slope Protection Structure along Malangaan River (Phase 2), Barangay Tukod, Doña Remedios Trinidad</t>
  </si>
  <si>
    <t>Construction of Slope Protection Structure along Malangaan River, Barangay Tukod, Doña Remedios Trinidad</t>
  </si>
  <si>
    <t>Construction of Slope Protection Structure along Malangaan River, Doña Remedios Trinidad</t>
  </si>
  <si>
    <t>Construction of Revetment at Barangay San Marcos-Palimbang, Calumpit</t>
  </si>
  <si>
    <t>Construction of Pumping Station including Flood Gates at Barangay Sapang Bayan, Calumpit</t>
  </si>
  <si>
    <t>Construction of Pumping Station including Flood Gate (Phase II) at Barangay Atlag, Malolos City</t>
  </si>
  <si>
    <t>Construction of Pumping Station including Flood Gate (Phase II) at Barangay Santo Rosario, Hagonoy</t>
  </si>
  <si>
    <t>Construction of Flood Control Structure, San Roque, Baliuag</t>
  </si>
  <si>
    <t>Construction of Flood Control Structure, Barangay Daungan, Guiguinto</t>
  </si>
  <si>
    <t>Construction of Flood Control Structure, Ilog Bayan River, San Jose Del Monte City</t>
  </si>
  <si>
    <t>Construction of Flood Control Structure, San Jose River, San Jose Del Monte City</t>
  </si>
  <si>
    <t>Construction of Flood Control Structure, Sto. Cristo River, San Jose Del Monte City</t>
  </si>
  <si>
    <t>Construction of Flood Control Structure along NCR/Bulacan Bdry. - Bigte - Ipo Dam Road, Ilog Bayan River, San Jose Del Monte City</t>
  </si>
  <si>
    <t>Construction of Flood Control Structure along NCR/Bulacan Bdry. - Bigte - Ipo Dam Road, San Jose River, San Jose Del Monte City</t>
  </si>
  <si>
    <t>Construction of Flood Control Structure along NCR/Bulacan Bdry. - Bigte - Ipo Dam Road, Santo Cristo River, San Jose Del Monte City</t>
  </si>
  <si>
    <t>Construction of Riverwall along River Esplanade, San Jose Del Monte</t>
  </si>
  <si>
    <t>Construction of Flood Control Structure, Sapang Lamig, Barangay Kaypian, San Jose Del Monte City</t>
  </si>
  <si>
    <t>Construction of Flood Control Structure, Barangay Kaypian, San Jose Del Monte City</t>
  </si>
  <si>
    <t>Construction of Flood Control Structure, Carissa 2, 4A, 4B, and 5A, Barangay Kaypian, San Jose Del Monte City</t>
  </si>
  <si>
    <t>Construction of Flood Control Structure, Pabahay 2000, Barangay Muzon, San Jose Del Monte City</t>
  </si>
  <si>
    <t>Construction of Salacot–Ilog Bulo Concrete Slope Protection along Bulo River Section, San Miguel (Upstream Dike, Package 1)</t>
  </si>
  <si>
    <t>Construction of Salacot–Ilog Bulo Concrete Slope Protection along Bulo River Section, San Miguel (Upstream Dike, Package 2)</t>
  </si>
  <si>
    <t>Construction of Buga–Salacot Concrete Slope Protection along Bulo River Section, San Miguel (Upstream Dike, Package 1)</t>
  </si>
  <si>
    <t>Construction of Flood Control Structure along Bocaue–Santa Maria River and its Tributaries (Tabon Creek), Sta. 04+900 – Sta. 05+050, Abangan Norte, Marilao</t>
  </si>
  <si>
    <t>Construction of Flood Control Structure along Maasim River, Segment A, Purok 4, Barangay Bagong Barrio, San Ildefonso</t>
  </si>
  <si>
    <t>Construction of Revetment Protection along Maasim River, Purok 1, Barangay Sapang Putik, San Ildefonso</t>
  </si>
  <si>
    <t>Construction of Revetment Protection along Bulo River, Purok 1, Barangay Malibay, San Miguel</t>
  </si>
  <si>
    <t>Construction of Revetment Wall, Package A, Purok 1, Barangay Bunsuran, Pandi</t>
  </si>
  <si>
    <t>Construction of Revetment Wall, Package B, Purok 1, Barangay Bunsuran, Pandi</t>
  </si>
  <si>
    <t>Construction of Flood Protection Structure along Bubulong–Garlang Riverway, Zone A, San Ildefonso</t>
  </si>
  <si>
    <t>Construction of Flood Control Structure along Barangay Calero – Barangay San Juan – Barangay Sto. Cristo, City of Malolos</t>
  </si>
  <si>
    <t>Construction of Flood Control Structure along Barangay Matimbo – Barangay Mambog, City of Malolos</t>
  </si>
  <si>
    <t>Construction of Flood Control Structure (Revetment), Purok 3 to Purok 4, Barangay Manatal, Pandi</t>
  </si>
  <si>
    <t>Construction of Flood Control Structure (Revetment), Purok 1 to Purok 2, Barangay San Roque, Baliuag</t>
  </si>
  <si>
    <t>Construction of Revetment Wall, Package A, Purok 5, Barangay Manatal, Pandi</t>
  </si>
  <si>
    <t>Construction of Flood Control Structure along Talavera River, Barangay Sta. Monica, Aliaga</t>
  </si>
  <si>
    <t>Construction of Flood Control Structure along Pampanga River, Barangay Poblacion Norte, Municipality of Rizal</t>
  </si>
  <si>
    <t>Construction of Flood Control Structure along Baliwag River, Barangay Mapangpang, Lupao</t>
  </si>
  <si>
    <t>Construction of Flood Control Structure along Talavera River, Barangay Digdig, Carranglan</t>
  </si>
  <si>
    <t>Construction of Flood Control Structure along Talavera River, Barangay Putlan, Carranglan</t>
  </si>
  <si>
    <t>Construction of Flood Control Structure along Talavera River, Barangay Puncan, Carranglan</t>
  </si>
  <si>
    <t>Construction of Flood Control Structure along Talavera River, Barangay Tulat, San Jose City</t>
  </si>
  <si>
    <t>Construction of Flood Control Structure, Calaanan River, Labi Section, Bongabon</t>
  </si>
  <si>
    <t>Construction of Flood Control Structure along Digmala River, Pesa Section (Left Side), Bongabon</t>
  </si>
  <si>
    <t>Construction of Flood Control Structure along Santur River, Barangay Bantug, Gabaldon</t>
  </si>
  <si>
    <t>Construction of Groundsills along Abacan River (U/S), Angeles City</t>
  </si>
  <si>
    <t>Construction of Slope Protection Structure along Palaman River, Minalin</t>
  </si>
  <si>
    <t>Construction of Slope Protection Structure along Bulac River, Minalin</t>
  </si>
  <si>
    <t>Construction of Flood Control Structure along Quitangil River, Downstream of Quitangil Bridge, Magalang</t>
  </si>
  <si>
    <t>Construction of Concrete Slope Protection Structure at Maasim River (Upstream), Barangay Santo Cristo, Candaba</t>
  </si>
  <si>
    <t>Construction of Concrete Slope Protection Structure at Maasim River (Downstream), Barangay Santo Cristo, Candaba</t>
  </si>
  <si>
    <t>Construction of Road Dike (Upstream of Friendship Bridge), Angeles City</t>
  </si>
  <si>
    <t>Construction of Flood Control Structure along Sapangbalen River, Phase 1, Barangay San Ildefonso, Magalang</t>
  </si>
  <si>
    <t>Construction of Flood Control Structure along Sapangbalen River, Sitio Pitabacan, Barangay San Ildefonso, Magalang</t>
  </si>
  <si>
    <t>Construction of Flood Control Structure along Sapangbalen River, Phase 2, Barangay Atlu Bola to Barangay Mangalit, Mabalacat City</t>
  </si>
  <si>
    <t>Construction of Slope Protection Structure along Abacan River, Barangay Sapalibutad, Angeles City</t>
  </si>
  <si>
    <t>Rehabilitation of Eroded Pampanga River at Candating (Phase I), Arayat</t>
  </si>
  <si>
    <t>Construction of Flood Control Structure, Abacan River, Diking and Slope Protection Works, Phase 2, Mexico</t>
  </si>
  <si>
    <t>Concreting of Slope Protection at Inuman Baka Sta. Ana-Arayat portion, Phase I</t>
  </si>
  <si>
    <t>Construction of Slope Protection along Betis River Creek, Mexico</t>
  </si>
  <si>
    <t>Construction of Slope Protection at San Roque Bitas Creek, Arayat</t>
  </si>
  <si>
    <t>Construction of Slope Protection along Poblacion Creek, Sta. Ana</t>
  </si>
  <si>
    <t>Concreting of Slope Protection at Inuman Baka Sta. Ana-Arayat portion, Phase II</t>
  </si>
  <si>
    <t>Rehabilitation of Eroded Bank Structures along Pampanga River (Phase IV), San Mateo, Arayat</t>
  </si>
  <si>
    <t>Flood Mitigation Structure – Construction/Rehabilitation of Slope Protection Works at Brgy. Maliwalu, Bacolor</t>
  </si>
  <si>
    <t>Flood Mitigation Structure – Construction/Improvement of Pasig Potrero River Right Bank (Facing Downstream) Phase II, Talba, Bacolor</t>
  </si>
  <si>
    <t>Construction of Flood Control Structure along Sacobia River (Downstream of Centennial Bridge), Barangay Tabun, Mabalacat City</t>
  </si>
  <si>
    <t>Rehabilitation of Earth Slope Dike, Upstream of Bangot Bridge - Bangut River, Left Side (Segment A), Capas</t>
  </si>
  <si>
    <t>Rehabilitation of Earth Slope Dike, Upstream of Bangot Bridge - Bangut River, Left Side (Segment B), Capas</t>
  </si>
  <si>
    <t>Rehabilitation of Earth Slope Dike, Upstream of Bangot Bridge - Bangut River, Left Side (Segment C), Capas</t>
  </si>
  <si>
    <t>Rehabilitation of Earth Slope Dike, Upstream of Bangot Bridge - Bangut River, Left Side (Segment D), Capas</t>
  </si>
  <si>
    <t>Rehabilitation of Earth Slope Dike, Upstream of Bangot Bridge - Bangut River, Left Side (Segment E), Capas</t>
  </si>
  <si>
    <t>Rehabilitation of Earth Slope Dike, Upstream of Bangot Bridge - Bangut River, Right Side (Segment A), Capas</t>
  </si>
  <si>
    <t>Rehabilitation of Earth Slope Dike, Upstream of Bangot Bridge - Bangut River, Right Side (Segment B), Capas</t>
  </si>
  <si>
    <t>Rehabilitation of Earth Slope Dike, Upstream of Bangot Bridge - Bangut River, Right Side (Segment C), Capas</t>
  </si>
  <si>
    <t>Rehabilitation of Earth Slope Dike, Upstream of Bangot Bridge - Bangut River, Right Side (Segment D), Capas</t>
  </si>
  <si>
    <t>Rehabilitation of Earth Slope Dike, Upstream of Bangot Bridge - Bangut River, Right Side (Segment E), Capas</t>
  </si>
  <si>
    <t>Construction of Slope Protection Structure along San Isidro Creek (Phase 5), Tarlac City</t>
  </si>
  <si>
    <t>Construction of Flood Control Structures along Baket-Baket River (Segment 12), Moncada</t>
  </si>
  <si>
    <t>Construction of Flood Control Structures along Susubaen Creek (Segment 30), Ramos</t>
  </si>
  <si>
    <t>Construction of Flood Control Structures along Susubaen Creek (Segment 31), Ramos</t>
  </si>
  <si>
    <t>Construction of Flood Control Structure along Masalasa Creek (Segment 19), Tarlac City</t>
  </si>
  <si>
    <t>Rehabilitation of Dike along Parua River, Right Bank of Barangay Balutu Section, Phase A, Concepcion</t>
  </si>
  <si>
    <t>Rehabilitation of Dike along Parua River, Right Bank of Barangay Balutu Section, Phase B, Concepcion</t>
  </si>
  <si>
    <t>Rehabilitation of Existing Dike along Lucung River, Phase 1 (Malupa Section, Right Bank), Concepcion</t>
  </si>
  <si>
    <t>Construction of Flood Mitigation Structure (Phase I), La Paz</t>
  </si>
  <si>
    <t>Construction of Flood Mitigation Structure (Phase II), La Paz</t>
  </si>
  <si>
    <t>Construction of Slope Protection Structure along San Isidro Creek (Phase 7), Tarlac City</t>
  </si>
  <si>
    <t>Construction of Paniqui Drainage System (Phase 2), Paniqui</t>
  </si>
  <si>
    <t>Construction of Paniqui Drainage System (Phase 3), Paniqui</t>
  </si>
  <si>
    <t>Construction of Flood Control Structure along Susubaen Creek, Segment 32, Ramos</t>
  </si>
  <si>
    <t>Construction of Flood Control Structure along Inerangan River, Segment 29, Ramos</t>
  </si>
  <si>
    <t>Construction of Flood Control Structure along Baket-Baket River, Segment 5, Moncada</t>
  </si>
  <si>
    <t>Construction of Flood Control Structure along Dungun Creek, Package 25, Paniqui</t>
  </si>
  <si>
    <t>Construction of Flood Control Structure along Inerangan River, Segment 14, Ramos</t>
  </si>
  <si>
    <t>Construction of Flood Control Structure along Taloy River (Package 12), Gerona</t>
  </si>
  <si>
    <t>Construction of Bank Protection Structure along Tarlac River Control Right Dike, San Nicolas – San Cruz Section (Segment 10), Tarlac City</t>
  </si>
  <si>
    <t>Construction of Bank Protection Structure along Tarlac River Control Right Dike, San Nicolas – San Cruz Section (Segment 11), Tarlac City</t>
  </si>
  <si>
    <t>Construction of Flood Control Stabilization Structure along Nayum River (Guinabon Section), Phase 1, Sta. Cruz</t>
  </si>
  <si>
    <t>Construction of Flood Control Structure along Marangla River Upstream (Left Side), Barangay San Agustin, Iba, Phase 2</t>
  </si>
  <si>
    <t>Construction of Concrete Revetment along Taugtog-Mambog-Bancal River, Totun Lanum, Phase 1, Botolan</t>
  </si>
  <si>
    <t>Improvement of Camachile River, Castillejos</t>
  </si>
  <si>
    <t>Construction of Dike (Levees) of Marangla River, Iba</t>
  </si>
  <si>
    <t>Construction of Bank Protection Structure along Marangla River, Downstream, South Approach, Barangay San Agustin, Iba (Package 2)</t>
  </si>
  <si>
    <t>Construction of Bank Protection Structure along Marangla River, Downstream, South Approach, Barangay San Agustin, Iba (Package 3)</t>
  </si>
  <si>
    <t>Construction of Flood Control and Drainage Structure (FCDS) along Bancal–San Isidro–Mambog River, Section 1, Botolan</t>
  </si>
  <si>
    <t>Construction of Bank Protection Structure along Marangla River, Downstream, South Approach, Barangay San Agustin, Iba (Package 1)</t>
  </si>
  <si>
    <t>Improvement of San Juan Creek, Castillejos</t>
  </si>
  <si>
    <t>Rehabilitation of Slope Protection Structure along Pacugao River at Kabitukulan CIS, Maria Aurora, Aurora</t>
  </si>
  <si>
    <t>Rehabilitation of Slope Protection Structure along Diamanen River at Diamanen CIS, Dipaculao, Aurora</t>
  </si>
  <si>
    <t>Construction of Slope Protection Structure, Upstream of Balsik Dam, at Lakay-Balsik RIS, Hermosa, Bataan</t>
  </si>
  <si>
    <t>Construction of Sabo Dam of Tangilad Dam at Tangilad SRIS, Orani, Bataan</t>
  </si>
  <si>
    <t>Construction of Slope Protection Structure, Downstream of Magsaysay Dam, Barangay Ala-Uli, Pilar, Bataan</t>
  </si>
  <si>
    <t>Construction of Slope Protection Structure at Manimas Dam, Barangay Cupang, Balanga City, Bataan</t>
  </si>
  <si>
    <t>Construction of Flood Control Structure along Talisay River, Sta. 9 + 741 - Sta. 10 + 007, Pilar, Bataan</t>
  </si>
  <si>
    <t>Construction of Flood Control Structure along Talisay River, Sta. 10 + 007 - Sta. 10 + 273, Pilar, Bataan</t>
  </si>
  <si>
    <t>Construction of Flood Control Structure along Talisay River, Sta. 10 + 139 - Sta. 10 + 389, Balanga City, Bataan</t>
  </si>
  <si>
    <t>Construction of Flood Control Structure, Talisay River, Central, Balanga City, Bataan</t>
  </si>
  <si>
    <t>Construction of Flood Control Structure, Talisay River, Santa Rosa, Pilar, Bataan</t>
  </si>
  <si>
    <t>Construction of Flood Control Structure, Talisay River, Balut II, Pilar, Bataan</t>
  </si>
  <si>
    <t>Construction of Flood Control Structure along San Vicente River, Orion, Bataan</t>
  </si>
  <si>
    <t>Construction of Flood Control Structure along Masuaje River, Pilar, Bataan</t>
  </si>
  <si>
    <t>Construction of Flood Control Structure, Tenejero Creek (Downstream), Barangay Tenejero, Balanga City, Bataan</t>
  </si>
  <si>
    <t>Construction of Slope Protection Structure at Angat-Maasim RIS, Calumpit, Bulacan</t>
  </si>
  <si>
    <t>Construction of Revetment at Barangay Sagrada, Hagonoy, Bulacan</t>
  </si>
  <si>
    <t>Construction of Revetment at Barangay Longos, Pulilan, Bulacan</t>
  </si>
  <si>
    <t>Rehabilitation of Slope Protection Structure at Barangay Lumbac, Pulilan, Bulacan</t>
  </si>
  <si>
    <t>Construction of Revetment at Barangay Calero, Malolos City, Bulacan</t>
  </si>
  <si>
    <t>Construction of Revetment at Barangay Santo Rosario, Malolos City, Bulacan</t>
  </si>
  <si>
    <t>Construction of Revetment at Barangay San Jose, Calumpit, Bulacan</t>
  </si>
  <si>
    <t>Construction of Revetment at Barangay Santa Cruz, Hagonoy, Bulacan</t>
  </si>
  <si>
    <t>Construction of Revetment at Barangay Meyto, Calumpit, Bulacan</t>
  </si>
  <si>
    <t>Construction of Revetment at Barangay Buguion, Calumpit, Bulacan</t>
  </si>
  <si>
    <t>Construction of Revetment at Barangay Santa Elena, Hagonoy, Bulacan</t>
  </si>
  <si>
    <t>Construction of Revetment at Barangay Santa Lucia, Calumpit, Bulacan</t>
  </si>
  <si>
    <t>Construction of Revetment at Barangay Masukol, Paombong, Bulacan</t>
  </si>
  <si>
    <t>Construction of Revetment at Barangay Longos, Malolos City, Bulacan</t>
  </si>
  <si>
    <t>Construction of Slope Protection Structure at Barangay Pio Cruzcosa and Barangay San Marcos, Calumpit, Bulacan</t>
  </si>
  <si>
    <t>Construction of Revetment at Barangay San Jose, Hagonoy, Bulacan</t>
  </si>
  <si>
    <t>Rehabilitation of Dam in Cacarong CIS, Pandi, Bulacan</t>
  </si>
  <si>
    <t>Rehabilitation of Water Impounding System at Cacarong CIS (Angat – Maasim RIS), Pandi, Bulacan</t>
  </si>
  <si>
    <t>Rehabilitation of SMC-Slope Protection Structure at Angat-Maasim RIS, Bustos, Bulacan</t>
  </si>
  <si>
    <t>Construction of Flood Control Structure, Pinagbarilan, Baliuag, Bulacan</t>
  </si>
  <si>
    <t>Construction of Flood Control Structure, Barangay Catulinan, Baliuag, Bulacan</t>
  </si>
  <si>
    <t>Rehabilitation of Flood Control Structure along Marilao River, Saog-Lambakin Section, Sta. 08+500 - Sta. 08+680, Marilao, Bulacan</t>
  </si>
  <si>
    <t>Construction of Flood Control Structure along Bocaue-Santa Maria River and its tributaries (Tabon Creek), Sta. 04 + 830 - Sta. 04 + 900, Abangan Norte, Marilao, Bulacan</t>
  </si>
  <si>
    <t>Construction of Flood Control Structure along Meycauayan River and its tributaries (Deca Homes Section), Barangay Saluysoy, Meycauayan City, Bulacan</t>
  </si>
  <si>
    <t>Rehabilitation of Flood Control Structure along Marilao River, Saog-Lambakin Section, Sta. 08+600 - Sta. 08+860, Marilao, Bulacan</t>
  </si>
  <si>
    <t>Rehabilitation of Flood Control Structure along Marilao River, Saog-Lambakin Section, Sta. 08 + 860 - Sta. 09 + 040, Marilao, Bulacan</t>
  </si>
  <si>
    <t>Construction of Slope Protection Structure at Cordero CIS, Lupao, Nueva Ecija</t>
  </si>
  <si>
    <t>Construction of Slope Protection Structure, Calinat Dam at PRIS SDC, Science City of Muñoz, Nueva Ecija</t>
  </si>
  <si>
    <t>Construction of Drainage Structure at PRIS SDC (PH2), Talugtug, Nueva Ecija</t>
  </si>
  <si>
    <t>Construction of De Leon Dam, Barangay Bulac, Talavera, Nueva Ecija</t>
  </si>
  <si>
    <t>Construction of Flood Control Structure along Talavera River, Barangay Santa Lucia Old, Zaragoza, Nueva Ecija</t>
  </si>
  <si>
    <t>Construction of Flood Control Structure along Talavera River, Barangay Calipahan, Talavera, Nueva Ecija</t>
  </si>
  <si>
    <t>Construction of Flood Control Structure along Labong River, Barangay San Juan, Licab, Nueva Ecija</t>
  </si>
  <si>
    <t>Construction of Sabo Dam at Tedtedtilingit CIS, Laur, Nueva Ecija</t>
  </si>
  <si>
    <t>Construction of Drainage System at Betania CIS, Laur, Nueva Ecija</t>
  </si>
  <si>
    <t>Construction of Slope Protection Structure and Rehabilitation of Water Impounding System at Minalungao SWIS, General Tinio, Nueva Ecija</t>
  </si>
  <si>
    <t>Rehabilitation of Water Impounding System at Pulang Lupa SWIP, General Tinio, Nueva Ecija</t>
  </si>
  <si>
    <t>Rehabilitation of Water Impounding System at Tambo SWIP, General Tinio, Nueva Ecija</t>
  </si>
  <si>
    <t>Construction of Slope Protection Structure at Angat-Maasim RIS, Apalit, Pampanga</t>
  </si>
  <si>
    <t>Construction of Slope Protection at Calulut Creek, City of San Fernando, Pampanga</t>
  </si>
  <si>
    <t>Construction/Rehabilitation of Slope Protection along Sapang Balen Creek, (Del Carmen-Bulaon portion), City of San Fernando, Pampanga</t>
  </si>
  <si>
    <t>Construction of Slope Protection along Gatiawin Creek, Arayat, Pampanga</t>
  </si>
  <si>
    <t>Construction of Slope Protection Structure of Victoria Drainage System at Angat-Maasim RIS, Candaba, Pampanga</t>
  </si>
  <si>
    <t>Construction of Slope Protection Structure at Pampanga Delta RIS (San Patricio Dam), Mexico, Pampanga</t>
  </si>
  <si>
    <t>Construction of Sabo Dam at Pampanga Delta RIS (San Patricio Dam), Mexico, Pampanga</t>
  </si>
  <si>
    <t>Construction of Slope Protection Structure along Porac River, Valdez Section, Floridablanca, Pampanga</t>
  </si>
  <si>
    <t>Construction of Sabo Dam at San Nicolas II CIS, Magalang, Pampanga</t>
  </si>
  <si>
    <t>Construction of Sabo Dam at Pampanga Delta RIS, Magalang, Pampanga</t>
  </si>
  <si>
    <t>Construction of Flood Control Structure along Sacobia River at Mabalacat City, Pampanga (Phase 6)</t>
  </si>
  <si>
    <t>Construction of Flood Control Structures along Sapangbato River, Margot, Angeles City, Pampanga</t>
  </si>
  <si>
    <t>Construction of Flood Control Structure along Alasas Creek (Phase III), Barangay San Agustin, Magalang, Pampanga</t>
  </si>
  <si>
    <t>Rehabilitation of Existing Dike along Sapang Kwartel (Phase I), Barangay Minane, Concepcion, Tarlac</t>
  </si>
  <si>
    <t>Rehabilitation of Existing Dike along Sapang Kwartel (Phase II), Barangay Minane, Concepcion, Tarlac</t>
  </si>
  <si>
    <t>Rehabilitation of Existing Dike along Parua River, Barangay San Vicente, Concepcion, Tarlac</t>
  </si>
  <si>
    <t>Rehabilitation of Existing Dike along Parua River, Barangays Balutu to Panalicsican, Concepcion, Tarlac</t>
  </si>
  <si>
    <t>Construction of Slope Protection Structure along Buenavista Creek at TASMORIS, Tarlac City, Tarlac</t>
  </si>
  <si>
    <t>Construction of Flood Control, Barangay San Miguel - Sta. Maria, San Manuel, Tarlac</t>
  </si>
  <si>
    <t>Rehabilitation of Sabo Dam at Camangaan West CIS, Moncada, Tarlac</t>
  </si>
  <si>
    <t>Rehabilitation of Sabo Dam including Drainage System at Tolega Norte CIS, Moncada, Tarlac</t>
  </si>
  <si>
    <t>Construction of Slope Protection Structure along San Isidro Creek (Phase 6), Tarlac City, Tarlac</t>
  </si>
  <si>
    <t>Construction of Flood Control Structures along Bayating River (Segment 25), Camiling, Tarlac</t>
  </si>
  <si>
    <t>Construction of Flood Control Structures along Susubaen Creek (Segment 41), Ramos, Tarlac</t>
  </si>
  <si>
    <t>Construction of Flood Control Structure along Dungun Creek, Package H, Paniqui, Tarlac</t>
  </si>
  <si>
    <t>Flood Control Works along Loob-Bunga Creek, Botolan, Zambales</t>
  </si>
  <si>
    <t>Construction of Slope Protection Structure at NBRIS (Nayom), Santa Cruz, Zambales</t>
  </si>
  <si>
    <t>Construction of Slope Protection Structure at Malabon CIS, Candelaria, Zambales</t>
  </si>
  <si>
    <t>Improvement of Calapandayan River, Subic, Zambales</t>
  </si>
  <si>
    <t>Improvement of Sta. Rita River, Olongapo City, Zambales</t>
  </si>
  <si>
    <t>Rehabilitation of East Bajac-Bajac Channel, Olongapo City</t>
  </si>
  <si>
    <t>Region III 2,655,192,000</t>
  </si>
  <si>
    <t>Aurora District Engineering Office 30,000,000</t>
  </si>
  <si>
    <t>Rehabilitation of Slope Protection Structure along Pacugao River at Kabitukulan CIS,</t>
  </si>
  <si>
    <t>Maria Aurora, Aurora</t>
  </si>
  <si>
    <t>Rehabilitation of Slope Protection Structure along Diamanen River at Diamanen CIS,</t>
  </si>
  <si>
    <t>Dipaculao, Aurora</t>
  </si>
  <si>
    <t>Bataan 1st District Engineering Office 30,000,000</t>
  </si>
  <si>
    <t>Construction of Slope Protection Structure, Upstream of Balsik Dam, at Lakay-Balsik</t>
  </si>
  <si>
    <t>RIS, Hermosa, Bataan</t>
  </si>
  <si>
    <t>Construction of Sabo Dam of Tangilad Dam at Tangilad SRIS, Orani, Bataan 15,000,000</t>
  </si>
  <si>
    <t>Bataan 2nd District Engineering Office 390,346,000</t>
  </si>
  <si>
    <t>Construction of Slope Protection Structure, Downstream of Magsaysay Dam, Barangay</t>
  </si>
  <si>
    <t>Ala-Uli, Pilar, Bataan</t>
  </si>
  <si>
    <t>Construction of Slope Protection Structure at Manimas Dam, Barangay Cupang,</t>
  </si>
  <si>
    <t>Balanga City, Bataan</t>
  </si>
  <si>
    <t>Construction of Flood Control Structure along Talisay River, Sta. 9 + 741 - Sta. 10 +</t>
  </si>
  <si>
    <t>007, Pilar, Bataan</t>
  </si>
  <si>
    <t>Construction of Flood Control Structure along Talisay River, Sta. 10 + 007 - Sta. 10 +</t>
  </si>
  <si>
    <t>273, Pilar, Bataan</t>
  </si>
  <si>
    <t>Construction of Flood Control Structure along Talisay River, Sta. 10 + 139 - Sta. 10 +</t>
  </si>
  <si>
    <t>389, Balanga City, Bataan</t>
  </si>
  <si>
    <t>Construction of Flood Control Structure, Talisay River, Central, Balanga City, Bataan 20,346,000</t>
  </si>
  <si>
    <t>Construction of Flood Control Structure, Talisay River, Santa Rosa, Pilar, Bataan 20,000,000</t>
  </si>
  <si>
    <t>Construction of Flood Control Structure, Talisay River, Balut II, Pilar, Bataan 20,000,000</t>
  </si>
  <si>
    <t>Construction of Flood Control Structure along San Vicente River, Orion, Bataan 50,000,000</t>
  </si>
  <si>
    <t>Construction of Flood Control Structure along Masuaje River, Pilar, Bataan 50,000,000</t>
  </si>
  <si>
    <t>Construction of Flood Control Structure, Tenejero Creek (Downstream), Barangay</t>
  </si>
  <si>
    <t>Tenejero, Balanga City, Bataan</t>
  </si>
  <si>
    <t>Bulacan 1st District Engineering Office 656,000,000</t>
  </si>
  <si>
    <t>Construction of Slope Protection Structure at Angat-Maasim RIS, Calumpit, Bulacan 15,000,000</t>
  </si>
  <si>
    <t>Construction of Revetment at Barangay Sagrada, Hagonoy, Bulacan 40,000,000</t>
  </si>
  <si>
    <t>Construction of Revetment at Barangay Longos, Pulilan, Bulacan 30,000,000</t>
  </si>
  <si>
    <t>Rehabilitation of Slope Protection Structure at Barangay Lumbac, Pulilan, Bulacan 30,000,000</t>
  </si>
  <si>
    <t>Construction of Revetment at Barangay Calero, Malolos City, Bulacan 40,000,000</t>
  </si>
  <si>
    <t>Construction of Revetment at Barangay Santo Rosario, Malolos City, Bulacan 40,000,000</t>
  </si>
  <si>
    <t>Construction of Revetment at Barangay San Jose, Calumpit, Bulacan 40,000,000</t>
  </si>
  <si>
    <t>Construction of Revetment at Barangay Santa Cruz, Hagonoy, Bulacan 40,000,000</t>
  </si>
  <si>
    <t>Construction of Revetment at Barangay Meyto, Calumpit, Bulacan 40,000,000</t>
  </si>
  <si>
    <t>Construction of Revetment at Barangay Buguion, Calumpit, Bulacan 16,000,000</t>
  </si>
  <si>
    <t>Construction of Revetment at Barangay Santa Elena, Hagonoy, Bulacan 40,000,000</t>
  </si>
  <si>
    <t>Construction of Revetment at Barangay Santa Lucia, Calumpit, Bulacan 40,000,000</t>
  </si>
  <si>
    <t>Construction of Revetment at Barangay Masukol, Paombong, Bulacan 40,000,000</t>
  </si>
  <si>
    <t>Construction of Revetment at Barangay Longos, Malolos City, Bulacan 20,000,000</t>
  </si>
  <si>
    <t>Construction of Slope Protection Structure at Barangay Pio Cruzcosa and Barangay</t>
  </si>
  <si>
    <t>San Marcos, Calumpit, Bulacan</t>
  </si>
  <si>
    <t>Construction of Revetment at Barangay San Jose, Hagonoy, Bulacan 40,000,000</t>
  </si>
  <si>
    <t>Rehabilitation of Dam in Cacarong CIS, Pandi, Bulacan 15,000,000</t>
  </si>
  <si>
    <t>Rehabilitation of Water Impounding System at Cacarong CIS (Angat – Maasim RIS),</t>
  </si>
  <si>
    <t>Pandi, Bulacan</t>
  </si>
  <si>
    <t>Rehabilitation of SMC-Slope Protection Structure at Angat-Maasim RIS, Bustos, Bulacan 15,000,000</t>
  </si>
  <si>
    <t>Construction of Flood Control Structure, Pinagbarilan, Baliuag, Bulacan 40,000,000</t>
  </si>
  <si>
    <t>Construction of Flood Control Structure, Barangay Catulinan, Baliuag, Bulacan 50,000,000</t>
  </si>
  <si>
    <t>Bulacan 2nd District Engineering Office 225,752,000</t>
  </si>
  <si>
    <t>Rehabilitation of Flood Control Structure along Marilao River, Saog-Lambakin Section,</t>
  </si>
  <si>
    <t>Sta. 08+500 - Sta. 08+680, Marilao, Bulacan</t>
  </si>
  <si>
    <t>Construction of Flood Control Structure along Bocaue-Santa Maria River and its</t>
  </si>
  <si>
    <t>tributaries (Tabon Creek), Sta. 04 + 830 - Sta. 04 + 900, Abangan Norte, Marilao,</t>
  </si>
  <si>
    <t>Construction of Flood Control Structure along Meycauayan River and its tributaries</t>
  </si>
  <si>
    <t>(Deca Homes Section), Barangay Saluysoy, Meycauayan City, Bulacan</t>
  </si>
  <si>
    <t>Sta. 08+600 - Sta. 08+860, Marilao, Bulacan</t>
  </si>
  <si>
    <t>Sta. 08 + 860 - Sta. 09 + 040, Marilao, Bulacan</t>
  </si>
  <si>
    <t>Nueva Ecija 1st District Engineering Office 291,836,000</t>
  </si>
  <si>
    <t>Construction of Slope Protection Structure at Cordero CIS, Lupao, Nueva Ecija 10,000,000</t>
  </si>
  <si>
    <t>Construction of Slope Protection Structure, Calinat Dam at PRIS SDC, Science City of</t>
  </si>
  <si>
    <t>Muñoz, Nueva Ecija</t>
  </si>
  <si>
    <t>Construction of Drainage Structure at PRIS SDC (PH2), Talugtug, Nueva Ecija 10,000,000</t>
  </si>
  <si>
    <t>Construction of De Leon Dam, Barangay Bulac, Talavera, Nueva Ecija 120,000,000</t>
  </si>
  <si>
    <t>Construction of Flood Control Structure along Talavera River, Barangay Santa Lucia</t>
  </si>
  <si>
    <t>Old, Zaragoza, Nueva Ecija</t>
  </si>
  <si>
    <t>Construction of Flood Control Structure along Talavera River, Barangay Calipahan,</t>
  </si>
  <si>
    <t>Talavera, Nueva Ecija</t>
  </si>
  <si>
    <t>Construction of Flood Control Structure along Labong River, Barangay San Juan, Licab,</t>
  </si>
  <si>
    <t>Nueva Ecija 2nd District Engineering Office 60,000,000</t>
  </si>
  <si>
    <t>Construction of Sabo Dam at Tedtedtilingit CIS, Laur, Nueva Ecija 15,000,000</t>
  </si>
  <si>
    <t>Construction of Drainage System at Betania CIS, Laur, Nueva Ecija 15,000,000</t>
  </si>
  <si>
    <t>Construction of Slope Protection Structure and Rehabilitation of Water Impounding</t>
  </si>
  <si>
    <t>System at Minalungao SWIS, General Tinio, Nueva Ecija</t>
  </si>
  <si>
    <t>Rehabilitation of Water Impounding System at Pulang Lupa SWIP, General Tinio,</t>
  </si>
  <si>
    <t>Rehabilitation of Water Impounding System at Tambo SWIP, General Tinio, Nueva</t>
  </si>
  <si>
    <t>Ecija</t>
  </si>
  <si>
    <t>Pampanga 1st District Engineering Office 200,000,000</t>
  </si>
  <si>
    <t>Construction of Slope Protection Structure at Angat-Maasim RIS, Apalit, Pampanga 15,000,000</t>
  </si>
  <si>
    <t>Construction of Slope Protection at Calulut Creek, City of San Fernando, Pampanga 50,000,000</t>
  </si>
  <si>
    <t>Construction/Rehabilitation of Slope Protection along Sapang Balen Creek, (Del CarmenBulaon portion), City of San Fernando, Pampanga</t>
  </si>
  <si>
    <t>Construction of Slope Protection along Gatiawin Creek, Arayat, Pampanga 40,000,000</t>
  </si>
  <si>
    <t>Construction of Slope Protection Structure of Victoria Drainage System at AngatMaasim RIS, Candaba, Pampanga</t>
  </si>
  <si>
    <t>Construction of Slope Protection Structure at Pampanga Delta RIS (San Patricio Dam),</t>
  </si>
  <si>
    <t>Mexico, Pampanga</t>
  </si>
  <si>
    <t>Construction of Sabo Dam at Pampanga Delta RIS (San Patricio Dam), Mexico,</t>
  </si>
  <si>
    <t>Pampanga 2nd District Engineering Office 30,000,000</t>
  </si>
  <si>
    <t>Construction of Slope Protection Structure along Porac River, Valdez Section,</t>
  </si>
  <si>
    <t>Floridablanca, Pampanga</t>
  </si>
  <si>
    <t>Pampanga 3rd District Engineering Office 155,000,000</t>
  </si>
  <si>
    <t>Construction of Sabo Dam at San Nicolas II CIS, Magalang, Pampanga 15,000,000</t>
  </si>
  <si>
    <t>Construction of Sabo Dam at Pampanga Delta RIS, Magalang, Pampanga 15,000,000</t>
  </si>
  <si>
    <t>Construction of Flood Control Structure along Sacobia River at Mabalacat City,</t>
  </si>
  <si>
    <t>Pampanga (Phase 6)</t>
  </si>
  <si>
    <t>Construction of Flood Control Structures along Sapangbato River, Margot, Angeles City,</t>
  </si>
  <si>
    <t>Construction of Flood Control Structure along Alasas Creek (Phase III), Barangay San</t>
  </si>
  <si>
    <t>Agustin, Magalang, Pampanga</t>
  </si>
  <si>
    <t>Tarlac 2nd District Engineering Office 130,000,000</t>
  </si>
  <si>
    <t>Rehabilitation of Existing Dike along Sapang Kwartel (Phase I), Barangay Minane,</t>
  </si>
  <si>
    <t>Concepcion, Tarlac</t>
  </si>
  <si>
    <t>Rehabilitation of Existing Dike along Sapang Kwartel (Phase II), Barangay Minane,</t>
  </si>
  <si>
    <t>Rehabilitation of Existing Dike along Parua River, Barangay San Vicente, Concepcion,</t>
  </si>
  <si>
    <t>Rehabilitation of Existing Dike along Parua River, Barangays Balutu to Panalicsican,</t>
  </si>
  <si>
    <t>Tarlac District Engineering Office 293,282,000</t>
  </si>
  <si>
    <t>Construction of Slope Protection Structure along Buenavista Creek at TASMORIS,</t>
  </si>
  <si>
    <t>Tarlac City, Tarlac</t>
  </si>
  <si>
    <t>Construction of Flood Control, Barangay San Miguel - Sta. Maria, San Manuel, Tarlac 50,000,000</t>
  </si>
  <si>
    <t>Rehabilitation of Sabo Dam at Camangaan West CIS, Moncada, Tarlac 15,000,000</t>
  </si>
  <si>
    <t>Rehabilitation of Sabo Dam including Drainage System at Tolega Norte CIS, Moncada,</t>
  </si>
  <si>
    <t>Construction of Slope Protection Structure along San Isidro Creek (Phase 6), Tarlac</t>
  </si>
  <si>
    <t>Construction of Flood Control Structures along Bayating River (Segment 25), Camiling,</t>
  </si>
  <si>
    <t>Construction of Flood Control Structures along Susubaen Creek (Segment 41), Ramos,</t>
  </si>
  <si>
    <t>Construction of Flood Control Structure along Dungun Creek, Package H, Paniqui,</t>
  </si>
  <si>
    <t>Zambales 1st District Engineering Office 52,976,000</t>
  </si>
  <si>
    <t>Flood Control Works along Loob-Bunga Creek, Botolan, Zambales 22,976,000</t>
  </si>
  <si>
    <t>Construction of Slope Protection Structure at NBRIS (Nayom), Santa Cruz, Zambales 15,000,000</t>
  </si>
  <si>
    <t>Construction of Slope Protection Structure at Malabon CIS, Candelaria, Zambales 15,000,000</t>
  </si>
  <si>
    <t>Zambales 2nd District Engineering Office 110,000,000</t>
  </si>
  <si>
    <t>Improvement of Calapandayan River, Subic, Zambales 50,000,000</t>
  </si>
  <si>
    <t>Improvement of Sta. Rita River, Olongapo City, Zambales 50,000,000</t>
  </si>
  <si>
    <t>Rehabilitation of East Bajac-Bajac Channel , Olongapo City 10,000,000</t>
  </si>
  <si>
    <t>Construction of Water Management for Food Security, Casiguran River Control (Section 3), Casiguran</t>
  </si>
  <si>
    <t>Construction of Water Management for Food Security, Casiguran River Control (Section 4), Casiguran</t>
  </si>
  <si>
    <t>Construction of Water Management for Food Security at Casiguran River (Section 1), Casiguran</t>
  </si>
  <si>
    <t>Construction of Water Management for Food Security at Casiguran River (Section 2), Casiguran</t>
  </si>
  <si>
    <t>Construction of Aguang Flood Control Structure, Phase 3, Baler</t>
  </si>
  <si>
    <t>Construction of Flood Control Structure along Aguang River, Baler</t>
  </si>
  <si>
    <t>Construction of Flood Control Structure along Meycauayan River and its Tributaries, Sta. 08 + 700 - Sta. 08 + 875, Barangay Caingin, Meycauyan</t>
  </si>
  <si>
    <t>Construction of Flood Control Structure along Pampanga River at Barangay Frances (Purok 5 to Purok 6), Calumpit</t>
  </si>
  <si>
    <t>Construction of Flood Mitigation Structure including Irrigation System Integration along Angat River (Package A), Purok 2, Barangay Rueda, Plaridel</t>
  </si>
  <si>
    <t>Construction of Flood Mitigation Structure including Irrigation System Integration along Angat River (Package A), Purok 6, Barangay Sipat, Plaridel</t>
  </si>
  <si>
    <t>Construction of Flood Mitigation Structure including Irrigation System Integration along Angat River (Package B), Barangay Taal, Pulilan</t>
  </si>
  <si>
    <t>Construction of Flood Mitigation Structure including Irrigation System Integration along Angat River (Package C), Barangay Taal, Pulilan</t>
  </si>
  <si>
    <t>Construction of Flood Mitigation Structure including Irrigation System Integration along Angat River (Tributary) Purok 1, Barangay Piel, Baliuag</t>
  </si>
  <si>
    <t>Construction of Flood Mitigation Structure including Irrigation System Integration along Angat River (Tributary), Package C, Purok 3, Barangay San Roque, Baliuag</t>
  </si>
  <si>
    <t>Construction of Flood Mitigation Structure including Irrigation System Integration along Angat River (Tributary), Package D, Purok 3, Barangay San Roque, Baliuag</t>
  </si>
  <si>
    <t>Construction of Flood Mitigation Structure including Irrigation System Integration along Pampanga River (Package A), Barangay San Miguel - Barangay Meysulao, Calumpit</t>
  </si>
  <si>
    <t>Construction of Flood Mitigation Structure including Irrigation System Integration along Pampanga River (Package B), Barangay San Miguel - Barangay Meysulao, Calumpit</t>
  </si>
  <si>
    <t>Construction of Flood Mitigation Structure including Irrigation System Integration along Pampanga River (Package C), Barangay San Miguel - Barangay Meysulao, Calumpit</t>
  </si>
  <si>
    <t>Construction of Flood Control Structure along Pampanga River at Barangay San Miguel (Sitio Dulong Dike), Calumpit</t>
  </si>
  <si>
    <t>Construction of Flood Control Structure along Pampanga River at Barangay Bulusan (Purok 4 to Purok 5), Calumpit</t>
  </si>
  <si>
    <t>Construction of Flood Control Structure along Pampanga River at Barangay Santa Lucia (Purok 5 to Purok 6), Calumpit</t>
  </si>
  <si>
    <t>Construction of Flood Control Structure along Angat River at Barangay Santo Cristo - Barangay Taal, Pulilan</t>
  </si>
  <si>
    <t>Construction of Flood Control Structure along Angat River at Barangay Taal, Pulilan</t>
  </si>
  <si>
    <t>Construction of Flood Mitigation Structure along Sto. Cristo River, Sta. 10+000 - Sta. 10+150, City of San Jose del Monte</t>
  </si>
  <si>
    <t>Construction of Flood Mitigation Structure along Sto. Cristo River, Sta. 10+150 - Sta. 10+300, City of San Jose del Monte</t>
  </si>
  <si>
    <t>Construction of Flood Mitigation Structure along Sto. Cristo River, Sta. 10+300 - Sta. 10+450, City of San Jose del Monte</t>
  </si>
  <si>
    <t>Construction of Flood Mitigation Structure along Sto. Cristo River, Sta. 10+450 - Sta. 10+600, City of San Jose del Monte</t>
  </si>
  <si>
    <t>Construction of Flood Mitigation Structure along Sto. Cristo River, Sta. 10+600 - Sta. 10+750, City of San Jose del Monte</t>
  </si>
  <si>
    <t>Construction of Flood Mitigation Structure along Sto. Cristo River, Sta. 10+750 - Sta. 10+900, City of San Jose del Monte</t>
  </si>
  <si>
    <t>Construction of Riverbank Protection Structure along Pampanga River at Barangay Bulusan, Calumpit</t>
  </si>
  <si>
    <t>Construction of Riverbank Protection Structure along Angat River at Barangay Santo Cristo, Pulilan</t>
  </si>
  <si>
    <t>Construction of Flood Control Structure along Angat River (Package A), Barangay Tanawan, Bustos</t>
  </si>
  <si>
    <t>Construction of Flood Control Structure along Angat River (Package B), Barangay Tanawan, Bustos</t>
  </si>
  <si>
    <t>Construction of Flood Control Structure along Angat River (Package C), Barangay Tanawan, Bustos</t>
  </si>
  <si>
    <t>Construction of Flood Control Structure along Angat River (Package D), Barangay Tanawan, Bustos</t>
  </si>
  <si>
    <t>Construction of Flood Control Structure along Angat River (Package E), Barangay Tanawan, Bustos</t>
  </si>
  <si>
    <t>Construction of Flood Control Structure along Meycauayan River, Sta. 02+275 - Sta. 02+370 (Ubihan-Liputan-Nagbalon Road Dike), Meycauayan City</t>
  </si>
  <si>
    <t>Construction of Flood Control Structure along Meycauayan River, Sta. 02+370 - Sta. 02+490 (Ubihan-Liputan-Nagbalon Road Dike), Meycauayan City</t>
  </si>
  <si>
    <t>Construction of Flood Control Structure along Meycauayan River, Sta. 01+800 - Sta. 01+895 (Ubihan-Liputan-Nagbalon Road Dike), Meycauayan City</t>
  </si>
  <si>
    <t>Construction of Flood Control Structure along Meycauayan River, Sta. 01+895 - Sta. 01+990 (Ubihan-Liputan-Nagbalon Road Dike), Meycauayan City</t>
  </si>
  <si>
    <t>Construction of Flood Control Structure along Meycauayan River, Sta. 01+990 - Sta. 02+085 (Ubihan-Liputan-Nagbalon Road Dike), Meycauayan City</t>
  </si>
  <si>
    <t>Construction of Flood Control Structure along Meycauayan River, Sta. 02+085 - Sta. 02+180 (Ubihan-Liputan-Nagbalon Road Dike), Meycauayan City</t>
  </si>
  <si>
    <t>Construction of Flood Control Structure along Meycauayan River, Sta. 02+180 - Sta. 02+275 (Ubihan-Liputan-Nagbalon Road Dike), Meycauayan City</t>
  </si>
  <si>
    <t>Construction of Valenzuela-Obando-Meycauayan (VOM) Flood Control Structure along Meycauayan River, Sta. 5+750 - Sta. 6+100, Barangay Saluysoy, Meycauayan City</t>
  </si>
  <si>
    <t>Construction of Slope Protection Structure along Maasim River, Sitio Luwasan, Barangay Akle, San Ildefonso (Segment A)</t>
  </si>
  <si>
    <t>Construction of Slope Protection Structure along Maasim River, Sitio Luwasan, Barangay Akle, San Ildefonso (Segment B)</t>
  </si>
  <si>
    <t>Construction of Longos Pumping Station along Meycauayan River, Meycauayan City</t>
  </si>
  <si>
    <t>Construction of Flood Control Structure along Angat River, Marungko-San Roque Section, Sta. 08+405 - Sta. 08+705, Angat</t>
  </si>
  <si>
    <t>Construction of Flood Control Structure along Angat River, Marungko-San Roque Section, Sta. 08+705 - Sta. 09+005, Angat</t>
  </si>
  <si>
    <t>Construction of Flood Control Structure along Angat River, Marungko-San Roque Section, Sta. 09+005 - Sta. 09+305, Angat</t>
  </si>
  <si>
    <t>Construction of Flood Control Structure along Angat River, Marungko-San Roque Section, Sta. 09+305 - Sta. 09+605, Angat</t>
  </si>
  <si>
    <t>Construction of Flood Control Structure along Meycauayan River, Sta. 06+640 - Sta. 06+760 (Longos-Zamora Section), Meycauayan City</t>
  </si>
  <si>
    <t>Construction of Flood Control Structure along Meycauayan River, Liputan - Nagbalon Section, Sta. 05+375 - Sta. 05+475, Meycauayan</t>
  </si>
  <si>
    <t>Construction of Flood Control Structure along Meycauayan River, Liputan - Nagbalon Section, Sta. 05+475 - Sta. 05+575, Meycauayan</t>
  </si>
  <si>
    <t>Construction of Flood Control Structure along Meycauayan River, Longos - Zamora Section, Sta. 06+220 - Sta. 06+340, Meycauayan</t>
  </si>
  <si>
    <t>Construction of Flood Control Structure along Meycauayan River, Sta. 04+875 - Sta. 04+975 (Liputan - Nagbalon Section), Meycauayan City</t>
  </si>
  <si>
    <t>Construction of Flood Control Structure along Meycauayan River, Sta. 04+975 - Sta. 05+075 (Liputan - Nagbalon Section), Meycauayan City</t>
  </si>
  <si>
    <t>Construction of River Control Project along Angat River, Tanawan Section, Sta. 03+610 - Sta. 04+010, Bustos, Phase 2</t>
  </si>
  <si>
    <t>Construction of Riverbank Protection along Angat River, Culianin to Cambaog, Plaridel, Phase II</t>
  </si>
  <si>
    <t>Construction of Flood Control Structure along Angat River, Barangay Palimbang - Barangay San Marcos - Barangay Balite - Barangay Sergio Bayan - Barangay Buguion, Calumpit</t>
  </si>
  <si>
    <t>Construction of Flood Control Structure along Meycauayan River and its Tributaries, Caingin-Meyland Section, Sta. 9+613 - Sta. 9+850, Meycauayan City</t>
  </si>
  <si>
    <t>Construction of Bank Protection Structure along Angat River and its tributaries, Sta. 07+500 - Sta. 07+938 (Maiboy Section), Barangay Binagbag, Angat</t>
  </si>
  <si>
    <t>Construction of Bank Protection Structure along Angat River and its tributaries, Sta. 07+938 - Sta. 08+375 (Maiboy Section), Barangay Binagbag, Angat</t>
  </si>
  <si>
    <t>Construction of Flood Control Structure along Meycauayan River, Sta. 05+860 - Sta. 06+025, Barangay Calvario to Barangay Saluysoy, Meycauayan City</t>
  </si>
  <si>
    <t>Rehabilitation of River Bank Structure along Pampanga River, Barangay San Pablo, Jaen</t>
  </si>
  <si>
    <t>Construction of Flood Control Structure along Pampanga River, Barangay Sapang, Jaen</t>
  </si>
  <si>
    <t>Construction of Flood Mitigation Structure along Peñaranda River (Phase 1), Barangay Pambuan, Gapan City</t>
  </si>
  <si>
    <t>Construction of Flood Mitigation Structure along Peñaranda River, Barangay San Nicolas, Gapan City</t>
  </si>
  <si>
    <t>Construction of Flood Mitigation Structure along Peñaranda River (Phase 2), Barangay Pambuan, Gapan City</t>
  </si>
  <si>
    <t>Construction of Flood Mitigation Structure along Peñaranda River, Barangay Malapit, San Isidro</t>
  </si>
  <si>
    <t>Construction of Flood Mitigation Structure along Peñaranda River, Barangay Callos, Peñaranda</t>
  </si>
  <si>
    <t>Construction of Slope Protection Structure along Peñaranda River (Right Side), Barangay Castellano, San Leonardo</t>
  </si>
  <si>
    <t>Construction of Flood Mitigation Structure along Peñaranda River (Left Side), Barangay Castellano, San Leonardo</t>
  </si>
  <si>
    <t>Construction of Flood Mitigation Structure along Pampanga River, Barangay Pagas, Cabanatuan City</t>
  </si>
  <si>
    <t>Construction of Flood Control Structure, Pampanga River, Barangay Bugnan, Gabaldon</t>
  </si>
  <si>
    <t>Construction of Flood Control Structure, Pampanga River, Barangay Ligaya, Gabaldon</t>
  </si>
  <si>
    <t>Water Resources Management and Construction of Flood Mitigation Structure along Eroded Pampanga River Bank (Phase II) at Barangay Cansinala, Apalit</t>
  </si>
  <si>
    <t>Water Resources Management and Construction of Flood Mitigation Structure along Eroded Pampanga River Bank (Phase III) at Barangay Cansinala, Apalit</t>
  </si>
  <si>
    <t>Water Resources Management and Construction of Flood Mitigation Structure of Pampanga River Bank (Phase II) at Barangay Sucad, Apalit</t>
  </si>
  <si>
    <t>Rehabilitation of Eroded Bank Structure along Pampanga River (Phase III), San Mateo, Arayat</t>
  </si>
  <si>
    <t>Construction of Flood Control Structure along Rio Chico River (Phase 1), Magalang</t>
  </si>
  <si>
    <t>Construction of Flood Control Structure along Rio Chico River (Phase 2), Magalang</t>
  </si>
  <si>
    <t>Rehabilitation of Eroded Pampanga River Bank at Barangay Bebe Anac, Masantol</t>
  </si>
  <si>
    <t>Rehabilitation of Eroded Pampanga River Bank at Barangay Candelaria, Macabebe</t>
  </si>
  <si>
    <t>Rehabilitation of Eroded Pampanga River Bank at Barangay Cansinala, Apalit</t>
  </si>
  <si>
    <t>Construction of Slope Protection Structure along Pampanga River Bank, Barangay Sucad, Apalit</t>
  </si>
  <si>
    <t>Construction of Slope Protection Structure along Pampanga River Bank, Barangay Sulipan, Apalit</t>
  </si>
  <si>
    <t>Rehabilitation of Eroded Pampanga River Bank (Phase I), Barangay Tabuyuc, Apalit</t>
  </si>
  <si>
    <t>Rehabilitation of Eroded Pampanga River Bank (Phase II), Barangay Tabuyuc, Apalit</t>
  </si>
  <si>
    <t>Rehabilitation of Eroded Protection Dike along Pampanga River, Barangay Consuelo, Macabebe</t>
  </si>
  <si>
    <t>Construction of Flood Mitigation Structure along Rio Chico River, Phase IV, Barangay Matayumtayum, La Paz</t>
  </si>
  <si>
    <t>Construction of Flood Mitigation Structure along Rio Chico River, Phase V, Barangay Matayumtayum, La Paz</t>
  </si>
  <si>
    <t>Construction of Flood Mitigation Structure along the banks of Rio Chico River in Barangay Lomboy (Phase VI), La Paz</t>
  </si>
  <si>
    <t>Construction of Flood Mitigation Structure along the banks of Rio Chico River in Barangay Lomboy (Phase VII), La Paz</t>
  </si>
  <si>
    <t>Construction of Flood Control Structure along Rio Chico River, Segment 27, Victoria</t>
  </si>
  <si>
    <t>Rehabilitation of Dike along O'Donnell River, Right Bank of Barangay Santa Lucia Section, Segment B, Capas</t>
  </si>
  <si>
    <t>Rehabilitation of Dike along O'Donnell River, Right Bank of Barangay Santa Lucia Section, Segment C, Capas</t>
  </si>
  <si>
    <t>Rehabilitation of Dike along O'Donnell River, Right Bank of Barangay Lawy Section, Part B, Capas</t>
  </si>
  <si>
    <t>Rehabilitation of Dike along O'Donnell River, Right Bank, Barangay Sta. Lucia Section, Segment B, Capas</t>
  </si>
  <si>
    <t>Rehabilitation of Dike along O'Donnell River, Right Bank, Barangay Sta. Lucia Section, Segment C, Capas</t>
  </si>
  <si>
    <t>Rehabilitation of Dike along O'Donnell River, Right Bank, Barangay Sta. Lawy Section, Part B, Capas</t>
  </si>
  <si>
    <t>Construction of Slope Protection Structure along San Isidro Creek (Phase 4), Tarlac City</t>
  </si>
  <si>
    <t>Construction of Bank Slope Protection Structure along Rio Chico River (Segment 42), Victoria</t>
  </si>
  <si>
    <t>Construction of Flood Control Structure along Moriones River Control Structure, (Left Bank, Segment 4), Tarlac City</t>
  </si>
  <si>
    <t>Construction of Flood Control Structure along Rio Chico River (Segment 21), Victoria</t>
  </si>
  <si>
    <t>Construction of Flood Control Structure along Camiling River, Mayantoc Section (Segment 1), Mayantoc</t>
  </si>
  <si>
    <t>Construction of Flood Control Structure along Camiling River, Mayantoc Section (Segment 2), Mayantoc</t>
  </si>
  <si>
    <t>Construction of Flood Control Structure along Camiling River, Mayantoc Section (Segment 3), Mayantoc</t>
  </si>
  <si>
    <t>Construction of Flood Control Structure along Tarlac River - O'Donell River Control, Balanti - Armenia Section (Segment 26), Tarlac City</t>
  </si>
  <si>
    <t>Construction of Flood Control Structure along Tarlac River - O'Donell River Control, Balanti - Armenia Section (Segment 27), Tarlac City</t>
  </si>
  <si>
    <t>Construction of Flood Control Structure along Rio Chico River (Segment 30), Victoria</t>
  </si>
  <si>
    <t>Construction of Flood Barrier along Marangla River, Iba</t>
  </si>
  <si>
    <t>Construction of Flood Protection Structure along Nayum River (Guisguis Section), Sta. Cruz</t>
  </si>
  <si>
    <t>Construction of Slope Protection Structure along Sto. Tomas River (Maculcol Dike) North approach, Phase 1, San Narciso</t>
  </si>
  <si>
    <t>Construction of Slope Protection Structure along Sto. Tomas River (Maculcol Dike) North approach, Phase 2, San Narciso</t>
  </si>
  <si>
    <t>Construction of Slope Protection Structure along Sto. Tomas River (Maculcol Dike) North approach, Phase 3, San Narciso</t>
  </si>
  <si>
    <t>Construction of Slope Protection Structure along Sto. Tomas River (Maculcol Dike) North approach, Phase 4, San Narciso</t>
  </si>
  <si>
    <t>Construction of Slope Protection Structure along Sto. Tomas River (Maculcol Dike) North approach, Phase 5, San Narciso</t>
  </si>
  <si>
    <t>Construction of Slope Protection Structure along Sto. Tomas River (Maculcol Dike) South approach, Phase 1, San Narciso</t>
  </si>
  <si>
    <t>Construction of Slope Protection Structure along Sto. Tomas River (Maculcol Dike) South approach, Phase 2, San Narciso</t>
  </si>
  <si>
    <t>Construction of Slope Protection Structure along Sto. Tomas River (Maculcol Dike) South approach, Phase 3, San Narciso</t>
  </si>
  <si>
    <t>Construction of Slope Protection Structure along Sto. Tomas River (Maculcol Dike) South approach, Phase 4, San Narciso</t>
  </si>
  <si>
    <t>Construction of Slope Protection Structure along Sto. Tomas River (Maculcol Dike) South approach, Phase 5, San Narciso</t>
  </si>
  <si>
    <t>Construction of Slope Protection Structure along Gabor River (South Side), Phase 1, San Felipe</t>
  </si>
  <si>
    <t>Construction of Revetment along Gabor River, Phase 4, San Felipe</t>
  </si>
  <si>
    <t>Construction of Revetment along Gabor River, Phase 5, San Felipe</t>
  </si>
  <si>
    <t>Region III 1,089,882,000</t>
  </si>
  <si>
    <t>Bulacan 2nd District Engineering Office 264,882,000</t>
  </si>
  <si>
    <t>Construction of Flood Control Structure along Angat River, Poblacion Section,</t>
  </si>
  <si>
    <t>Sta.14+834 - Sta. 14+922, Norzagaray, Bulacan</t>
  </si>
  <si>
    <t>Rehabilitation of various Pumping Stations along Major River Basins, Marilao &amp;</t>
  </si>
  <si>
    <t>Meycauayan River, Bulacan</t>
  </si>
  <si>
    <t>Construction of Flood Control Structure along Angat River, Poblacion Section, Sta.</t>
  </si>
  <si>
    <t>14+922 - Sta. 14+988, Norzagaray, Bulacan</t>
  </si>
  <si>
    <t>14+988 - Sta. 15+065, Norzagaray, Bulacan</t>
  </si>
  <si>
    <t>Construction of Flood Control Structure along Angat River, Barangay Laog to Barangay</t>
  </si>
  <si>
    <t>Pinagtulayan, Sta. 15+560 - Sta. 15+648, Norzagaray, Bulacan</t>
  </si>
  <si>
    <t>Construction of Flood Control Structure along Angat River, Marungko-San Roque</t>
  </si>
  <si>
    <t>Section, Sta. 09 + 605 - Sta. 09 + 905, Angat, Bulacan</t>
  </si>
  <si>
    <t>Pinagtulayan, Sta. 15+648 - Sta. 15+714, Norzagaray, Bulacan</t>
  </si>
  <si>
    <t>Nueva Ecija 1st District Engineering Office 290,000,000</t>
  </si>
  <si>
    <t>Construction of Flood Control Structure along Rio Chico River, Barangay Macamias,</t>
  </si>
  <si>
    <t>Guimba, Nueva Ecija</t>
  </si>
  <si>
    <t>Construction of Flood Control Structure along Rio Chico River, Barangay Partida I,</t>
  </si>
  <si>
    <t>Construction of Flood Control Structure along Talavera River, Barangay Pulong San</t>
  </si>
  <si>
    <t>Miguel, Talavera, Nueva Ecija</t>
  </si>
  <si>
    <t>Construction of Flood Control Structure along Rio Chico River, Barangay Partida II,</t>
  </si>
  <si>
    <t>Construction of Flood Control Structure along Rio Chico River, Barangay Casongsong,</t>
  </si>
  <si>
    <t>Construction of Flood Control Structure along Rio Chico River, Barangay Santo Rosario</t>
  </si>
  <si>
    <t>Young, Zaragoza, Nueva Ecija</t>
  </si>
  <si>
    <t>Nueva Ecija 2nd District Engineering Office 120,000,000</t>
  </si>
  <si>
    <t>Construction of Alua Slope Protection Structure along Pampanga River, Barangay Alua,</t>
  </si>
  <si>
    <t>Phase 2, San Isidro, Nueva Ecija</t>
  </si>
  <si>
    <t>Construction of Flood Mitigation Structure along Pampanga River, Barangay Alua,</t>
  </si>
  <si>
    <t>Phase 1, San Isidro, Nueva Ecija</t>
  </si>
  <si>
    <t>Construction of Flood Mitigation Structure along Pampanga River, Barangay Calaba,</t>
  </si>
  <si>
    <t>San Isidro, Nueva Ecija</t>
  </si>
  <si>
    <t>Pampanga 1st District Engineering Office 100,000,000</t>
  </si>
  <si>
    <t>Construction of Flood Control Structure along Pampanga River, (Downstream-Left</t>
  </si>
  <si>
    <t>Bank), Barangay Consuelo, Macabebe, Pampanga</t>
  </si>
  <si>
    <t>Construction of Flood Control Structure along Pampanga River, (Downstream-Right</t>
  </si>
  <si>
    <t>Tarlac District Engineering Office 65,000,000</t>
  </si>
  <si>
    <t>Construction of Slope Protection Structure along Rio Chico at PRIS SDC, Victoria, Tarlac 15,000,000</t>
  </si>
  <si>
    <t>Construction of Bank Slope Protection Structure along Rio Chico River, Segment 4,</t>
  </si>
  <si>
    <t>Victoria, Tarlac</t>
  </si>
  <si>
    <t>Zambales 1st District Engineering Office 250,000,000</t>
  </si>
  <si>
    <t>Construction of Slope Protection Structure along Gabor River (South Side), Phase 2,</t>
  </si>
  <si>
    <t>San Felipe, Zambales</t>
  </si>
  <si>
    <t>Construction of Flood Stabilization Structure along Gabor River, Phase 1, San Felipe,</t>
  </si>
  <si>
    <t>Construction of Flood Stabilization Structure along Gabor River, Phase 2, San Felipe,</t>
  </si>
  <si>
    <t>Construction of Flood Stabilization Structure along Gabor River, Phase 4, San Felipe,</t>
  </si>
  <si>
    <t>Construction of Flood Stabilization Structure along Gabor River, Phase 3, San Felipe,</t>
  </si>
  <si>
    <t>Region III 12,758,624,000</t>
  </si>
  <si>
    <t>Construction of Water Management for Food Security, Casiguran River Control (Section</t>
  </si>
  <si>
    <t>3), Casiguran, Aurora</t>
  </si>
  <si>
    <t>4), Casiguran, Aurora</t>
  </si>
  <si>
    <t>Construction of Flood Control Structure along Meycauayan River and its Tributaries,</t>
  </si>
  <si>
    <t>Sta. 08 + 700 - Sta. 08 + 875, Barangay Caingin, Meycauyan, Bulacan</t>
  </si>
  <si>
    <t>Construction of Flood Mitigation Structure along Rio Chico River, Phase IV, Barangay</t>
  </si>
  <si>
    <t>Matayumtayum, La Paz, Tarlac</t>
  </si>
  <si>
    <t>Construction of Flood Mitigation Structure along Rio Chico River, Phase V, Barangay</t>
  </si>
  <si>
    <t>Construction of Flood Barrier along Marangla River, Iba, Zambales 100,000,000</t>
  </si>
  <si>
    <t>Construction of Flood Control Structure along Pampanga River at Barangay Frances</t>
  </si>
  <si>
    <t>(Purok 5 to Purok 6), Calumpit, Bulacan</t>
  </si>
  <si>
    <t>Construction of Flood Protection Structure along Nayum River (Guisguis Section), Sta.</t>
  </si>
  <si>
    <t>Cruz, Zambales</t>
  </si>
  <si>
    <t>Construction of Flood Mitigation Structure along the banks of Rio Chico River in</t>
  </si>
  <si>
    <t>Barangay Lomboy (Phase VI), La Paz, Tarlac</t>
  </si>
  <si>
    <t>Barangay Lomboy (Phase VII), La Paz, Tarlac</t>
  </si>
  <si>
    <t>Angat River (Package A), Purok 2, Barangay Rueda, Plaridel, Bulacan</t>
  </si>
  <si>
    <t>Angat River (Package A), Purok 6, Barangay Sipat, Plaridel, Bulacan</t>
  </si>
  <si>
    <t>Angat River (Package B), Barangay Taal, Pulilan, Bulacan</t>
  </si>
  <si>
    <t>Angat River (Package C), Barangay Taal, Pulilan, Bulacan</t>
  </si>
  <si>
    <t>Angat River (Tributary) Purok 1, Barangay Piel, Baliuag, Bulacan</t>
  </si>
  <si>
    <t>Angat River (Tributary), Package C, Purok 3, Barangay San Roque, Baliuag, Bulacan</t>
  </si>
  <si>
    <t>Angat River (Tributary), Package D, Purok 3, Barangay San Roque, Baliuag, Bulacan</t>
  </si>
  <si>
    <t>Pampanga River (Package A), Barangay San Miguel - Barangay Meysulao, Calumpit,</t>
  </si>
  <si>
    <t>Pampanga River (Package B), Barangay San Miguel - Barangay Meysulao, Calumpit,</t>
  </si>
  <si>
    <t>Pampanga River (Package C), Barangay San Miguel - Barangay Meysulao, Calumpit,</t>
  </si>
  <si>
    <t>Construction of Water Management for Food Security at Casiguran River (Section 1),</t>
  </si>
  <si>
    <t>Casiguran, Aurora</t>
  </si>
  <si>
    <t>Construction of Water Management for Food Security at Casiguran River (Section 2),</t>
  </si>
  <si>
    <t>Water Resources Management and Construction of Flood Mitigation Structure along</t>
  </si>
  <si>
    <t>Eroded Pampanga River Bank (Phase II) at Barangay Cansinala, Apalit, Pampanga</t>
  </si>
  <si>
    <t>Eroded Pampanga River Bank (Phase III) at Barangay Cansinala, Apalit, Pampanga</t>
  </si>
  <si>
    <t>Water Resources Management and Construction of Flood Mitigation Structure of</t>
  </si>
  <si>
    <t>Pampanga River Bank (Phase II) at Barangay Sucad, Apalit, Pampanga</t>
  </si>
  <si>
    <t>Construction of Flood Control Structure along Pampanga River at Barangay San Miguel</t>
  </si>
  <si>
    <t>(Sitio Dulong Dike), Calumpit, Bulacan</t>
  </si>
  <si>
    <t>Construction of Flood Control Structure along Pampanga River at Barangay Bulusan</t>
  </si>
  <si>
    <t>(Purok 4 to Purok 5), Calumpit, Bulacan</t>
  </si>
  <si>
    <t>Construction of Flood Control Structure along Pampanga River at Barangay Santa Lucia</t>
  </si>
  <si>
    <t>Construction of Flood Control Structure along Angat River at Barangay Santo Cristo -</t>
  </si>
  <si>
    <t>Barangay Taal, Pulilan, Bulacan</t>
  </si>
  <si>
    <t>Construction of Flood Control Structure along Angat River at Barangay Taal, Pulilan,</t>
  </si>
  <si>
    <t>Construction of Flood Mitigation Structure along Sto. Cristo River, Sta. 10+000 - Sta.</t>
  </si>
  <si>
    <t>10+150, City of San Jose del Monte, Bulacan</t>
  </si>
  <si>
    <t>Construction of Flood Mitigation Structurealong Sto. Cristo River, Sta. 10+150 - Sta.</t>
  </si>
  <si>
    <t>10+300, City of San Jose del Monte, Bulacan</t>
  </si>
  <si>
    <t>Construction of Flood Mitigation Structurealong Sto. Cristo River, Sta. 10+300 - Sta.</t>
  </si>
  <si>
    <t>10+450, City of San Jose del Monte, Bulacan</t>
  </si>
  <si>
    <t>Construction of Flood Mitigation Structurealong Sto. Cristo River, Sta. 10+450 - Sta.</t>
  </si>
  <si>
    <t>10+600, City of San Jose del Monte, Bulacan</t>
  </si>
  <si>
    <t>Construction of Flood Mitigation Structurealong Sto. Cristo River, Sta. 10+600 - Sta.</t>
  </si>
  <si>
    <t>10+750, City of San Jose del Monte, Bulacan</t>
  </si>
  <si>
    <t>Construction of Flood Mitigation Structurealong Sto. Cristo River, Sta. 10+750 - Sta.</t>
  </si>
  <si>
    <t>10+900, City of San Jose del Monte, Bulacan</t>
  </si>
  <si>
    <t>Construction of Slope Protection Structure along Sto. Tomas River (Maculcol Dike)</t>
  </si>
  <si>
    <t>North approach, Phase 1, San Narciso, Zambales</t>
  </si>
  <si>
    <t>North approach, Phase 2, San Narciso, Zambales</t>
  </si>
  <si>
    <t>North approach, Phase 3, San Narciso, Zambales</t>
  </si>
  <si>
    <t>North approach, Phase 4, San Narciso, Zambales</t>
  </si>
  <si>
    <t>North approach, Phase 5, San Narciso, Zambales</t>
  </si>
  <si>
    <t>South approach, Phase 1, San Narciso, Zambales</t>
  </si>
  <si>
    <t>South approach, Phase 2, San Narciso, Zambales</t>
  </si>
  <si>
    <t>South approach, Phase 3, San Narciso, Zambales</t>
  </si>
  <si>
    <t>South approach, Phase 4, San Narciso, Zambales</t>
  </si>
  <si>
    <t>South approach, Phase 5, San Narciso, Zambales</t>
  </si>
  <si>
    <t>Construction of Riverbank Protection Structure along Pampanga River at Barangay</t>
  </si>
  <si>
    <t>Bulusan, Calumpit, Bulacan</t>
  </si>
  <si>
    <t>Construction of Riverbank Protection Structure along Angat River at Barangay Santo</t>
  </si>
  <si>
    <t>Cristo, Pulilan, Bulacan</t>
  </si>
  <si>
    <t>Construction of Flood Control Structure along Angat River (Package A), Barangay</t>
  </si>
  <si>
    <t>Tanawan, Bustos, Bulacan</t>
  </si>
  <si>
    <t>Construction of Flood Control Structure along Angat River (Package B), Barangay</t>
  </si>
  <si>
    <t>Construction of Flood Control Structure along Angat River (Package C), Barangay</t>
  </si>
  <si>
    <t>Construction of Flood Control Structure along Angat River (Package D), Barangay</t>
  </si>
  <si>
    <t>Construction of Flood Control Structure along Angat River (Package E), Barangay</t>
  </si>
  <si>
    <t>Construction of Flood Control Structure along Meycauayan River, Sta. 02+275-</t>
  </si>
  <si>
    <t>Sta.02+370 (Ubihan-Liputan-Nagbalon Road Dike), Meycauayan City, Bulacan</t>
  </si>
  <si>
    <t>Construction of Flood Control Structure along Meycauayan River, Sta. 02+370-</t>
  </si>
  <si>
    <t>Sta.02+490 (Ubihan-Liputan-Nagbalon Road Dike), Meycauayan City, Bulacan</t>
  </si>
  <si>
    <t>Construction of Flood Control Structure along Meycauayan River, Sta. 01+800-</t>
  </si>
  <si>
    <t>Sta.01+895 (Ubihan-Liputan-Nagbalon Road Dike), Meycauayan City, Bulacan</t>
  </si>
  <si>
    <t>Construction of Flood Control Structure along Meycauayan River, Sta. 01+895-</t>
  </si>
  <si>
    <t>Sta.01+990 (Ubihan-Liputan-Nagbalon Road Dike), Meycauayan City, Bulacan</t>
  </si>
  <si>
    <t>Construction of Flood Control Structure along Meycauayan River, Sta. 01+990-</t>
  </si>
  <si>
    <t>Sta.02+085 (Ubihan-Liputan-Nagbalon Road Dike), Meycauayan City, Bulacan</t>
  </si>
  <si>
    <t>Construction of Flood Control Structure along Meycauayan River, Sta. 02+085-</t>
  </si>
  <si>
    <t>Sta.02+180 (Ubihan-Liputan-Nagbalon Road Dike), Meycauayan City, Bulacan</t>
  </si>
  <si>
    <t>Construction of Flood Control Structure along Meycauayan River, Sta. 02+180-</t>
  </si>
  <si>
    <t>Sta.02+275 (Ubihan-Liputan-Nagbalon Road Dike), Meycauayan City, Bulacan</t>
  </si>
  <si>
    <t>Rehabilitation of River Bank Structure along Pampanga River, Barangay San Pablo,</t>
  </si>
  <si>
    <t>Jaen, Nueva Ecija</t>
  </si>
  <si>
    <t>Construction of Slope Protection Structure along Gabor River (South Side), Phase 1,</t>
  </si>
  <si>
    <t>Construction of Flood Control Structure along Rio Chico River, Segment 27, Victoria,</t>
  </si>
  <si>
    <t>Construction of Valenzuela-Obando-Meycauayan (VOM) Flood Control Structure along</t>
  </si>
  <si>
    <t>Meycauayan River, Sta. 5 + 750 - Sta. 6 + 100, Barangay Saluysoy, Meycauayan City,</t>
  </si>
  <si>
    <t>Rehabilitation of Dike along O'Donnell River, Right Bank of Barangay Santa Lucia</t>
  </si>
  <si>
    <t>Section, Segment B, Capas ,Tarlac</t>
  </si>
  <si>
    <t>Section, Segment C, Capas ,Tarlac</t>
  </si>
  <si>
    <t>Rehabilitation of Dike along O'Donnell River, Right Bank of Barangay Lawy Section,</t>
  </si>
  <si>
    <t>Part B, Capas ,Tarlac</t>
  </si>
  <si>
    <t>Rehabilitation of Dike along O'Donnell River, Right Bank, Barangay Sta. Lucia Section,</t>
  </si>
  <si>
    <t>Segment B, Capas, Tarlac</t>
  </si>
  <si>
    <t>Segment C, Capas, Tarlac</t>
  </si>
  <si>
    <t>Rehabilitation of Dike along O'Donnell River, Right Bank, Barangay Sta. Lawy Section,</t>
  </si>
  <si>
    <t>Part B, Capas, Tarlac</t>
  </si>
  <si>
    <t>Construction of Slope Protection Structure along Maasim River, Sitio Luwasan,</t>
  </si>
  <si>
    <t>Barangay Akle, San Ildefonso, Bulacan (Segment A)</t>
  </si>
  <si>
    <t>Barangay Akle, San Ildefonso, Bulacan (Segment B)</t>
  </si>
  <si>
    <t>Construction of Longos Pumping Station along Meycauayan River, Meycauayan City,</t>
  </si>
  <si>
    <t>Section, Sta. 08 + 405 - Sta. 08 + 705, Angat, Bulacan</t>
  </si>
  <si>
    <t>Section, Sta. 08 + 705 - Sta. 09 + 005, Angat, Bulacan</t>
  </si>
  <si>
    <t>Section, Sta. 09 + 005 - Sta. 09 + 305, Angat, Bulacan</t>
  </si>
  <si>
    <t>Section, Sta. 09 + 305 - Sta. 09 + 605, Angat, Bulacan</t>
  </si>
  <si>
    <t>Construction of Slope Protection Structure along San Isidro Creek (Phase 4), Tarlac</t>
  </si>
  <si>
    <t>Construction of Flood Control Structure along Meycauayan River, Sta. 06+640 - Sta.</t>
  </si>
  <si>
    <t>06+760 (Longos-Zamora Section), Meycauayan City, Bulacan</t>
  </si>
  <si>
    <t>Construction of Bank Slope Protection Structure along Rio Chico River (Segment 42),</t>
  </si>
  <si>
    <t>Construction of Flood Control Structure along Meycauayan River, Liputan - Nagbalon</t>
  </si>
  <si>
    <t>Section, Sta. 05 + 375 - Sta. 05 + 475, Meycauayan, Bulacan</t>
  </si>
  <si>
    <t>Section, Sta. 05 + 475 - Sta. 05 + 575, Meycauayan, Bulacan</t>
  </si>
  <si>
    <t>Construction of Flood Control Structure along Meycauayan River, Longos - Zamora</t>
  </si>
  <si>
    <t>Section, Sta. 06 + 220 - Sta. 06 + 340, Meycauayan, Bulacan</t>
  </si>
  <si>
    <t>Construction of Flood Control Structure along Moriones River Control Structure, (Left</t>
  </si>
  <si>
    <t>Bank, Segment 4), Tarlac City, Tarlac</t>
  </si>
  <si>
    <t>Construction of Revetment along Gabor River, Phase 4, San Felipe, Zambales 100,000,000</t>
  </si>
  <si>
    <t>Construction of Revetment along Gabor River, Phase 5, San Felipe, Zambales 50,000,000</t>
  </si>
  <si>
    <t>Construction of Flood Control Structure along Rio Chico River (Segment 21), Victoria,</t>
  </si>
  <si>
    <t>Construction of Flood Control Structure along Pampanga River, Barangay Sapang,</t>
  </si>
  <si>
    <t>Rehabilitation of Eroded Bank Structure along Pampanga River (Phase III), San Mateo,</t>
  </si>
  <si>
    <t>Construction of Flood Control Structure along Meycauayan River, Sta. 04+875 - Sta.</t>
  </si>
  <si>
    <t>04+975 (Liputan - Nagbalon Section), Meycauayan City, Bulacan</t>
  </si>
  <si>
    <t>Construction of Flood Control Structure along Meycauayan River, Sta. 04+975 - Sta.</t>
  </si>
  <si>
    <t>05+075 (Liputan - Nagbalon Section), Meycauayan City, Bulacan</t>
  </si>
  <si>
    <t>Construction of Flood Control Structure along Rio Chico River (Phase 1), Magalang,</t>
  </si>
  <si>
    <t>Construction of Flood Control Structure along Rio Chico River (Phase 2), Magalang,</t>
  </si>
  <si>
    <t>Rehabilitation of Eroded Pampanga River Bank at Barangay Bebe Anac, Masantol,</t>
  </si>
  <si>
    <t>Rehabilitation of Eroded Pampanga River Bank at Barangay Candelaria, Macabebe,</t>
  </si>
  <si>
    <t>Rehabilitation of Eroded Pampanga River Bank at Barangay Cansinala, Apalit,</t>
  </si>
  <si>
    <t>Construction of Slope Protection Structure along Pampanga River Bank, Barangay</t>
  </si>
  <si>
    <t>Sucad, Apalit, Pampanga</t>
  </si>
  <si>
    <t>Sulipan, Apalit, Pampanga</t>
  </si>
  <si>
    <t>Rehabilitation of Eroded Pampanga River Bank (Phase I), Barangay Tabuyuc, Apalit,</t>
  </si>
  <si>
    <t>Rehabilitation of Eroded Pampanga River Bank (Phase II), Barangay Tabuyuc, Apalit,</t>
  </si>
  <si>
    <t>Construction of Flood Control Structure along Camiling River, Mayantoc Section</t>
  </si>
  <si>
    <t>(Segment 1), Mayantoc, Tarlac</t>
  </si>
  <si>
    <t>(Segment 2), Mayantoc, Tarlac</t>
  </si>
  <si>
    <t>(Segment 3), Mayantoc, Tarlac</t>
  </si>
  <si>
    <t>Construction of Flood Mitigation Structure along Peñaranda River (Phase 1), Barangay</t>
  </si>
  <si>
    <t>Pambuan, Gapan City, Nueva Ecija</t>
  </si>
  <si>
    <t>Construction of Flood Mitigation Structure along Peñaranda River, Barangay San</t>
  </si>
  <si>
    <t>Nicolas, Gapan City, Nueva Ecija</t>
  </si>
  <si>
    <t>Construction of Flood Mitigation Structure along Peñaranda River (Phase 2), Barangay</t>
  </si>
  <si>
    <t>Construction of Flood Mitigation Structure along Peñaranda River, Barangay Malapit,</t>
  </si>
  <si>
    <t>Construction of Flood Mitigation Structure along Peñaranda River, Barangay Callos,</t>
  </si>
  <si>
    <t>Peñaranda, Nueva Ecija</t>
  </si>
  <si>
    <t>Construction of Slope Protection Structure along Peñaranda River (Right Side),</t>
  </si>
  <si>
    <t>Barangay Castellano, San Leonardo, Nueva Ecija</t>
  </si>
  <si>
    <t>Construction of Flood Mitigation Structure along Peñaranda River (Left Side), Barangay</t>
  </si>
  <si>
    <t>Castellano, San Leonardo, Nueva Ecija</t>
  </si>
  <si>
    <t>Construction of River Control Project along Angat River, Tanawan Section, Sta. 03+610</t>
  </si>
  <si>
    <t>- Sta. 04+010, Bustos, Bulacan, Phase 2</t>
  </si>
  <si>
    <t>Construction of Riverbank Protection along Angat River, Culianin to Cambaog, Plaridel,</t>
  </si>
  <si>
    <t>Bulacan, Phase II</t>
  </si>
  <si>
    <t>Construction of Flood Control Structure along Angat River, Barangay Palimbang -</t>
  </si>
  <si>
    <t>Barangay San Marcos - Barangay Balite - Barangay Sergio Bayan - Barangay Buguion,</t>
  </si>
  <si>
    <t>Construction of Flood Mitigation Structure along Pampanga River, Barangay Pagas,</t>
  </si>
  <si>
    <t>Cabanatuan City, Nueva Ecija</t>
  </si>
  <si>
    <t>Construction of Flood Control Structure, Pampanga River, Barangay Bugnan, Gabaldon,</t>
  </si>
  <si>
    <t>Construction of Flood Control Structure, Pampanga River, Barangay Ligaya, Gabaldon,</t>
  </si>
  <si>
    <t>Construction of Aguang Flood Control Structure, Phase 3, Baler, Aurora 200,000,000</t>
  </si>
  <si>
    <t>Construction of Flood Control Structure along Aguang River, Baler, Aurora 100,000,000</t>
  </si>
  <si>
    <t>Rehabilitation of Eroded Protection Dike along Pampanga River, Barangay Consuelo,</t>
  </si>
  <si>
    <t>Macabebe, Pampanga</t>
  </si>
  <si>
    <t>Caingin-Meyland Section, Sta. 9 + 613 - Sta. 9 + 850, Meycauayan City, Bulacan</t>
  </si>
  <si>
    <t>Construction of Bank Protection Structure along Angat River and its tributaries, Sta.</t>
  </si>
  <si>
    <t>07+500 - Sta. 07+938 (Maiboy Section), Barangay Binagbag, Angat, Bulacan</t>
  </si>
  <si>
    <t>07+938 - Sta. 08+375 (Maiboy Section), Barangay Binagbag, Angat, Bulacan</t>
  </si>
  <si>
    <t>Construction of Flood Control Structure along Tarlac River - O' Donell River Control,</t>
  </si>
  <si>
    <t>Balanti - Armenia Section (Segment 26), Tarlac City, Tarlac</t>
  </si>
  <si>
    <t>Balanti - Armenia Section (Segment 27), Tarlac City, Tarlac</t>
  </si>
  <si>
    <t>Construction of Flood Control Structure along Meycauayan River, Sta. 05 + 860 - Sta.</t>
  </si>
  <si>
    <t>06 + 025, Barangay Calvario to Barangay Saluysoy, Meycauayan City, Bulacan</t>
  </si>
  <si>
    <t>Construction of Flood Control Structure along Rio Chico River (Segment 30), Victoria,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</si>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</sst>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
  </numFmts>
  <fonts count="63" x14ac:knownFonts="1">
    <font>
      <sz val="11"/>
      <color theme="1"/>
      <name val="Calibri"/>
      <scheme val="minor"/>
    </font>
    <font>
      <b/>
      <sz val="11"/>
      <color theme="1"/>
      <name val="Calibri"/>
      <family val="2"/>
      <scheme val="minor"/>
    </font>
    <font>
      <sz val="11"/>
      <color theme="1"/>
      <name val="Calibri"/>
      <family val="2"/>
      <scheme val="minor"/>
    </font>
    <font>
      <b/>
      <sz val="15"/>
      <color theme="1"/>
      <name val="Calibri"/>
      <family val="2"/>
    </font>
    <font>
      <b/>
      <sz val="12"/>
      <color theme="1"/>
      <name val="Calibri"/>
      <family val="2"/>
    </font>
    <font>
      <b/>
      <sz val="12"/>
      <color rgb="FF0000FF"/>
      <name val="Calibri"/>
      <family val="2"/>
    </font>
    <font>
      <b/>
      <sz val="12"/>
      <color rgb="FF9900FF"/>
      <name val="Calibri"/>
      <family val="2"/>
    </font>
    <font>
      <b/>
      <sz val="12"/>
      <color rgb="FF6AA84F"/>
      <name val="Calibri"/>
      <family val="2"/>
    </font>
    <font>
      <sz val="15"/>
      <color theme="1"/>
      <name val="Calibri"/>
      <family val="2"/>
      <scheme val="minor"/>
    </font>
    <font>
      <b/>
      <sz val="15"/>
      <color rgb="FFFF0000"/>
      <name val="Calibri"/>
      <family val="2"/>
      <scheme val="minor"/>
    </font>
    <font>
      <b/>
      <sz val="11"/>
      <color theme="1"/>
      <name val="Calibri"/>
      <family val="2"/>
    </font>
    <font>
      <sz val="11"/>
      <color rgb="FF0000FF"/>
      <name val="Calibri"/>
      <family val="2"/>
    </font>
    <font>
      <sz val="11"/>
      <color rgb="FF9900FF"/>
      <name val="Calibri"/>
      <family val="2"/>
    </font>
    <font>
      <sz val="11"/>
      <color rgb="FF6AA84F"/>
      <name val="Calibri"/>
      <family val="2"/>
    </font>
    <font>
      <sz val="11"/>
      <color rgb="FFFF0000"/>
      <name val="Calibri"/>
      <family val="2"/>
      <scheme val="minor"/>
    </font>
    <font>
      <sz val="11"/>
      <color theme="1"/>
      <name val="Calibri"/>
      <family val="2"/>
    </font>
    <font>
      <sz val="11"/>
      <color rgb="FF0000FF"/>
      <name val="Calibri"/>
      <family val="2"/>
      <scheme val="minor"/>
    </font>
    <font>
      <sz val="11"/>
      <color rgb="FF9900FF"/>
      <name val="Calibri"/>
      <family val="2"/>
      <scheme val="minor"/>
    </font>
    <font>
      <sz val="11"/>
      <color rgb="FF6AA84F"/>
      <name val="Calibri"/>
      <family val="2"/>
      <scheme val="minor"/>
    </font>
    <font>
      <sz val="11"/>
      <color rgb="FFFF0000"/>
      <name val="Calibri"/>
      <family val="2"/>
    </font>
    <font>
      <b/>
      <sz val="11"/>
      <color rgb="FFFF0000"/>
      <name val="Calibri"/>
      <family val="2"/>
      <scheme val="minor"/>
    </font>
    <font>
      <sz val="11"/>
      <color rgb="FF000000"/>
      <name val="Calibri"/>
      <family val="2"/>
    </font>
    <font>
      <b/>
      <sz val="11"/>
      <color rgb="FFFFFFFF"/>
      <name val="Calibri"/>
      <family val="2"/>
    </font>
    <font>
      <sz val="11"/>
      <name val="Calibri"/>
      <family val="2"/>
    </font>
    <font>
      <i/>
      <sz val="11"/>
      <color theme="1"/>
      <name val="Calibri"/>
      <family val="2"/>
    </font>
    <font>
      <i/>
      <sz val="11"/>
      <color theme="1"/>
      <name val="Calibri"/>
      <family val="2"/>
      <scheme val="minor"/>
    </font>
    <font>
      <b/>
      <sz val="11"/>
      <color rgb="FFFF0000"/>
      <name val="Calibri"/>
      <family val="2"/>
    </font>
    <font>
      <sz val="9"/>
      <color theme="1"/>
      <name val="Calibri"/>
      <family val="2"/>
    </font>
    <font>
      <b/>
      <u/>
      <sz val="12"/>
      <color theme="1"/>
      <name val="Calibri"/>
      <family val="2"/>
    </font>
    <font>
      <b/>
      <sz val="12"/>
      <color rgb="FF1C4587"/>
      <name val="Calibri"/>
      <family val="2"/>
    </font>
    <font>
      <sz val="15"/>
      <color rgb="FF666666"/>
      <name val="Calibri"/>
      <family val="2"/>
      <scheme val="minor"/>
    </font>
    <font>
      <i/>
      <sz val="11"/>
      <color rgb="FF666666"/>
      <name val="Calibri"/>
      <family val="2"/>
      <scheme val="minor"/>
    </font>
    <font>
      <sz val="11"/>
      <color rgb="FF1C4587"/>
      <name val="Calibri"/>
      <family val="2"/>
    </font>
    <font>
      <sz val="11"/>
      <color rgb="FF666666"/>
      <name val="Calibri"/>
      <family val="2"/>
      <scheme val="minor"/>
    </font>
    <font>
      <sz val="11"/>
      <color rgb="FF1C4587"/>
      <name val="Calibri"/>
      <family val="2"/>
      <scheme val="minor"/>
    </font>
    <font>
      <sz val="11"/>
      <color rgb="FF000000"/>
      <name val="Calibri"/>
      <family val="2"/>
      <scheme val="minor"/>
    </font>
    <font>
      <u/>
      <sz val="11"/>
      <color theme="1"/>
      <name val="Calibri"/>
      <family val="2"/>
    </font>
    <font>
      <u/>
      <sz val="11"/>
      <color theme="1"/>
      <name val="Calibri"/>
      <family val="2"/>
    </font>
    <font>
      <u/>
      <sz val="11"/>
      <color theme="1"/>
      <name val="Calibri"/>
      <family val="2"/>
      <scheme val="minor"/>
    </font>
    <font>
      <u/>
      <sz val="11"/>
      <color rgb="FF666666"/>
      <name val="Calibri"/>
      <family val="2"/>
      <scheme val="minor"/>
    </font>
    <font>
      <u/>
      <sz val="11"/>
      <color theme="1"/>
      <name val="Calibri"/>
      <family val="2"/>
      <scheme val="minor"/>
    </font>
    <font>
      <i/>
      <sz val="11"/>
      <color rgb="FFFF0000"/>
      <name val="Calibri"/>
      <family val="2"/>
      <scheme val="minor"/>
    </font>
    <font>
      <b/>
      <sz val="12"/>
      <color rgb="FF073763"/>
      <name val="Calibri"/>
      <family val="2"/>
    </font>
    <font>
      <sz val="11"/>
      <color rgb="FF073763"/>
      <name val="Calibri"/>
      <family val="2"/>
    </font>
    <font>
      <sz val="11"/>
      <color rgb="FF073763"/>
      <name val="Calibri"/>
      <family val="2"/>
      <scheme val="minor"/>
    </font>
    <font>
      <sz val="11"/>
      <color rgb="FF666666"/>
      <name val="Calibri"/>
      <family val="2"/>
    </font>
    <font>
      <i/>
      <sz val="11"/>
      <color rgb="FF000000"/>
      <name val="Calibri"/>
      <family val="2"/>
      <scheme val="minor"/>
    </font>
    <font>
      <i/>
      <sz val="11"/>
      <color rgb="FF0B5394"/>
      <name val="Calibri"/>
      <family val="2"/>
      <scheme val="minor"/>
    </font>
    <font>
      <i/>
      <sz val="11"/>
      <color rgb="FF0B5394"/>
      <name val="Calibri"/>
      <family val="2"/>
    </font>
    <font>
      <b/>
      <sz val="11"/>
      <color rgb="FF000000"/>
      <name val="Calibri"/>
      <family val="2"/>
    </font>
    <font>
      <b/>
      <sz val="12"/>
      <color theme="1"/>
      <name val="Calibri"/>
      <family val="2"/>
      <scheme val="minor"/>
    </font>
    <font>
      <i/>
      <sz val="9"/>
      <color theme="1"/>
      <name val="Calibri"/>
      <family val="2"/>
      <scheme val="minor"/>
    </font>
    <font>
      <i/>
      <u/>
      <sz val="9"/>
      <color theme="1"/>
      <name val="Calibri"/>
      <family val="2"/>
      <scheme val="minor"/>
    </font>
    <font>
      <b/>
      <sz val="15"/>
      <color rgb="FF9900FF"/>
      <name val="Calibri"/>
      <family val="2"/>
      <scheme val="minor"/>
    </font>
    <font>
      <b/>
      <sz val="11"/>
      <color rgb="FF9900FF"/>
      <name val="Calibri"/>
      <family val="2"/>
      <scheme val="minor"/>
    </font>
    <font>
      <b/>
      <sz val="11"/>
      <color theme="1"/>
      <name val="Arial"/>
      <family val="2"/>
    </font>
    <font>
      <sz val="11"/>
      <color theme="1"/>
      <name val="Arial"/>
      <family val="2"/>
    </font>
    <font>
      <i/>
      <sz val="11"/>
      <color theme="1"/>
      <name val="Arial"/>
      <family val="2"/>
    </font>
    <font>
      <sz val="9"/>
      <color theme="1"/>
      <name val="Calibri"/>
      <family val="2"/>
      <scheme val="minor"/>
    </font>
    <font>
      <sz val="9"/>
      <color rgb="FFFFFFFF"/>
      <name val="Calibri"/>
      <family val="2"/>
      <scheme val="minor"/>
    </font>
    <font>
      <b/>
      <sz val="9"/>
      <color theme="1"/>
      <name val="Calibri"/>
      <family val="2"/>
      <scheme val="minor"/>
    </font>
    <font>
      <b/>
      <u/>
      <sz val="12"/>
      <color rgb="FF1155CC"/>
      <name val="Calibri"/>
      <family val="2"/>
    </font>
    <font>
      <sz val="11"/>
      <color rgb="FFBF9000"/>
      <name val="Calibri"/>
      <family val="2"/>
    </font>
  </fonts>
  <fills count="29">
    <fill>
      <patternFill patternType="none"/>
    </fill>
    <fill>
      <patternFill patternType="gray125"/>
    </fill>
    <fill>
      <patternFill patternType="solid">
        <fgColor rgb="FFD9EAD3"/>
        <bgColor rgb="FFD9EAD3"/>
      </patternFill>
    </fill>
    <fill>
      <patternFill patternType="solid">
        <fgColor theme="4"/>
        <bgColor theme="4"/>
      </patternFill>
    </fill>
    <fill>
      <patternFill patternType="solid">
        <fgColor theme="6"/>
        <bgColor theme="6"/>
      </patternFill>
    </fill>
    <fill>
      <patternFill patternType="solid">
        <fgColor rgb="FFD9D9D9"/>
        <bgColor rgb="FFD9D9D9"/>
      </patternFill>
    </fill>
    <fill>
      <patternFill patternType="solid">
        <fgColor rgb="FFFF0000"/>
        <bgColor rgb="FFFF0000"/>
      </patternFill>
    </fill>
    <fill>
      <patternFill patternType="solid">
        <fgColor rgb="FFD9D2E9"/>
        <bgColor rgb="FFD9D2E9"/>
      </patternFill>
    </fill>
    <fill>
      <patternFill patternType="solid">
        <fgColor rgb="FFF4CCCC"/>
        <bgColor rgb="FFF4CCCC"/>
      </patternFill>
    </fill>
    <fill>
      <patternFill patternType="solid">
        <fgColor rgb="FF9900FF"/>
        <bgColor rgb="FF9900FF"/>
      </patternFill>
    </fill>
    <fill>
      <patternFill patternType="solid">
        <fgColor rgb="FF38761D"/>
        <bgColor rgb="FF38761D"/>
      </patternFill>
    </fill>
    <fill>
      <patternFill patternType="solid">
        <fgColor rgb="FFCCCCCC"/>
        <bgColor rgb="FFCCCCCC"/>
      </patternFill>
    </fill>
    <fill>
      <patternFill patternType="solid">
        <fgColor rgb="FF9BBB59"/>
        <bgColor rgb="FF9BBB59"/>
      </patternFill>
    </fill>
    <fill>
      <patternFill patternType="solid">
        <fgColor rgb="FFF1C232"/>
        <bgColor rgb="FFF1C232"/>
      </patternFill>
    </fill>
    <fill>
      <patternFill patternType="solid">
        <fgColor theme="5"/>
        <bgColor theme="5"/>
      </patternFill>
    </fill>
    <fill>
      <patternFill patternType="solid">
        <fgColor rgb="FFEA9999"/>
        <bgColor rgb="FFEA9999"/>
      </patternFill>
    </fill>
    <fill>
      <patternFill patternType="solid">
        <fgColor rgb="FFE6B8AF"/>
        <bgColor rgb="FFE6B8AF"/>
      </patternFill>
    </fill>
    <fill>
      <patternFill patternType="solid">
        <fgColor rgb="FF4F81BD"/>
        <bgColor rgb="FF4F81BD"/>
      </patternFill>
    </fill>
    <fill>
      <patternFill patternType="solid">
        <fgColor theme="9"/>
        <bgColor theme="9"/>
      </patternFill>
    </fill>
    <fill>
      <patternFill patternType="solid">
        <fgColor rgb="FFFF9900"/>
        <bgColor rgb="FFFF9900"/>
      </patternFill>
    </fill>
    <fill>
      <patternFill patternType="solid">
        <fgColor rgb="FFFFD966"/>
        <bgColor rgb="FFFFD966"/>
      </patternFill>
    </fill>
    <fill>
      <patternFill patternType="solid">
        <fgColor rgb="FF990000"/>
        <bgColor rgb="FF990000"/>
      </patternFill>
    </fill>
    <fill>
      <patternFill patternType="solid">
        <fgColor rgb="FFE06666"/>
        <bgColor rgb="FFE06666"/>
      </patternFill>
    </fill>
    <fill>
      <patternFill patternType="solid">
        <fgColor rgb="FFCC0000"/>
        <bgColor rgb="FFCC0000"/>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FCE5CD"/>
        <bgColor rgb="FFFCE5CD"/>
      </patternFill>
    </fill>
  </fills>
  <borders count="22">
    <border>
      <left/>
      <right/>
      <top/>
      <bottom/>
      <diagonal/>
    </border>
    <border>
      <left/>
      <right/>
      <top/>
      <bottom/>
      <diagonal/>
    </border>
    <border>
      <left/>
      <right/>
      <top/>
      <bottom/>
      <diagonal/>
    </border>
    <border>
      <left style="thin">
        <color rgb="FFD9D9D9"/>
      </left>
      <right style="thin">
        <color rgb="FFD9D9D9"/>
      </right>
      <top style="thin">
        <color rgb="FFD9D9D9"/>
      </top>
      <bottom style="thin">
        <color rgb="FFD9D9D9"/>
      </bottom>
      <diagonal/>
    </border>
    <border>
      <left/>
      <right/>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EFEFEF"/>
      </left>
      <right style="thin">
        <color rgb="FFEFEFEF"/>
      </right>
      <top style="thin">
        <color rgb="FFEFEFEF"/>
      </top>
      <bottom style="thin">
        <color rgb="FFEFEFEF"/>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1">
    <xf numFmtId="0" fontId="0" fillId="0" borderId="0"/>
  </cellStyleXfs>
  <cellXfs count="361">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vertical="center" wrapText="1"/>
    </xf>
    <xf numFmtId="164" fontId="9" fillId="0" borderId="0" xfId="0" applyNumberFormat="1" applyFont="1" applyAlignment="1">
      <alignment vertical="center" wrapText="1"/>
    </xf>
    <xf numFmtId="0" fontId="10" fillId="3" borderId="0" xfId="0" applyFont="1" applyFill="1"/>
    <xf numFmtId="0" fontId="10" fillId="3" borderId="1" xfId="0" applyFont="1" applyFill="1" applyBorder="1"/>
    <xf numFmtId="3" fontId="10" fillId="3" borderId="1" xfId="0" applyNumberFormat="1" applyFont="1" applyFill="1" applyBorder="1" applyAlignment="1">
      <alignment wrapText="1"/>
    </xf>
    <xf numFmtId="3" fontId="11" fillId="0" borderId="0" xfId="0" applyNumberFormat="1" applyFont="1"/>
    <xf numFmtId="3" fontId="12" fillId="0" borderId="0" xfId="0" applyNumberFormat="1" applyFont="1"/>
    <xf numFmtId="3" fontId="13" fillId="0" borderId="0" xfId="0" applyNumberFormat="1" applyFont="1"/>
    <xf numFmtId="165" fontId="14" fillId="0" borderId="0" xfId="0" applyNumberFormat="1" applyFont="1"/>
    <xf numFmtId="0" fontId="10" fillId="3" borderId="2" xfId="0" applyFont="1" applyFill="1" applyBorder="1"/>
    <xf numFmtId="3" fontId="10" fillId="3" borderId="1" xfId="0" applyNumberFormat="1" applyFont="1" applyFill="1" applyBorder="1"/>
    <xf numFmtId="0" fontId="10" fillId="0" borderId="3" xfId="0" applyFont="1" applyBorder="1"/>
    <xf numFmtId="3" fontId="15" fillId="0" borderId="0" xfId="0" applyNumberFormat="1" applyFont="1"/>
    <xf numFmtId="0" fontId="16" fillId="0" borderId="0" xfId="0" applyFont="1"/>
    <xf numFmtId="0" fontId="17" fillId="0" borderId="0" xfId="0" applyFont="1"/>
    <xf numFmtId="0" fontId="18" fillId="0" borderId="0" xfId="0" applyFont="1"/>
    <xf numFmtId="0" fontId="15" fillId="0" borderId="3" xfId="0" applyFont="1" applyBorder="1"/>
    <xf numFmtId="0" fontId="10" fillId="4" borderId="3" xfId="0" applyFont="1" applyFill="1" applyBorder="1"/>
    <xf numFmtId="3" fontId="10" fillId="0" borderId="0" xfId="0" applyNumberFormat="1" applyFont="1"/>
    <xf numFmtId="0" fontId="15" fillId="0" borderId="3" xfId="0" quotePrefix="1" applyFont="1" applyBorder="1"/>
    <xf numFmtId="3" fontId="13" fillId="5" borderId="0" xfId="0" applyNumberFormat="1" applyFont="1" applyFill="1"/>
    <xf numFmtId="3" fontId="16" fillId="0" borderId="0" xfId="0" applyNumberFormat="1" applyFont="1"/>
    <xf numFmtId="3" fontId="17" fillId="0" borderId="0" xfId="0" applyNumberFormat="1" applyFont="1"/>
    <xf numFmtId="0" fontId="18" fillId="5" borderId="0" xfId="0" applyFont="1" applyFill="1"/>
    <xf numFmtId="0" fontId="19" fillId="0" borderId="3" xfId="0" applyFont="1" applyBorder="1"/>
    <xf numFmtId="0" fontId="17" fillId="5" borderId="0" xfId="0" applyFont="1" applyFill="1"/>
    <xf numFmtId="3" fontId="18" fillId="0" borderId="0" xfId="0" applyNumberFormat="1" applyFont="1"/>
    <xf numFmtId="0" fontId="2" fillId="0" borderId="3" xfId="0" applyFont="1" applyBorder="1"/>
    <xf numFmtId="3" fontId="12" fillId="5" borderId="0" xfId="0" applyNumberFormat="1" applyFont="1" applyFill="1"/>
    <xf numFmtId="3" fontId="15" fillId="0" borderId="0" xfId="0" applyNumberFormat="1" applyFont="1" applyAlignment="1">
      <alignment wrapText="1"/>
    </xf>
    <xf numFmtId="0" fontId="20" fillId="0" borderId="3" xfId="0" applyFont="1" applyBorder="1"/>
    <xf numFmtId="3" fontId="12" fillId="6" borderId="0" xfId="0" applyNumberFormat="1" applyFont="1" applyFill="1"/>
    <xf numFmtId="3" fontId="13" fillId="6" borderId="0" xfId="0" applyNumberFormat="1" applyFont="1" applyFill="1"/>
    <xf numFmtId="3" fontId="12" fillId="7" borderId="0" xfId="0" applyNumberFormat="1" applyFont="1" applyFill="1"/>
    <xf numFmtId="3" fontId="13" fillId="2" borderId="0" xfId="0" applyNumberFormat="1" applyFont="1" applyFill="1"/>
    <xf numFmtId="3" fontId="19" fillId="0" borderId="0" xfId="0" applyNumberFormat="1" applyFont="1"/>
    <xf numFmtId="0" fontId="14" fillId="0" borderId="0" xfId="0" applyFont="1"/>
    <xf numFmtId="0" fontId="21" fillId="8" borderId="3" xfId="0" applyFont="1" applyFill="1" applyBorder="1"/>
    <xf numFmtId="0" fontId="17" fillId="6" borderId="0" xfId="0" applyFont="1" applyFill="1"/>
    <xf numFmtId="0" fontId="18" fillId="6" borderId="0" xfId="0" applyFont="1" applyFill="1"/>
    <xf numFmtId="0" fontId="15" fillId="8" borderId="3" xfId="0" applyFont="1" applyFill="1" applyBorder="1"/>
    <xf numFmtId="0" fontId="19" fillId="8" borderId="3" xfId="0" applyFont="1" applyFill="1" applyBorder="1"/>
    <xf numFmtId="0" fontId="17" fillId="7" borderId="0" xfId="0" applyFont="1" applyFill="1"/>
    <xf numFmtId="0" fontId="18" fillId="2" borderId="0" xfId="0" applyFont="1" applyFill="1"/>
    <xf numFmtId="0" fontId="2" fillId="8" borderId="3" xfId="0" applyFont="1" applyFill="1" applyBorder="1"/>
    <xf numFmtId="0" fontId="22" fillId="3" borderId="0" xfId="0" applyFont="1" applyFill="1"/>
    <xf numFmtId="0" fontId="22" fillId="3" borderId="4" xfId="0" applyFont="1" applyFill="1" applyBorder="1"/>
    <xf numFmtId="3" fontId="22" fillId="3" borderId="1" xfId="0" applyNumberFormat="1" applyFont="1" applyFill="1" applyBorder="1"/>
    <xf numFmtId="3" fontId="22" fillId="9" borderId="1" xfId="0" applyNumberFormat="1" applyFont="1" applyFill="1" applyBorder="1"/>
    <xf numFmtId="3" fontId="22" fillId="10" borderId="0" xfId="0" applyNumberFormat="1" applyFont="1" applyFill="1"/>
    <xf numFmtId="165" fontId="20" fillId="0" borderId="0" xfId="0" applyNumberFormat="1" applyFont="1"/>
    <xf numFmtId="0" fontId="2" fillId="0" borderId="0" xfId="0" applyFont="1" applyAlignment="1">
      <alignment horizontal="right"/>
    </xf>
    <xf numFmtId="10" fontId="16" fillId="0" borderId="0" xfId="0" applyNumberFormat="1" applyFont="1"/>
    <xf numFmtId="10" fontId="17" fillId="0" borderId="0" xfId="0" applyNumberFormat="1" applyFont="1"/>
    <xf numFmtId="10" fontId="18" fillId="0" borderId="0" xfId="0" applyNumberFormat="1" applyFont="1"/>
    <xf numFmtId="164" fontId="14" fillId="0" borderId="0" xfId="0" applyNumberFormat="1" applyFont="1"/>
    <xf numFmtId="0" fontId="10" fillId="4" borderId="5" xfId="0" applyFont="1" applyFill="1" applyBorder="1"/>
    <xf numFmtId="0" fontId="15" fillId="0" borderId="5" xfId="0" applyFont="1" applyBorder="1"/>
    <xf numFmtId="0" fontId="15" fillId="2" borderId="3" xfId="0" applyFont="1" applyFill="1" applyBorder="1"/>
    <xf numFmtId="0" fontId="24" fillId="0" borderId="3" xfId="0" applyFont="1" applyBorder="1"/>
    <xf numFmtId="3" fontId="15" fillId="0" borderId="0" xfId="0" applyNumberFormat="1" applyFont="1" applyAlignment="1">
      <alignment vertical="top"/>
    </xf>
    <xf numFmtId="0" fontId="25" fillId="0" borderId="0" xfId="0" applyFont="1"/>
    <xf numFmtId="3" fontId="2" fillId="0" borderId="0" xfId="0" applyNumberFormat="1" applyFont="1"/>
    <xf numFmtId="0" fontId="10" fillId="8" borderId="3" xfId="0" applyFont="1" applyFill="1" applyBorder="1"/>
    <xf numFmtId="0" fontId="27" fillId="0" borderId="3" xfId="0" applyFont="1" applyBorder="1" applyAlignment="1">
      <alignment vertical="center"/>
    </xf>
    <xf numFmtId="0" fontId="10" fillId="12" borderId="3" xfId="0" applyFont="1" applyFill="1" applyBorder="1"/>
    <xf numFmtId="3" fontId="15" fillId="12" borderId="0" xfId="0" applyNumberFormat="1" applyFont="1" applyFill="1"/>
    <xf numFmtId="0" fontId="1" fillId="0" borderId="3" xfId="0" applyFont="1" applyBorder="1"/>
    <xf numFmtId="0" fontId="10" fillId="0" borderId="0" xfId="0" applyFont="1"/>
    <xf numFmtId="0" fontId="2" fillId="13" borderId="0" xfId="0" applyFont="1" applyFill="1"/>
    <xf numFmtId="3" fontId="15" fillId="13" borderId="0" xfId="0" applyNumberFormat="1" applyFont="1" applyFill="1"/>
    <xf numFmtId="0" fontId="2" fillId="14" borderId="0" xfId="0" applyFont="1" applyFill="1"/>
    <xf numFmtId="3" fontId="15" fillId="14" borderId="0" xfId="0" applyNumberFormat="1" applyFont="1" applyFill="1"/>
    <xf numFmtId="0" fontId="2" fillId="15" borderId="0" xfId="0" applyFont="1" applyFill="1"/>
    <xf numFmtId="0" fontId="15" fillId="0" borderId="0" xfId="0" applyFont="1"/>
    <xf numFmtId="0" fontId="27" fillId="3" borderId="3" xfId="0" applyFont="1" applyFill="1" applyBorder="1" applyAlignment="1">
      <alignment vertical="center"/>
    </xf>
    <xf numFmtId="0" fontId="10" fillId="3" borderId="4" xfId="0" applyFont="1" applyFill="1" applyBorder="1"/>
    <xf numFmtId="10" fontId="2" fillId="0" borderId="0" xfId="0" applyNumberFormat="1" applyFont="1" applyAlignment="1">
      <alignment horizontal="center" vertical="top"/>
    </xf>
    <xf numFmtId="0" fontId="28" fillId="0" borderId="0" xfId="0" applyFont="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vertical="center" wrapText="1"/>
    </xf>
    <xf numFmtId="0" fontId="31" fillId="0" borderId="0" xfId="0" applyFont="1"/>
    <xf numFmtId="3" fontId="32" fillId="0" borderId="0" xfId="0" applyNumberFormat="1" applyFont="1" applyAlignment="1">
      <alignment horizontal="right"/>
    </xf>
    <xf numFmtId="3" fontId="33" fillId="0" borderId="0" xfId="0" applyNumberFormat="1" applyFont="1"/>
    <xf numFmtId="0" fontId="34" fillId="0" borderId="0" xfId="0" applyFont="1" applyAlignment="1">
      <alignment horizontal="right"/>
    </xf>
    <xf numFmtId="3" fontId="1" fillId="4" borderId="0" xfId="0" applyNumberFormat="1" applyFont="1" applyFill="1"/>
    <xf numFmtId="3" fontId="32" fillId="4" borderId="0" xfId="0" applyNumberFormat="1" applyFont="1" applyFill="1" applyAlignment="1">
      <alignment horizontal="right"/>
    </xf>
    <xf numFmtId="0" fontId="33" fillId="0" borderId="0" xfId="0" applyFont="1"/>
    <xf numFmtId="3" fontId="34" fillId="0" borderId="0" xfId="0" applyNumberFormat="1" applyFont="1" applyAlignment="1">
      <alignment horizontal="right"/>
    </xf>
    <xf numFmtId="3" fontId="10" fillId="4" borderId="0" xfId="0" applyNumberFormat="1" applyFont="1" applyFill="1"/>
    <xf numFmtId="0" fontId="35" fillId="0" borderId="3" xfId="0" applyFont="1" applyBorder="1"/>
    <xf numFmtId="0" fontId="25" fillId="0" borderId="3" xfId="0" applyFont="1" applyBorder="1"/>
    <xf numFmtId="3" fontId="25" fillId="0" borderId="0" xfId="0" applyNumberFormat="1" applyFont="1"/>
    <xf numFmtId="0" fontId="36" fillId="0" borderId="3" xfId="0" applyFont="1" applyBorder="1"/>
    <xf numFmtId="0" fontId="37" fillId="0" borderId="0" xfId="0" applyFont="1"/>
    <xf numFmtId="3" fontId="38" fillId="0" borderId="0" xfId="0" applyNumberFormat="1" applyFont="1"/>
    <xf numFmtId="3" fontId="39" fillId="0" borderId="0" xfId="0" applyNumberFormat="1" applyFont="1"/>
    <xf numFmtId="0" fontId="40" fillId="0" borderId="0" xfId="0" applyFont="1"/>
    <xf numFmtId="3" fontId="19" fillId="0" borderId="0" xfId="0" applyNumberFormat="1" applyFont="1" applyAlignment="1">
      <alignment horizontal="right"/>
    </xf>
    <xf numFmtId="3" fontId="14" fillId="0" borderId="0" xfId="0" applyNumberFormat="1" applyFont="1"/>
    <xf numFmtId="0" fontId="41" fillId="0" borderId="0" xfId="0" applyFont="1"/>
    <xf numFmtId="0" fontId="34" fillId="0" borderId="8" xfId="0" applyFont="1" applyBorder="1" applyAlignment="1">
      <alignment horizontal="right"/>
    </xf>
    <xf numFmtId="3" fontId="10" fillId="3" borderId="9" xfId="0" applyNumberFormat="1" applyFont="1" applyFill="1" applyBorder="1"/>
    <xf numFmtId="3" fontId="10" fillId="3" borderId="8" xfId="0" applyNumberFormat="1" applyFont="1" applyFill="1" applyBorder="1" applyAlignment="1">
      <alignment horizontal="right"/>
    </xf>
    <xf numFmtId="0" fontId="42" fillId="0" borderId="0" xfId="0" applyFont="1" applyAlignment="1">
      <alignment horizontal="center" vertical="center" wrapText="1"/>
    </xf>
    <xf numFmtId="3" fontId="30" fillId="0" borderId="0" xfId="0" applyNumberFormat="1" applyFont="1" applyAlignment="1">
      <alignment vertical="center" wrapText="1"/>
    </xf>
    <xf numFmtId="3" fontId="43" fillId="0" borderId="0" xfId="0" applyNumberFormat="1" applyFont="1"/>
    <xf numFmtId="3" fontId="31" fillId="0" borderId="0" xfId="0" applyNumberFormat="1" applyFont="1"/>
    <xf numFmtId="0" fontId="44" fillId="0" borderId="0" xfId="0" applyFont="1"/>
    <xf numFmtId="3" fontId="2" fillId="4" borderId="0" xfId="0" applyNumberFormat="1" applyFont="1" applyFill="1"/>
    <xf numFmtId="3" fontId="43" fillId="4" borderId="0" xfId="0" applyNumberFormat="1" applyFont="1" applyFill="1"/>
    <xf numFmtId="4" fontId="2" fillId="0" borderId="0" xfId="0" applyNumberFormat="1" applyFont="1"/>
    <xf numFmtId="3" fontId="2" fillId="6" borderId="0" xfId="0" applyNumberFormat="1" applyFont="1" applyFill="1"/>
    <xf numFmtId="3" fontId="44" fillId="0" borderId="0" xfId="0" applyNumberFormat="1" applyFont="1"/>
    <xf numFmtId="3" fontId="15" fillId="4" borderId="0" xfId="0" applyNumberFormat="1" applyFont="1" applyFill="1"/>
    <xf numFmtId="3" fontId="43" fillId="0" borderId="0" xfId="0" applyNumberFormat="1" applyFont="1" applyAlignment="1">
      <alignment horizontal="right"/>
    </xf>
    <xf numFmtId="3" fontId="45" fillId="0" borderId="0" xfId="0" applyNumberFormat="1" applyFont="1"/>
    <xf numFmtId="3" fontId="35" fillId="0" borderId="0" xfId="0" applyNumberFormat="1" applyFont="1"/>
    <xf numFmtId="0" fontId="46" fillId="0" borderId="3" xfId="0" applyFont="1" applyBorder="1"/>
    <xf numFmtId="0" fontId="47" fillId="0" borderId="0" xfId="0" applyFont="1"/>
    <xf numFmtId="3" fontId="47" fillId="0" borderId="0" xfId="0" applyNumberFormat="1" applyFont="1"/>
    <xf numFmtId="0" fontId="48" fillId="0" borderId="0" xfId="0" applyFont="1"/>
    <xf numFmtId="3" fontId="48" fillId="0" borderId="0" xfId="0" applyNumberFormat="1" applyFont="1" applyAlignment="1">
      <alignment horizontal="right"/>
    </xf>
    <xf numFmtId="3" fontId="48" fillId="0" borderId="0" xfId="0" applyNumberFormat="1" applyFont="1"/>
    <xf numFmtId="0" fontId="15" fillId="0" borderId="3" xfId="0" applyFont="1" applyBorder="1" applyAlignment="1">
      <alignment horizontal="right"/>
    </xf>
    <xf numFmtId="0" fontId="10" fillId="17" borderId="0" xfId="0" applyFont="1" applyFill="1"/>
    <xf numFmtId="3" fontId="32" fillId="0" borderId="0" xfId="0" applyNumberFormat="1" applyFont="1"/>
    <xf numFmtId="0" fontId="34" fillId="0" borderId="0" xfId="0" applyFont="1"/>
    <xf numFmtId="3" fontId="32" fillId="4" borderId="0" xfId="0" applyNumberFormat="1" applyFont="1" applyFill="1"/>
    <xf numFmtId="3" fontId="34" fillId="0" borderId="0" xfId="0" applyNumberFormat="1" applyFont="1"/>
    <xf numFmtId="0" fontId="25" fillId="8" borderId="0" xfId="0" applyFont="1" applyFill="1" applyAlignment="1">
      <alignment wrapText="1"/>
    </xf>
    <xf numFmtId="3" fontId="2" fillId="8" borderId="0" xfId="0" applyNumberFormat="1" applyFont="1" applyFill="1" applyAlignment="1">
      <alignment vertical="top"/>
    </xf>
    <xf numFmtId="3" fontId="2" fillId="8" borderId="0" xfId="0" applyNumberFormat="1" applyFont="1" applyFill="1"/>
    <xf numFmtId="0" fontId="25" fillId="0" borderId="0" xfId="0" applyFont="1" applyAlignment="1">
      <alignment wrapText="1"/>
    </xf>
    <xf numFmtId="3" fontId="49" fillId="3" borderId="1" xfId="0" applyNumberFormat="1" applyFont="1" applyFill="1" applyBorder="1"/>
    <xf numFmtId="3" fontId="10" fillId="3" borderId="1" xfId="0" applyNumberFormat="1" applyFont="1" applyFill="1" applyBorder="1" applyAlignment="1">
      <alignment horizontal="right" wrapText="1"/>
    </xf>
    <xf numFmtId="3" fontId="10" fillId="3" borderId="1" xfId="0" applyNumberFormat="1" applyFont="1" applyFill="1" applyBorder="1" applyAlignment="1">
      <alignment horizontal="right"/>
    </xf>
    <xf numFmtId="3" fontId="21" fillId="0" borderId="0" xfId="0" applyNumberFormat="1" applyFont="1"/>
    <xf numFmtId="0" fontId="26" fillId="0" borderId="3" xfId="0" applyFont="1" applyBorder="1"/>
    <xf numFmtId="0" fontId="14" fillId="0" borderId="3" xfId="0" applyFont="1" applyBorder="1"/>
    <xf numFmtId="3" fontId="15" fillId="0" borderId="0" xfId="0" applyNumberFormat="1" applyFont="1" applyAlignment="1">
      <alignment horizontal="right"/>
    </xf>
    <xf numFmtId="3" fontId="10" fillId="0" borderId="0" xfId="0" applyNumberFormat="1" applyFont="1" applyAlignment="1">
      <alignment horizontal="right"/>
    </xf>
    <xf numFmtId="0" fontId="2" fillId="0" borderId="3" xfId="0" applyFont="1" applyBorder="1" applyAlignment="1">
      <alignment horizontal="right"/>
    </xf>
    <xf numFmtId="0" fontId="10" fillId="0" borderId="3" xfId="0" applyFont="1" applyBorder="1" applyAlignment="1">
      <alignment horizontal="right"/>
    </xf>
    <xf numFmtId="0" fontId="10" fillId="18" borderId="3" xfId="0" applyFont="1" applyFill="1" applyBorder="1"/>
    <xf numFmtId="0" fontId="15" fillId="18" borderId="3" xfId="0" applyFont="1" applyFill="1" applyBorder="1"/>
    <xf numFmtId="3" fontId="10" fillId="18" borderId="0" xfId="0" applyNumberFormat="1" applyFont="1" applyFill="1"/>
    <xf numFmtId="3" fontId="2" fillId="14" borderId="0" xfId="0" applyNumberFormat="1" applyFont="1" applyFill="1"/>
    <xf numFmtId="3" fontId="15" fillId="14" borderId="0" xfId="0" applyNumberFormat="1" applyFont="1" applyFill="1" applyAlignment="1">
      <alignment horizontal="right"/>
    </xf>
    <xf numFmtId="3" fontId="10" fillId="18" borderId="0" xfId="0" applyNumberFormat="1" applyFont="1" applyFill="1" applyAlignment="1">
      <alignment horizontal="right"/>
    </xf>
    <xf numFmtId="3" fontId="10" fillId="4" borderId="0" xfId="0" applyNumberFormat="1" applyFont="1" applyFill="1" applyAlignment="1">
      <alignment horizontal="right"/>
    </xf>
    <xf numFmtId="0" fontId="2" fillId="18" borderId="3" xfId="0" applyFont="1" applyFill="1" applyBorder="1"/>
    <xf numFmtId="3" fontId="2" fillId="0" borderId="3" xfId="0" applyNumberFormat="1" applyFont="1" applyBorder="1" applyAlignment="1">
      <alignment horizontal="right"/>
    </xf>
    <xf numFmtId="3" fontId="15" fillId="0" borderId="3" xfId="0" applyNumberFormat="1" applyFont="1" applyBorder="1" applyAlignment="1">
      <alignment horizontal="right"/>
    </xf>
    <xf numFmtId="0" fontId="10" fillId="19" borderId="3" xfId="0" applyFont="1" applyFill="1" applyBorder="1"/>
    <xf numFmtId="3" fontId="10" fillId="19" borderId="3" xfId="0" applyNumberFormat="1" applyFont="1" applyFill="1" applyBorder="1" applyAlignment="1">
      <alignment horizontal="right"/>
    </xf>
    <xf numFmtId="0" fontId="10" fillId="4" borderId="3" xfId="0" applyFont="1" applyFill="1" applyBorder="1" applyAlignment="1">
      <alignment horizontal="right"/>
    </xf>
    <xf numFmtId="0" fontId="15" fillId="19" borderId="3" xfId="0" applyFont="1" applyFill="1" applyBorder="1"/>
    <xf numFmtId="3" fontId="2" fillId="19" borderId="3" xfId="0" applyNumberFormat="1" applyFont="1" applyFill="1" applyBorder="1" applyAlignment="1">
      <alignment horizontal="right"/>
    </xf>
    <xf numFmtId="3" fontId="2" fillId="20" borderId="3" xfId="0" applyNumberFormat="1" applyFont="1" applyFill="1" applyBorder="1" applyAlignment="1">
      <alignment horizontal="right"/>
    </xf>
    <xf numFmtId="0" fontId="15" fillId="0" borderId="6" xfId="0" applyFont="1" applyBorder="1"/>
    <xf numFmtId="3" fontId="15" fillId="19" borderId="3" xfId="0" applyNumberFormat="1" applyFont="1" applyFill="1" applyBorder="1" applyAlignment="1">
      <alignment horizontal="right"/>
    </xf>
    <xf numFmtId="3" fontId="15" fillId="20" borderId="3" xfId="0" applyNumberFormat="1" applyFont="1" applyFill="1" applyBorder="1" applyAlignment="1">
      <alignment horizontal="right"/>
    </xf>
    <xf numFmtId="3" fontId="15" fillId="18" borderId="3" xfId="0" applyNumberFormat="1" applyFont="1" applyFill="1" applyBorder="1" applyAlignment="1">
      <alignment horizontal="right"/>
    </xf>
    <xf numFmtId="0" fontId="10" fillId="19" borderId="0" xfId="0" applyFont="1" applyFill="1"/>
    <xf numFmtId="3" fontId="49" fillId="14" borderId="0" xfId="0" applyNumberFormat="1" applyFont="1" applyFill="1"/>
    <xf numFmtId="0" fontId="10" fillId="4" borderId="0" xfId="0" applyFont="1" applyFill="1"/>
    <xf numFmtId="0" fontId="21" fillId="0" borderId="3" xfId="0" quotePrefix="1" applyFont="1" applyBorder="1"/>
    <xf numFmtId="0" fontId="21" fillId="0" borderId="3" xfId="0" applyFont="1" applyBorder="1"/>
    <xf numFmtId="0" fontId="21" fillId="0" borderId="0" xfId="0" applyFont="1"/>
    <xf numFmtId="0" fontId="10" fillId="4" borderId="6" xfId="0" applyFont="1" applyFill="1" applyBorder="1"/>
    <xf numFmtId="0" fontId="4" fillId="0" borderId="0" xfId="0" applyFont="1" applyAlignment="1">
      <alignment horizontal="right" vertical="center" wrapText="1"/>
    </xf>
    <xf numFmtId="3" fontId="21" fillId="0" borderId="0" xfId="0" applyNumberFormat="1" applyFont="1" applyAlignment="1">
      <alignment horizontal="right"/>
    </xf>
    <xf numFmtId="0" fontId="15" fillId="18" borderId="0" xfId="0" applyFont="1" applyFill="1"/>
    <xf numFmtId="0" fontId="15" fillId="0" borderId="0" xfId="0" applyFont="1" applyAlignment="1">
      <alignment horizontal="right"/>
    </xf>
    <xf numFmtId="3" fontId="15" fillId="0" borderId="0" xfId="0" applyNumberFormat="1" applyFont="1" applyAlignment="1">
      <alignment horizontal="right" wrapText="1"/>
    </xf>
    <xf numFmtId="3" fontId="21" fillId="18" borderId="0" xfId="0" applyNumberFormat="1" applyFont="1" applyFill="1" applyAlignment="1">
      <alignment horizontal="right"/>
    </xf>
    <xf numFmtId="3" fontId="2" fillId="0" borderId="0" xfId="0" applyNumberFormat="1" applyFont="1" applyAlignment="1">
      <alignment horizontal="right"/>
    </xf>
    <xf numFmtId="0" fontId="10" fillId="18" borderId="5" xfId="0" applyFont="1" applyFill="1" applyBorder="1"/>
    <xf numFmtId="0" fontId="10" fillId="18" borderId="6" xfId="0" applyFont="1" applyFill="1" applyBorder="1"/>
    <xf numFmtId="3" fontId="49" fillId="0" borderId="0" xfId="0" applyNumberFormat="1" applyFont="1" applyAlignment="1">
      <alignment horizontal="right"/>
    </xf>
    <xf numFmtId="0" fontId="10" fillId="18" borderId="0" xfId="0" applyFont="1" applyFill="1"/>
    <xf numFmtId="3" fontId="15" fillId="18" borderId="0" xfId="0" applyNumberFormat="1" applyFont="1" applyFill="1" applyAlignment="1">
      <alignment horizontal="right"/>
    </xf>
    <xf numFmtId="3" fontId="10" fillId="3" borderId="0" xfId="0" applyNumberFormat="1" applyFont="1" applyFill="1"/>
    <xf numFmtId="3" fontId="10" fillId="3" borderId="2" xfId="0" applyNumberFormat="1" applyFont="1" applyFill="1" applyBorder="1"/>
    <xf numFmtId="3" fontId="2" fillId="21" borderId="0" xfId="0" applyNumberFormat="1" applyFont="1" applyFill="1"/>
    <xf numFmtId="0" fontId="2" fillId="22" borderId="0" xfId="0" applyFont="1" applyFill="1"/>
    <xf numFmtId="3" fontId="15" fillId="18" borderId="0" xfId="0" applyNumberFormat="1" applyFont="1" applyFill="1"/>
    <xf numFmtId="3" fontId="15" fillId="23" borderId="0" xfId="0" applyNumberFormat="1" applyFont="1" applyFill="1"/>
    <xf numFmtId="0" fontId="15" fillId="4" borderId="3" xfId="0" applyFont="1" applyFill="1" applyBorder="1"/>
    <xf numFmtId="0" fontId="2" fillId="4" borderId="3" xfId="0" applyFont="1" applyFill="1" applyBorder="1"/>
    <xf numFmtId="3" fontId="15" fillId="4" borderId="3" xfId="0" applyNumberFormat="1" applyFont="1" applyFill="1" applyBorder="1"/>
    <xf numFmtId="3" fontId="15" fillId="0" borderId="3" xfId="0" applyNumberFormat="1" applyFont="1" applyBorder="1"/>
    <xf numFmtId="3" fontId="2" fillId="0" borderId="3" xfId="0" applyNumberFormat="1" applyFont="1" applyBorder="1"/>
    <xf numFmtId="3" fontId="1" fillId="0" borderId="3" xfId="0" applyNumberFormat="1" applyFont="1" applyBorder="1"/>
    <xf numFmtId="0" fontId="15" fillId="14" borderId="0" xfId="0" applyFont="1" applyFill="1" applyAlignment="1">
      <alignment horizontal="right"/>
    </xf>
    <xf numFmtId="3" fontId="15" fillId="18" borderId="3" xfId="0" applyNumberFormat="1" applyFont="1" applyFill="1" applyBorder="1"/>
    <xf numFmtId="3" fontId="21" fillId="18" borderId="3" xfId="0" applyNumberFormat="1" applyFont="1" applyFill="1" applyBorder="1"/>
    <xf numFmtId="3" fontId="21" fillId="0" borderId="3" xfId="0" applyNumberFormat="1" applyFont="1" applyBorder="1"/>
    <xf numFmtId="3" fontId="15" fillId="24" borderId="3" xfId="0" applyNumberFormat="1" applyFont="1" applyFill="1" applyBorder="1"/>
    <xf numFmtId="3" fontId="15" fillId="24" borderId="0" xfId="0" applyNumberFormat="1" applyFont="1" applyFill="1"/>
    <xf numFmtId="3" fontId="10" fillId="3" borderId="4" xfId="0" applyNumberFormat="1" applyFont="1" applyFill="1" applyBorder="1"/>
    <xf numFmtId="0" fontId="2" fillId="0" borderId="0" xfId="0" applyFont="1" applyAlignment="1">
      <alignment horizontal="center"/>
    </xf>
    <xf numFmtId="0" fontId="10" fillId="20" borderId="3" xfId="0" applyFont="1" applyFill="1" applyBorder="1"/>
    <xf numFmtId="0" fontId="10" fillId="25" borderId="3" xfId="0" applyFont="1" applyFill="1" applyBorder="1"/>
    <xf numFmtId="3" fontId="2" fillId="0" borderId="0" xfId="0" applyNumberFormat="1" applyFont="1" applyAlignment="1">
      <alignment horizontal="left"/>
    </xf>
    <xf numFmtId="10" fontId="2" fillId="0" borderId="0" xfId="0" applyNumberFormat="1" applyFont="1"/>
    <xf numFmtId="3" fontId="15" fillId="26" borderId="0" xfId="0" applyNumberFormat="1" applyFont="1" applyFill="1"/>
    <xf numFmtId="3" fontId="15" fillId="27" borderId="0" xfId="0" applyNumberFormat="1" applyFont="1" applyFill="1"/>
    <xf numFmtId="3" fontId="15" fillId="28" borderId="0" xfId="0" applyNumberFormat="1" applyFont="1" applyFill="1"/>
    <xf numFmtId="0" fontId="51" fillId="0" borderId="0" xfId="0" applyFont="1" applyAlignment="1">
      <alignment vertical="top" wrapText="1"/>
    </xf>
    <xf numFmtId="3" fontId="15" fillId="2" borderId="0" xfId="0" applyNumberFormat="1" applyFont="1" applyFill="1"/>
    <xf numFmtId="0" fontId="51" fillId="0" borderId="0" xfId="0" applyFont="1" applyAlignment="1">
      <alignment vertical="top"/>
    </xf>
    <xf numFmtId="3" fontId="2" fillId="2" borderId="0" xfId="0" applyNumberFormat="1" applyFont="1" applyFill="1"/>
    <xf numFmtId="3" fontId="10" fillId="27" borderId="0" xfId="0" applyNumberFormat="1" applyFont="1" applyFill="1"/>
    <xf numFmtId="0" fontId="15" fillId="25" borderId="3" xfId="0" applyFont="1" applyFill="1" applyBorder="1"/>
    <xf numFmtId="0" fontId="15" fillId="0" borderId="3" xfId="0" applyFont="1" applyBorder="1" applyAlignment="1">
      <alignment vertical="top"/>
    </xf>
    <xf numFmtId="0" fontId="2" fillId="0" borderId="3" xfId="0" applyFont="1" applyBorder="1" applyAlignment="1">
      <alignment vertical="center" wrapText="1"/>
    </xf>
    <xf numFmtId="0" fontId="53" fillId="0" borderId="0" xfId="0" applyFont="1" applyAlignment="1">
      <alignment horizontal="center" vertical="center" wrapText="1"/>
    </xf>
    <xf numFmtId="37" fontId="22" fillId="3" borderId="1" xfId="0" applyNumberFormat="1" applyFont="1" applyFill="1" applyBorder="1" applyAlignment="1">
      <alignment wrapText="1"/>
    </xf>
    <xf numFmtId="37" fontId="22" fillId="3" borderId="1" xfId="0" applyNumberFormat="1" applyFont="1" applyFill="1" applyBorder="1"/>
    <xf numFmtId="37" fontId="54" fillId="0" borderId="0" xfId="0" applyNumberFormat="1" applyFont="1"/>
    <xf numFmtId="37" fontId="12" fillId="0" borderId="0" xfId="0" applyNumberFormat="1" applyFont="1"/>
    <xf numFmtId="37" fontId="17" fillId="0" borderId="0" xfId="0" applyNumberFormat="1" applyFont="1"/>
    <xf numFmtId="37" fontId="15" fillId="0" borderId="0" xfId="0" applyNumberFormat="1" applyFont="1"/>
    <xf numFmtId="37" fontId="10" fillId="0" borderId="0" xfId="0" applyNumberFormat="1" applyFont="1"/>
    <xf numFmtId="0" fontId="2" fillId="2" borderId="0" xfId="0" applyFont="1" applyFill="1"/>
    <xf numFmtId="37" fontId="15" fillId="2" borderId="0" xfId="0" applyNumberFormat="1" applyFont="1" applyFill="1"/>
    <xf numFmtId="37" fontId="2" fillId="0" borderId="0" xfId="0" applyNumberFormat="1" applyFont="1"/>
    <xf numFmtId="0" fontId="12" fillId="0" borderId="3" xfId="0" applyFont="1" applyBorder="1"/>
    <xf numFmtId="0" fontId="12" fillId="0" borderId="0" xfId="0" applyFont="1"/>
    <xf numFmtId="37" fontId="21" fillId="2" borderId="0" xfId="0" applyNumberFormat="1" applyFont="1" applyFill="1"/>
    <xf numFmtId="37" fontId="21" fillId="0" borderId="0" xfId="0" applyNumberFormat="1" applyFont="1"/>
    <xf numFmtId="0" fontId="45" fillId="0" borderId="3" xfId="0" applyFont="1" applyBorder="1"/>
    <xf numFmtId="0" fontId="10" fillId="2" borderId="3" xfId="0" applyFont="1" applyFill="1" applyBorder="1"/>
    <xf numFmtId="0" fontId="2" fillId="2" borderId="3" xfId="0" applyFont="1" applyFill="1" applyBorder="1"/>
    <xf numFmtId="0" fontId="4" fillId="0" borderId="0" xfId="0" applyFont="1" applyAlignment="1">
      <alignment horizontal="center" vertical="top" wrapText="1"/>
    </xf>
    <xf numFmtId="0" fontId="8" fillId="0" borderId="0" xfId="0" applyFont="1" applyAlignment="1">
      <alignment horizontal="center" vertical="top" wrapText="1"/>
    </xf>
    <xf numFmtId="0" fontId="10" fillId="3" borderId="1" xfId="0" applyFont="1" applyFill="1" applyBorder="1" applyAlignment="1">
      <alignment wrapText="1"/>
    </xf>
    <xf numFmtId="3" fontId="10" fillId="3" borderId="1" xfId="0" applyNumberFormat="1" applyFont="1" applyFill="1" applyBorder="1" applyAlignment="1">
      <alignment vertical="top" wrapText="1"/>
    </xf>
    <xf numFmtId="3" fontId="15" fillId="0" borderId="0" xfId="0" applyNumberFormat="1" applyFont="1" applyAlignment="1">
      <alignment horizontal="center" vertical="top"/>
    </xf>
    <xf numFmtId="0" fontId="2" fillId="0" borderId="0" xfId="0" applyFont="1" applyAlignment="1">
      <alignment horizontal="center" vertical="top"/>
    </xf>
    <xf numFmtId="0" fontId="10" fillId="3" borderId="2" xfId="0" applyFont="1" applyFill="1" applyBorder="1" applyAlignment="1">
      <alignment wrapText="1"/>
    </xf>
    <xf numFmtId="3" fontId="10" fillId="3" borderId="1" xfId="0" applyNumberFormat="1" applyFont="1" applyFill="1" applyBorder="1" applyAlignment="1">
      <alignment vertical="top"/>
    </xf>
    <xf numFmtId="3" fontId="2" fillId="0" borderId="0" xfId="0" applyNumberFormat="1" applyFont="1" applyAlignment="1">
      <alignment horizontal="center" vertical="top"/>
    </xf>
    <xf numFmtId="0" fontId="10" fillId="0" borderId="0" xfId="0" applyFont="1" applyAlignment="1">
      <alignment wrapText="1"/>
    </xf>
    <xf numFmtId="0" fontId="10" fillId="0" borderId="3" xfId="0" applyFont="1" applyBorder="1" applyAlignment="1">
      <alignment wrapText="1"/>
    </xf>
    <xf numFmtId="0" fontId="15" fillId="8" borderId="3" xfId="0" applyFont="1" applyFill="1" applyBorder="1" applyAlignment="1">
      <alignment vertical="top"/>
    </xf>
    <xf numFmtId="0" fontId="2" fillId="8" borderId="0" xfId="0" applyFont="1" applyFill="1"/>
    <xf numFmtId="0" fontId="15" fillId="0" borderId="3" xfId="0" applyFont="1" applyBorder="1" applyAlignment="1">
      <alignment wrapText="1"/>
    </xf>
    <xf numFmtId="0" fontId="10" fillId="4" borderId="3" xfId="0" applyFont="1" applyFill="1" applyBorder="1" applyAlignment="1">
      <alignment wrapText="1"/>
    </xf>
    <xf numFmtId="0" fontId="2" fillId="0" borderId="3" xfId="0" applyFont="1" applyBorder="1" applyAlignment="1">
      <alignment wrapText="1"/>
    </xf>
    <xf numFmtId="0" fontId="2" fillId="8" borderId="3" xfId="0" applyFont="1" applyFill="1" applyBorder="1" applyAlignment="1">
      <alignment wrapText="1"/>
    </xf>
    <xf numFmtId="0" fontId="2" fillId="4" borderId="3" xfId="0" applyFont="1" applyFill="1" applyBorder="1" applyAlignment="1">
      <alignment wrapText="1"/>
    </xf>
    <xf numFmtId="0" fontId="10" fillId="3" borderId="4" xfId="0" applyFont="1" applyFill="1" applyBorder="1" applyAlignment="1">
      <alignment wrapText="1"/>
    </xf>
    <xf numFmtId="3" fontId="10" fillId="3" borderId="1" xfId="0" applyNumberFormat="1" applyFont="1" applyFill="1" applyBorder="1" applyAlignment="1">
      <alignment horizontal="center" vertical="top"/>
    </xf>
    <xf numFmtId="0" fontId="2" fillId="0" borderId="0" xfId="0" applyFont="1" applyAlignment="1">
      <alignment vertical="top"/>
    </xf>
    <xf numFmtId="0" fontId="8" fillId="0" borderId="0" xfId="0" applyFont="1" applyAlignment="1">
      <alignment horizontal="center" vertical="center" wrapText="1"/>
    </xf>
    <xf numFmtId="3" fontId="15" fillId="0" borderId="0" xfId="0" applyNumberFormat="1" applyFont="1" applyAlignment="1">
      <alignment horizontal="center"/>
    </xf>
    <xf numFmtId="3" fontId="2" fillId="0" borderId="0" xfId="0" applyNumberFormat="1" applyFont="1" applyAlignment="1">
      <alignment horizontal="center"/>
    </xf>
    <xf numFmtId="0" fontId="15" fillId="8" borderId="3" xfId="0" applyFont="1" applyFill="1" applyBorder="1" applyAlignment="1">
      <alignment wrapText="1"/>
    </xf>
    <xf numFmtId="3" fontId="10" fillId="3" borderId="1" xfId="0" applyNumberFormat="1" applyFont="1" applyFill="1" applyBorder="1" applyAlignment="1">
      <alignment horizontal="center"/>
    </xf>
    <xf numFmtId="0" fontId="5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0" fontId="2" fillId="0" borderId="0" xfId="0" applyFont="1" applyAlignment="1">
      <alignment vertical="center"/>
    </xf>
    <xf numFmtId="3" fontId="15" fillId="0" borderId="0" xfId="0" applyNumberFormat="1" applyFont="1" applyAlignment="1">
      <alignment horizontal="center" vertical="center" wrapText="1"/>
    </xf>
    <xf numFmtId="0" fontId="15" fillId="0" borderId="3" xfId="0" applyFont="1" applyBorder="1" applyAlignment="1">
      <alignment horizontal="center" vertical="center" wrapText="1"/>
    </xf>
    <xf numFmtId="4" fontId="55" fillId="0" borderId="0" xfId="0" applyNumberFormat="1" applyFont="1" applyAlignment="1">
      <alignment horizontal="center" vertical="center" wrapText="1"/>
    </xf>
    <xf numFmtId="4" fontId="56" fillId="0" borderId="0" xfId="0" applyNumberFormat="1" applyFont="1" applyAlignment="1">
      <alignment horizontal="center" vertical="center" wrapText="1"/>
    </xf>
    <xf numFmtId="10" fontId="56" fillId="0" borderId="0" xfId="0" applyNumberFormat="1" applyFont="1" applyAlignment="1">
      <alignment horizontal="center" vertical="center" wrapText="1"/>
    </xf>
    <xf numFmtId="49" fontId="56" fillId="0" borderId="0" xfId="0" applyNumberFormat="1" applyFont="1" applyAlignment="1">
      <alignment horizontal="center" vertical="center" wrapText="1"/>
    </xf>
    <xf numFmtId="4" fontId="56" fillId="0" borderId="0" xfId="0" applyNumberFormat="1" applyFont="1" applyAlignment="1">
      <alignment vertical="center" wrapText="1"/>
    </xf>
    <xf numFmtId="4" fontId="55" fillId="0" borderId="0" xfId="0" applyNumberFormat="1" applyFont="1" applyAlignment="1">
      <alignment vertical="center" wrapText="1"/>
    </xf>
    <xf numFmtId="10" fontId="56" fillId="0" borderId="0" xfId="0" applyNumberFormat="1" applyFont="1" applyAlignment="1">
      <alignment vertical="center" wrapText="1"/>
    </xf>
    <xf numFmtId="49" fontId="56" fillId="0" borderId="0" xfId="0" applyNumberFormat="1" applyFont="1" applyAlignment="1">
      <alignment vertical="center" wrapText="1"/>
    </xf>
    <xf numFmtId="4" fontId="57" fillId="0" borderId="0" xfId="0" applyNumberFormat="1" applyFont="1" applyAlignment="1">
      <alignment vertical="center" wrapText="1"/>
    </xf>
    <xf numFmtId="10" fontId="57" fillId="0" borderId="0" xfId="0" applyNumberFormat="1" applyFont="1" applyAlignment="1">
      <alignment vertical="center" wrapText="1"/>
    </xf>
    <xf numFmtId="49" fontId="57" fillId="0" borderId="0" xfId="0" applyNumberFormat="1" applyFont="1" applyAlignment="1">
      <alignment vertical="center" wrapText="1"/>
    </xf>
    <xf numFmtId="0" fontId="57" fillId="0" borderId="0" xfId="0" applyFont="1" applyAlignment="1">
      <alignment vertical="center" wrapText="1"/>
    </xf>
    <xf numFmtId="4" fontId="55" fillId="0" borderId="0" xfId="0" applyNumberFormat="1" applyFont="1" applyAlignment="1">
      <alignment horizontal="left" vertical="center" wrapText="1"/>
    </xf>
    <xf numFmtId="10" fontId="56" fillId="0" borderId="0" xfId="0" applyNumberFormat="1" applyFont="1" applyAlignment="1">
      <alignment horizontal="left" vertical="center" wrapText="1"/>
    </xf>
    <xf numFmtId="4" fontId="56" fillId="0" borderId="0" xfId="0" applyNumberFormat="1" applyFont="1" applyAlignment="1">
      <alignment horizontal="left" vertical="center" wrapText="1"/>
    </xf>
    <xf numFmtId="0" fontId="56" fillId="0" borderId="0" xfId="0" applyFont="1" applyAlignment="1">
      <alignment horizontal="left" vertical="center" wrapText="1"/>
    </xf>
    <xf numFmtId="0" fontId="58" fillId="0" borderId="0" xfId="0" applyFont="1" applyAlignment="1">
      <alignment vertical="center" wrapText="1"/>
    </xf>
    <xf numFmtId="10" fontId="58" fillId="0" borderId="0" xfId="0" applyNumberFormat="1" applyFont="1" applyAlignment="1">
      <alignment vertical="center" wrapText="1"/>
    </xf>
    <xf numFmtId="49" fontId="58" fillId="0" borderId="0" xfId="0" applyNumberFormat="1" applyFont="1" applyAlignment="1">
      <alignment vertical="center" wrapText="1"/>
    </xf>
    <xf numFmtId="4" fontId="59" fillId="0" borderId="0" xfId="0" applyNumberFormat="1" applyFont="1" applyAlignment="1">
      <alignment wrapText="1"/>
    </xf>
    <xf numFmtId="10" fontId="59" fillId="0" borderId="0" xfId="0" applyNumberFormat="1" applyFont="1" applyAlignment="1">
      <alignment wrapText="1"/>
    </xf>
    <xf numFmtId="4" fontId="58" fillId="0" borderId="0" xfId="0" applyNumberFormat="1" applyFont="1" applyAlignment="1">
      <alignment wrapText="1"/>
    </xf>
    <xf numFmtId="10" fontId="58" fillId="0" borderId="0" xfId="0" applyNumberFormat="1" applyFont="1" applyAlignment="1">
      <alignment wrapText="1"/>
    </xf>
    <xf numFmtId="3" fontId="59" fillId="0" borderId="0" xfId="0" applyNumberFormat="1" applyFont="1" applyAlignment="1">
      <alignment vertical="center" wrapText="1"/>
    </xf>
    <xf numFmtId="10" fontId="59" fillId="0" borderId="0" xfId="0" applyNumberFormat="1" applyFont="1" applyAlignment="1">
      <alignment vertical="center" wrapText="1"/>
    </xf>
    <xf numFmtId="3" fontId="58" fillId="0" borderId="0" xfId="0" applyNumberFormat="1" applyFont="1" applyAlignment="1">
      <alignment vertical="center" wrapText="1"/>
    </xf>
    <xf numFmtId="3" fontId="60" fillId="0" borderId="0" xfId="0" applyNumberFormat="1" applyFont="1" applyAlignment="1">
      <alignment vertical="center" wrapText="1"/>
    </xf>
    <xf numFmtId="4" fontId="58" fillId="0" borderId="0" xfId="0" applyNumberFormat="1" applyFont="1" applyAlignment="1">
      <alignment vertical="center" wrapText="1"/>
    </xf>
    <xf numFmtId="0" fontId="58" fillId="0" borderId="0" xfId="0" applyFont="1"/>
    <xf numFmtId="0" fontId="60" fillId="0" borderId="0" xfId="0" applyFont="1" applyAlignment="1">
      <alignment vertical="center" wrapText="1"/>
    </xf>
    <xf numFmtId="10" fontId="60" fillId="0" borderId="0" xfId="0" applyNumberFormat="1" applyFont="1" applyAlignment="1">
      <alignment vertical="center" wrapText="1"/>
    </xf>
    <xf numFmtId="49" fontId="60" fillId="0" borderId="0" xfId="0" applyNumberFormat="1" applyFont="1" applyAlignment="1">
      <alignment vertical="center" wrapText="1"/>
    </xf>
    <xf numFmtId="0" fontId="1" fillId="0" borderId="0" xfId="0" applyFont="1" applyAlignment="1">
      <alignment horizontal="center"/>
    </xf>
    <xf numFmtId="0" fontId="2" fillId="25" borderId="0" xfId="0" applyFont="1" applyFill="1"/>
    <xf numFmtId="4" fontId="1" fillId="25" borderId="0" xfId="0" applyNumberFormat="1" applyFont="1" applyFill="1"/>
    <xf numFmtId="4" fontId="2" fillId="25" borderId="0" xfId="0" applyNumberFormat="1" applyFont="1" applyFill="1"/>
    <xf numFmtId="10" fontId="2" fillId="25" borderId="0" xfId="0" applyNumberFormat="1" applyFont="1" applyFill="1"/>
    <xf numFmtId="4" fontId="1" fillId="0" borderId="0" xfId="0" applyNumberFormat="1" applyFont="1" applyAlignment="1">
      <alignment horizontal="center"/>
    </xf>
    <xf numFmtId="0" fontId="0" fillId="0" borderId="10" xfId="0" pivotButton="1" applyBorder="1"/>
    <xf numFmtId="0" fontId="0" fillId="0" borderId="11" xfId="0" applyBorder="1"/>
    <xf numFmtId="0" fontId="0" fillId="0" borderId="12" xfId="0" applyBorder="1"/>
    <xf numFmtId="0" fontId="0" fillId="0" borderId="10" xfId="0"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20" xfId="0" applyBorder="1"/>
    <xf numFmtId="0" fontId="0" fillId="0" borderId="21" xfId="0" applyBorder="1"/>
    <xf numFmtId="0" fontId="15" fillId="0" borderId="5" xfId="0" applyFont="1" applyBorder="1"/>
    <xf numFmtId="0" fontId="23" fillId="0" borderId="6" xfId="0" applyFont="1" applyBorder="1"/>
    <xf numFmtId="0" fontId="10" fillId="4" borderId="5" xfId="0" applyFont="1" applyFill="1" applyBorder="1"/>
    <xf numFmtId="0" fontId="26" fillId="11" borderId="5" xfId="0" applyFont="1" applyFill="1" applyBorder="1"/>
    <xf numFmtId="0" fontId="10" fillId="0" borderId="5" xfId="0" applyFont="1" applyBorder="1"/>
    <xf numFmtId="0" fontId="23" fillId="0" borderId="7" xfId="0" applyFont="1" applyBorder="1"/>
    <xf numFmtId="0" fontId="15" fillId="0" borderId="5" xfId="0" quotePrefix="1" applyFont="1" applyBorder="1"/>
    <xf numFmtId="0" fontId="15" fillId="8" borderId="0" xfId="0" applyFont="1" applyFill="1"/>
    <xf numFmtId="0" fontId="0" fillId="0" borderId="0" xfId="0"/>
    <xf numFmtId="0" fontId="15" fillId="0" borderId="0" xfId="0" applyFont="1"/>
    <xf numFmtId="0" fontId="15" fillId="16" borderId="5" xfId="0" applyFont="1" applyFill="1" applyBorder="1"/>
    <xf numFmtId="0" fontId="15" fillId="16" borderId="0" xfId="0" applyFont="1" applyFill="1"/>
    <xf numFmtId="10" fontId="15" fillId="16" borderId="5" xfId="0" applyNumberFormat="1" applyFont="1" applyFill="1" applyBorder="1"/>
    <xf numFmtId="0" fontId="10" fillId="12" borderId="5" xfId="0" applyFont="1" applyFill="1" applyBorder="1"/>
    <xf numFmtId="0" fontId="21" fillId="0" borderId="5" xfId="0" applyFont="1" applyBorder="1"/>
    <xf numFmtId="0" fontId="2" fillId="0" borderId="5" xfId="0" applyFont="1" applyBorder="1"/>
    <xf numFmtId="0" fontId="50" fillId="0" borderId="0" xfId="0" applyFont="1" applyAlignment="1">
      <alignment horizontal="center" vertical="center" wrapText="1"/>
    </xf>
    <xf numFmtId="0" fontId="52" fillId="0" borderId="0" xfId="0" applyFont="1" applyAlignment="1">
      <alignment vertical="top" wrapText="1"/>
    </xf>
    <xf numFmtId="0" fontId="51" fillId="0" borderId="0" xfId="0" applyFont="1" applyAlignment="1">
      <alignment vertical="top" wrapText="1"/>
    </xf>
    <xf numFmtId="0" fontId="12" fillId="0" borderId="5" xfId="0" applyFont="1" applyBorder="1"/>
    <xf numFmtId="0" fontId="57" fillId="0" borderId="0" xfId="0" applyFont="1" applyAlignment="1">
      <alignment vertical="top" wrapText="1"/>
    </xf>
    <xf numFmtId="4" fontId="55" fillId="0" borderId="0" xfId="0" applyNumberFormat="1" applyFont="1" applyAlignment="1">
      <alignment horizontal="left" vertical="center" wrapText="1"/>
    </xf>
    <xf numFmtId="4" fontId="55" fillId="0" borderId="0" xfId="0" applyNumberFormat="1" applyFont="1" applyAlignment="1">
      <alignment horizontal="center" vertical="center" wrapText="1"/>
    </xf>
    <xf numFmtId="10" fontId="56" fillId="0" borderId="0" xfId="0" applyNumberFormat="1" applyFont="1" applyAlignment="1">
      <alignment horizontal="left" vertical="center" wrapText="1"/>
    </xf>
    <xf numFmtId="0" fontId="58" fillId="0" borderId="0" xfId="0" applyFont="1" applyAlignment="1">
      <alignment vertical="center" wrapText="1"/>
    </xf>
    <xf numFmtId="0" fontId="0" fillId="0" borderId="10" xfId="0" applyNumberFormat="1" applyBorder="1"/>
    <xf numFmtId="0" fontId="0" fillId="0" borderId="13" xfId="0" applyNumberFormat="1" applyBorder="1"/>
    <xf numFmtId="0" fontId="0" fillId="0" borderId="14" xfId="0" applyNumberFormat="1" applyBorder="1"/>
    <xf numFmtId="0" fontId="0" fillId="0" borderId="15" xfId="0" applyNumberFormat="1" applyBorder="1"/>
    <xf numFmtId="0" fontId="0" fillId="0" borderId="9" xfId="0" applyNumberFormat="1" applyBorder="1"/>
    <xf numFmtId="0" fontId="0" fillId="0" borderId="16" xfId="0" applyNumberFormat="1" applyBorder="1"/>
    <xf numFmtId="0" fontId="0" fillId="0" borderId="17" xfId="0" applyNumberFormat="1" applyBorder="1"/>
    <xf numFmtId="0" fontId="0" fillId="0" borderId="18" xfId="0" applyNumberFormat="1" applyBorder="1"/>
    <xf numFmtId="0" fontId="0" fillId="0" borderId="19" xfId="0" applyNumberFormat="1" applyBorder="1"/>
  </cellXfs>
  <cellStyles count="1">
    <cellStyle name="Normal" xfId="0" builtinId="0"/>
  </cellStyles>
  <dxfs count="11">
    <dxf>
      <fill>
        <patternFill patternType="solid">
          <fgColor rgb="FFE06666"/>
          <bgColor rgb="FFE06666"/>
        </patternFill>
      </fill>
    </dxf>
    <dxf>
      <fill>
        <patternFill patternType="solid">
          <fgColor rgb="FFFFE599"/>
          <bgColor rgb="FFFFE599"/>
        </patternFill>
      </fill>
    </dxf>
    <dxf>
      <fill>
        <patternFill patternType="solid">
          <fgColor rgb="FFE06666"/>
          <bgColor rgb="FFE06666"/>
        </patternFill>
      </fill>
    </dxf>
    <dxf>
      <fill>
        <patternFill patternType="solid">
          <fgColor rgb="FFFFE599"/>
          <bgColor rgb="FFFFE599"/>
        </patternFill>
      </fill>
    </dxf>
    <dxf>
      <fill>
        <patternFill patternType="solid">
          <fgColor rgb="FFE06666"/>
          <bgColor rgb="FFE06666"/>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NSOLIDATED-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10.xml.rels><?xml version="1.0" encoding="UTF-8" standalone="yes"?>
<Relationships xmlns="http://schemas.openxmlformats.org/package/2006/relationships"><Relationship Id="rId1" Type="http://customschemas.google.com/relationships/workbookmetadata" Target="commentsmeta8"/></Relationships>
</file>

<file path=xl/_rels/comments11.xml.rels><?xml version="1.0" encoding="UTF-8" standalone="yes"?>
<Relationships xmlns="http://schemas.openxmlformats.org/package/2006/relationships"><Relationship Id="rId1" Type="http://customschemas.google.com/relationships/workbookmetadata" Target="commentsmeta9"/></Relationships>
</file>

<file path=xl/_rels/comments12.xml.rels><?xml version="1.0" encoding="UTF-8" standalone="yes"?>
<Relationships xmlns="http://schemas.openxmlformats.org/package/2006/relationships"><Relationship Id="rId1" Type="http://customschemas.google.com/relationships/workbookmetadata" Target="commentsmeta10"/></Relationships>
</file>

<file path=xl/_rels/comments13.xml.rels><?xml version="1.0" encoding="UTF-8" standalone="yes"?>
<Relationships xmlns="http://schemas.openxmlformats.org/package/2006/relationships"><Relationship Id="rId1" Type="http://customschemas.google.com/relationships/workbookmetadata" Target="commentsmeta1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comments7.xml.rels><?xml version="1.0" encoding="UTF-8" standalone="yes"?>
<Relationships xmlns="http://schemas.openxmlformats.org/package/2006/relationships"><Relationship Id="rId1" Type="http://customschemas.google.com/relationships/workbookmetadata" Target="commentsmeta5"/></Relationships>
</file>

<file path=xl/_rels/comments8.xml.rels><?xml version="1.0" encoding="UTF-8" standalone="yes"?>
<Relationships xmlns="http://schemas.openxmlformats.org/package/2006/relationships"><Relationship Id="rId1" Type="http://customschemas.google.com/relationships/workbookmetadata" Target="commentsmeta6"/></Relationships>
</file>

<file path=xl/_rels/comments9.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customschemas.google.com/relationships/workbookmetadata" Target="metadata"/><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loyd Marcelo" refreshedDate="45927.048923958333" refreshedVersion="8" recordCount="998" xr:uid="{00000000-000A-0000-FFFF-FFFF00000000}">
  <cacheSource type="worksheet">
    <worksheetSource ref="A1:K999" sheet="WIP - DPWH Budget Summary 2011-"/>
  </cacheSource>
  <cacheFields count="11">
    <cacheField name="PRESIDENTIAL TERM" numFmtId="0">
      <sharedItems containsBlank="1"/>
    </cacheField>
    <cacheField name="FISCAL YEAR" numFmtId="0">
      <sharedItems containsString="0" containsBlank="1" containsNumber="1" containsInteger="1" minValue="2011" maxValue="2012" count="3">
        <n v="2011"/>
        <n v="2012"/>
        <m/>
      </sharedItems>
    </cacheField>
    <cacheField name="MAIN CATEGORY" numFmtId="0">
      <sharedItems containsBlank="1" count="4">
        <s v="PERSONNEL SERVICES"/>
        <s v="MAINTENANCE AND OTHER OPERATING EXPENSES "/>
        <s v="CAPITAL OUTLAYS"/>
        <m/>
      </sharedItems>
    </cacheField>
    <cacheField name="SUB-CATEGORY" numFmtId="0">
      <sharedItems containsBlank="1" count="3">
        <s v="PROGRAM"/>
        <s v="PROJECT"/>
        <m/>
      </sharedItems>
    </cacheField>
    <cacheField name="TYPE" numFmtId="0">
      <sharedItems containsBlank="1" count="4">
        <m/>
        <s v="OPERATIONS"/>
        <s v="1. Locally-Funded Project(s)"/>
        <s v="2. Foreign-assisted Projects"/>
      </sharedItems>
    </cacheField>
    <cacheField name="ORGANIZATIONAL OUTCOME" numFmtId="0">
      <sharedItems containsNonDate="0" containsString="0" containsBlank="1" count="1">
        <m/>
      </sharedItems>
    </cacheField>
    <cacheField name="PROJECT CLASS" numFmtId="0">
      <sharedItems containsBlank="1" count="18">
        <m/>
        <s v="a. National Arterial and Secondary National Roads and Bridges"/>
        <s v="b. Flood Control/Seawall and Drainage Projects"/>
        <s v="c. Water Supply and Sewerage Projects"/>
        <s v="d. Feasibility Study/Preliminary Detailed Eng'g"/>
        <s v="e. Payments of ROW, Contractual Obligations and VAT"/>
        <s v="f. Public-Private Partnership (PPP) Strategic Support Fund"/>
        <s v="g. Various Infrastructure Including Local projects"/>
        <s v="h. Disaster Related Rehabilitation Projects"/>
        <s v="a. Highways (Roads and Bridges) Projects                        "/>
        <s v="b. Flood Control Projects"/>
        <s v="b. Major Flood Control Projects"/>
        <s v="c. Feasibility Study/Preliminary and Detailed Engineering"/>
        <s v="d. Payments of Right-of-Way (ROW) and Contractual Obligations"/>
        <s v="e. Water Supply/Retarding Basins/Rain Collectors and Sewerage"/>
        <s v="f. Public-Private Partnership Strategic Support Fund"/>
        <s v="g. Disaster Related Rehabilitation Projects"/>
        <s v="h. Various Infrastructure Including Local Roads"/>
      </sharedItems>
    </cacheField>
    <cacheField name="PROJECT SCOPE" numFmtId="0">
      <sharedItems containsBlank="1" count="11">
        <m/>
        <s v="1. Urgent National Arterial and  Secondary Roads and Bridges"/>
        <s v="2. Assets Preservation of National Roads Generated from Pavement Management System/Highway Development and Management-4 (HDM-4)"/>
        <s v="3. Road Upgrading  (Gravel to Paved) Based of HDM - 4 Analysis"/>
        <s v="4. Construction of Accessibility Facilities for the Disabled Persons"/>
        <s v="Peso counterpart"/>
        <s v="Loan Proceeds"/>
        <s v="1.  Assets Preservation of National Roads Generated from Pavement Management System/ Highway Development and Management-4 (HDM-4)"/>
        <s v="2.  Road upgrading (gravel to paved) based on_x000a_Gravel Road Strategies, Traffic Benchmark_x000a_for upgrading to paved road standard (HDM-4_x000a_Project Analysis) Intermittent Sections"/>
        <s v="3. Roads to Access Critical Bottlenecks"/>
        <s v=" 4. National Bridges"/>
      </sharedItems>
    </cacheField>
    <cacheField name="PROJECT TYPE/EXPENSE" numFmtId="0">
      <sharedItems containsBlank="1" count="18">
        <m/>
        <s v="Construction, Maintenance, Repair and Rehabilitation of Infrastructure Facilities"/>
        <s v="a. Traffic Decongestion"/>
        <s v="b. National Roads to Declared Tourist Destinations"/>
        <s v="c. Roads to Address Critical Bottlenecks_x000a_"/>
        <s v="a. Preventive Maintenance (Intermittent Sections)"/>
        <s v="b. Rehabilitation/Reconstruction/Upgrading of Damaged Paved National Roads (Intermittent Sections)"/>
        <s v="a.  Preventive Maintenance (Intermittent Sections)"/>
        <s v="a. National Arterial"/>
        <s v="b. National Secondary Road"/>
        <s v="a. National Roads Traffic Decongestion"/>
        <s v="b. Construction/Widening/Upgrading/Rehabilitation of Access Roads to Airports, RoRo Ports and Declared Tourist Destinations"/>
        <s v="c. Road Opening/Construction to close the Gap Sections (with determined alignment) of National Roads (including ROW)"/>
        <s v="d. Reconstruction of Critical Sections along National Roads, such as slips/emergencies/protection works"/>
        <s v="a. Construction/Completion of on-going Bridges (Including Approaches)"/>
        <s v="b. Rehabilitation/Reconstruction/Strengthening of Bridges along National Roads"/>
        <s v="c. Replacement of Bridges along National Roads"/>
        <s v="c. Roads to Address Critical Bottlenecks " u="1"/>
      </sharedItems>
    </cacheField>
    <cacheField name="AMOUNT" numFmtId="0">
      <sharedItems containsString="0" containsBlank="1" containsNumber="1" containsInteger="1" minValue="10000000" maxValue="18223556000"/>
    </cacheField>
    <cacheField name="DISASTER RELAT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s v="Benigno S. Aquino III"/>
    <x v="0"/>
    <x v="0"/>
    <x v="0"/>
    <x v="0"/>
    <x v="0"/>
    <x v="0"/>
    <x v="0"/>
    <x v="0"/>
    <n v="3828718000"/>
    <s v="NO"/>
  </r>
  <r>
    <s v="Benigno S. Aquino III"/>
    <x v="0"/>
    <x v="1"/>
    <x v="0"/>
    <x v="0"/>
    <x v="0"/>
    <x v="0"/>
    <x v="0"/>
    <x v="0"/>
    <n v="6310164000"/>
    <s v="NO"/>
  </r>
  <r>
    <s v="Benigno S. Aquino III"/>
    <x v="0"/>
    <x v="2"/>
    <x v="0"/>
    <x v="1"/>
    <x v="0"/>
    <x v="0"/>
    <x v="0"/>
    <x v="1"/>
    <n v="15000000"/>
    <s v="NO"/>
  </r>
  <r>
    <s v="Benigno S. Aquino III"/>
    <x v="0"/>
    <x v="2"/>
    <x v="1"/>
    <x v="2"/>
    <x v="0"/>
    <x v="1"/>
    <x v="1"/>
    <x v="2"/>
    <n v="7389301000"/>
    <s v="YES"/>
  </r>
  <r>
    <s v="Benigno S. Aquino III"/>
    <x v="0"/>
    <x v="2"/>
    <x v="1"/>
    <x v="2"/>
    <x v="0"/>
    <x v="1"/>
    <x v="1"/>
    <x v="3"/>
    <n v="1800000000"/>
    <s v="YES"/>
  </r>
  <r>
    <s v="Benigno S. Aquino III"/>
    <x v="0"/>
    <x v="2"/>
    <x v="1"/>
    <x v="2"/>
    <x v="0"/>
    <x v="1"/>
    <x v="1"/>
    <x v="4"/>
    <n v="4292847000"/>
    <s v="YES"/>
  </r>
  <r>
    <s v="Benigno S. Aquino III"/>
    <x v="0"/>
    <x v="2"/>
    <x v="1"/>
    <x v="2"/>
    <x v="0"/>
    <x v="1"/>
    <x v="2"/>
    <x v="5"/>
    <n v="3933007000"/>
    <s v="YES"/>
  </r>
  <r>
    <s v="Benigno S. Aquino III"/>
    <x v="0"/>
    <x v="2"/>
    <x v="1"/>
    <x v="2"/>
    <x v="0"/>
    <x v="1"/>
    <x v="2"/>
    <x v="6"/>
    <n v="18223556000"/>
    <s v="YES"/>
  </r>
  <r>
    <s v="Benigno S. Aquino III"/>
    <x v="0"/>
    <x v="2"/>
    <x v="1"/>
    <x v="2"/>
    <x v="0"/>
    <x v="1"/>
    <x v="3"/>
    <x v="0"/>
    <n v="13051096000"/>
    <s v="YES"/>
  </r>
  <r>
    <s v="Benigno S. Aquino III"/>
    <x v="0"/>
    <x v="2"/>
    <x v="1"/>
    <x v="2"/>
    <x v="0"/>
    <x v="1"/>
    <x v="4"/>
    <x v="0"/>
    <n v="10000000"/>
    <s v="NO"/>
  </r>
  <r>
    <s v="Benigno S. Aquino III"/>
    <x v="0"/>
    <x v="2"/>
    <x v="1"/>
    <x v="2"/>
    <x v="0"/>
    <x v="2"/>
    <x v="0"/>
    <x v="0"/>
    <n v="8188000000"/>
    <s v="YES"/>
  </r>
  <r>
    <s v="Benigno S. Aquino III"/>
    <x v="0"/>
    <x v="2"/>
    <x v="1"/>
    <x v="2"/>
    <x v="0"/>
    <x v="3"/>
    <x v="0"/>
    <x v="0"/>
    <n v="380000000"/>
    <s v="YES"/>
  </r>
  <r>
    <s v="Benigno S. Aquino III"/>
    <x v="0"/>
    <x v="2"/>
    <x v="1"/>
    <x v="2"/>
    <x v="0"/>
    <x v="4"/>
    <x v="0"/>
    <x v="0"/>
    <n v="580000000"/>
    <s v="NO"/>
  </r>
  <r>
    <s v="Benigno S. Aquino III"/>
    <x v="0"/>
    <x v="2"/>
    <x v="1"/>
    <x v="2"/>
    <x v="0"/>
    <x v="5"/>
    <x v="0"/>
    <x v="0"/>
    <n v="4207859000"/>
    <s v="NO"/>
  </r>
  <r>
    <s v="Benigno S. Aquino III"/>
    <x v="0"/>
    <x v="2"/>
    <x v="1"/>
    <x v="2"/>
    <x v="0"/>
    <x v="6"/>
    <x v="0"/>
    <x v="0"/>
    <n v="5000000000"/>
    <s v="NO"/>
  </r>
  <r>
    <s v="Benigno S. Aquino III"/>
    <x v="0"/>
    <x v="2"/>
    <x v="1"/>
    <x v="2"/>
    <x v="0"/>
    <x v="7"/>
    <x v="0"/>
    <x v="0"/>
    <n v="890249000"/>
    <s v="NO"/>
  </r>
  <r>
    <s v="Benigno S. Aquino III"/>
    <x v="0"/>
    <x v="2"/>
    <x v="1"/>
    <x v="2"/>
    <x v="0"/>
    <x v="8"/>
    <x v="0"/>
    <x v="0"/>
    <n v="250000000"/>
    <s v="YES"/>
  </r>
  <r>
    <s v="Benigno S. Aquino III"/>
    <x v="0"/>
    <x v="2"/>
    <x v="1"/>
    <x v="3"/>
    <x v="0"/>
    <x v="9"/>
    <x v="5"/>
    <x v="0"/>
    <n v="6625342000"/>
    <s v="YES"/>
  </r>
  <r>
    <s v="Benigno S. Aquino III"/>
    <x v="0"/>
    <x v="2"/>
    <x v="1"/>
    <x v="3"/>
    <x v="0"/>
    <x v="9"/>
    <x v="6"/>
    <x v="0"/>
    <n v="12716336000"/>
    <s v="NO"/>
  </r>
  <r>
    <s v="Benigno S. Aquino III"/>
    <x v="0"/>
    <x v="2"/>
    <x v="1"/>
    <x v="3"/>
    <x v="0"/>
    <x v="10"/>
    <x v="5"/>
    <x v="0"/>
    <n v="704909000"/>
    <s v="YES"/>
  </r>
  <r>
    <s v="Benigno S. Aquino III"/>
    <x v="0"/>
    <x v="2"/>
    <x v="1"/>
    <x v="3"/>
    <x v="0"/>
    <x v="10"/>
    <x v="6"/>
    <x v="0"/>
    <n v="2429699000"/>
    <s v="NO"/>
  </r>
  <r>
    <s v="Benigno S. Aquino III"/>
    <x v="1"/>
    <x v="0"/>
    <x v="0"/>
    <x v="0"/>
    <x v="0"/>
    <x v="0"/>
    <x v="0"/>
    <x v="0"/>
    <n v="4122347000"/>
    <m/>
  </r>
  <r>
    <s v="Benigno S. Aquino III"/>
    <x v="1"/>
    <x v="1"/>
    <x v="0"/>
    <x v="0"/>
    <x v="0"/>
    <x v="0"/>
    <x v="0"/>
    <x v="0"/>
    <n v="6205960000"/>
    <m/>
  </r>
  <r>
    <s v="Benigno S. Aquino III"/>
    <x v="1"/>
    <x v="2"/>
    <x v="0"/>
    <x v="1"/>
    <x v="0"/>
    <x v="0"/>
    <x v="0"/>
    <x v="1"/>
    <n v="15000000"/>
    <m/>
  </r>
  <r>
    <s v="Benigno S. Aquino III"/>
    <x v="1"/>
    <x v="2"/>
    <x v="1"/>
    <x v="2"/>
    <x v="0"/>
    <x v="1"/>
    <x v="7"/>
    <x v="7"/>
    <n v="7590578000"/>
    <m/>
  </r>
  <r>
    <s v="Benigno S. Aquino III"/>
    <x v="1"/>
    <x v="2"/>
    <x v="1"/>
    <x v="2"/>
    <x v="0"/>
    <x v="1"/>
    <x v="7"/>
    <x v="6"/>
    <n v="13032909000"/>
    <m/>
  </r>
  <r>
    <s v="Benigno S. Aquino III"/>
    <x v="1"/>
    <x v="2"/>
    <x v="1"/>
    <x v="2"/>
    <x v="0"/>
    <x v="0"/>
    <x v="8"/>
    <x v="8"/>
    <n v="7997682000"/>
    <m/>
  </r>
  <r>
    <s v="Benigno S. Aquino III"/>
    <x v="1"/>
    <x v="2"/>
    <x v="1"/>
    <x v="2"/>
    <x v="0"/>
    <x v="0"/>
    <x v="9"/>
    <x v="9"/>
    <n v="7878549000"/>
    <m/>
  </r>
  <r>
    <s v="Benigno S. Aquino III"/>
    <x v="1"/>
    <x v="2"/>
    <x v="1"/>
    <x v="2"/>
    <x v="0"/>
    <x v="0"/>
    <x v="9"/>
    <x v="10"/>
    <n v="13491905000"/>
    <m/>
  </r>
  <r>
    <s v="Benigno S. Aquino III"/>
    <x v="1"/>
    <x v="2"/>
    <x v="1"/>
    <x v="2"/>
    <x v="0"/>
    <x v="0"/>
    <x v="9"/>
    <x v="11"/>
    <n v="4080087000"/>
    <m/>
  </r>
  <r>
    <s v="Benigno S. Aquino III"/>
    <x v="1"/>
    <x v="2"/>
    <x v="1"/>
    <x v="2"/>
    <x v="0"/>
    <x v="0"/>
    <x v="9"/>
    <x v="12"/>
    <n v="930000000"/>
    <m/>
  </r>
  <r>
    <s v="Benigno S. Aquino III"/>
    <x v="1"/>
    <x v="2"/>
    <x v="1"/>
    <x v="2"/>
    <x v="0"/>
    <x v="0"/>
    <x v="9"/>
    <x v="13"/>
    <n v="427493000"/>
    <m/>
  </r>
  <r>
    <s v="Benigno S. Aquino III"/>
    <x v="1"/>
    <x v="2"/>
    <x v="1"/>
    <x v="2"/>
    <x v="0"/>
    <x v="0"/>
    <x v="10"/>
    <x v="14"/>
    <n v="1243635000"/>
    <m/>
  </r>
  <r>
    <s v="Benigno S. Aquino III"/>
    <x v="1"/>
    <x v="2"/>
    <x v="1"/>
    <x v="2"/>
    <x v="0"/>
    <x v="0"/>
    <x v="10"/>
    <x v="15"/>
    <n v="4327900000"/>
    <m/>
  </r>
  <r>
    <s v="Benigno S. Aquino III"/>
    <x v="1"/>
    <x v="2"/>
    <x v="1"/>
    <x v="2"/>
    <x v="0"/>
    <x v="0"/>
    <x v="10"/>
    <x v="16"/>
    <n v="2717585000"/>
    <m/>
  </r>
  <r>
    <s v="Benigno S. Aquino III"/>
    <x v="1"/>
    <x v="2"/>
    <x v="1"/>
    <x v="2"/>
    <x v="0"/>
    <x v="11"/>
    <x v="0"/>
    <x v="0"/>
    <n v="8516663000"/>
    <m/>
  </r>
  <r>
    <s v="Benigno S. Aquino III"/>
    <x v="1"/>
    <x v="2"/>
    <x v="1"/>
    <x v="2"/>
    <x v="0"/>
    <x v="12"/>
    <x v="0"/>
    <x v="0"/>
    <n v="1206600000"/>
    <m/>
  </r>
  <r>
    <s v="Benigno S. Aquino III"/>
    <x v="1"/>
    <x v="2"/>
    <x v="1"/>
    <x v="2"/>
    <x v="0"/>
    <x v="13"/>
    <x v="0"/>
    <x v="0"/>
    <n v="4237203000"/>
    <m/>
  </r>
  <r>
    <s v="Benigno S. Aquino III"/>
    <x v="1"/>
    <x v="2"/>
    <x v="1"/>
    <x v="2"/>
    <x v="0"/>
    <x v="14"/>
    <x v="0"/>
    <x v="0"/>
    <n v="200000000"/>
    <m/>
  </r>
  <r>
    <s v="Benigno S. Aquino III"/>
    <x v="1"/>
    <x v="2"/>
    <x v="1"/>
    <x v="2"/>
    <x v="0"/>
    <x v="15"/>
    <x v="0"/>
    <x v="0"/>
    <n v="3000000000"/>
    <m/>
  </r>
  <r>
    <s v="Benigno S. Aquino III"/>
    <x v="1"/>
    <x v="2"/>
    <x v="1"/>
    <x v="2"/>
    <x v="0"/>
    <x v="16"/>
    <x v="0"/>
    <x v="0"/>
    <n v="550000000"/>
    <m/>
  </r>
  <r>
    <s v="Benigno S. Aquino III"/>
    <x v="1"/>
    <x v="2"/>
    <x v="1"/>
    <x v="2"/>
    <x v="0"/>
    <x v="17"/>
    <x v="0"/>
    <x v="0"/>
    <n v="1380872000"/>
    <m/>
  </r>
  <r>
    <s v="Benigno S. Aquino III"/>
    <x v="1"/>
    <x v="2"/>
    <x v="1"/>
    <x v="3"/>
    <x v="0"/>
    <x v="9"/>
    <x v="5"/>
    <x v="0"/>
    <n v="5747072000"/>
    <m/>
  </r>
  <r>
    <s v="Benigno S. Aquino III"/>
    <x v="1"/>
    <x v="2"/>
    <x v="1"/>
    <x v="3"/>
    <x v="0"/>
    <x v="9"/>
    <x v="6"/>
    <x v="0"/>
    <n v="8633276000"/>
    <m/>
  </r>
  <r>
    <s v="Benigno S. Aquino III"/>
    <x v="1"/>
    <x v="2"/>
    <x v="1"/>
    <x v="3"/>
    <x v="0"/>
    <x v="10"/>
    <x v="5"/>
    <x v="0"/>
    <n v="474145000"/>
    <m/>
  </r>
  <r>
    <s v="Benigno S. Aquino III"/>
    <x v="1"/>
    <x v="2"/>
    <x v="1"/>
    <x v="3"/>
    <x v="0"/>
    <x v="10"/>
    <x v="6"/>
    <x v="0"/>
    <n v="1825944000"/>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400-000001000000}" name="WIP - DPWH Budget Summary 2011- 2" cacheId="23" applyNumberFormats="0" applyBorderFormats="0" applyFontFormats="0" applyPatternFormats="0" applyAlignmentFormats="0" applyWidthHeightFormats="0" dataCaption="" updatedVersion="8" compact="0" compactData="0">
  <location ref="Y2:AC6" firstHeaderRow="1" firstDataRow="2" firstDataCol="1"/>
  <pivotFields count="11">
    <pivotField name="PRESIDENTIAL TERM" compact="0" outline="0" multipleItemSelectionAllowed="1" showAll="0"/>
    <pivotField name="FISCAL YEAR" axis="axisRow" compact="0" outline="0" multipleItemSelectionAllowed="1" showAll="0" sortType="ascending">
      <items count="4">
        <item x="0"/>
        <item x="1"/>
        <item h="1" x="2"/>
        <item t="default"/>
      </items>
    </pivotField>
    <pivotField name="MAIN CATEGORY" axis="axisCol" compact="0" outline="0" multipleItemSelectionAllowed="1" showAll="0" sortType="ascending">
      <items count="5">
        <item x="2"/>
        <item x="1"/>
        <item x="0"/>
        <item x="3"/>
        <item t="default"/>
      </items>
    </pivotField>
    <pivotField name="SUB-CATEGORY" compact="0" outline="0" multipleItemSelectionAllowed="1" showAll="0"/>
    <pivotField name="TYPE" compact="0" outline="0" multipleItemSelectionAllowed="1" showAll="0"/>
    <pivotField name="ORGANIZATIONAL OUTCOME" compact="0" outline="0" multipleItemSelectionAllowed="1" showAll="0"/>
    <pivotField name="PROJECT CLASS" compact="0" outline="0" multipleItemSelectionAllowed="1" showAll="0"/>
    <pivotField name="PROJECT SCOPE" compact="0" outline="0" multipleItemSelectionAllowed="1" showAll="0"/>
    <pivotField name="PROJECT TYPE/EXPENSE" compact="0" outline="0" multipleItemSelectionAllowed="1" showAll="0"/>
    <pivotField name="AMOUNT" dataField="1" compact="0" numFmtId="3" outline="0" multipleItemSelectionAllowed="1" showAll="0"/>
    <pivotField name="DISASTER RELATED" compact="0" numFmtId="3" outline="0" multipleItemSelectionAllowed="1" showAll="0"/>
  </pivotFields>
  <rowFields count="1">
    <field x="1"/>
  </rowFields>
  <rowItems count="3">
    <i>
      <x/>
    </i>
    <i>
      <x v="1"/>
    </i>
    <i t="grand">
      <x/>
    </i>
  </rowItems>
  <colFields count="1">
    <field x="2"/>
  </colFields>
  <colItems count="4">
    <i>
      <x/>
    </i>
    <i>
      <x v="1"/>
    </i>
    <i>
      <x v="2"/>
    </i>
    <i t="grand">
      <x/>
    </i>
  </colItems>
  <dataFields count="1">
    <dataField name="SUM of AMOUNT"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WIP - DPWH Budget Summary 2011-" cacheId="23" applyNumberFormats="0" applyBorderFormats="0" applyFontFormats="0" applyPatternFormats="0" applyAlignmentFormats="0" applyWidthHeightFormats="0" dataCaption="" updatedVersion="8" compact="0" compactData="0">
  <location ref="M2:W12" firstHeaderRow="1" firstDataRow="2" firstDataCol="7"/>
  <pivotFields count="11">
    <pivotField name="PRESIDENTIAL TERM" compact="0" outline="0" multipleItemSelectionAllowed="1" showAll="0"/>
    <pivotField name="FISCAL YEAR" axis="axisRow" compact="0" outline="0" multipleItemSelectionAllowed="1" showAll="0" sortType="ascending" defaultSubtotal="0">
      <items count="3">
        <item x="0"/>
        <item x="1"/>
        <item h="1" x="2"/>
      </items>
    </pivotField>
    <pivotField name="MAIN CATEGORY" axis="axisCol" compact="0" outline="0" multipleItemSelectionAllowed="1" showAll="0" sortType="ascending">
      <items count="5">
        <item x="2"/>
        <item x="1"/>
        <item x="0"/>
        <item x="3"/>
        <item t="default"/>
      </items>
    </pivotField>
    <pivotField name="SUB-CATEGORY" axis="axisRow" compact="0" outline="0" multipleItemSelectionAllowed="1" showAll="0" sortType="ascending" defaultSubtotal="0">
      <items count="3">
        <item x="0"/>
        <item x="1"/>
        <item x="2"/>
      </items>
    </pivotField>
    <pivotField name="TYPE" axis="axisRow" compact="0" outline="0" multipleItemSelectionAllowed="1" showAll="0" sortType="ascending" defaultSubtotal="0">
      <items count="4">
        <item sd="0" x="2"/>
        <item sd="0" x="3"/>
        <item x="1"/>
        <item x="0"/>
      </items>
    </pivotField>
    <pivotField name="ORGANIZATIONAL OUTCOME" axis="axisRow" compact="0" outline="0" multipleItemSelectionAllowed="1" showAll="0" sortType="ascending" defaultSubtotal="0">
      <items count="1">
        <item x="0"/>
      </items>
    </pivotField>
    <pivotField name="PROJECT CLASS" axis="axisRow" compact="0" outline="0" multipleItemSelectionAllowed="1" showAll="0" sortType="ascending" defaultSubtotal="0">
      <items count="18">
        <item x="9"/>
        <item x="1"/>
        <item x="10"/>
        <item x="2"/>
        <item x="11"/>
        <item x="12"/>
        <item x="3"/>
        <item x="4"/>
        <item x="13"/>
        <item x="5"/>
        <item x="14"/>
        <item x="6"/>
        <item x="15"/>
        <item x="16"/>
        <item x="7"/>
        <item x="8"/>
        <item x="17"/>
        <item x="0"/>
      </items>
    </pivotField>
    <pivotField name="PROJECT SCOPE" axis="axisRow" compact="0" outline="0" multipleItemSelectionAllowed="1" showAll="0" sortType="ascending" defaultSubtotal="0">
      <items count="11">
        <item x="10"/>
        <item x="7"/>
        <item x="1"/>
        <item x="8"/>
        <item x="2"/>
        <item x="3"/>
        <item x="9"/>
        <item x="4"/>
        <item x="6"/>
        <item x="5"/>
        <item x="0"/>
      </items>
    </pivotField>
    <pivotField name="PROJECT TYPE/EXPENSE" axis="axisRow" compact="0" outline="0" multipleItemSelectionAllowed="1" showAll="0" sortType="ascending">
      <items count="19">
        <item x="7"/>
        <item x="14"/>
        <item x="8"/>
        <item x="10"/>
        <item x="5"/>
        <item x="2"/>
        <item x="11"/>
        <item x="3"/>
        <item x="9"/>
        <item x="15"/>
        <item x="6"/>
        <item x="16"/>
        <item x="12"/>
        <item x="4"/>
        <item m="1" x="17"/>
        <item x="1"/>
        <item x="13"/>
        <item x="0"/>
        <item t="default"/>
      </items>
    </pivotField>
    <pivotField name="AMOUNT" dataField="1" compact="0" numFmtId="3" outline="0" multipleItemSelectionAllowed="1" showAll="0"/>
    <pivotField name="DISASTER RELATED" compact="0" numFmtId="3" outline="0" multipleItemSelectionAllowed="1" showAll="0"/>
  </pivotFields>
  <rowFields count="7">
    <field x="1"/>
    <field x="3"/>
    <field x="4"/>
    <field x="5"/>
    <field x="6"/>
    <field x="7"/>
    <field x="8"/>
  </rowFields>
  <rowItems count="9">
    <i>
      <x/>
      <x/>
      <x v="2"/>
      <x/>
      <x v="17"/>
      <x v="10"/>
      <x v="15"/>
    </i>
    <i r="2">
      <x v="3"/>
      <x/>
      <x v="17"/>
      <x v="10"/>
      <x v="17"/>
    </i>
    <i r="1">
      <x v="1"/>
      <x/>
    </i>
    <i r="2">
      <x v="1"/>
    </i>
    <i>
      <x v="1"/>
      <x/>
      <x v="2"/>
      <x/>
      <x v="17"/>
      <x v="10"/>
      <x v="15"/>
    </i>
    <i r="2">
      <x v="3"/>
      <x/>
      <x v="17"/>
      <x v="10"/>
      <x v="17"/>
    </i>
    <i r="1">
      <x v="1"/>
      <x/>
    </i>
    <i r="2">
      <x v="1"/>
    </i>
    <i t="grand">
      <x/>
    </i>
  </rowItems>
  <colFields count="1">
    <field x="2"/>
  </colFields>
  <colItems count="4">
    <i>
      <x/>
    </i>
    <i>
      <x v="1"/>
    </i>
    <i>
      <x v="2"/>
    </i>
    <i t="grand">
      <x/>
    </i>
  </colItems>
  <dataFields count="1">
    <dataField name="SUM of AMOUNT"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drive.google.com/file/d/19V_9QnKtZ6C793hBA5fI1d21kJNfGYbS/view?usp=drive_link"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bm.gov.ph/wp-content/uploads/GAA/GAA2022/GAA-2022-VOL-1-C.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dbm.gov.ph/wp-content/uploads/GAA/GAA2021/GAA-2021-VOL-1-C.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dbm.gov.ph/wp-content/uploads/GAA/GAA2020/GAA-2020-VOL-1-C.pdf"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D1005"/>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 customHeight="1" x14ac:dyDescent="0.2"/>
  <cols>
    <col min="1" max="3" width="4.1640625" customWidth="1"/>
    <col min="4" max="4" width="47.5" customWidth="1"/>
    <col min="5" max="5" width="17.83203125" customWidth="1"/>
    <col min="6" max="6" width="17.6640625" customWidth="1"/>
    <col min="7" max="7" width="13.5" hidden="1" customWidth="1"/>
    <col min="8" max="8" width="15" hidden="1" customWidth="1"/>
    <col min="9" max="9" width="4.5" customWidth="1"/>
    <col min="10" max="10" width="25.33203125" customWidth="1"/>
    <col min="11" max="30" width="8.6640625" customWidth="1"/>
  </cols>
  <sheetData>
    <row r="1" spans="1:30" ht="14.25" customHeight="1" x14ac:dyDescent="0.2">
      <c r="A1" s="4" t="s">
        <v>0</v>
      </c>
      <c r="B1" s="5"/>
      <c r="C1" s="5"/>
      <c r="D1" s="5"/>
      <c r="E1" s="6" t="s">
        <v>1</v>
      </c>
      <c r="F1" s="7" t="s">
        <v>2</v>
      </c>
      <c r="G1" s="8" t="s">
        <v>3</v>
      </c>
      <c r="H1" s="9" t="s">
        <v>4</v>
      </c>
      <c r="I1" s="10"/>
      <c r="J1" s="11" t="s">
        <v>5</v>
      </c>
      <c r="K1" s="10"/>
      <c r="L1" s="10"/>
      <c r="M1" s="10"/>
      <c r="N1" s="10"/>
      <c r="O1" s="10"/>
      <c r="P1" s="10"/>
      <c r="Q1" s="10"/>
      <c r="R1" s="10"/>
      <c r="S1" s="10"/>
      <c r="T1" s="10"/>
      <c r="U1" s="10"/>
      <c r="V1" s="10"/>
      <c r="W1" s="10"/>
      <c r="X1" s="10"/>
      <c r="Y1" s="10"/>
      <c r="Z1" s="10"/>
      <c r="AA1" s="10"/>
      <c r="AB1" s="10"/>
      <c r="AC1" s="10"/>
      <c r="AD1" s="10"/>
    </row>
    <row r="2" spans="1:30" ht="14.25" customHeight="1" x14ac:dyDescent="0.2">
      <c r="A2" s="12" t="s">
        <v>6</v>
      </c>
      <c r="B2" s="12"/>
      <c r="C2" s="12"/>
      <c r="D2" s="13"/>
      <c r="E2" s="14">
        <v>12117847000</v>
      </c>
      <c r="F2" s="15"/>
      <c r="G2" s="16"/>
      <c r="H2" s="17"/>
      <c r="J2" s="18"/>
    </row>
    <row r="3" spans="1:30" ht="14.25" customHeight="1" x14ac:dyDescent="0.2">
      <c r="A3" s="12" t="s">
        <v>7</v>
      </c>
      <c r="B3" s="12"/>
      <c r="C3" s="12"/>
      <c r="D3" s="13"/>
      <c r="E3" s="14">
        <v>6891860000</v>
      </c>
      <c r="F3" s="15"/>
      <c r="G3" s="16"/>
      <c r="H3" s="17"/>
      <c r="J3" s="18"/>
    </row>
    <row r="4" spans="1:30" ht="14.25" customHeight="1" x14ac:dyDescent="0.2">
      <c r="A4" s="12" t="s">
        <v>8</v>
      </c>
      <c r="B4" s="12"/>
      <c r="C4" s="12"/>
      <c r="D4" s="19"/>
      <c r="E4" s="20">
        <v>1094754740000</v>
      </c>
      <c r="F4" s="15"/>
      <c r="G4" s="16"/>
      <c r="H4" s="17"/>
      <c r="J4" s="18"/>
    </row>
    <row r="5" spans="1:30" ht="14.25" customHeight="1" x14ac:dyDescent="0.2">
      <c r="A5" s="21" t="s">
        <v>9</v>
      </c>
      <c r="B5" s="21" t="s">
        <v>10</v>
      </c>
      <c r="C5" s="21"/>
      <c r="D5" s="21"/>
      <c r="E5" s="22">
        <v>655479000</v>
      </c>
      <c r="F5" s="23"/>
      <c r="G5" s="24"/>
      <c r="H5" s="25"/>
      <c r="J5" s="18"/>
    </row>
    <row r="6" spans="1:30" ht="14.25" customHeight="1" x14ac:dyDescent="0.2">
      <c r="A6" s="21" t="s">
        <v>11</v>
      </c>
      <c r="B6" s="21" t="s">
        <v>12</v>
      </c>
      <c r="C6" s="21"/>
      <c r="D6" s="21"/>
      <c r="E6" s="22">
        <v>3994703000</v>
      </c>
      <c r="F6" s="15"/>
      <c r="G6" s="16"/>
      <c r="H6" s="17"/>
      <c r="J6" s="18"/>
    </row>
    <row r="7" spans="1:30" ht="14.25" customHeight="1" x14ac:dyDescent="0.2">
      <c r="A7" s="21" t="s">
        <v>13</v>
      </c>
      <c r="B7" s="21" t="s">
        <v>14</v>
      </c>
      <c r="C7" s="21"/>
      <c r="D7" s="21"/>
      <c r="E7" s="22">
        <v>1090104558000</v>
      </c>
      <c r="F7" s="15"/>
      <c r="G7" s="16"/>
      <c r="H7" s="17"/>
      <c r="J7" s="18"/>
    </row>
    <row r="8" spans="1:30" ht="14.25" customHeight="1" x14ac:dyDescent="0.2">
      <c r="A8" s="26"/>
      <c r="B8" s="21" t="s">
        <v>15</v>
      </c>
      <c r="C8" s="26"/>
      <c r="D8" s="26"/>
      <c r="E8" s="22">
        <v>296496815000</v>
      </c>
      <c r="F8" s="15"/>
      <c r="G8" s="16"/>
      <c r="H8" s="17"/>
      <c r="J8" s="18"/>
    </row>
    <row r="9" spans="1:30" ht="14.25" customHeight="1" x14ac:dyDescent="0.2">
      <c r="A9" s="21"/>
      <c r="B9" s="21"/>
      <c r="C9" s="27" t="s">
        <v>16</v>
      </c>
      <c r="D9" s="27"/>
      <c r="E9" s="28">
        <v>153352134000</v>
      </c>
      <c r="F9" s="15"/>
      <c r="G9" s="16"/>
      <c r="H9" s="17"/>
      <c r="J9" s="18"/>
    </row>
    <row r="10" spans="1:30" ht="14.25" customHeight="1" x14ac:dyDescent="0.2">
      <c r="A10" s="26"/>
      <c r="B10" s="26"/>
      <c r="C10" s="29" t="s">
        <v>17</v>
      </c>
      <c r="D10" s="26"/>
      <c r="E10" s="22">
        <v>103901648000</v>
      </c>
      <c r="F10" s="15">
        <f t="shared" ref="F10:G10" si="0">E10</f>
        <v>103901648000</v>
      </c>
      <c r="G10" s="16">
        <f t="shared" si="0"/>
        <v>103901648000</v>
      </c>
      <c r="H10" s="30"/>
      <c r="J10" s="18">
        <f>32527103000+46603448000+24771097000</f>
        <v>103901648000</v>
      </c>
    </row>
    <row r="11" spans="1:30" ht="14.25" customHeight="1" x14ac:dyDescent="0.2">
      <c r="A11" s="26"/>
      <c r="B11" s="26"/>
      <c r="C11" s="29" t="s">
        <v>18</v>
      </c>
      <c r="D11" s="26"/>
      <c r="E11" s="22">
        <v>20693804000</v>
      </c>
      <c r="F11" s="15">
        <f t="shared" ref="F11:G11" si="1">E11</f>
        <v>20693804000</v>
      </c>
      <c r="G11" s="16">
        <f t="shared" si="1"/>
        <v>20693804000</v>
      </c>
      <c r="H11" s="30"/>
      <c r="J11" s="18">
        <f>6361206000+8682622000+5649976000</f>
        <v>20693804000</v>
      </c>
    </row>
    <row r="12" spans="1:30" ht="14.25" customHeight="1" x14ac:dyDescent="0.2">
      <c r="A12" s="26"/>
      <c r="B12" s="26"/>
      <c r="C12" s="26" t="s">
        <v>19</v>
      </c>
      <c r="D12" s="26"/>
      <c r="E12" s="22">
        <v>21780373000</v>
      </c>
      <c r="F12" s="15">
        <f t="shared" ref="F12:G12" si="2">E12</f>
        <v>21780373000</v>
      </c>
      <c r="G12" s="16">
        <f t="shared" si="2"/>
        <v>21780373000</v>
      </c>
      <c r="H12" s="30"/>
      <c r="J12" s="18">
        <f>5145831000+10931159000+5703383000</f>
        <v>21780373000</v>
      </c>
    </row>
    <row r="13" spans="1:30" ht="14.25" customHeight="1" x14ac:dyDescent="0.2">
      <c r="A13" s="26"/>
      <c r="B13" s="26"/>
      <c r="C13" s="26" t="s">
        <v>20</v>
      </c>
      <c r="D13" s="26"/>
      <c r="E13" s="22">
        <v>6976309000</v>
      </c>
      <c r="F13" s="15">
        <f t="shared" ref="F13:G13" si="3">E13</f>
        <v>6976309000</v>
      </c>
      <c r="G13" s="16">
        <f t="shared" si="3"/>
        <v>6976309000</v>
      </c>
      <c r="H13" s="30"/>
      <c r="J13" s="18">
        <f>3176110000+2680693000+1119506000</f>
        <v>6976309000</v>
      </c>
    </row>
    <row r="14" spans="1:30" ht="14.25" customHeight="1" x14ac:dyDescent="0.2">
      <c r="A14" s="21"/>
      <c r="B14" s="21"/>
      <c r="C14" s="27" t="s">
        <v>21</v>
      </c>
      <c r="D14" s="27"/>
      <c r="E14" s="28">
        <v>104771474000</v>
      </c>
      <c r="F14" s="15"/>
      <c r="G14" s="16"/>
      <c r="H14" s="17"/>
      <c r="J14" s="18"/>
    </row>
    <row r="15" spans="1:30" ht="14.25" customHeight="1" x14ac:dyDescent="0.2">
      <c r="A15" s="26"/>
      <c r="B15" s="26"/>
      <c r="C15" s="26" t="s">
        <v>22</v>
      </c>
      <c r="D15" s="26"/>
      <c r="E15" s="22">
        <v>31675430000</v>
      </c>
      <c r="F15" s="31">
        <f t="shared" ref="F15:G15" si="4">E15</f>
        <v>31675430000</v>
      </c>
      <c r="G15" s="32">
        <f t="shared" si="4"/>
        <v>31675430000</v>
      </c>
      <c r="H15" s="33"/>
      <c r="J15" s="18">
        <f>15435573000+12958232000+3281625000</f>
        <v>31675430000</v>
      </c>
    </row>
    <row r="16" spans="1:30" ht="14.25" customHeight="1" x14ac:dyDescent="0.2">
      <c r="A16" s="26"/>
      <c r="B16" s="26"/>
      <c r="C16" s="26" t="s">
        <v>23</v>
      </c>
      <c r="D16" s="26"/>
      <c r="E16" s="22">
        <v>50232193000</v>
      </c>
      <c r="F16" s="31">
        <f t="shared" ref="F16:G16" si="5">E16</f>
        <v>50232193000</v>
      </c>
      <c r="G16" s="32">
        <f t="shared" si="5"/>
        <v>50232193000</v>
      </c>
      <c r="H16" s="33"/>
      <c r="J16" s="18">
        <v>50232193000</v>
      </c>
    </row>
    <row r="17" spans="1:10" ht="14.25" customHeight="1" x14ac:dyDescent="0.2">
      <c r="A17" s="26"/>
      <c r="B17" s="26"/>
      <c r="C17" s="26" t="s">
        <v>24</v>
      </c>
      <c r="D17" s="26"/>
      <c r="E17" s="22">
        <v>17262172000</v>
      </c>
      <c r="F17" s="31">
        <f t="shared" ref="F17:G17" si="6">E17</f>
        <v>17262172000</v>
      </c>
      <c r="G17" s="32">
        <f t="shared" si="6"/>
        <v>17262172000</v>
      </c>
      <c r="H17" s="33"/>
      <c r="J17" s="18">
        <v>17262172000</v>
      </c>
    </row>
    <row r="18" spans="1:10" ht="14.25" customHeight="1" x14ac:dyDescent="0.2">
      <c r="A18" s="26"/>
      <c r="B18" s="26"/>
      <c r="C18" s="34" t="s">
        <v>25</v>
      </c>
      <c r="D18" s="26"/>
      <c r="E18" s="22">
        <v>1368300000</v>
      </c>
      <c r="F18" s="31">
        <f t="shared" ref="F18:F20" si="7">E18</f>
        <v>1368300000</v>
      </c>
      <c r="G18" s="35"/>
      <c r="H18" s="36">
        <f>F18</f>
        <v>1368300000</v>
      </c>
      <c r="J18" s="18">
        <f>1368300000</f>
        <v>1368300000</v>
      </c>
    </row>
    <row r="19" spans="1:10" ht="14.25" customHeight="1" x14ac:dyDescent="0.2">
      <c r="A19" s="26"/>
      <c r="B19" s="26"/>
      <c r="C19" s="26" t="s">
        <v>26</v>
      </c>
      <c r="D19" s="26"/>
      <c r="E19" s="22">
        <v>2461669000</v>
      </c>
      <c r="F19" s="31">
        <f t="shared" si="7"/>
        <v>2461669000</v>
      </c>
      <c r="G19" s="32">
        <f t="shared" ref="G19:G20" si="8">F19</f>
        <v>2461669000</v>
      </c>
      <c r="H19" s="33"/>
      <c r="J19" s="18">
        <f>971632000+902061000+587976000</f>
        <v>2461669000</v>
      </c>
    </row>
    <row r="20" spans="1:10" ht="14.25" customHeight="1" x14ac:dyDescent="0.2">
      <c r="A20" s="26"/>
      <c r="B20" s="26"/>
      <c r="C20" s="26" t="s">
        <v>27</v>
      </c>
      <c r="D20" s="26"/>
      <c r="E20" s="22">
        <v>1771710000</v>
      </c>
      <c r="F20" s="31">
        <f t="shared" si="7"/>
        <v>1771710000</v>
      </c>
      <c r="G20" s="32">
        <f t="shared" si="8"/>
        <v>1771710000</v>
      </c>
      <c r="H20" s="33"/>
      <c r="J20" s="18">
        <f>694577000+1077133000</f>
        <v>1771710000</v>
      </c>
    </row>
    <row r="21" spans="1:10" ht="14.25" customHeight="1" x14ac:dyDescent="0.2">
      <c r="A21" s="21"/>
      <c r="B21" s="21"/>
      <c r="C21" s="27" t="s">
        <v>28</v>
      </c>
      <c r="D21" s="27"/>
      <c r="E21" s="28">
        <v>38373207000</v>
      </c>
      <c r="F21" s="15"/>
      <c r="G21" s="16"/>
      <c r="H21" s="17"/>
      <c r="J21" s="18"/>
    </row>
    <row r="22" spans="1:10" ht="14.25" customHeight="1" x14ac:dyDescent="0.2">
      <c r="A22" s="26"/>
      <c r="B22" s="26"/>
      <c r="C22" s="26" t="s">
        <v>29</v>
      </c>
      <c r="D22" s="37"/>
      <c r="E22" s="22">
        <v>6384384000</v>
      </c>
      <c r="F22" s="15">
        <f t="shared" ref="F22:F26" si="9">E22</f>
        <v>6384384000</v>
      </c>
      <c r="G22" s="38"/>
      <c r="H22" s="17">
        <f t="shared" ref="H22:H26" si="10">F22</f>
        <v>6384384000</v>
      </c>
      <c r="J22" s="18">
        <f>6384384000</f>
        <v>6384384000</v>
      </c>
    </row>
    <row r="23" spans="1:10" ht="14.25" customHeight="1" x14ac:dyDescent="0.2">
      <c r="A23" s="26"/>
      <c r="B23" s="26"/>
      <c r="C23" s="26" t="s">
        <v>30</v>
      </c>
      <c r="D23" s="37"/>
      <c r="E23" s="39">
        <v>10424105000</v>
      </c>
      <c r="F23" s="15">
        <f t="shared" si="9"/>
        <v>10424105000</v>
      </c>
      <c r="G23" s="38"/>
      <c r="H23" s="17">
        <f t="shared" si="10"/>
        <v>10424105000</v>
      </c>
      <c r="J23" s="18">
        <f>10424105000</f>
        <v>10424105000</v>
      </c>
    </row>
    <row r="24" spans="1:10" ht="14.25" customHeight="1" x14ac:dyDescent="0.2">
      <c r="A24" s="26"/>
      <c r="B24" s="26"/>
      <c r="C24" s="26" t="s">
        <v>31</v>
      </c>
      <c r="D24" s="37"/>
      <c r="E24" s="22">
        <v>4721035000</v>
      </c>
      <c r="F24" s="15">
        <f t="shared" si="9"/>
        <v>4721035000</v>
      </c>
      <c r="G24" s="38"/>
      <c r="H24" s="17">
        <f t="shared" si="10"/>
        <v>4721035000</v>
      </c>
      <c r="J24" s="18">
        <f>4721035000</f>
        <v>4721035000</v>
      </c>
    </row>
    <row r="25" spans="1:10" ht="14.25" customHeight="1" x14ac:dyDescent="0.2">
      <c r="A25" s="26"/>
      <c r="B25" s="26"/>
      <c r="C25" s="26" t="s">
        <v>32</v>
      </c>
      <c r="D25" s="37"/>
      <c r="E25" s="22">
        <v>12992738000</v>
      </c>
      <c r="F25" s="15">
        <f t="shared" si="9"/>
        <v>12992738000</v>
      </c>
      <c r="G25" s="38"/>
      <c r="H25" s="17">
        <f t="shared" si="10"/>
        <v>12992738000</v>
      </c>
      <c r="J25" s="18">
        <v>12992738000</v>
      </c>
    </row>
    <row r="26" spans="1:10" ht="14.25" customHeight="1" x14ac:dyDescent="0.2">
      <c r="A26" s="26"/>
      <c r="B26" s="26"/>
      <c r="C26" s="26" t="s">
        <v>33</v>
      </c>
      <c r="D26" s="37"/>
      <c r="E26" s="22">
        <v>3850945000</v>
      </c>
      <c r="F26" s="31">
        <f t="shared" si="9"/>
        <v>3850945000</v>
      </c>
      <c r="G26" s="35"/>
      <c r="H26" s="17">
        <f t="shared" si="10"/>
        <v>3850945000</v>
      </c>
      <c r="J26" s="18">
        <f>3850945000</f>
        <v>3850945000</v>
      </c>
    </row>
    <row r="27" spans="1:10" ht="14.25" customHeight="1" x14ac:dyDescent="0.2">
      <c r="A27" s="26"/>
      <c r="B27" s="21" t="s">
        <v>34</v>
      </c>
      <c r="C27" s="26"/>
      <c r="D27" s="26"/>
      <c r="E27" s="22">
        <v>248078271000</v>
      </c>
      <c r="F27" s="23"/>
      <c r="G27" s="24"/>
      <c r="H27" s="25"/>
      <c r="J27" s="18"/>
    </row>
    <row r="28" spans="1:10" ht="14.25" customHeight="1" x14ac:dyDescent="0.2">
      <c r="A28" s="21"/>
      <c r="B28" s="21"/>
      <c r="C28" s="27" t="s">
        <v>35</v>
      </c>
      <c r="D28" s="27"/>
      <c r="E28" s="28">
        <v>248078271000</v>
      </c>
      <c r="F28" s="15"/>
      <c r="G28" s="16"/>
      <c r="H28" s="17"/>
      <c r="J28" s="18"/>
    </row>
    <row r="29" spans="1:10" ht="14.25" customHeight="1" x14ac:dyDescent="0.2">
      <c r="A29" s="26"/>
      <c r="B29" s="26"/>
      <c r="C29" s="26" t="s">
        <v>36</v>
      </c>
      <c r="D29" s="37"/>
      <c r="E29" s="22">
        <v>154437746000</v>
      </c>
      <c r="F29" s="31">
        <f t="shared" ref="F29:G29" si="11">E29</f>
        <v>154437746000</v>
      </c>
      <c r="G29" s="32">
        <f t="shared" si="11"/>
        <v>154437746000</v>
      </c>
      <c r="H29" s="33"/>
      <c r="J29" s="18">
        <f>154437746000</f>
        <v>154437746000</v>
      </c>
    </row>
    <row r="30" spans="1:10" ht="14.25" customHeight="1" x14ac:dyDescent="0.2">
      <c r="A30" s="26"/>
      <c r="B30" s="26"/>
      <c r="C30" s="26" t="s">
        <v>37</v>
      </c>
      <c r="D30" s="37"/>
      <c r="E30" s="22">
        <v>93640525000</v>
      </c>
      <c r="F30" s="31">
        <f t="shared" ref="F30:G30" si="12">E30</f>
        <v>93640525000</v>
      </c>
      <c r="G30" s="32">
        <f t="shared" si="12"/>
        <v>93640525000</v>
      </c>
      <c r="H30" s="33"/>
      <c r="J30" s="18">
        <f>93640525000</f>
        <v>93640525000</v>
      </c>
    </row>
    <row r="31" spans="1:10" ht="14.25" customHeight="1" x14ac:dyDescent="0.2">
      <c r="A31" s="21"/>
      <c r="B31" s="21"/>
      <c r="C31" s="27" t="s">
        <v>38</v>
      </c>
      <c r="D31" s="27"/>
      <c r="E31" s="28">
        <v>504226522000</v>
      </c>
      <c r="F31" s="15"/>
      <c r="G31" s="16"/>
      <c r="H31" s="17"/>
      <c r="J31" s="18"/>
    </row>
    <row r="32" spans="1:10" ht="14.25" customHeight="1" x14ac:dyDescent="0.2">
      <c r="A32" s="26"/>
      <c r="B32" s="26"/>
      <c r="C32" s="26" t="s">
        <v>39</v>
      </c>
      <c r="D32" s="37"/>
      <c r="E32" s="22">
        <v>1098000000</v>
      </c>
      <c r="F32" s="15">
        <f t="shared" ref="F32:G32" si="13">E32</f>
        <v>1098000000</v>
      </c>
      <c r="G32" s="16">
        <f t="shared" si="13"/>
        <v>1098000000</v>
      </c>
      <c r="H32" s="30"/>
      <c r="J32" s="18">
        <f>1098000000</f>
        <v>1098000000</v>
      </c>
    </row>
    <row r="33" spans="1:10" ht="14.25" customHeight="1" x14ac:dyDescent="0.2">
      <c r="A33" s="26"/>
      <c r="B33" s="26"/>
      <c r="C33" s="26" t="s">
        <v>40</v>
      </c>
      <c r="D33" s="37"/>
      <c r="E33" s="22">
        <v>2633477000</v>
      </c>
      <c r="F33" s="15">
        <f t="shared" ref="F33:G33" si="14">E33</f>
        <v>2633477000</v>
      </c>
      <c r="G33" s="16">
        <f t="shared" si="14"/>
        <v>2633477000</v>
      </c>
      <c r="H33" s="30"/>
      <c r="J33" s="18">
        <f>2633477000</f>
        <v>2633477000</v>
      </c>
    </row>
    <row r="34" spans="1:10" ht="14.25" customHeight="1" x14ac:dyDescent="0.2">
      <c r="A34" s="26"/>
      <c r="B34" s="26"/>
      <c r="C34" s="26" t="s">
        <v>41</v>
      </c>
      <c r="D34" s="37"/>
      <c r="E34" s="22">
        <v>62350000</v>
      </c>
      <c r="F34" s="15">
        <f t="shared" ref="F34:G34" si="15">E34</f>
        <v>62350000</v>
      </c>
      <c r="G34" s="16">
        <f t="shared" si="15"/>
        <v>62350000</v>
      </c>
      <c r="H34" s="30"/>
      <c r="J34" s="18">
        <f>62350000</f>
        <v>62350000</v>
      </c>
    </row>
    <row r="35" spans="1:10" ht="14.25" customHeight="1" x14ac:dyDescent="0.2">
      <c r="A35" s="26"/>
      <c r="B35" s="26"/>
      <c r="C35" s="26" t="s">
        <v>42</v>
      </c>
      <c r="D35" s="37"/>
      <c r="E35" s="22">
        <v>6107767000</v>
      </c>
      <c r="F35" s="15">
        <f t="shared" ref="F35:G35" si="16">E35</f>
        <v>6107767000</v>
      </c>
      <c r="G35" s="16">
        <f t="shared" si="16"/>
        <v>6107767000</v>
      </c>
      <c r="H35" s="30"/>
      <c r="J35" s="18">
        <f>6107767000</f>
        <v>6107767000</v>
      </c>
    </row>
    <row r="36" spans="1:10" ht="14.25" customHeight="1" x14ac:dyDescent="0.2">
      <c r="A36" s="26"/>
      <c r="B36" s="26"/>
      <c r="C36" s="26" t="s">
        <v>43</v>
      </c>
      <c r="D36" s="37"/>
      <c r="E36" s="22">
        <v>5583560000</v>
      </c>
      <c r="F36" s="15">
        <f t="shared" ref="F36:G36" si="17">E36</f>
        <v>5583560000</v>
      </c>
      <c r="G36" s="16">
        <f t="shared" si="17"/>
        <v>5583560000</v>
      </c>
      <c r="H36" s="30"/>
      <c r="J36" s="18">
        <f>5583560000</f>
        <v>5583560000</v>
      </c>
    </row>
    <row r="37" spans="1:10" ht="14.25" customHeight="1" x14ac:dyDescent="0.2">
      <c r="A37" s="26"/>
      <c r="B37" s="26"/>
      <c r="C37" s="34" t="s">
        <v>44</v>
      </c>
      <c r="D37" s="37"/>
      <c r="E37" s="22">
        <v>5731500000</v>
      </c>
      <c r="F37" s="23"/>
      <c r="G37" s="24"/>
      <c r="H37" s="25"/>
      <c r="J37" s="18"/>
    </row>
    <row r="38" spans="1:10" ht="14.25" customHeight="1" x14ac:dyDescent="0.2">
      <c r="A38" s="26"/>
      <c r="B38" s="26"/>
      <c r="C38" s="26"/>
      <c r="D38" s="37" t="s">
        <v>45</v>
      </c>
      <c r="E38" s="22">
        <f>20000000+20000000</f>
        <v>40000000</v>
      </c>
      <c r="F38" s="31">
        <f t="shared" ref="F38:G38" si="18">E38</f>
        <v>40000000</v>
      </c>
      <c r="G38" s="32">
        <f t="shared" si="18"/>
        <v>40000000</v>
      </c>
      <c r="H38" s="33"/>
      <c r="J38" s="18">
        <f>20000000+20000000</f>
        <v>40000000</v>
      </c>
    </row>
    <row r="39" spans="1:10" ht="14.25" customHeight="1" x14ac:dyDescent="0.2">
      <c r="A39" s="26"/>
      <c r="B39" s="26"/>
      <c r="C39" s="26"/>
      <c r="D39" s="37" t="s">
        <v>46</v>
      </c>
      <c r="E39" s="22">
        <v>50000000</v>
      </c>
      <c r="F39" s="31">
        <f t="shared" ref="F39:G39" si="19">E39</f>
        <v>50000000</v>
      </c>
      <c r="G39" s="32">
        <f t="shared" si="19"/>
        <v>50000000</v>
      </c>
      <c r="H39" s="33"/>
      <c r="J39" s="18">
        <f>50000000</f>
        <v>50000000</v>
      </c>
    </row>
    <row r="40" spans="1:10" ht="14.25" customHeight="1" x14ac:dyDescent="0.2">
      <c r="A40" s="26"/>
      <c r="B40" s="26"/>
      <c r="C40" s="26"/>
      <c r="D40" s="37" t="s">
        <v>47</v>
      </c>
      <c r="E40" s="22">
        <v>35000000</v>
      </c>
      <c r="F40" s="31">
        <f t="shared" ref="F40:G40" si="20">E40</f>
        <v>35000000</v>
      </c>
      <c r="G40" s="32">
        <f t="shared" si="20"/>
        <v>35000000</v>
      </c>
      <c r="H40" s="33"/>
      <c r="J40" s="18">
        <f>35000000</f>
        <v>35000000</v>
      </c>
    </row>
    <row r="41" spans="1:10" ht="14.25" customHeight="1" x14ac:dyDescent="0.2">
      <c r="A41" s="26"/>
      <c r="B41" s="26"/>
      <c r="C41" s="26"/>
      <c r="D41" s="37" t="s">
        <v>48</v>
      </c>
      <c r="E41" s="22">
        <f>5000000+50000000</f>
        <v>55000000</v>
      </c>
      <c r="F41" s="31">
        <f t="shared" ref="F41:G41" si="21">E41</f>
        <v>55000000</v>
      </c>
      <c r="G41" s="32">
        <f t="shared" si="21"/>
        <v>55000000</v>
      </c>
      <c r="H41" s="33"/>
      <c r="J41" s="18">
        <f>5000000+50000000</f>
        <v>55000000</v>
      </c>
    </row>
    <row r="42" spans="1:10" ht="14.25" customHeight="1" x14ac:dyDescent="0.2">
      <c r="A42" s="26"/>
      <c r="B42" s="26"/>
      <c r="C42" s="26"/>
      <c r="D42" s="40" t="s">
        <v>49</v>
      </c>
      <c r="E42" s="22"/>
      <c r="F42" s="23"/>
      <c r="G42" s="24"/>
      <c r="H42" s="33"/>
      <c r="J42" s="18"/>
    </row>
    <row r="43" spans="1:10" ht="14.25" customHeight="1" x14ac:dyDescent="0.2">
      <c r="A43" s="26"/>
      <c r="B43" s="26"/>
      <c r="C43" s="26" t="s">
        <v>50</v>
      </c>
      <c r="D43" s="37"/>
      <c r="E43" s="22">
        <v>2596677000</v>
      </c>
      <c r="F43" s="15"/>
      <c r="G43" s="16"/>
      <c r="H43" s="17"/>
      <c r="J43" s="18"/>
    </row>
    <row r="44" spans="1:10" ht="14.25" customHeight="1" x14ac:dyDescent="0.2">
      <c r="A44" s="26"/>
      <c r="B44" s="26"/>
      <c r="C44" s="26"/>
      <c r="D44" s="26" t="s">
        <v>51</v>
      </c>
      <c r="E44" s="22">
        <v>1715077000</v>
      </c>
      <c r="F44" s="23"/>
      <c r="G44" s="24"/>
      <c r="H44" s="25"/>
      <c r="J44" s="18"/>
    </row>
    <row r="45" spans="1:10" ht="14.25" customHeight="1" x14ac:dyDescent="0.2">
      <c r="A45" s="26"/>
      <c r="B45" s="26"/>
      <c r="C45" s="26"/>
      <c r="D45" s="26" t="s">
        <v>52</v>
      </c>
      <c r="E45" s="22">
        <v>200000000</v>
      </c>
      <c r="F45" s="31">
        <f t="shared" ref="F45:G45" si="22">E45</f>
        <v>200000000</v>
      </c>
      <c r="G45" s="32">
        <f t="shared" si="22"/>
        <v>200000000</v>
      </c>
      <c r="H45" s="33"/>
      <c r="J45" s="18">
        <f>200000000</f>
        <v>200000000</v>
      </c>
    </row>
    <row r="46" spans="1:10" ht="14.25" customHeight="1" x14ac:dyDescent="0.2">
      <c r="A46" s="26"/>
      <c r="B46" s="26"/>
      <c r="C46" s="26"/>
      <c r="D46" s="26" t="s">
        <v>53</v>
      </c>
      <c r="E46" s="22">
        <v>681600000</v>
      </c>
      <c r="F46" s="15">
        <f t="shared" ref="F46:G46" si="23">E46</f>
        <v>681600000</v>
      </c>
      <c r="G46" s="32">
        <f t="shared" si="23"/>
        <v>681600000</v>
      </c>
      <c r="H46" s="30"/>
      <c r="J46" s="18">
        <f>681600000</f>
        <v>681600000</v>
      </c>
    </row>
    <row r="47" spans="1:10" ht="14.25" customHeight="1" x14ac:dyDescent="0.2">
      <c r="A47" s="26"/>
      <c r="B47" s="26"/>
      <c r="C47" s="26" t="s">
        <v>54</v>
      </c>
      <c r="D47" s="37"/>
      <c r="E47" s="22">
        <v>1000000000</v>
      </c>
      <c r="F47" s="15">
        <f>E47</f>
        <v>1000000000</v>
      </c>
      <c r="G47" s="41"/>
      <c r="H47" s="42"/>
      <c r="J47" s="18">
        <f>1000000000</f>
        <v>1000000000</v>
      </c>
    </row>
    <row r="48" spans="1:10" ht="14.25" customHeight="1" x14ac:dyDescent="0.2">
      <c r="A48" s="26"/>
      <c r="B48" s="26"/>
      <c r="C48" s="26" t="s">
        <v>55</v>
      </c>
      <c r="D48" s="37"/>
      <c r="E48" s="22">
        <v>480000000</v>
      </c>
      <c r="F48" s="15"/>
      <c r="G48" s="16"/>
      <c r="H48" s="17"/>
      <c r="J48" s="18"/>
    </row>
    <row r="49" spans="1:30" ht="14.25" customHeight="1" x14ac:dyDescent="0.2">
      <c r="A49" s="26"/>
      <c r="B49" s="26"/>
      <c r="C49" s="26"/>
      <c r="D49" s="26" t="s">
        <v>56</v>
      </c>
      <c r="E49" s="22">
        <v>160000000</v>
      </c>
      <c r="F49" s="23"/>
      <c r="G49" s="24"/>
      <c r="H49" s="25"/>
      <c r="J49" s="18"/>
    </row>
    <row r="50" spans="1:30" ht="14.25" customHeight="1" x14ac:dyDescent="0.2">
      <c r="A50" s="26"/>
      <c r="B50" s="26"/>
      <c r="C50" s="26"/>
      <c r="D50" s="26" t="s">
        <v>57</v>
      </c>
      <c r="E50" s="22">
        <v>160000000</v>
      </c>
      <c r="F50" s="23"/>
      <c r="G50" s="24"/>
      <c r="H50" s="25"/>
      <c r="J50" s="18"/>
    </row>
    <row r="51" spans="1:30" ht="14.25" customHeight="1" x14ac:dyDescent="0.2">
      <c r="A51" s="26"/>
      <c r="B51" s="26"/>
      <c r="C51" s="26"/>
      <c r="D51" s="26" t="s">
        <v>58</v>
      </c>
      <c r="E51" s="22">
        <v>160000000</v>
      </c>
      <c r="F51" s="23"/>
      <c r="G51" s="24"/>
      <c r="H51" s="25"/>
      <c r="J51" s="18"/>
    </row>
    <row r="52" spans="1:30" ht="14.25" customHeight="1" x14ac:dyDescent="0.2">
      <c r="A52" s="26"/>
      <c r="B52" s="26"/>
      <c r="C52" s="26" t="s">
        <v>59</v>
      </c>
      <c r="D52" s="37"/>
      <c r="E52" s="22">
        <v>34748020000</v>
      </c>
      <c r="F52" s="23"/>
      <c r="G52" s="24"/>
      <c r="H52" s="25"/>
      <c r="J52" s="18"/>
    </row>
    <row r="53" spans="1:30" ht="14.25" customHeight="1" x14ac:dyDescent="0.2">
      <c r="A53" s="26"/>
      <c r="B53" s="26"/>
      <c r="C53" s="26"/>
      <c r="D53" s="37" t="s">
        <v>60</v>
      </c>
      <c r="E53" s="22">
        <f>50298000+50911000+52293000+14299000+92473000+44101000+8716000+32018000+59786000+107211000+137509000+135677000+50113000+144793000+71335000+200000000+15440000+72341000+43212000+47770000+80000000+62559000+25000000+29290000+30838000+39498000+75385000+121221000+15000000+ (57114000+80086000+126827000+59998000+125841000+53878000)+29970000+96947000+(85101000+2879000+167227000)+(74841000+113120000)+(43435000+43393000+115151000+83307000+89410000+33500000+50584000+16734000+60053000+53415000+88887000)+(51143000+58106000+58381000+141865000+45422000+50000000)+(28957000+79996000+19713000+10705000+45717000)+(25600000+6130000+23800000+17978000)+2439000+45510000+(3316000+17014000+35258000)+(9643000+19967000+4597000+18799000)+(17017000+26107000+25758000)+(19886000+37148000+30817000+7882000+15514000+45450000+32327000)+7594000+(23345000+15834000+39595000+18668000+39057000)+23037000+(3430000+4800000)+(22364000+15040000)+46743000</f>
        <v>4998254000</v>
      </c>
      <c r="F53" s="31">
        <f t="shared" ref="F53:G53" si="24">E53</f>
        <v>4998254000</v>
      </c>
      <c r="G53" s="32">
        <f t="shared" si="24"/>
        <v>4998254000</v>
      </c>
      <c r="H53" s="33"/>
      <c r="J53" s="18">
        <f>50298000+50911000+52293000+14299000+92473000+44101000+8716000+32018000+59786000+107211000+137509000+135677000+50113000+144793000+71335000+200000000+15440000+72341000+43212000+47770000+80000000+62559000+(25000000+29290000+30838000+39498000+75385000+121221000+15000000)+(57114000+80086000+126827000+59998000+125841000+53878000)+29970000+96947000+(85101000+2879000+167227000)+(74841000+113120000)+(43435000+43393000+115151000+83307000+89410000+33500000+50584000+16734000+60053000+53415000+88887000)+(51143000+58106000+58381000+141865000+45422000+50000000)+(28957000+79996000+19713000+10705000+45717000)+(25600000+6130000+23800000+17978000)+2439000+45510000+(3316000+17014000+35258000)+(9643000+19967000+4597000+18799000)+(17017000+26107000+25758000)+(19886000+37148000+30817000+7882000+15514000+45450000+32327000)+7594000+(23345000+15834000+39595000+18668000+39057000)+23037000+(3430000+4800000)+(22364000+15040000)+46743000</f>
        <v>4998254000</v>
      </c>
    </row>
    <row r="54" spans="1:30" ht="14.25" customHeight="1" x14ac:dyDescent="0.2">
      <c r="A54" s="26"/>
      <c r="B54" s="26"/>
      <c r="C54" s="26"/>
      <c r="D54" s="37" t="s">
        <v>61</v>
      </c>
      <c r="E54" s="22">
        <f>13423000+30413000+26860000+130124000+12569000+8326000+14258000+203669000+22406000+21173000+50000000+51521000+53156000+50000000+(10200000+16800000+34000000+36500000)+(8406000+10512000+2148000+5308000+3098000+48357000+2478000+12722000+20735000+6463000+18817000+34515000+9441000+300000000)+(38291000+44381000+50000000)+(11748000+28551000+32560000)+(10888000+30494000)+(40562000+3919000)+(13465000+6318000+42608000+40759000)+(25553000+35709000+35702000)+36258000+(17478000+14879000+21545000+47502000)+5000000</f>
        <v>1902568000</v>
      </c>
      <c r="F54" s="31">
        <f t="shared" ref="F54:G54" si="25">E54</f>
        <v>1902568000</v>
      </c>
      <c r="G54" s="32">
        <f t="shared" si="25"/>
        <v>1902568000</v>
      </c>
      <c r="H54" s="33"/>
      <c r="J54" s="18">
        <f>13423000+30413000+26860000+130124000+12569000+8326000+14258000+203669000+22406000+21173000+50000000+51521000+53156000+50000000+(10200000+16800000+34000000+36500000)+(8406000+10512000+2148000+5308000+3098000+48357000+2478000+12722000+20735000+6463000+18817000+34515000+9441000+300000000)+(38291000+44381000+50000000)+(11748000+28551000+32560000)+(10888000+30494000)+(40562000+3919000)+(13465000+6318000+42608000+40759000)+(25553000+35709000+35702000)+36258000+(17478000+14879000+21545000+47502000)+5000000</f>
        <v>1902568000</v>
      </c>
    </row>
    <row r="55" spans="1:30" ht="14.25" customHeight="1" x14ac:dyDescent="0.2">
      <c r="A55" s="26"/>
      <c r="B55" s="26"/>
      <c r="C55" s="26"/>
      <c r="D55" s="37" t="s">
        <v>62</v>
      </c>
      <c r="E55" s="22">
        <f>15000000+2500000+2500000+2500000+10000000+10000000+10000000+10000000+15000000+(15000000*7)+8000000+(15000000*4)+(15000000*6)+(15000000+5000000+6808000)+(10000000*2)+(12300000+12400000)+(15000000*6)+(20000000+20000000+11000000)+(10000000*6)</f>
        <v>613008000</v>
      </c>
      <c r="F55" s="31">
        <f t="shared" ref="F55:G55" si="26">E55</f>
        <v>613008000</v>
      </c>
      <c r="G55" s="32">
        <f t="shared" si="26"/>
        <v>613008000</v>
      </c>
      <c r="H55" s="33"/>
      <c r="J55" s="18">
        <f>15000000+2500000+2500000+2500000+10000000+10000000+10000000+10000000+15000000+(15000000*7)+8000000+(15000000*4)+(15000000*6)+(15000000+5000000+6808000)+(10000000*2)+(12300000+12400000)+(15000000*6)+(20000000+20000000+11000000)+(10000000*6)</f>
        <v>613008000</v>
      </c>
    </row>
    <row r="56" spans="1:30" ht="14.25" customHeight="1" x14ac:dyDescent="0.2">
      <c r="A56" s="26"/>
      <c r="B56" s="26"/>
      <c r="C56" s="26" t="s">
        <v>63</v>
      </c>
      <c r="D56" s="37"/>
      <c r="E56" s="22">
        <v>237089684000</v>
      </c>
      <c r="F56" s="15"/>
      <c r="G56" s="16"/>
      <c r="H56" s="17"/>
      <c r="J56" s="18"/>
    </row>
    <row r="57" spans="1:30" ht="14.25" customHeight="1" x14ac:dyDescent="0.2">
      <c r="A57" s="26"/>
      <c r="B57" s="26"/>
      <c r="C57" s="26"/>
      <c r="D57" s="26" t="s">
        <v>64</v>
      </c>
      <c r="E57" s="22">
        <v>136825483000</v>
      </c>
      <c r="F57" s="15">
        <f t="shared" ref="F57:F61" si="27">E57</f>
        <v>136825483000</v>
      </c>
      <c r="G57" s="43"/>
      <c r="H57" s="44"/>
      <c r="J57" s="18">
        <v>136825483000</v>
      </c>
    </row>
    <row r="58" spans="1:30" ht="14.25" customHeight="1" x14ac:dyDescent="0.2">
      <c r="A58" s="26"/>
      <c r="B58" s="26"/>
      <c r="C58" s="26"/>
      <c r="D58" s="26" t="s">
        <v>65</v>
      </c>
      <c r="E58" s="22">
        <v>786000000</v>
      </c>
      <c r="F58" s="15">
        <f t="shared" si="27"/>
        <v>786000000</v>
      </c>
      <c r="G58" s="43"/>
      <c r="H58" s="44"/>
      <c r="J58" s="18">
        <v>786000000</v>
      </c>
    </row>
    <row r="59" spans="1:30" ht="14.25" customHeight="1" x14ac:dyDescent="0.2">
      <c r="A59" s="26"/>
      <c r="B59" s="26"/>
      <c r="C59" s="26"/>
      <c r="D59" s="26" t="s">
        <v>66</v>
      </c>
      <c r="E59" s="22">
        <v>17487514000</v>
      </c>
      <c r="F59" s="15">
        <f t="shared" si="27"/>
        <v>17487514000</v>
      </c>
      <c r="G59" s="43"/>
      <c r="H59" s="44"/>
      <c r="J59" s="18">
        <v>17487514000</v>
      </c>
    </row>
    <row r="60" spans="1:30" ht="14.25" customHeight="1" x14ac:dyDescent="0.2">
      <c r="A60" s="26"/>
      <c r="B60" s="26"/>
      <c r="C60" s="26"/>
      <c r="D60" s="26" t="s">
        <v>67</v>
      </c>
      <c r="E60" s="22">
        <v>17750677000</v>
      </c>
      <c r="F60" s="15">
        <f t="shared" si="27"/>
        <v>17750677000</v>
      </c>
      <c r="G60" s="43"/>
      <c r="H60" s="44"/>
      <c r="J60" s="18">
        <v>17750677000</v>
      </c>
    </row>
    <row r="61" spans="1:30" ht="14.25" customHeight="1" x14ac:dyDescent="0.2">
      <c r="A61" s="26"/>
      <c r="B61" s="26"/>
      <c r="C61" s="26"/>
      <c r="D61" s="26" t="s">
        <v>68</v>
      </c>
      <c r="E61" s="22">
        <v>55587568000</v>
      </c>
      <c r="F61" s="15">
        <f t="shared" si="27"/>
        <v>55587568000</v>
      </c>
      <c r="G61" s="16">
        <f>F61</f>
        <v>55587568000</v>
      </c>
      <c r="H61" s="33"/>
      <c r="J61" s="18">
        <v>55587568000</v>
      </c>
    </row>
    <row r="62" spans="1:30" ht="14.25" customHeight="1" x14ac:dyDescent="0.2">
      <c r="A62" s="34"/>
      <c r="B62" s="34"/>
      <c r="C62" s="34"/>
      <c r="D62" s="34" t="s">
        <v>69</v>
      </c>
      <c r="E62" s="45">
        <v>6059815000</v>
      </c>
      <c r="F62" s="46"/>
      <c r="G62" s="24"/>
      <c r="H62" s="25"/>
      <c r="I62" s="46"/>
      <c r="J62" s="18"/>
      <c r="K62" s="46"/>
      <c r="L62" s="46"/>
      <c r="M62" s="46"/>
      <c r="N62" s="46"/>
      <c r="O62" s="46"/>
      <c r="P62" s="46"/>
      <c r="Q62" s="46"/>
      <c r="R62" s="46"/>
      <c r="S62" s="46"/>
      <c r="T62" s="46"/>
      <c r="U62" s="46"/>
      <c r="V62" s="46"/>
      <c r="W62" s="46"/>
      <c r="X62" s="46"/>
      <c r="Y62" s="46"/>
      <c r="Z62" s="46"/>
      <c r="AA62" s="46"/>
      <c r="AB62" s="46"/>
      <c r="AC62" s="46"/>
      <c r="AD62" s="46"/>
    </row>
    <row r="63" spans="1:30" ht="14.25" customHeight="1" x14ac:dyDescent="0.2">
      <c r="A63" s="34"/>
      <c r="B63" s="34"/>
      <c r="C63" s="34"/>
      <c r="D63" s="47" t="s">
        <v>70</v>
      </c>
      <c r="E63" s="45">
        <f>(1000000*(40))</f>
        <v>40000000</v>
      </c>
      <c r="F63" s="15">
        <f>E63</f>
        <v>40000000</v>
      </c>
      <c r="G63" s="48"/>
      <c r="H63" s="49"/>
      <c r="I63" s="46"/>
      <c r="J63" s="18">
        <f>(1000000*(40))</f>
        <v>40000000</v>
      </c>
      <c r="K63" s="46"/>
      <c r="L63" s="46"/>
      <c r="M63" s="46"/>
      <c r="N63" s="46"/>
      <c r="O63" s="46"/>
      <c r="P63" s="46"/>
      <c r="Q63" s="46"/>
      <c r="R63" s="46"/>
      <c r="S63" s="46"/>
      <c r="T63" s="46"/>
      <c r="U63" s="46"/>
      <c r="V63" s="46"/>
      <c r="W63" s="46"/>
      <c r="X63" s="46"/>
      <c r="Y63" s="46"/>
      <c r="Z63" s="46"/>
      <c r="AA63" s="46"/>
      <c r="AB63" s="46"/>
      <c r="AC63" s="46"/>
      <c r="AD63" s="46"/>
    </row>
    <row r="64" spans="1:30" ht="14.25" customHeight="1" x14ac:dyDescent="0.2">
      <c r="A64" s="26"/>
      <c r="B64" s="26"/>
      <c r="C64" s="26"/>
      <c r="D64" s="26" t="s">
        <v>71</v>
      </c>
      <c r="E64" s="22">
        <v>2592627000</v>
      </c>
      <c r="F64" s="15"/>
      <c r="G64" s="16"/>
      <c r="H64" s="17"/>
      <c r="J64" s="18"/>
    </row>
    <row r="65" spans="1:30" ht="14.25" customHeight="1" x14ac:dyDescent="0.2">
      <c r="A65" s="26"/>
      <c r="B65" s="26"/>
      <c r="C65" s="26"/>
      <c r="D65" s="50" t="s">
        <v>72</v>
      </c>
      <c r="E65" s="22">
        <f>(100000000+50000000)+(50000000+5000000+50000000+3000000+8000000+8000000+8000000)+(8000000+10000000+10000000)</f>
        <v>310000000</v>
      </c>
      <c r="F65" s="15">
        <f>E65</f>
        <v>310000000</v>
      </c>
      <c r="G65" s="41"/>
      <c r="H65" s="42"/>
      <c r="J65" s="18">
        <f>(100000000+50000000)+(50000000+5000000+50000000+3000000+8000000+8000000+8000000)+(8000000+10000000+10000000)</f>
        <v>310000000</v>
      </c>
    </row>
    <row r="66" spans="1:30" ht="14.25" customHeight="1" x14ac:dyDescent="0.2">
      <c r="A66" s="26"/>
      <c r="B66" s="26"/>
      <c r="C66" s="26" t="s">
        <v>73</v>
      </c>
      <c r="D66" s="26"/>
      <c r="E66" s="22">
        <v>207095487000</v>
      </c>
      <c r="F66" s="15"/>
      <c r="G66" s="16"/>
      <c r="H66" s="17"/>
      <c r="J66" s="18"/>
    </row>
    <row r="67" spans="1:30" ht="14.25" customHeight="1" x14ac:dyDescent="0.2">
      <c r="A67" s="26"/>
      <c r="B67" s="26"/>
      <c r="C67" s="26"/>
      <c r="D67" s="26" t="s">
        <v>74</v>
      </c>
      <c r="E67" s="22">
        <v>48425772000</v>
      </c>
      <c r="F67" s="15">
        <f t="shared" ref="F67:F71" si="28">E67</f>
        <v>48425772000</v>
      </c>
      <c r="G67" s="43"/>
      <c r="H67" s="44"/>
      <c r="J67" s="18">
        <v>48425772000</v>
      </c>
    </row>
    <row r="68" spans="1:30" ht="14.25" customHeight="1" x14ac:dyDescent="0.2">
      <c r="A68" s="26"/>
      <c r="B68" s="26"/>
      <c r="C68" s="26"/>
      <c r="D68" s="26" t="s">
        <v>75</v>
      </c>
      <c r="E68" s="22">
        <v>1583000000</v>
      </c>
      <c r="F68" s="15">
        <f t="shared" si="28"/>
        <v>1583000000</v>
      </c>
      <c r="G68" s="43"/>
      <c r="H68" s="44"/>
      <c r="J68" s="18">
        <v>1583000000</v>
      </c>
    </row>
    <row r="69" spans="1:30" ht="14.25" customHeight="1" x14ac:dyDescent="0.2">
      <c r="A69" s="26"/>
      <c r="B69" s="26"/>
      <c r="C69" s="26"/>
      <c r="D69" s="26" t="s">
        <v>76</v>
      </c>
      <c r="E69" s="22">
        <v>1164000000</v>
      </c>
      <c r="F69" s="15">
        <f t="shared" si="28"/>
        <v>1164000000</v>
      </c>
      <c r="G69" s="43"/>
      <c r="H69" s="44"/>
      <c r="J69" s="18">
        <v>1164000000</v>
      </c>
    </row>
    <row r="70" spans="1:30" ht="14.25" customHeight="1" x14ac:dyDescent="0.2">
      <c r="A70" s="26"/>
      <c r="B70" s="26"/>
      <c r="C70" s="26"/>
      <c r="D70" s="26" t="s">
        <v>77</v>
      </c>
      <c r="E70" s="22">
        <v>930000000</v>
      </c>
      <c r="F70" s="15">
        <f t="shared" si="28"/>
        <v>930000000</v>
      </c>
      <c r="G70" s="43"/>
      <c r="H70" s="44"/>
      <c r="J70" s="18">
        <v>930000000</v>
      </c>
    </row>
    <row r="71" spans="1:30" ht="14.25" customHeight="1" x14ac:dyDescent="0.2">
      <c r="A71" s="26"/>
      <c r="B71" s="26"/>
      <c r="C71" s="26"/>
      <c r="D71" s="26" t="s">
        <v>78</v>
      </c>
      <c r="E71" s="22">
        <v>50467675000</v>
      </c>
      <c r="F71" s="15">
        <f t="shared" si="28"/>
        <v>50467675000</v>
      </c>
      <c r="G71" s="43"/>
      <c r="H71" s="44"/>
      <c r="J71" s="18">
        <v>50467675000</v>
      </c>
    </row>
    <row r="72" spans="1:30" ht="14.25" customHeight="1" x14ac:dyDescent="0.2">
      <c r="A72" s="34"/>
      <c r="B72" s="34"/>
      <c r="C72" s="34"/>
      <c r="D72" s="34" t="s">
        <v>79</v>
      </c>
      <c r="E72" s="45">
        <v>1407000000</v>
      </c>
      <c r="F72" s="46"/>
      <c r="G72" s="24"/>
      <c r="H72" s="25"/>
      <c r="J72" s="18"/>
      <c r="K72" s="46"/>
      <c r="L72" s="46"/>
      <c r="M72" s="46"/>
      <c r="N72" s="46"/>
      <c r="O72" s="46"/>
      <c r="P72" s="46"/>
      <c r="Q72" s="46"/>
      <c r="R72" s="46"/>
      <c r="S72" s="46"/>
      <c r="T72" s="46"/>
      <c r="U72" s="46"/>
      <c r="V72" s="46"/>
      <c r="W72" s="46"/>
      <c r="X72" s="46"/>
      <c r="Y72" s="46"/>
      <c r="Z72" s="46"/>
      <c r="AA72" s="46"/>
      <c r="AB72" s="46"/>
      <c r="AC72" s="46"/>
      <c r="AD72" s="46"/>
    </row>
    <row r="73" spans="1:30" ht="14.25" customHeight="1" x14ac:dyDescent="0.2">
      <c r="A73" s="26"/>
      <c r="B73" s="26"/>
      <c r="C73" s="26"/>
      <c r="D73" s="26" t="s">
        <v>80</v>
      </c>
      <c r="E73" s="22">
        <v>3439500000</v>
      </c>
      <c r="F73" s="15"/>
      <c r="G73" s="16"/>
      <c r="H73" s="17"/>
      <c r="J73" s="18"/>
    </row>
    <row r="74" spans="1:30" ht="14.25" customHeight="1" x14ac:dyDescent="0.2">
      <c r="A74" s="26"/>
      <c r="B74" s="26"/>
      <c r="C74" s="26"/>
      <c r="D74" s="50" t="s">
        <v>72</v>
      </c>
      <c r="E74" s="22">
        <f>(70000000+(10000000*4))+((10000000*3)+6500000+15000000+5000000+5000000)+(15000000+4000000+3000000+2000000+2000000+4000000+5000000+15000000)+(15000000+5000000+10000000+10000000+5000000)+(50000000+10000000+2000000+5000000+10000000)+(3000000+50000000+10000000+2000000+5000000+2000000+3000000+5000000+30000000+5000000+5000000+5000000)+(5000000*4)+3000000+15000000</f>
        <v>506500000</v>
      </c>
      <c r="F74" s="15">
        <f>E74</f>
        <v>506500000</v>
      </c>
      <c r="G74" s="41"/>
      <c r="H74" s="42"/>
      <c r="J74" s="18">
        <f>(70000000+(10000000*4))+((10000000*3)+6500000+15000000+5000000+5000000)+(15000000+4000000+3000000+2000000+2000000+4000000+5000000+15000000)+(15000000+5000000+10000000+10000000+5000000)+(50000000+10000000+2000000+5000000+10000000)+(3000000+50000000+10000000+2000000+5000000+2000000+3000000+5000000+30000000+5000000+5000000+5000000)+(5000000*4)+3000000+15000000</f>
        <v>506500000</v>
      </c>
    </row>
    <row r="75" spans="1:30" ht="14.25" customHeight="1" x14ac:dyDescent="0.2">
      <c r="A75" s="26"/>
      <c r="B75" s="26"/>
      <c r="C75" s="26"/>
      <c r="D75" s="26" t="s">
        <v>81</v>
      </c>
      <c r="E75" s="22">
        <v>96122294000</v>
      </c>
      <c r="F75" s="23"/>
      <c r="G75" s="24"/>
      <c r="H75" s="25"/>
      <c r="J75" s="18"/>
    </row>
    <row r="76" spans="1:30" ht="14.25" customHeight="1" x14ac:dyDescent="0.2">
      <c r="A76" s="26"/>
      <c r="B76" s="26"/>
      <c r="C76" s="26"/>
      <c r="D76" s="50" t="s">
        <v>72</v>
      </c>
      <c r="E76" s="22">
        <f>(40000000*3)+40000000+10000000+10000000+5000000+7000000+10000000+(5000000*14)+(5000000*4)+2000000+(5000000*13)+5000000+20000000+5000000+20000000+6000000+5000000+5000000+10000000+5000000+(((5*3)+3)*1000000)+(5000000*3)+(1000000*(5+10+15+15+5+5+12+11.322+12+12+2.5+5+10))</f>
        <v>592822000</v>
      </c>
      <c r="F76" s="15">
        <f t="shared" ref="F76:F82" si="29">E76</f>
        <v>592822000</v>
      </c>
      <c r="G76" s="41"/>
      <c r="H76" s="42"/>
      <c r="J76" s="18">
        <f>(40000000*3)+40000000+10000000+10000000+5000000+7000000+10000000+(5000000*14)+(5000000*4)+2000000+(5000000*13)+5000000+20000000+5000000+20000000+6000000+5000000+5000000+10000000+5000000+(((5*3)+3)*1000000)+(5000000*3)+(1000000*(5+10+15+15+5+5+12+11.322+12+12+2.5+5+10))</f>
        <v>592822000</v>
      </c>
    </row>
    <row r="77" spans="1:30" ht="14.25" customHeight="1" x14ac:dyDescent="0.2">
      <c r="A77" s="26"/>
      <c r="B77" s="26"/>
      <c r="C77" s="26"/>
      <c r="D77" s="50" t="s">
        <v>82</v>
      </c>
      <c r="E77" s="22">
        <f>25000000</f>
        <v>25000000</v>
      </c>
      <c r="F77" s="15">
        <f t="shared" si="29"/>
        <v>25000000</v>
      </c>
      <c r="G77" s="41"/>
      <c r="H77" s="42"/>
      <c r="J77" s="18">
        <f>25000000</f>
        <v>25000000</v>
      </c>
    </row>
    <row r="78" spans="1:30" ht="14.25" customHeight="1" x14ac:dyDescent="0.2">
      <c r="A78" s="26"/>
      <c r="B78" s="26"/>
      <c r="C78" s="26"/>
      <c r="D78" s="50" t="s">
        <v>83</v>
      </c>
      <c r="E78" s="22">
        <f>(10000000+10000000+7000000)+10000000+5000000+3000000+10000000+10000000</f>
        <v>65000000</v>
      </c>
      <c r="F78" s="15">
        <f t="shared" si="29"/>
        <v>65000000</v>
      </c>
      <c r="G78" s="16"/>
      <c r="H78" s="17">
        <f>F78</f>
        <v>65000000</v>
      </c>
      <c r="J78" s="18">
        <f>(10000000+10000000+7000000)+10000000+5000000+3000000+10000000+10000000</f>
        <v>65000000</v>
      </c>
    </row>
    <row r="79" spans="1:30" ht="14.25" customHeight="1" x14ac:dyDescent="0.2">
      <c r="A79" s="26"/>
      <c r="B79" s="26"/>
      <c r="C79" s="26"/>
      <c r="D79" s="50" t="s">
        <v>84</v>
      </c>
      <c r="E79" s="22">
        <f>10000000+30000000+50000000+((1000000*(10+10+15)))</f>
        <v>125000000</v>
      </c>
      <c r="F79" s="15">
        <f t="shared" si="29"/>
        <v>125000000</v>
      </c>
      <c r="G79" s="41"/>
      <c r="H79" s="42"/>
      <c r="J79" s="18">
        <f>10000000+30000000+50000000+10000000+(1000000*(10+15))</f>
        <v>125000000</v>
      </c>
    </row>
    <row r="80" spans="1:30" ht="14.25" customHeight="1" x14ac:dyDescent="0.2">
      <c r="A80" s="26"/>
      <c r="B80" s="26"/>
      <c r="C80" s="26"/>
      <c r="D80" s="50" t="s">
        <v>85</v>
      </c>
      <c r="E80" s="22">
        <f>1000000*(30+7+45)</f>
        <v>82000000</v>
      </c>
      <c r="F80" s="15">
        <f t="shared" si="29"/>
        <v>82000000</v>
      </c>
      <c r="G80" s="41"/>
      <c r="H80" s="42"/>
      <c r="J80" s="18">
        <f>1000000*(30+7+45)</f>
        <v>82000000</v>
      </c>
    </row>
    <row r="81" spans="1:10" ht="14.25" customHeight="1" x14ac:dyDescent="0.2">
      <c r="A81" s="26"/>
      <c r="B81" s="26"/>
      <c r="C81" s="26"/>
      <c r="D81" s="51" t="s">
        <v>86</v>
      </c>
      <c r="E81" s="22">
        <f>20000000+16000000+20000000+3000000+5000000</f>
        <v>64000000</v>
      </c>
      <c r="F81" s="15">
        <f t="shared" si="29"/>
        <v>64000000</v>
      </c>
      <c r="G81" s="41"/>
      <c r="H81" s="42"/>
      <c r="J81" s="18">
        <f>20000000+16000000+20000000+3000000+5000000</f>
        <v>64000000</v>
      </c>
    </row>
    <row r="82" spans="1:10" ht="14.25" customHeight="1" x14ac:dyDescent="0.2">
      <c r="A82" s="26"/>
      <c r="B82" s="26"/>
      <c r="C82" s="26"/>
      <c r="D82" s="50" t="s">
        <v>87</v>
      </c>
      <c r="E82" s="22">
        <f>1000000*(20)</f>
        <v>20000000</v>
      </c>
      <c r="F82" s="15">
        <f t="shared" si="29"/>
        <v>20000000</v>
      </c>
      <c r="G82" s="41"/>
      <c r="H82" s="42"/>
      <c r="J82" s="18">
        <f>1000000*(20)</f>
        <v>20000000</v>
      </c>
    </row>
    <row r="83" spans="1:10" ht="14.25" customHeight="1" x14ac:dyDescent="0.2">
      <c r="A83" s="26"/>
      <c r="B83" s="26"/>
      <c r="C83" s="26"/>
      <c r="D83" s="26" t="s">
        <v>88</v>
      </c>
      <c r="E83" s="22">
        <v>3556246000</v>
      </c>
      <c r="F83" s="23"/>
      <c r="G83" s="24"/>
      <c r="H83" s="25"/>
      <c r="J83" s="18"/>
    </row>
    <row r="84" spans="1:10" ht="14.25" customHeight="1" x14ac:dyDescent="0.2">
      <c r="A84" s="21"/>
      <c r="B84" s="21"/>
      <c r="C84" s="27" t="s">
        <v>89</v>
      </c>
      <c r="D84" s="27"/>
      <c r="E84" s="28">
        <v>18302950000</v>
      </c>
      <c r="F84" s="15"/>
      <c r="G84" s="16"/>
      <c r="H84" s="17"/>
      <c r="J84" s="18"/>
    </row>
    <row r="85" spans="1:10" ht="14.25" customHeight="1" x14ac:dyDescent="0.2">
      <c r="A85" s="26"/>
      <c r="B85" s="26"/>
      <c r="C85" s="26" t="s">
        <v>90</v>
      </c>
      <c r="D85" s="37"/>
      <c r="E85" s="22">
        <v>1398496000</v>
      </c>
      <c r="F85" s="31">
        <f>E85</f>
        <v>1398496000</v>
      </c>
      <c r="G85" s="52"/>
      <c r="H85" s="53"/>
      <c r="J85" s="18">
        <f>1398496000</f>
        <v>1398496000</v>
      </c>
    </row>
    <row r="86" spans="1:10" ht="14.25" customHeight="1" x14ac:dyDescent="0.2">
      <c r="A86" s="26"/>
      <c r="B86" s="26"/>
      <c r="C86" s="26" t="s">
        <v>91</v>
      </c>
      <c r="D86" s="37"/>
      <c r="E86" s="22">
        <v>16904454000</v>
      </c>
      <c r="F86" s="23"/>
      <c r="G86" s="24"/>
      <c r="H86" s="25"/>
      <c r="J86" s="18"/>
    </row>
    <row r="87" spans="1:10" ht="14.25" customHeight="1" x14ac:dyDescent="0.2">
      <c r="A87" s="23"/>
      <c r="B87" s="26"/>
      <c r="C87" s="26"/>
      <c r="D87" s="54" t="s">
        <v>92</v>
      </c>
      <c r="E87" s="22">
        <f>1000000*((100*16)+30)</f>
        <v>1630000000</v>
      </c>
      <c r="F87" s="31">
        <f t="shared" ref="F87:F88" si="30">E87</f>
        <v>1630000000</v>
      </c>
      <c r="G87" s="48"/>
      <c r="H87" s="49"/>
      <c r="J87" s="18">
        <f>1000000*((100*16)+30)</f>
        <v>1630000000</v>
      </c>
    </row>
    <row r="88" spans="1:10" ht="14.25" customHeight="1" x14ac:dyDescent="0.2">
      <c r="A88" s="23"/>
      <c r="B88" s="26"/>
      <c r="C88" s="26"/>
      <c r="D88" s="54" t="s">
        <v>84</v>
      </c>
      <c r="E88" s="22">
        <f>(1000000*(120))</f>
        <v>120000000</v>
      </c>
      <c r="F88" s="31">
        <f t="shared" si="30"/>
        <v>120000000</v>
      </c>
      <c r="G88" s="48"/>
      <c r="H88" s="49"/>
      <c r="J88" s="18">
        <f>(1000000*(120))</f>
        <v>120000000</v>
      </c>
    </row>
    <row r="89" spans="1:10" ht="14.25" customHeight="1" x14ac:dyDescent="0.2">
      <c r="A89" s="21"/>
      <c r="B89" s="21"/>
      <c r="C89" s="27" t="s">
        <v>93</v>
      </c>
      <c r="D89" s="27"/>
      <c r="E89" s="28">
        <v>23000000000</v>
      </c>
      <c r="F89" s="15"/>
      <c r="G89" s="16"/>
      <c r="H89" s="17"/>
      <c r="J89" s="18"/>
    </row>
    <row r="90" spans="1:10" ht="14.25" customHeight="1" x14ac:dyDescent="0.2">
      <c r="A90" s="26"/>
      <c r="B90" s="21"/>
      <c r="C90" s="21" t="s">
        <v>94</v>
      </c>
      <c r="D90" s="26"/>
      <c r="E90" s="22">
        <v>12802478000</v>
      </c>
      <c r="F90" s="15"/>
      <c r="G90" s="16"/>
      <c r="H90" s="17"/>
      <c r="J90" s="18"/>
    </row>
    <row r="91" spans="1:10" ht="14.25" customHeight="1" x14ac:dyDescent="0.2">
      <c r="A91" s="26"/>
      <c r="B91" s="26"/>
      <c r="C91" s="26" t="s">
        <v>16</v>
      </c>
      <c r="D91" s="37"/>
      <c r="E91" s="22">
        <v>711604000</v>
      </c>
      <c r="F91" s="15">
        <f t="shared" ref="F91:G91" si="31">E91</f>
        <v>711604000</v>
      </c>
      <c r="G91" s="16">
        <f t="shared" si="31"/>
        <v>711604000</v>
      </c>
      <c r="H91" s="33"/>
      <c r="J91" s="18">
        <v>711604000</v>
      </c>
    </row>
    <row r="92" spans="1:10" ht="14.25" customHeight="1" x14ac:dyDescent="0.2">
      <c r="A92" s="26"/>
      <c r="B92" s="26"/>
      <c r="C92" s="26" t="s">
        <v>21</v>
      </c>
      <c r="D92" s="37"/>
      <c r="E92" s="22">
        <v>7899831000</v>
      </c>
      <c r="F92" s="15">
        <f t="shared" ref="F92:F93" si="32">E92</f>
        <v>7899831000</v>
      </c>
      <c r="G92" s="43"/>
      <c r="H92" s="44"/>
      <c r="J92" s="18">
        <v>7899831000</v>
      </c>
    </row>
    <row r="93" spans="1:10" ht="14.25" customHeight="1" x14ac:dyDescent="0.2">
      <c r="A93" s="26"/>
      <c r="B93" s="26"/>
      <c r="C93" s="26" t="s">
        <v>28</v>
      </c>
      <c r="D93" s="37"/>
      <c r="E93" s="22">
        <v>4191043000</v>
      </c>
      <c r="F93" s="15">
        <f t="shared" si="32"/>
        <v>4191043000</v>
      </c>
      <c r="G93" s="33"/>
      <c r="H93" s="17">
        <f>F93</f>
        <v>4191043000</v>
      </c>
      <c r="J93" s="18">
        <v>4191043000</v>
      </c>
    </row>
    <row r="94" spans="1:10" ht="14.25" customHeight="1" x14ac:dyDescent="0.2">
      <c r="A94" s="26"/>
      <c r="B94" s="21"/>
      <c r="C94" s="21" t="s">
        <v>34</v>
      </c>
      <c r="D94" s="26"/>
      <c r="E94" s="22">
        <v>9206948000</v>
      </c>
      <c r="F94" s="23"/>
      <c r="G94" s="24"/>
      <c r="H94" s="25"/>
      <c r="J94" s="18"/>
    </row>
    <row r="95" spans="1:10" ht="14.25" customHeight="1" x14ac:dyDescent="0.2">
      <c r="A95" s="26"/>
      <c r="B95" s="26"/>
      <c r="C95" s="26" t="s">
        <v>35</v>
      </c>
      <c r="D95" s="37"/>
      <c r="E95" s="22">
        <v>9206948000</v>
      </c>
      <c r="F95" s="15">
        <f t="shared" ref="F95:G95" si="33">E95</f>
        <v>9206948000</v>
      </c>
      <c r="G95" s="16">
        <f t="shared" si="33"/>
        <v>9206948000</v>
      </c>
      <c r="H95" s="33"/>
      <c r="J95" s="18">
        <v>9206948000</v>
      </c>
    </row>
    <row r="96" spans="1:10" ht="14.25" customHeight="1" x14ac:dyDescent="0.2">
      <c r="A96" s="26"/>
      <c r="B96" s="26"/>
      <c r="C96" s="26" t="s">
        <v>91</v>
      </c>
      <c r="D96" s="37"/>
      <c r="E96" s="22">
        <v>990574000</v>
      </c>
      <c r="F96" s="15"/>
      <c r="G96" s="43"/>
      <c r="H96" s="44"/>
      <c r="J96" s="18"/>
    </row>
    <row r="97" spans="1:10" ht="14.25" customHeight="1" x14ac:dyDescent="0.2">
      <c r="A97" s="26"/>
      <c r="B97" s="26"/>
      <c r="C97" s="26"/>
      <c r="D97" s="26" t="s">
        <v>95</v>
      </c>
      <c r="E97" s="22">
        <v>990574000</v>
      </c>
      <c r="F97" s="15">
        <f>E97</f>
        <v>990574000</v>
      </c>
      <c r="G97" s="33"/>
      <c r="H97" s="17">
        <f>E97</f>
        <v>990574000</v>
      </c>
      <c r="J97" s="18">
        <v>990574000</v>
      </c>
    </row>
    <row r="98" spans="1:10" ht="14.25" customHeight="1" x14ac:dyDescent="0.2">
      <c r="A98" s="55" t="s">
        <v>96</v>
      </c>
      <c r="B98" s="55"/>
      <c r="C98" s="55"/>
      <c r="D98" s="56"/>
      <c r="E98" s="57">
        <f>E2+E3+E4</f>
        <v>1113764447000</v>
      </c>
      <c r="F98" s="57">
        <f t="shared" ref="F98:H98" si="34">SUM(F2:F97)</f>
        <v>928622177000</v>
      </c>
      <c r="G98" s="58">
        <f t="shared" si="34"/>
        <v>594400283000</v>
      </c>
      <c r="H98" s="59">
        <f t="shared" si="34"/>
        <v>44988124000</v>
      </c>
      <c r="J98" s="60">
        <f>SUM(J2:J97)</f>
        <v>928622177000</v>
      </c>
    </row>
    <row r="99" spans="1:10" ht="14.25" customHeight="1" x14ac:dyDescent="0.2">
      <c r="E99" s="61" t="s">
        <v>97</v>
      </c>
      <c r="F99" s="62">
        <f>(F98/E98)</f>
        <v>0.8337689172080387</v>
      </c>
      <c r="G99" s="63"/>
      <c r="H99" s="64"/>
      <c r="I99" s="2"/>
      <c r="J99" s="18"/>
    </row>
    <row r="100" spans="1:10" ht="14.25" customHeight="1" x14ac:dyDescent="0.2">
      <c r="E100" s="61" t="s">
        <v>98</v>
      </c>
      <c r="F100" s="62">
        <f>(F98/E4)</f>
        <v>0.84824677443278296</v>
      </c>
      <c r="G100" s="63"/>
      <c r="H100" s="64"/>
      <c r="I100" s="2"/>
      <c r="J100" s="18"/>
    </row>
    <row r="101" spans="1:10" ht="14.25" customHeight="1" x14ac:dyDescent="0.2">
      <c r="E101" s="2" t="s">
        <v>99</v>
      </c>
      <c r="F101" s="62">
        <f>E4/E98</f>
        <v>0.98293202207055186</v>
      </c>
      <c r="G101" s="63"/>
      <c r="H101" s="64"/>
      <c r="J101" s="18"/>
    </row>
    <row r="102" spans="1:10" ht="14.25" customHeight="1" x14ac:dyDescent="0.2">
      <c r="F102" s="23"/>
      <c r="G102" s="24"/>
      <c r="H102" s="25"/>
      <c r="J102" s="18"/>
    </row>
    <row r="103" spans="1:10" ht="14.25" customHeight="1" x14ac:dyDescent="0.2">
      <c r="F103" s="23"/>
      <c r="G103" s="24"/>
      <c r="H103" s="25"/>
      <c r="J103" s="18"/>
    </row>
    <row r="104" spans="1:10" ht="14.25" customHeight="1" x14ac:dyDescent="0.2">
      <c r="F104" s="23"/>
      <c r="G104" s="24"/>
      <c r="H104" s="25"/>
      <c r="J104" s="18"/>
    </row>
    <row r="105" spans="1:10" ht="14.25" customHeight="1" x14ac:dyDescent="0.2">
      <c r="F105" s="23"/>
      <c r="G105" s="24"/>
      <c r="H105" s="25"/>
      <c r="J105" s="18"/>
    </row>
    <row r="106" spans="1:10" ht="14.25" customHeight="1" x14ac:dyDescent="0.2">
      <c r="F106" s="23"/>
      <c r="G106" s="24"/>
      <c r="H106" s="25"/>
      <c r="J106" s="18"/>
    </row>
    <row r="107" spans="1:10" ht="14.25" customHeight="1" x14ac:dyDescent="0.2">
      <c r="F107" s="23"/>
      <c r="G107" s="24"/>
      <c r="H107" s="25"/>
      <c r="J107" s="18"/>
    </row>
    <row r="108" spans="1:10" ht="14.25" customHeight="1" x14ac:dyDescent="0.2">
      <c r="F108" s="23"/>
      <c r="G108" s="24"/>
      <c r="H108" s="25"/>
      <c r="J108" s="18"/>
    </row>
    <row r="109" spans="1:10" ht="14.25" customHeight="1" x14ac:dyDescent="0.2">
      <c r="F109" s="23"/>
      <c r="G109" s="24"/>
      <c r="H109" s="25"/>
      <c r="J109" s="18"/>
    </row>
    <row r="110" spans="1:10" ht="14.25" customHeight="1" x14ac:dyDescent="0.2">
      <c r="F110" s="23"/>
      <c r="G110" s="24"/>
      <c r="H110" s="25"/>
      <c r="J110" s="18"/>
    </row>
    <row r="111" spans="1:10" ht="14.25" customHeight="1" x14ac:dyDescent="0.2">
      <c r="F111" s="23"/>
      <c r="G111" s="24"/>
      <c r="H111" s="25"/>
      <c r="J111" s="18"/>
    </row>
    <row r="112" spans="1:10" ht="14.25" customHeight="1" x14ac:dyDescent="0.2">
      <c r="F112" s="23"/>
      <c r="G112" s="24"/>
      <c r="H112" s="25"/>
      <c r="J112" s="18"/>
    </row>
    <row r="113" spans="6:10" ht="14.25" customHeight="1" x14ac:dyDescent="0.2">
      <c r="F113" s="23"/>
      <c r="G113" s="24"/>
      <c r="H113" s="25"/>
      <c r="J113" s="65"/>
    </row>
    <row r="114" spans="6:10" ht="14.25" customHeight="1" x14ac:dyDescent="0.2">
      <c r="F114" s="23"/>
      <c r="G114" s="24"/>
      <c r="H114" s="25"/>
      <c r="J114" s="65"/>
    </row>
    <row r="115" spans="6:10" ht="14.25" customHeight="1" x14ac:dyDescent="0.2">
      <c r="F115" s="23"/>
      <c r="G115" s="24"/>
      <c r="H115" s="25"/>
      <c r="J115" s="65"/>
    </row>
    <row r="116" spans="6:10" ht="14.25" customHeight="1" x14ac:dyDescent="0.2">
      <c r="F116" s="23"/>
      <c r="G116" s="24"/>
      <c r="H116" s="25"/>
      <c r="J116" s="65"/>
    </row>
    <row r="117" spans="6:10" ht="14.25" customHeight="1" x14ac:dyDescent="0.2">
      <c r="F117" s="23"/>
      <c r="G117" s="24"/>
      <c r="H117" s="25"/>
      <c r="J117" s="65"/>
    </row>
    <row r="118" spans="6:10" ht="14.25" customHeight="1" x14ac:dyDescent="0.2">
      <c r="F118" s="23"/>
      <c r="G118" s="24"/>
      <c r="H118" s="25"/>
      <c r="J118" s="65"/>
    </row>
    <row r="119" spans="6:10" ht="14.25" customHeight="1" x14ac:dyDescent="0.2">
      <c r="F119" s="23"/>
      <c r="G119" s="24"/>
      <c r="H119" s="25"/>
      <c r="J119" s="65"/>
    </row>
    <row r="120" spans="6:10" ht="14.25" customHeight="1" x14ac:dyDescent="0.2">
      <c r="F120" s="23"/>
      <c r="G120" s="24"/>
      <c r="H120" s="25"/>
      <c r="J120" s="65"/>
    </row>
    <row r="121" spans="6:10" ht="14.25" customHeight="1" x14ac:dyDescent="0.2">
      <c r="F121" s="23"/>
      <c r="G121" s="24"/>
      <c r="H121" s="25"/>
      <c r="J121" s="65"/>
    </row>
    <row r="122" spans="6:10" ht="14.25" customHeight="1" x14ac:dyDescent="0.2">
      <c r="F122" s="23"/>
      <c r="G122" s="24"/>
      <c r="H122" s="25"/>
      <c r="J122" s="65"/>
    </row>
    <row r="123" spans="6:10" ht="14.25" customHeight="1" x14ac:dyDescent="0.2">
      <c r="F123" s="23"/>
      <c r="G123" s="24"/>
      <c r="H123" s="25"/>
      <c r="J123" s="65"/>
    </row>
    <row r="124" spans="6:10" ht="14.25" customHeight="1" x14ac:dyDescent="0.2">
      <c r="F124" s="23"/>
      <c r="G124" s="24"/>
      <c r="H124" s="25"/>
      <c r="J124" s="65"/>
    </row>
    <row r="125" spans="6:10" ht="14.25" customHeight="1" x14ac:dyDescent="0.2">
      <c r="F125" s="23"/>
      <c r="G125" s="24"/>
      <c r="H125" s="25"/>
      <c r="J125" s="65"/>
    </row>
    <row r="126" spans="6:10" ht="14.25" customHeight="1" x14ac:dyDescent="0.2">
      <c r="F126" s="23"/>
      <c r="G126" s="24"/>
      <c r="H126" s="25"/>
      <c r="J126" s="65"/>
    </row>
    <row r="127" spans="6:10" ht="14.25" customHeight="1" x14ac:dyDescent="0.2">
      <c r="F127" s="23"/>
      <c r="G127" s="24"/>
      <c r="H127" s="25"/>
      <c r="J127" s="65"/>
    </row>
    <row r="128" spans="6:10" ht="14.25" customHeight="1" x14ac:dyDescent="0.2">
      <c r="F128" s="23"/>
      <c r="G128" s="24"/>
      <c r="H128" s="25"/>
      <c r="J128" s="65"/>
    </row>
    <row r="129" spans="6:10" ht="14.25" customHeight="1" x14ac:dyDescent="0.2">
      <c r="F129" s="23"/>
      <c r="G129" s="24"/>
      <c r="H129" s="25"/>
      <c r="J129" s="65"/>
    </row>
    <row r="130" spans="6:10" ht="14.25" customHeight="1" x14ac:dyDescent="0.2">
      <c r="F130" s="23"/>
      <c r="G130" s="24"/>
      <c r="H130" s="25"/>
      <c r="J130" s="65"/>
    </row>
    <row r="131" spans="6:10" ht="14.25" customHeight="1" x14ac:dyDescent="0.2">
      <c r="F131" s="23"/>
      <c r="G131" s="24"/>
      <c r="H131" s="25"/>
      <c r="J131" s="65"/>
    </row>
    <row r="132" spans="6:10" ht="14.25" customHeight="1" x14ac:dyDescent="0.2">
      <c r="F132" s="23"/>
      <c r="G132" s="24"/>
      <c r="H132" s="25"/>
      <c r="J132" s="65"/>
    </row>
    <row r="133" spans="6:10" ht="14.25" customHeight="1" x14ac:dyDescent="0.2">
      <c r="F133" s="23"/>
      <c r="G133" s="24"/>
      <c r="H133" s="25"/>
      <c r="J133" s="65"/>
    </row>
    <row r="134" spans="6:10" ht="14.25" customHeight="1" x14ac:dyDescent="0.2">
      <c r="F134" s="23"/>
      <c r="G134" s="24"/>
      <c r="H134" s="25"/>
      <c r="J134" s="65"/>
    </row>
    <row r="135" spans="6:10" ht="14.25" customHeight="1" x14ac:dyDescent="0.2">
      <c r="F135" s="23"/>
      <c r="G135" s="24"/>
      <c r="H135" s="25"/>
      <c r="J135" s="65"/>
    </row>
    <row r="136" spans="6:10" ht="14.25" customHeight="1" x14ac:dyDescent="0.2">
      <c r="F136" s="23"/>
      <c r="G136" s="24"/>
      <c r="H136" s="25"/>
      <c r="J136" s="65"/>
    </row>
    <row r="137" spans="6:10" ht="14.25" customHeight="1" x14ac:dyDescent="0.2">
      <c r="F137" s="23"/>
      <c r="G137" s="24"/>
      <c r="H137" s="25"/>
      <c r="J137" s="65"/>
    </row>
    <row r="138" spans="6:10" ht="14.25" customHeight="1" x14ac:dyDescent="0.2">
      <c r="F138" s="23"/>
      <c r="G138" s="24"/>
      <c r="H138" s="25"/>
      <c r="J138" s="65"/>
    </row>
    <row r="139" spans="6:10" ht="14.25" customHeight="1" x14ac:dyDescent="0.2">
      <c r="F139" s="23"/>
      <c r="G139" s="24"/>
      <c r="H139" s="25"/>
      <c r="J139" s="65"/>
    </row>
    <row r="140" spans="6:10" ht="14.25" customHeight="1" x14ac:dyDescent="0.2">
      <c r="F140" s="23"/>
      <c r="G140" s="24"/>
      <c r="H140" s="25"/>
      <c r="J140" s="65"/>
    </row>
    <row r="141" spans="6:10" ht="14.25" customHeight="1" x14ac:dyDescent="0.2">
      <c r="F141" s="23"/>
      <c r="G141" s="24"/>
      <c r="H141" s="25"/>
      <c r="J141" s="65"/>
    </row>
    <row r="142" spans="6:10" ht="14.25" customHeight="1" x14ac:dyDescent="0.2">
      <c r="F142" s="23"/>
      <c r="G142" s="24"/>
      <c r="H142" s="25"/>
      <c r="J142" s="65"/>
    </row>
    <row r="143" spans="6:10" ht="14.25" customHeight="1" x14ac:dyDescent="0.2">
      <c r="F143" s="23"/>
      <c r="G143" s="24"/>
      <c r="H143" s="25"/>
      <c r="J143" s="65"/>
    </row>
    <row r="144" spans="6:10" ht="14.25" customHeight="1" x14ac:dyDescent="0.2">
      <c r="F144" s="23"/>
      <c r="G144" s="24"/>
      <c r="H144" s="25"/>
      <c r="J144" s="65"/>
    </row>
    <row r="145" spans="6:10" ht="14.25" customHeight="1" x14ac:dyDescent="0.2">
      <c r="F145" s="23"/>
      <c r="G145" s="24"/>
      <c r="H145" s="25"/>
      <c r="J145" s="65"/>
    </row>
    <row r="146" spans="6:10" ht="14.25" customHeight="1" x14ac:dyDescent="0.2">
      <c r="F146" s="23"/>
      <c r="G146" s="24"/>
      <c r="H146" s="25"/>
      <c r="J146" s="65"/>
    </row>
    <row r="147" spans="6:10" ht="14.25" customHeight="1" x14ac:dyDescent="0.2">
      <c r="F147" s="23"/>
      <c r="G147" s="24"/>
      <c r="H147" s="25"/>
      <c r="J147" s="65"/>
    </row>
    <row r="148" spans="6:10" ht="14.25" customHeight="1" x14ac:dyDescent="0.2">
      <c r="F148" s="23"/>
      <c r="G148" s="24"/>
      <c r="H148" s="25"/>
      <c r="J148" s="65"/>
    </row>
    <row r="149" spans="6:10" ht="14.25" customHeight="1" x14ac:dyDescent="0.2">
      <c r="F149" s="23"/>
      <c r="G149" s="24"/>
      <c r="H149" s="25"/>
      <c r="J149" s="65"/>
    </row>
    <row r="150" spans="6:10" ht="14.25" customHeight="1" x14ac:dyDescent="0.2">
      <c r="F150" s="23"/>
      <c r="G150" s="24"/>
      <c r="H150" s="25"/>
      <c r="J150" s="65"/>
    </row>
    <row r="151" spans="6:10" ht="14.25" customHeight="1" x14ac:dyDescent="0.2">
      <c r="F151" s="23"/>
      <c r="G151" s="24"/>
      <c r="H151" s="25"/>
      <c r="J151" s="65"/>
    </row>
    <row r="152" spans="6:10" ht="14.25" customHeight="1" x14ac:dyDescent="0.2">
      <c r="F152" s="23"/>
      <c r="G152" s="24"/>
      <c r="H152" s="25"/>
      <c r="J152" s="65"/>
    </row>
    <row r="153" spans="6:10" ht="14.25" customHeight="1" x14ac:dyDescent="0.2">
      <c r="F153" s="23"/>
      <c r="G153" s="24"/>
      <c r="H153" s="25"/>
      <c r="J153" s="65"/>
    </row>
    <row r="154" spans="6:10" ht="14.25" customHeight="1" x14ac:dyDescent="0.2">
      <c r="F154" s="23"/>
      <c r="G154" s="24"/>
      <c r="H154" s="25"/>
      <c r="J154" s="65"/>
    </row>
    <row r="155" spans="6:10" ht="14.25" customHeight="1" x14ac:dyDescent="0.2">
      <c r="F155" s="23"/>
      <c r="G155" s="24"/>
      <c r="H155" s="25"/>
      <c r="J155" s="65"/>
    </row>
    <row r="156" spans="6:10" ht="14.25" customHeight="1" x14ac:dyDescent="0.2">
      <c r="F156" s="23"/>
      <c r="G156" s="24"/>
      <c r="H156" s="25"/>
      <c r="J156" s="65"/>
    </row>
    <row r="157" spans="6:10" ht="14.25" customHeight="1" x14ac:dyDescent="0.2">
      <c r="F157" s="23"/>
      <c r="G157" s="24"/>
      <c r="H157" s="25"/>
      <c r="J157" s="65"/>
    </row>
    <row r="158" spans="6:10" ht="14.25" customHeight="1" x14ac:dyDescent="0.2">
      <c r="F158" s="23"/>
      <c r="G158" s="24"/>
      <c r="H158" s="25"/>
      <c r="J158" s="65"/>
    </row>
    <row r="159" spans="6:10" ht="14.25" customHeight="1" x14ac:dyDescent="0.2">
      <c r="F159" s="23"/>
      <c r="G159" s="24"/>
      <c r="H159" s="25"/>
      <c r="J159" s="65"/>
    </row>
    <row r="160" spans="6:10" ht="14.25" customHeight="1" x14ac:dyDescent="0.2">
      <c r="F160" s="23"/>
      <c r="G160" s="24"/>
      <c r="H160" s="25"/>
      <c r="J160" s="65"/>
    </row>
    <row r="161" spans="6:10" ht="14.25" customHeight="1" x14ac:dyDescent="0.2">
      <c r="F161" s="23"/>
      <c r="G161" s="24"/>
      <c r="H161" s="25"/>
      <c r="J161" s="65"/>
    </row>
    <row r="162" spans="6:10" ht="14.25" customHeight="1" x14ac:dyDescent="0.2">
      <c r="F162" s="23"/>
      <c r="G162" s="24"/>
      <c r="H162" s="25"/>
      <c r="J162" s="65"/>
    </row>
    <row r="163" spans="6:10" ht="14.25" customHeight="1" x14ac:dyDescent="0.2">
      <c r="F163" s="23"/>
      <c r="G163" s="24"/>
      <c r="H163" s="25"/>
      <c r="J163" s="65"/>
    </row>
    <row r="164" spans="6:10" ht="14.25" customHeight="1" x14ac:dyDescent="0.2">
      <c r="F164" s="23"/>
      <c r="G164" s="24"/>
      <c r="H164" s="25"/>
      <c r="J164" s="65"/>
    </row>
    <row r="165" spans="6:10" ht="14.25" customHeight="1" x14ac:dyDescent="0.2">
      <c r="F165" s="23"/>
      <c r="G165" s="24"/>
      <c r="H165" s="25"/>
      <c r="J165" s="65"/>
    </row>
    <row r="166" spans="6:10" ht="14.25" customHeight="1" x14ac:dyDescent="0.2">
      <c r="F166" s="23"/>
      <c r="G166" s="24"/>
      <c r="H166" s="25"/>
      <c r="J166" s="65"/>
    </row>
    <row r="167" spans="6:10" ht="14.25" customHeight="1" x14ac:dyDescent="0.2">
      <c r="F167" s="23"/>
      <c r="G167" s="24"/>
      <c r="H167" s="25"/>
      <c r="J167" s="65"/>
    </row>
    <row r="168" spans="6:10" ht="14.25" customHeight="1" x14ac:dyDescent="0.2">
      <c r="F168" s="23"/>
      <c r="G168" s="24"/>
      <c r="H168" s="25"/>
      <c r="J168" s="65"/>
    </row>
    <row r="169" spans="6:10" ht="14.25" customHeight="1" x14ac:dyDescent="0.2">
      <c r="F169" s="23"/>
      <c r="G169" s="24"/>
      <c r="H169" s="25"/>
      <c r="J169" s="65"/>
    </row>
    <row r="170" spans="6:10" ht="14.25" customHeight="1" x14ac:dyDescent="0.2">
      <c r="F170" s="23"/>
      <c r="G170" s="24"/>
      <c r="H170" s="25"/>
      <c r="J170" s="65"/>
    </row>
    <row r="171" spans="6:10" ht="14.25" customHeight="1" x14ac:dyDescent="0.2">
      <c r="F171" s="23"/>
      <c r="G171" s="24"/>
      <c r="H171" s="25"/>
      <c r="J171" s="65"/>
    </row>
    <row r="172" spans="6:10" ht="14.25" customHeight="1" x14ac:dyDescent="0.2">
      <c r="F172" s="23"/>
      <c r="G172" s="24"/>
      <c r="H172" s="25"/>
      <c r="J172" s="65"/>
    </row>
    <row r="173" spans="6:10" ht="14.25" customHeight="1" x14ac:dyDescent="0.2">
      <c r="F173" s="23"/>
      <c r="G173" s="24"/>
      <c r="H173" s="25"/>
      <c r="J173" s="65"/>
    </row>
    <row r="174" spans="6:10" ht="14.25" customHeight="1" x14ac:dyDescent="0.2">
      <c r="F174" s="23"/>
      <c r="G174" s="24"/>
      <c r="H174" s="25"/>
      <c r="J174" s="65"/>
    </row>
    <row r="175" spans="6:10" ht="14.25" customHeight="1" x14ac:dyDescent="0.2">
      <c r="F175" s="23"/>
      <c r="G175" s="24"/>
      <c r="H175" s="25"/>
      <c r="J175" s="65"/>
    </row>
    <row r="176" spans="6:10" ht="14.25" customHeight="1" x14ac:dyDescent="0.2">
      <c r="F176" s="23"/>
      <c r="G176" s="24"/>
      <c r="H176" s="25"/>
      <c r="J176" s="65"/>
    </row>
    <row r="177" spans="6:10" ht="14.25" customHeight="1" x14ac:dyDescent="0.2">
      <c r="F177" s="23"/>
      <c r="G177" s="24"/>
      <c r="H177" s="25"/>
      <c r="J177" s="65"/>
    </row>
    <row r="178" spans="6:10" ht="14.25" customHeight="1" x14ac:dyDescent="0.2">
      <c r="F178" s="23"/>
      <c r="G178" s="24"/>
      <c r="H178" s="25"/>
      <c r="J178" s="65"/>
    </row>
    <row r="179" spans="6:10" ht="14.25" customHeight="1" x14ac:dyDescent="0.2">
      <c r="F179" s="23"/>
      <c r="G179" s="24"/>
      <c r="H179" s="25"/>
      <c r="J179" s="65"/>
    </row>
    <row r="180" spans="6:10" ht="14.25" customHeight="1" x14ac:dyDescent="0.2">
      <c r="F180" s="23"/>
      <c r="G180" s="24"/>
      <c r="H180" s="25"/>
      <c r="J180" s="65"/>
    </row>
    <row r="181" spans="6:10" ht="14.25" customHeight="1" x14ac:dyDescent="0.2">
      <c r="F181" s="23"/>
      <c r="G181" s="24"/>
      <c r="H181" s="25"/>
      <c r="J181" s="65"/>
    </row>
    <row r="182" spans="6:10" ht="14.25" customHeight="1" x14ac:dyDescent="0.2">
      <c r="F182" s="23"/>
      <c r="G182" s="24"/>
      <c r="H182" s="25"/>
      <c r="J182" s="65"/>
    </row>
    <row r="183" spans="6:10" ht="14.25" customHeight="1" x14ac:dyDescent="0.2">
      <c r="F183" s="23"/>
      <c r="G183" s="24"/>
      <c r="H183" s="25"/>
      <c r="J183" s="65"/>
    </row>
    <row r="184" spans="6:10" ht="14.25" customHeight="1" x14ac:dyDescent="0.2">
      <c r="F184" s="23"/>
      <c r="G184" s="24"/>
      <c r="H184" s="25"/>
      <c r="J184" s="65"/>
    </row>
    <row r="185" spans="6:10" ht="14.25" customHeight="1" x14ac:dyDescent="0.2">
      <c r="F185" s="23"/>
      <c r="G185" s="24"/>
      <c r="H185" s="25"/>
      <c r="J185" s="65"/>
    </row>
    <row r="186" spans="6:10" ht="14.25" customHeight="1" x14ac:dyDescent="0.2">
      <c r="F186" s="23"/>
      <c r="G186" s="24"/>
      <c r="H186" s="25"/>
      <c r="J186" s="65"/>
    </row>
    <row r="187" spans="6:10" ht="14.25" customHeight="1" x14ac:dyDescent="0.2">
      <c r="F187" s="23"/>
      <c r="G187" s="24"/>
      <c r="H187" s="25"/>
      <c r="J187" s="65"/>
    </row>
    <row r="188" spans="6:10" ht="14.25" customHeight="1" x14ac:dyDescent="0.2">
      <c r="F188" s="23"/>
      <c r="G188" s="24"/>
      <c r="H188" s="25"/>
      <c r="J188" s="65"/>
    </row>
    <row r="189" spans="6:10" ht="14.25" customHeight="1" x14ac:dyDescent="0.2">
      <c r="F189" s="23"/>
      <c r="G189" s="24"/>
      <c r="H189" s="25"/>
      <c r="J189" s="65"/>
    </row>
    <row r="190" spans="6:10" ht="14.25" customHeight="1" x14ac:dyDescent="0.2">
      <c r="F190" s="23"/>
      <c r="G190" s="24"/>
      <c r="H190" s="25"/>
      <c r="J190" s="65"/>
    </row>
    <row r="191" spans="6:10" ht="14.25" customHeight="1" x14ac:dyDescent="0.2">
      <c r="F191" s="23"/>
      <c r="G191" s="24"/>
      <c r="H191" s="25"/>
      <c r="J191" s="65"/>
    </row>
    <row r="192" spans="6:10" ht="14.25" customHeight="1" x14ac:dyDescent="0.2">
      <c r="F192" s="23"/>
      <c r="G192" s="24"/>
      <c r="H192" s="25"/>
      <c r="J192" s="65"/>
    </row>
    <row r="193" spans="6:10" ht="14.25" customHeight="1" x14ac:dyDescent="0.2">
      <c r="F193" s="23"/>
      <c r="G193" s="24"/>
      <c r="H193" s="25"/>
      <c r="J193" s="65"/>
    </row>
    <row r="194" spans="6:10" ht="14.25" customHeight="1" x14ac:dyDescent="0.2">
      <c r="F194" s="23"/>
      <c r="G194" s="24"/>
      <c r="H194" s="25"/>
      <c r="J194" s="65"/>
    </row>
    <row r="195" spans="6:10" ht="14.25" customHeight="1" x14ac:dyDescent="0.2">
      <c r="F195" s="23"/>
      <c r="G195" s="24"/>
      <c r="H195" s="25"/>
      <c r="J195" s="65"/>
    </row>
    <row r="196" spans="6:10" ht="14.25" customHeight="1" x14ac:dyDescent="0.2">
      <c r="F196" s="23"/>
      <c r="G196" s="24"/>
      <c r="H196" s="25"/>
      <c r="J196" s="65"/>
    </row>
    <row r="197" spans="6:10" ht="14.25" customHeight="1" x14ac:dyDescent="0.2">
      <c r="F197" s="23"/>
      <c r="G197" s="24"/>
      <c r="H197" s="25"/>
      <c r="J197" s="65"/>
    </row>
    <row r="198" spans="6:10" ht="14.25" customHeight="1" x14ac:dyDescent="0.2">
      <c r="F198" s="23"/>
      <c r="G198" s="24"/>
      <c r="H198" s="25"/>
      <c r="J198" s="65"/>
    </row>
    <row r="199" spans="6:10" ht="14.25" customHeight="1" x14ac:dyDescent="0.2">
      <c r="F199" s="23"/>
      <c r="G199" s="24"/>
      <c r="H199" s="25"/>
      <c r="J199" s="65"/>
    </row>
    <row r="200" spans="6:10" ht="14.25" customHeight="1" x14ac:dyDescent="0.2">
      <c r="F200" s="23"/>
      <c r="G200" s="24"/>
      <c r="H200" s="25"/>
      <c r="J200" s="65"/>
    </row>
    <row r="201" spans="6:10" ht="14.25" customHeight="1" x14ac:dyDescent="0.2">
      <c r="F201" s="23"/>
      <c r="G201" s="24"/>
      <c r="H201" s="25"/>
      <c r="J201" s="65"/>
    </row>
    <row r="202" spans="6:10" ht="14.25" customHeight="1" x14ac:dyDescent="0.2">
      <c r="F202" s="23"/>
      <c r="G202" s="24"/>
      <c r="H202" s="25"/>
      <c r="J202" s="65"/>
    </row>
    <row r="203" spans="6:10" ht="14.25" customHeight="1" x14ac:dyDescent="0.2">
      <c r="F203" s="23"/>
      <c r="G203" s="24"/>
      <c r="H203" s="25"/>
      <c r="J203" s="65"/>
    </row>
    <row r="204" spans="6:10" ht="14.25" customHeight="1" x14ac:dyDescent="0.2">
      <c r="F204" s="23"/>
      <c r="G204" s="24"/>
      <c r="H204" s="25"/>
      <c r="J204" s="65"/>
    </row>
    <row r="205" spans="6:10" ht="14.25" customHeight="1" x14ac:dyDescent="0.2">
      <c r="F205" s="23"/>
      <c r="G205" s="24"/>
      <c r="H205" s="25"/>
      <c r="J205" s="65"/>
    </row>
    <row r="206" spans="6:10" ht="14.25" customHeight="1" x14ac:dyDescent="0.2">
      <c r="F206" s="23"/>
      <c r="G206" s="24"/>
      <c r="H206" s="25"/>
      <c r="J206" s="65"/>
    </row>
    <row r="207" spans="6:10" ht="14.25" customHeight="1" x14ac:dyDescent="0.2">
      <c r="F207" s="23"/>
      <c r="G207" s="24"/>
      <c r="H207" s="25"/>
      <c r="J207" s="65"/>
    </row>
    <row r="208" spans="6:10" ht="14.25" customHeight="1" x14ac:dyDescent="0.2">
      <c r="F208" s="23"/>
      <c r="G208" s="24"/>
      <c r="H208" s="25"/>
      <c r="J208" s="65"/>
    </row>
    <row r="209" spans="6:10" ht="14.25" customHeight="1" x14ac:dyDescent="0.2">
      <c r="F209" s="23"/>
      <c r="G209" s="24"/>
      <c r="H209" s="25"/>
      <c r="J209" s="65"/>
    </row>
    <row r="210" spans="6:10" ht="14.25" customHeight="1" x14ac:dyDescent="0.2">
      <c r="F210" s="23"/>
      <c r="G210" s="24"/>
      <c r="H210" s="25"/>
      <c r="J210" s="65"/>
    </row>
    <row r="211" spans="6:10" ht="14.25" customHeight="1" x14ac:dyDescent="0.2">
      <c r="F211" s="23"/>
      <c r="G211" s="24"/>
      <c r="H211" s="25"/>
      <c r="J211" s="65"/>
    </row>
    <row r="212" spans="6:10" ht="14.25" customHeight="1" x14ac:dyDescent="0.2">
      <c r="F212" s="23"/>
      <c r="G212" s="24"/>
      <c r="H212" s="25"/>
      <c r="J212" s="65"/>
    </row>
    <row r="213" spans="6:10" ht="14.25" customHeight="1" x14ac:dyDescent="0.2">
      <c r="F213" s="23"/>
      <c r="G213" s="24"/>
      <c r="H213" s="25"/>
      <c r="J213" s="65"/>
    </row>
    <row r="214" spans="6:10" ht="14.25" customHeight="1" x14ac:dyDescent="0.2">
      <c r="F214" s="23"/>
      <c r="G214" s="24"/>
      <c r="H214" s="25"/>
      <c r="J214" s="65"/>
    </row>
    <row r="215" spans="6:10" ht="14.25" customHeight="1" x14ac:dyDescent="0.2">
      <c r="F215" s="23"/>
      <c r="G215" s="24"/>
      <c r="H215" s="25"/>
      <c r="J215" s="65"/>
    </row>
    <row r="216" spans="6:10" ht="14.25" customHeight="1" x14ac:dyDescent="0.2">
      <c r="F216" s="23"/>
      <c r="G216" s="24"/>
      <c r="H216" s="25"/>
      <c r="J216" s="65"/>
    </row>
    <row r="217" spans="6:10" ht="14.25" customHeight="1" x14ac:dyDescent="0.2">
      <c r="F217" s="23"/>
      <c r="G217" s="24"/>
      <c r="H217" s="25"/>
      <c r="J217" s="65"/>
    </row>
    <row r="218" spans="6:10" ht="14.25" customHeight="1" x14ac:dyDescent="0.2">
      <c r="F218" s="23"/>
      <c r="G218" s="24"/>
      <c r="H218" s="25"/>
      <c r="J218" s="65"/>
    </row>
    <row r="219" spans="6:10" ht="14.25" customHeight="1" x14ac:dyDescent="0.2">
      <c r="F219" s="23"/>
      <c r="G219" s="24"/>
      <c r="H219" s="25"/>
      <c r="J219" s="65"/>
    </row>
    <row r="220" spans="6:10" ht="14.25" customHeight="1" x14ac:dyDescent="0.2">
      <c r="F220" s="23"/>
      <c r="G220" s="24"/>
      <c r="H220" s="25"/>
      <c r="J220" s="65"/>
    </row>
    <row r="221" spans="6:10" ht="14.25" customHeight="1" x14ac:dyDescent="0.2">
      <c r="F221" s="23"/>
      <c r="G221" s="24"/>
      <c r="H221" s="25"/>
      <c r="J221" s="65"/>
    </row>
    <row r="222" spans="6:10" ht="14.25" customHeight="1" x14ac:dyDescent="0.2">
      <c r="F222" s="23"/>
      <c r="G222" s="24"/>
      <c r="H222" s="25"/>
      <c r="J222" s="65"/>
    </row>
    <row r="223" spans="6:10" ht="14.25" customHeight="1" x14ac:dyDescent="0.2">
      <c r="F223" s="23"/>
      <c r="G223" s="24"/>
      <c r="H223" s="25"/>
      <c r="J223" s="65"/>
    </row>
    <row r="224" spans="6:10" ht="14.25" customHeight="1" x14ac:dyDescent="0.2">
      <c r="F224" s="23"/>
      <c r="G224" s="24"/>
      <c r="H224" s="25"/>
      <c r="J224" s="65"/>
    </row>
    <row r="225" spans="6:10" ht="14.25" customHeight="1" x14ac:dyDescent="0.2">
      <c r="F225" s="23"/>
      <c r="G225" s="24"/>
      <c r="H225" s="25"/>
      <c r="J225" s="65"/>
    </row>
    <row r="226" spans="6:10" ht="14.25" customHeight="1" x14ac:dyDescent="0.2">
      <c r="F226" s="23"/>
      <c r="G226" s="24"/>
      <c r="H226" s="25"/>
      <c r="J226" s="65"/>
    </row>
    <row r="227" spans="6:10" ht="14.25" customHeight="1" x14ac:dyDescent="0.2">
      <c r="F227" s="23"/>
      <c r="G227" s="24"/>
      <c r="H227" s="25"/>
      <c r="J227" s="65"/>
    </row>
    <row r="228" spans="6:10" ht="14.25" customHeight="1" x14ac:dyDescent="0.2">
      <c r="F228" s="23"/>
      <c r="G228" s="24"/>
      <c r="H228" s="25"/>
      <c r="J228" s="65"/>
    </row>
    <row r="229" spans="6:10" ht="14.25" customHeight="1" x14ac:dyDescent="0.2">
      <c r="F229" s="23"/>
      <c r="G229" s="24"/>
      <c r="H229" s="25"/>
      <c r="J229" s="65"/>
    </row>
    <row r="230" spans="6:10" ht="14.25" customHeight="1" x14ac:dyDescent="0.2">
      <c r="F230" s="23"/>
      <c r="G230" s="24"/>
      <c r="H230" s="25"/>
      <c r="J230" s="65"/>
    </row>
    <row r="231" spans="6:10" ht="14.25" customHeight="1" x14ac:dyDescent="0.2">
      <c r="F231" s="23"/>
      <c r="G231" s="24"/>
      <c r="H231" s="25"/>
      <c r="J231" s="65"/>
    </row>
    <row r="232" spans="6:10" ht="14.25" customHeight="1" x14ac:dyDescent="0.2">
      <c r="F232" s="23"/>
      <c r="G232" s="24"/>
      <c r="H232" s="25"/>
      <c r="J232" s="65"/>
    </row>
    <row r="233" spans="6:10" ht="14.25" customHeight="1" x14ac:dyDescent="0.2">
      <c r="F233" s="23"/>
      <c r="G233" s="24"/>
      <c r="H233" s="25"/>
      <c r="J233" s="65"/>
    </row>
    <row r="234" spans="6:10" ht="14.25" customHeight="1" x14ac:dyDescent="0.2">
      <c r="F234" s="23"/>
      <c r="G234" s="24"/>
      <c r="H234" s="25"/>
      <c r="J234" s="65"/>
    </row>
    <row r="235" spans="6:10" ht="14.25" customHeight="1" x14ac:dyDescent="0.2">
      <c r="F235" s="23"/>
      <c r="G235" s="24"/>
      <c r="H235" s="25"/>
      <c r="J235" s="65"/>
    </row>
    <row r="236" spans="6:10" ht="14.25" customHeight="1" x14ac:dyDescent="0.2">
      <c r="F236" s="23"/>
      <c r="G236" s="24"/>
      <c r="H236" s="25"/>
      <c r="J236" s="65"/>
    </row>
    <row r="237" spans="6:10" ht="14.25" customHeight="1" x14ac:dyDescent="0.2">
      <c r="F237" s="23"/>
      <c r="G237" s="24"/>
      <c r="H237" s="25"/>
      <c r="J237" s="65"/>
    </row>
    <row r="238" spans="6:10" ht="14.25" customHeight="1" x14ac:dyDescent="0.2">
      <c r="F238" s="23"/>
      <c r="G238" s="24"/>
      <c r="H238" s="25"/>
      <c r="J238" s="65"/>
    </row>
    <row r="239" spans="6:10" ht="14.25" customHeight="1" x14ac:dyDescent="0.2">
      <c r="F239" s="23"/>
      <c r="G239" s="24"/>
      <c r="H239" s="25"/>
      <c r="J239" s="65"/>
    </row>
    <row r="240" spans="6:10" ht="14.25" customHeight="1" x14ac:dyDescent="0.2">
      <c r="F240" s="23"/>
      <c r="G240" s="24"/>
      <c r="H240" s="25"/>
      <c r="J240" s="65"/>
    </row>
    <row r="241" spans="6:10" ht="14.25" customHeight="1" x14ac:dyDescent="0.2">
      <c r="F241" s="23"/>
      <c r="G241" s="24"/>
      <c r="H241" s="25"/>
      <c r="J241" s="65"/>
    </row>
    <row r="242" spans="6:10" ht="14.25" customHeight="1" x14ac:dyDescent="0.2">
      <c r="F242" s="23"/>
      <c r="G242" s="24"/>
      <c r="H242" s="25"/>
      <c r="J242" s="65"/>
    </row>
    <row r="243" spans="6:10" ht="14.25" customHeight="1" x14ac:dyDescent="0.2">
      <c r="F243" s="23"/>
      <c r="G243" s="24"/>
      <c r="H243" s="25"/>
      <c r="J243" s="65"/>
    </row>
    <row r="244" spans="6:10" ht="14.25" customHeight="1" x14ac:dyDescent="0.2">
      <c r="F244" s="23"/>
      <c r="G244" s="24"/>
      <c r="H244" s="25"/>
      <c r="J244" s="65"/>
    </row>
    <row r="245" spans="6:10" ht="14.25" customHeight="1" x14ac:dyDescent="0.2">
      <c r="F245" s="23"/>
      <c r="G245" s="24"/>
      <c r="H245" s="25"/>
      <c r="J245" s="65"/>
    </row>
    <row r="246" spans="6:10" ht="14.25" customHeight="1" x14ac:dyDescent="0.2">
      <c r="F246" s="23"/>
      <c r="G246" s="24"/>
      <c r="H246" s="25"/>
      <c r="J246" s="65"/>
    </row>
    <row r="247" spans="6:10" ht="14.25" customHeight="1" x14ac:dyDescent="0.2">
      <c r="F247" s="23"/>
      <c r="G247" s="24"/>
      <c r="H247" s="25"/>
      <c r="J247" s="65"/>
    </row>
    <row r="248" spans="6:10" ht="14.25" customHeight="1" x14ac:dyDescent="0.2">
      <c r="F248" s="23"/>
      <c r="G248" s="24"/>
      <c r="H248" s="25"/>
      <c r="J248" s="65"/>
    </row>
    <row r="249" spans="6:10" ht="14.25" customHeight="1" x14ac:dyDescent="0.2">
      <c r="F249" s="23"/>
      <c r="G249" s="24"/>
      <c r="H249" s="25"/>
      <c r="J249" s="65"/>
    </row>
    <row r="250" spans="6:10" ht="14.25" customHeight="1" x14ac:dyDescent="0.2">
      <c r="F250" s="23"/>
      <c r="G250" s="24"/>
      <c r="H250" s="25"/>
      <c r="J250" s="65"/>
    </row>
    <row r="251" spans="6:10" ht="14.25" customHeight="1" x14ac:dyDescent="0.2">
      <c r="F251" s="23"/>
      <c r="G251" s="24"/>
      <c r="H251" s="25"/>
      <c r="J251" s="65"/>
    </row>
    <row r="252" spans="6:10" ht="14.25" customHeight="1" x14ac:dyDescent="0.2">
      <c r="F252" s="23"/>
      <c r="G252" s="24"/>
      <c r="H252" s="25"/>
      <c r="J252" s="65"/>
    </row>
    <row r="253" spans="6:10" ht="14.25" customHeight="1" x14ac:dyDescent="0.2">
      <c r="F253" s="23"/>
      <c r="G253" s="24"/>
      <c r="H253" s="25"/>
      <c r="J253" s="65"/>
    </row>
    <row r="254" spans="6:10" ht="14.25" customHeight="1" x14ac:dyDescent="0.2">
      <c r="F254" s="23"/>
      <c r="G254" s="24"/>
      <c r="H254" s="25"/>
      <c r="J254" s="65"/>
    </row>
    <row r="255" spans="6:10" ht="14.25" customHeight="1" x14ac:dyDescent="0.2">
      <c r="F255" s="23"/>
      <c r="G255" s="24"/>
      <c r="H255" s="25"/>
      <c r="J255" s="65"/>
    </row>
    <row r="256" spans="6:10" ht="14.25" customHeight="1" x14ac:dyDescent="0.2">
      <c r="F256" s="23"/>
      <c r="G256" s="24"/>
      <c r="H256" s="25"/>
      <c r="J256" s="65"/>
    </row>
    <row r="257" spans="6:10" ht="14.25" customHeight="1" x14ac:dyDescent="0.2">
      <c r="F257" s="23"/>
      <c r="G257" s="24"/>
      <c r="H257" s="25"/>
      <c r="J257" s="65"/>
    </row>
    <row r="258" spans="6:10" ht="14.25" customHeight="1" x14ac:dyDescent="0.2">
      <c r="F258" s="23"/>
      <c r="G258" s="24"/>
      <c r="H258" s="25"/>
      <c r="J258" s="65"/>
    </row>
    <row r="259" spans="6:10" ht="14.25" customHeight="1" x14ac:dyDescent="0.2">
      <c r="F259" s="23"/>
      <c r="G259" s="24"/>
      <c r="H259" s="25"/>
      <c r="J259" s="65"/>
    </row>
    <row r="260" spans="6:10" ht="14.25" customHeight="1" x14ac:dyDescent="0.2">
      <c r="F260" s="23"/>
      <c r="G260" s="24"/>
      <c r="H260" s="25"/>
      <c r="J260" s="65"/>
    </row>
    <row r="261" spans="6:10" ht="14.25" customHeight="1" x14ac:dyDescent="0.2">
      <c r="F261" s="23"/>
      <c r="G261" s="24"/>
      <c r="H261" s="25"/>
      <c r="J261" s="65"/>
    </row>
    <row r="262" spans="6:10" ht="14.25" customHeight="1" x14ac:dyDescent="0.2">
      <c r="F262" s="23"/>
      <c r="G262" s="24"/>
      <c r="H262" s="25"/>
      <c r="J262" s="65"/>
    </row>
    <row r="263" spans="6:10" ht="14.25" customHeight="1" x14ac:dyDescent="0.2">
      <c r="F263" s="23"/>
      <c r="G263" s="24"/>
      <c r="H263" s="25"/>
      <c r="J263" s="65"/>
    </row>
    <row r="264" spans="6:10" ht="14.25" customHeight="1" x14ac:dyDescent="0.2">
      <c r="F264" s="23"/>
      <c r="G264" s="24"/>
      <c r="H264" s="25"/>
      <c r="J264" s="65"/>
    </row>
    <row r="265" spans="6:10" ht="14.25" customHeight="1" x14ac:dyDescent="0.2">
      <c r="F265" s="23"/>
      <c r="G265" s="24"/>
      <c r="H265" s="25"/>
      <c r="J265" s="65"/>
    </row>
    <row r="266" spans="6:10" ht="14.25" customHeight="1" x14ac:dyDescent="0.2">
      <c r="F266" s="23"/>
      <c r="G266" s="24"/>
      <c r="H266" s="25"/>
      <c r="J266" s="65"/>
    </row>
    <row r="267" spans="6:10" ht="14.25" customHeight="1" x14ac:dyDescent="0.2">
      <c r="F267" s="23"/>
      <c r="G267" s="24"/>
      <c r="H267" s="25"/>
      <c r="J267" s="65"/>
    </row>
    <row r="268" spans="6:10" ht="14.25" customHeight="1" x14ac:dyDescent="0.2">
      <c r="F268" s="23"/>
      <c r="G268" s="24"/>
      <c r="H268" s="25"/>
      <c r="J268" s="65"/>
    </row>
    <row r="269" spans="6:10" ht="14.25" customHeight="1" x14ac:dyDescent="0.2">
      <c r="F269" s="23"/>
      <c r="G269" s="24"/>
      <c r="H269" s="25"/>
      <c r="J269" s="65"/>
    </row>
    <row r="270" spans="6:10" ht="14.25" customHeight="1" x14ac:dyDescent="0.2">
      <c r="F270" s="23"/>
      <c r="G270" s="24"/>
      <c r="H270" s="25"/>
      <c r="J270" s="65"/>
    </row>
    <row r="271" spans="6:10" ht="14.25" customHeight="1" x14ac:dyDescent="0.2">
      <c r="F271" s="23"/>
      <c r="G271" s="24"/>
      <c r="H271" s="25"/>
      <c r="J271" s="65"/>
    </row>
    <row r="272" spans="6:10" ht="14.25" customHeight="1" x14ac:dyDescent="0.2">
      <c r="F272" s="23"/>
      <c r="G272" s="24"/>
      <c r="H272" s="25"/>
      <c r="J272" s="65"/>
    </row>
    <row r="273" spans="6:10" ht="14.25" customHeight="1" x14ac:dyDescent="0.2">
      <c r="F273" s="23"/>
      <c r="G273" s="24"/>
      <c r="H273" s="25"/>
      <c r="J273" s="65"/>
    </row>
    <row r="274" spans="6:10" ht="14.25" customHeight="1" x14ac:dyDescent="0.2">
      <c r="F274" s="23"/>
      <c r="G274" s="24"/>
      <c r="H274" s="25"/>
      <c r="J274" s="65"/>
    </row>
    <row r="275" spans="6:10" ht="14.25" customHeight="1" x14ac:dyDescent="0.2">
      <c r="F275" s="23"/>
      <c r="G275" s="24"/>
      <c r="H275" s="25"/>
      <c r="J275" s="65"/>
    </row>
    <row r="276" spans="6:10" ht="14.25" customHeight="1" x14ac:dyDescent="0.2">
      <c r="F276" s="23"/>
      <c r="G276" s="24"/>
      <c r="H276" s="25"/>
      <c r="J276" s="65"/>
    </row>
    <row r="277" spans="6:10" ht="14.25" customHeight="1" x14ac:dyDescent="0.2">
      <c r="F277" s="23"/>
      <c r="G277" s="24"/>
      <c r="H277" s="25"/>
      <c r="J277" s="65"/>
    </row>
    <row r="278" spans="6:10" ht="14.25" customHeight="1" x14ac:dyDescent="0.2">
      <c r="F278" s="23"/>
      <c r="G278" s="24"/>
      <c r="H278" s="25"/>
      <c r="J278" s="65"/>
    </row>
    <row r="279" spans="6:10" ht="14.25" customHeight="1" x14ac:dyDescent="0.2">
      <c r="F279" s="23"/>
      <c r="G279" s="24"/>
      <c r="H279" s="25"/>
      <c r="J279" s="65"/>
    </row>
    <row r="280" spans="6:10" ht="14.25" customHeight="1" x14ac:dyDescent="0.2">
      <c r="F280" s="23"/>
      <c r="G280" s="24"/>
      <c r="H280" s="25"/>
      <c r="J280" s="65"/>
    </row>
    <row r="281" spans="6:10" ht="14.25" customHeight="1" x14ac:dyDescent="0.2">
      <c r="F281" s="23"/>
      <c r="G281" s="24"/>
      <c r="H281" s="25"/>
      <c r="J281" s="65"/>
    </row>
    <row r="282" spans="6:10" ht="14.25" customHeight="1" x14ac:dyDescent="0.2">
      <c r="F282" s="23"/>
      <c r="G282" s="24"/>
      <c r="H282" s="25"/>
      <c r="J282" s="65"/>
    </row>
    <row r="283" spans="6:10" ht="14.25" customHeight="1" x14ac:dyDescent="0.2">
      <c r="F283" s="23"/>
      <c r="G283" s="24"/>
      <c r="H283" s="25"/>
      <c r="J283" s="65"/>
    </row>
    <row r="284" spans="6:10" ht="14.25" customHeight="1" x14ac:dyDescent="0.2">
      <c r="F284" s="23"/>
      <c r="G284" s="24"/>
      <c r="H284" s="25"/>
      <c r="J284" s="65"/>
    </row>
    <row r="285" spans="6:10" ht="14.25" customHeight="1" x14ac:dyDescent="0.2">
      <c r="F285" s="23"/>
      <c r="G285" s="24"/>
      <c r="H285" s="25"/>
      <c r="J285" s="65"/>
    </row>
    <row r="286" spans="6:10" ht="14.25" customHeight="1" x14ac:dyDescent="0.2">
      <c r="F286" s="23"/>
      <c r="G286" s="24"/>
      <c r="H286" s="25"/>
      <c r="J286" s="65"/>
    </row>
    <row r="287" spans="6:10" ht="14.25" customHeight="1" x14ac:dyDescent="0.2">
      <c r="F287" s="23"/>
      <c r="G287" s="24"/>
      <c r="H287" s="25"/>
      <c r="J287" s="65"/>
    </row>
    <row r="288" spans="6:10" ht="14.25" customHeight="1" x14ac:dyDescent="0.2">
      <c r="F288" s="23"/>
      <c r="G288" s="24"/>
      <c r="H288" s="25"/>
      <c r="J288" s="65"/>
    </row>
    <row r="289" spans="6:10" ht="14.25" customHeight="1" x14ac:dyDescent="0.2">
      <c r="F289" s="23"/>
      <c r="G289" s="24"/>
      <c r="H289" s="25"/>
      <c r="J289" s="65"/>
    </row>
    <row r="290" spans="6:10" ht="14.25" customHeight="1" x14ac:dyDescent="0.2">
      <c r="F290" s="23"/>
      <c r="G290" s="24"/>
      <c r="H290" s="25"/>
      <c r="J290" s="65"/>
    </row>
    <row r="291" spans="6:10" ht="14.25" customHeight="1" x14ac:dyDescent="0.2">
      <c r="F291" s="23"/>
      <c r="G291" s="24"/>
      <c r="H291" s="25"/>
      <c r="J291" s="65"/>
    </row>
    <row r="292" spans="6:10" ht="14.25" customHeight="1" x14ac:dyDescent="0.2">
      <c r="F292" s="23"/>
      <c r="G292" s="24"/>
      <c r="H292" s="25"/>
      <c r="J292" s="65"/>
    </row>
    <row r="293" spans="6:10" ht="14.25" customHeight="1" x14ac:dyDescent="0.2">
      <c r="F293" s="23"/>
      <c r="G293" s="24"/>
      <c r="H293" s="25"/>
      <c r="J293" s="65"/>
    </row>
    <row r="294" spans="6:10" ht="14.25" customHeight="1" x14ac:dyDescent="0.2">
      <c r="F294" s="23"/>
      <c r="G294" s="24"/>
      <c r="H294" s="25"/>
      <c r="J294" s="65"/>
    </row>
    <row r="295" spans="6:10" ht="14.25" customHeight="1" x14ac:dyDescent="0.2">
      <c r="F295" s="23"/>
      <c r="G295" s="24"/>
      <c r="H295" s="25"/>
      <c r="J295" s="65"/>
    </row>
    <row r="296" spans="6:10" ht="14.25" customHeight="1" x14ac:dyDescent="0.2">
      <c r="F296" s="23"/>
      <c r="G296" s="24"/>
      <c r="H296" s="25"/>
      <c r="J296" s="65"/>
    </row>
    <row r="297" spans="6:10" ht="14.25" customHeight="1" x14ac:dyDescent="0.2">
      <c r="F297" s="23"/>
      <c r="G297" s="24"/>
      <c r="H297" s="25"/>
      <c r="J297" s="65"/>
    </row>
    <row r="298" spans="6:10" ht="14.25" customHeight="1" x14ac:dyDescent="0.2">
      <c r="F298" s="23"/>
      <c r="G298" s="24"/>
      <c r="H298" s="25"/>
      <c r="J298" s="65"/>
    </row>
    <row r="299" spans="6:10" ht="14.25" customHeight="1" x14ac:dyDescent="0.2">
      <c r="F299" s="23"/>
      <c r="G299" s="24"/>
      <c r="H299" s="25"/>
      <c r="J299" s="65"/>
    </row>
    <row r="300" spans="6:10" ht="14.25" customHeight="1" x14ac:dyDescent="0.2">
      <c r="F300" s="23"/>
      <c r="G300" s="24"/>
      <c r="H300" s="25"/>
      <c r="J300" s="65"/>
    </row>
    <row r="301" spans="6:10" ht="14.25" customHeight="1" x14ac:dyDescent="0.2">
      <c r="F301" s="23"/>
      <c r="G301" s="24"/>
      <c r="H301" s="25"/>
      <c r="J301" s="65"/>
    </row>
    <row r="302" spans="6:10" ht="14.25" customHeight="1" x14ac:dyDescent="0.2">
      <c r="F302" s="23"/>
      <c r="G302" s="24"/>
      <c r="H302" s="25"/>
      <c r="J302" s="65"/>
    </row>
    <row r="303" spans="6:10" ht="14.25" customHeight="1" x14ac:dyDescent="0.2">
      <c r="F303" s="23"/>
      <c r="G303" s="24"/>
      <c r="H303" s="25"/>
      <c r="J303" s="65"/>
    </row>
    <row r="304" spans="6:10" ht="14.25" customHeight="1" x14ac:dyDescent="0.2">
      <c r="F304" s="23"/>
      <c r="G304" s="24"/>
      <c r="H304" s="25"/>
      <c r="J304" s="65"/>
    </row>
    <row r="305" spans="6:10" ht="14.25" customHeight="1" x14ac:dyDescent="0.2">
      <c r="F305" s="23"/>
      <c r="G305" s="24"/>
      <c r="H305" s="25"/>
      <c r="J305" s="65"/>
    </row>
    <row r="306" spans="6:10" ht="14.25" customHeight="1" x14ac:dyDescent="0.2">
      <c r="F306" s="23"/>
      <c r="G306" s="24"/>
      <c r="H306" s="25"/>
      <c r="J306" s="65"/>
    </row>
    <row r="307" spans="6:10" ht="14.25" customHeight="1" x14ac:dyDescent="0.2">
      <c r="F307" s="23"/>
      <c r="G307" s="24"/>
      <c r="H307" s="25"/>
      <c r="J307" s="65"/>
    </row>
    <row r="308" spans="6:10" ht="14.25" customHeight="1" x14ac:dyDescent="0.2">
      <c r="F308" s="23"/>
      <c r="G308" s="24"/>
      <c r="H308" s="25"/>
      <c r="J308" s="65"/>
    </row>
    <row r="309" spans="6:10" ht="14.25" customHeight="1" x14ac:dyDescent="0.2">
      <c r="F309" s="23"/>
      <c r="G309" s="24"/>
      <c r="H309" s="25"/>
      <c r="J309" s="65"/>
    </row>
    <row r="310" spans="6:10" ht="14.25" customHeight="1" x14ac:dyDescent="0.2">
      <c r="F310" s="23"/>
      <c r="G310" s="24"/>
      <c r="H310" s="25"/>
      <c r="J310" s="65"/>
    </row>
    <row r="311" spans="6:10" ht="14.25" customHeight="1" x14ac:dyDescent="0.2">
      <c r="F311" s="23"/>
      <c r="G311" s="24"/>
      <c r="H311" s="25"/>
      <c r="J311" s="65"/>
    </row>
    <row r="312" spans="6:10" ht="14.25" customHeight="1" x14ac:dyDescent="0.2">
      <c r="F312" s="23"/>
      <c r="G312" s="24"/>
      <c r="H312" s="25"/>
      <c r="J312" s="65"/>
    </row>
    <row r="313" spans="6:10" ht="14.25" customHeight="1" x14ac:dyDescent="0.2">
      <c r="F313" s="23"/>
      <c r="G313" s="24"/>
      <c r="H313" s="25"/>
      <c r="J313" s="65"/>
    </row>
    <row r="314" spans="6:10" ht="14.25" customHeight="1" x14ac:dyDescent="0.2">
      <c r="F314" s="23"/>
      <c r="G314" s="24"/>
      <c r="H314" s="25"/>
      <c r="J314" s="65"/>
    </row>
    <row r="315" spans="6:10" ht="14.25" customHeight="1" x14ac:dyDescent="0.2">
      <c r="F315" s="23"/>
      <c r="G315" s="24"/>
      <c r="H315" s="25"/>
      <c r="J315" s="65"/>
    </row>
    <row r="316" spans="6:10" ht="14.25" customHeight="1" x14ac:dyDescent="0.2">
      <c r="F316" s="23"/>
      <c r="G316" s="24"/>
      <c r="H316" s="25"/>
      <c r="J316" s="65"/>
    </row>
    <row r="317" spans="6:10" ht="14.25" customHeight="1" x14ac:dyDescent="0.2">
      <c r="F317" s="23"/>
      <c r="G317" s="24"/>
      <c r="H317" s="25"/>
      <c r="J317" s="65"/>
    </row>
    <row r="318" spans="6:10" ht="14.25" customHeight="1" x14ac:dyDescent="0.2">
      <c r="F318" s="23"/>
      <c r="G318" s="24"/>
      <c r="H318" s="25"/>
      <c r="J318" s="65"/>
    </row>
    <row r="319" spans="6:10" ht="14.25" customHeight="1" x14ac:dyDescent="0.2">
      <c r="F319" s="23"/>
      <c r="G319" s="24"/>
      <c r="H319" s="25"/>
      <c r="J319" s="65"/>
    </row>
    <row r="320" spans="6:10" ht="14.25" customHeight="1" x14ac:dyDescent="0.2">
      <c r="F320" s="23"/>
      <c r="G320" s="24"/>
      <c r="H320" s="25"/>
      <c r="J320" s="65"/>
    </row>
    <row r="321" spans="6:10" ht="14.25" customHeight="1" x14ac:dyDescent="0.2">
      <c r="F321" s="23"/>
      <c r="G321" s="24"/>
      <c r="H321" s="25"/>
      <c r="J321" s="65"/>
    </row>
    <row r="322" spans="6:10" ht="14.25" customHeight="1" x14ac:dyDescent="0.2">
      <c r="F322" s="23"/>
      <c r="G322" s="24"/>
      <c r="H322" s="25"/>
      <c r="J322" s="65"/>
    </row>
    <row r="323" spans="6:10" ht="14.25" customHeight="1" x14ac:dyDescent="0.2">
      <c r="F323" s="23"/>
      <c r="G323" s="24"/>
      <c r="H323" s="25"/>
      <c r="J323" s="65"/>
    </row>
    <row r="324" spans="6:10" ht="14.25" customHeight="1" x14ac:dyDescent="0.2">
      <c r="F324" s="23"/>
      <c r="G324" s="24"/>
      <c r="H324" s="25"/>
      <c r="J324" s="65"/>
    </row>
    <row r="325" spans="6:10" ht="14.25" customHeight="1" x14ac:dyDescent="0.2">
      <c r="F325" s="23"/>
      <c r="G325" s="24"/>
      <c r="H325" s="25"/>
      <c r="J325" s="65"/>
    </row>
    <row r="326" spans="6:10" ht="14.25" customHeight="1" x14ac:dyDescent="0.2">
      <c r="F326" s="23"/>
      <c r="G326" s="24"/>
      <c r="H326" s="25"/>
      <c r="J326" s="65"/>
    </row>
    <row r="327" spans="6:10" ht="14.25" customHeight="1" x14ac:dyDescent="0.2">
      <c r="F327" s="23"/>
      <c r="G327" s="24"/>
      <c r="H327" s="25"/>
      <c r="J327" s="65"/>
    </row>
    <row r="328" spans="6:10" ht="14.25" customHeight="1" x14ac:dyDescent="0.2">
      <c r="F328" s="23"/>
      <c r="G328" s="24"/>
      <c r="H328" s="25"/>
      <c r="J328" s="65"/>
    </row>
    <row r="329" spans="6:10" ht="14.25" customHeight="1" x14ac:dyDescent="0.2">
      <c r="F329" s="23"/>
      <c r="G329" s="24"/>
      <c r="H329" s="25"/>
      <c r="J329" s="65"/>
    </row>
    <row r="330" spans="6:10" ht="14.25" customHeight="1" x14ac:dyDescent="0.2">
      <c r="F330" s="23"/>
      <c r="G330" s="24"/>
      <c r="H330" s="25"/>
      <c r="J330" s="65"/>
    </row>
    <row r="331" spans="6:10" ht="14.25" customHeight="1" x14ac:dyDescent="0.2">
      <c r="F331" s="23"/>
      <c r="G331" s="24"/>
      <c r="H331" s="25"/>
      <c r="J331" s="65"/>
    </row>
    <row r="332" spans="6:10" ht="14.25" customHeight="1" x14ac:dyDescent="0.2">
      <c r="F332" s="23"/>
      <c r="G332" s="24"/>
      <c r="H332" s="25"/>
      <c r="J332" s="65"/>
    </row>
    <row r="333" spans="6:10" ht="14.25" customHeight="1" x14ac:dyDescent="0.2">
      <c r="F333" s="23"/>
      <c r="G333" s="24"/>
      <c r="H333" s="25"/>
      <c r="J333" s="65"/>
    </row>
    <row r="334" spans="6:10" ht="14.25" customHeight="1" x14ac:dyDescent="0.2">
      <c r="F334" s="23"/>
      <c r="G334" s="24"/>
      <c r="H334" s="25"/>
      <c r="J334" s="65"/>
    </row>
    <row r="335" spans="6:10" ht="14.25" customHeight="1" x14ac:dyDescent="0.2">
      <c r="F335" s="23"/>
      <c r="G335" s="24"/>
      <c r="H335" s="25"/>
      <c r="J335" s="65"/>
    </row>
    <row r="336" spans="6:10" ht="14.25" customHeight="1" x14ac:dyDescent="0.2">
      <c r="F336" s="23"/>
      <c r="G336" s="24"/>
      <c r="H336" s="25"/>
      <c r="J336" s="65"/>
    </row>
    <row r="337" spans="6:10" ht="14.25" customHeight="1" x14ac:dyDescent="0.2">
      <c r="F337" s="23"/>
      <c r="G337" s="24"/>
      <c r="H337" s="25"/>
      <c r="J337" s="65"/>
    </row>
    <row r="338" spans="6:10" ht="14.25" customHeight="1" x14ac:dyDescent="0.2">
      <c r="F338" s="23"/>
      <c r="G338" s="24"/>
      <c r="H338" s="25"/>
      <c r="J338" s="65"/>
    </row>
    <row r="339" spans="6:10" ht="14.25" customHeight="1" x14ac:dyDescent="0.2">
      <c r="F339" s="23"/>
      <c r="G339" s="24"/>
      <c r="H339" s="25"/>
      <c r="J339" s="65"/>
    </row>
    <row r="340" spans="6:10" ht="14.25" customHeight="1" x14ac:dyDescent="0.2">
      <c r="F340" s="23"/>
      <c r="G340" s="24"/>
      <c r="H340" s="25"/>
      <c r="J340" s="65"/>
    </row>
    <row r="341" spans="6:10" ht="14.25" customHeight="1" x14ac:dyDescent="0.2">
      <c r="F341" s="23"/>
      <c r="G341" s="24"/>
      <c r="H341" s="25"/>
      <c r="J341" s="65"/>
    </row>
    <row r="342" spans="6:10" ht="14.25" customHeight="1" x14ac:dyDescent="0.2">
      <c r="F342" s="23"/>
      <c r="G342" s="24"/>
      <c r="H342" s="25"/>
      <c r="J342" s="65"/>
    </row>
    <row r="343" spans="6:10" ht="14.25" customHeight="1" x14ac:dyDescent="0.2">
      <c r="F343" s="23"/>
      <c r="G343" s="24"/>
      <c r="H343" s="25"/>
      <c r="J343" s="65"/>
    </row>
    <row r="344" spans="6:10" ht="14.25" customHeight="1" x14ac:dyDescent="0.2">
      <c r="F344" s="23"/>
      <c r="G344" s="24"/>
      <c r="H344" s="25"/>
      <c r="J344" s="65"/>
    </row>
    <row r="345" spans="6:10" ht="14.25" customHeight="1" x14ac:dyDescent="0.2">
      <c r="F345" s="23"/>
      <c r="G345" s="24"/>
      <c r="H345" s="25"/>
      <c r="J345" s="65"/>
    </row>
    <row r="346" spans="6:10" ht="14.25" customHeight="1" x14ac:dyDescent="0.2">
      <c r="F346" s="23"/>
      <c r="G346" s="24"/>
      <c r="H346" s="25"/>
      <c r="J346" s="65"/>
    </row>
    <row r="347" spans="6:10" ht="14.25" customHeight="1" x14ac:dyDescent="0.2">
      <c r="F347" s="23"/>
      <c r="G347" s="24"/>
      <c r="H347" s="25"/>
      <c r="J347" s="65"/>
    </row>
    <row r="348" spans="6:10" ht="14.25" customHeight="1" x14ac:dyDescent="0.2">
      <c r="F348" s="23"/>
      <c r="G348" s="24"/>
      <c r="H348" s="25"/>
      <c r="J348" s="65"/>
    </row>
    <row r="349" spans="6:10" ht="14.25" customHeight="1" x14ac:dyDescent="0.2">
      <c r="F349" s="23"/>
      <c r="G349" s="24"/>
      <c r="H349" s="25"/>
      <c r="J349" s="65"/>
    </row>
    <row r="350" spans="6:10" ht="14.25" customHeight="1" x14ac:dyDescent="0.2">
      <c r="F350" s="23"/>
      <c r="G350" s="24"/>
      <c r="H350" s="25"/>
      <c r="J350" s="65"/>
    </row>
    <row r="351" spans="6:10" ht="14.25" customHeight="1" x14ac:dyDescent="0.2">
      <c r="F351" s="23"/>
      <c r="G351" s="24"/>
      <c r="H351" s="25"/>
      <c r="J351" s="65"/>
    </row>
    <row r="352" spans="6:10" ht="14.25" customHeight="1" x14ac:dyDescent="0.2">
      <c r="F352" s="23"/>
      <c r="G352" s="24"/>
      <c r="H352" s="25"/>
      <c r="J352" s="65"/>
    </row>
    <row r="353" spans="6:10" ht="14.25" customHeight="1" x14ac:dyDescent="0.2">
      <c r="F353" s="23"/>
      <c r="G353" s="24"/>
      <c r="H353" s="25"/>
      <c r="J353" s="65"/>
    </row>
    <row r="354" spans="6:10" ht="14.25" customHeight="1" x14ac:dyDescent="0.2">
      <c r="F354" s="23"/>
      <c r="G354" s="24"/>
      <c r="H354" s="25"/>
      <c r="J354" s="65"/>
    </row>
    <row r="355" spans="6:10" ht="14.25" customHeight="1" x14ac:dyDescent="0.2">
      <c r="F355" s="23"/>
      <c r="G355" s="24"/>
      <c r="H355" s="25"/>
      <c r="J355" s="65"/>
    </row>
    <row r="356" spans="6:10" ht="14.25" customHeight="1" x14ac:dyDescent="0.2">
      <c r="F356" s="23"/>
      <c r="G356" s="24"/>
      <c r="H356" s="25"/>
      <c r="J356" s="65"/>
    </row>
    <row r="357" spans="6:10" ht="14.25" customHeight="1" x14ac:dyDescent="0.2">
      <c r="F357" s="23"/>
      <c r="G357" s="24"/>
      <c r="H357" s="25"/>
      <c r="J357" s="65"/>
    </row>
    <row r="358" spans="6:10" ht="14.25" customHeight="1" x14ac:dyDescent="0.2">
      <c r="F358" s="23"/>
      <c r="G358" s="24"/>
      <c r="H358" s="25"/>
      <c r="J358" s="65"/>
    </row>
    <row r="359" spans="6:10" ht="14.25" customHeight="1" x14ac:dyDescent="0.2">
      <c r="F359" s="23"/>
      <c r="G359" s="24"/>
      <c r="H359" s="25"/>
      <c r="J359" s="65"/>
    </row>
    <row r="360" spans="6:10" ht="14.25" customHeight="1" x14ac:dyDescent="0.2">
      <c r="F360" s="23"/>
      <c r="G360" s="24"/>
      <c r="H360" s="25"/>
      <c r="J360" s="65"/>
    </row>
    <row r="361" spans="6:10" ht="14.25" customHeight="1" x14ac:dyDescent="0.2">
      <c r="F361" s="23"/>
      <c r="G361" s="24"/>
      <c r="H361" s="25"/>
      <c r="J361" s="65"/>
    </row>
    <row r="362" spans="6:10" ht="14.25" customHeight="1" x14ac:dyDescent="0.2">
      <c r="F362" s="23"/>
      <c r="G362" s="24"/>
      <c r="H362" s="25"/>
      <c r="J362" s="65"/>
    </row>
    <row r="363" spans="6:10" ht="14.25" customHeight="1" x14ac:dyDescent="0.2">
      <c r="F363" s="23"/>
      <c r="G363" s="24"/>
      <c r="H363" s="25"/>
      <c r="J363" s="65"/>
    </row>
    <row r="364" spans="6:10" ht="14.25" customHeight="1" x14ac:dyDescent="0.2">
      <c r="F364" s="23"/>
      <c r="G364" s="24"/>
      <c r="H364" s="25"/>
      <c r="J364" s="65"/>
    </row>
    <row r="365" spans="6:10" ht="14.25" customHeight="1" x14ac:dyDescent="0.2">
      <c r="F365" s="23"/>
      <c r="G365" s="24"/>
      <c r="H365" s="25"/>
      <c r="J365" s="65"/>
    </row>
    <row r="366" spans="6:10" ht="14.25" customHeight="1" x14ac:dyDescent="0.2">
      <c r="F366" s="23"/>
      <c r="G366" s="24"/>
      <c r="H366" s="25"/>
      <c r="J366" s="65"/>
    </row>
    <row r="367" spans="6:10" ht="14.25" customHeight="1" x14ac:dyDescent="0.2">
      <c r="F367" s="23"/>
      <c r="G367" s="24"/>
      <c r="H367" s="25"/>
      <c r="J367" s="65"/>
    </row>
    <row r="368" spans="6:10" ht="14.25" customHeight="1" x14ac:dyDescent="0.2">
      <c r="F368" s="23"/>
      <c r="G368" s="24"/>
      <c r="H368" s="25"/>
      <c r="J368" s="65"/>
    </row>
    <row r="369" spans="6:10" ht="14.25" customHeight="1" x14ac:dyDescent="0.2">
      <c r="F369" s="23"/>
      <c r="G369" s="24"/>
      <c r="H369" s="25"/>
      <c r="J369" s="65"/>
    </row>
    <row r="370" spans="6:10" ht="14.25" customHeight="1" x14ac:dyDescent="0.2">
      <c r="F370" s="23"/>
      <c r="G370" s="24"/>
      <c r="H370" s="25"/>
      <c r="J370" s="65"/>
    </row>
    <row r="371" spans="6:10" ht="14.25" customHeight="1" x14ac:dyDescent="0.2">
      <c r="F371" s="23"/>
      <c r="G371" s="24"/>
      <c r="H371" s="25"/>
      <c r="J371" s="65"/>
    </row>
    <row r="372" spans="6:10" ht="14.25" customHeight="1" x14ac:dyDescent="0.2">
      <c r="F372" s="23"/>
      <c r="G372" s="24"/>
      <c r="H372" s="25"/>
      <c r="J372" s="65"/>
    </row>
    <row r="373" spans="6:10" ht="14.25" customHeight="1" x14ac:dyDescent="0.2">
      <c r="F373" s="23"/>
      <c r="G373" s="24"/>
      <c r="H373" s="25"/>
      <c r="J373" s="65"/>
    </row>
    <row r="374" spans="6:10" ht="14.25" customHeight="1" x14ac:dyDescent="0.2">
      <c r="F374" s="23"/>
      <c r="G374" s="24"/>
      <c r="H374" s="25"/>
      <c r="J374" s="65"/>
    </row>
    <row r="375" spans="6:10" ht="14.25" customHeight="1" x14ac:dyDescent="0.2">
      <c r="F375" s="23"/>
      <c r="G375" s="24"/>
      <c r="H375" s="25"/>
      <c r="J375" s="65"/>
    </row>
    <row r="376" spans="6:10" ht="14.25" customHeight="1" x14ac:dyDescent="0.2">
      <c r="F376" s="23"/>
      <c r="G376" s="24"/>
      <c r="H376" s="25"/>
      <c r="J376" s="65"/>
    </row>
    <row r="377" spans="6:10" ht="14.25" customHeight="1" x14ac:dyDescent="0.2">
      <c r="F377" s="23"/>
      <c r="G377" s="24"/>
      <c r="H377" s="25"/>
      <c r="J377" s="65"/>
    </row>
    <row r="378" spans="6:10" ht="14.25" customHeight="1" x14ac:dyDescent="0.2">
      <c r="F378" s="23"/>
      <c r="G378" s="24"/>
      <c r="H378" s="25"/>
      <c r="J378" s="65"/>
    </row>
    <row r="379" spans="6:10" ht="14.25" customHeight="1" x14ac:dyDescent="0.2">
      <c r="F379" s="23"/>
      <c r="G379" s="24"/>
      <c r="H379" s="25"/>
      <c r="J379" s="65"/>
    </row>
    <row r="380" spans="6:10" ht="14.25" customHeight="1" x14ac:dyDescent="0.2">
      <c r="F380" s="23"/>
      <c r="G380" s="24"/>
      <c r="H380" s="25"/>
      <c r="J380" s="65"/>
    </row>
    <row r="381" spans="6:10" ht="14.25" customHeight="1" x14ac:dyDescent="0.2">
      <c r="F381" s="23"/>
      <c r="G381" s="24"/>
      <c r="H381" s="25"/>
      <c r="J381" s="65"/>
    </row>
    <row r="382" spans="6:10" ht="14.25" customHeight="1" x14ac:dyDescent="0.2">
      <c r="F382" s="23"/>
      <c r="G382" s="24"/>
      <c r="H382" s="25"/>
      <c r="J382" s="65"/>
    </row>
    <row r="383" spans="6:10" ht="14.25" customHeight="1" x14ac:dyDescent="0.2">
      <c r="F383" s="23"/>
      <c r="G383" s="24"/>
      <c r="H383" s="25"/>
      <c r="J383" s="65"/>
    </row>
    <row r="384" spans="6:10" ht="14.25" customHeight="1" x14ac:dyDescent="0.2">
      <c r="F384" s="23"/>
      <c r="G384" s="24"/>
      <c r="H384" s="25"/>
      <c r="J384" s="65"/>
    </row>
    <row r="385" spans="6:10" ht="14.25" customHeight="1" x14ac:dyDescent="0.2">
      <c r="F385" s="23"/>
      <c r="G385" s="24"/>
      <c r="H385" s="25"/>
      <c r="J385" s="65"/>
    </row>
    <row r="386" spans="6:10" ht="14.25" customHeight="1" x14ac:dyDescent="0.2">
      <c r="F386" s="23"/>
      <c r="G386" s="24"/>
      <c r="H386" s="25"/>
      <c r="J386" s="65"/>
    </row>
    <row r="387" spans="6:10" ht="14.25" customHeight="1" x14ac:dyDescent="0.2">
      <c r="F387" s="23"/>
      <c r="G387" s="24"/>
      <c r="H387" s="25"/>
      <c r="J387" s="65"/>
    </row>
    <row r="388" spans="6:10" ht="14.25" customHeight="1" x14ac:dyDescent="0.2">
      <c r="F388" s="23"/>
      <c r="G388" s="24"/>
      <c r="H388" s="25"/>
      <c r="J388" s="65"/>
    </row>
    <row r="389" spans="6:10" ht="14.25" customHeight="1" x14ac:dyDescent="0.2">
      <c r="F389" s="23"/>
      <c r="G389" s="24"/>
      <c r="H389" s="25"/>
      <c r="J389" s="65"/>
    </row>
    <row r="390" spans="6:10" ht="14.25" customHeight="1" x14ac:dyDescent="0.2">
      <c r="F390" s="23"/>
      <c r="G390" s="24"/>
      <c r="H390" s="25"/>
      <c r="J390" s="65"/>
    </row>
    <row r="391" spans="6:10" ht="14.25" customHeight="1" x14ac:dyDescent="0.2">
      <c r="F391" s="23"/>
      <c r="G391" s="24"/>
      <c r="H391" s="25"/>
      <c r="J391" s="65"/>
    </row>
    <row r="392" spans="6:10" ht="14.25" customHeight="1" x14ac:dyDescent="0.2">
      <c r="F392" s="23"/>
      <c r="G392" s="24"/>
      <c r="H392" s="25"/>
      <c r="J392" s="65"/>
    </row>
    <row r="393" spans="6:10" ht="14.25" customHeight="1" x14ac:dyDescent="0.2">
      <c r="F393" s="23"/>
      <c r="G393" s="24"/>
      <c r="H393" s="25"/>
      <c r="J393" s="65"/>
    </row>
    <row r="394" spans="6:10" ht="14.25" customHeight="1" x14ac:dyDescent="0.2">
      <c r="F394" s="23"/>
      <c r="G394" s="24"/>
      <c r="H394" s="25"/>
      <c r="J394" s="65"/>
    </row>
    <row r="395" spans="6:10" ht="14.25" customHeight="1" x14ac:dyDescent="0.2">
      <c r="F395" s="23"/>
      <c r="G395" s="24"/>
      <c r="H395" s="25"/>
      <c r="J395" s="65"/>
    </row>
    <row r="396" spans="6:10" ht="14.25" customHeight="1" x14ac:dyDescent="0.2">
      <c r="F396" s="23"/>
      <c r="G396" s="24"/>
      <c r="H396" s="25"/>
      <c r="J396" s="65"/>
    </row>
    <row r="397" spans="6:10" ht="14.25" customHeight="1" x14ac:dyDescent="0.2">
      <c r="F397" s="23"/>
      <c r="G397" s="24"/>
      <c r="H397" s="25"/>
      <c r="J397" s="65"/>
    </row>
    <row r="398" spans="6:10" ht="14.25" customHeight="1" x14ac:dyDescent="0.2">
      <c r="F398" s="23"/>
      <c r="G398" s="24"/>
      <c r="H398" s="25"/>
      <c r="J398" s="65"/>
    </row>
    <row r="399" spans="6:10" ht="14.25" customHeight="1" x14ac:dyDescent="0.2">
      <c r="F399" s="23"/>
      <c r="G399" s="24"/>
      <c r="H399" s="25"/>
      <c r="J399" s="65"/>
    </row>
    <row r="400" spans="6:10" ht="14.25" customHeight="1" x14ac:dyDescent="0.2">
      <c r="F400" s="23"/>
      <c r="G400" s="24"/>
      <c r="H400" s="25"/>
      <c r="J400" s="65"/>
    </row>
    <row r="401" spans="6:10" ht="14.25" customHeight="1" x14ac:dyDescent="0.2">
      <c r="F401" s="23"/>
      <c r="G401" s="24"/>
      <c r="H401" s="25"/>
      <c r="J401" s="65"/>
    </row>
    <row r="402" spans="6:10" ht="14.25" customHeight="1" x14ac:dyDescent="0.2">
      <c r="F402" s="23"/>
      <c r="G402" s="24"/>
      <c r="H402" s="25"/>
      <c r="J402" s="65"/>
    </row>
    <row r="403" spans="6:10" ht="14.25" customHeight="1" x14ac:dyDescent="0.2">
      <c r="F403" s="23"/>
      <c r="G403" s="24"/>
      <c r="H403" s="25"/>
      <c r="J403" s="65"/>
    </row>
    <row r="404" spans="6:10" ht="14.25" customHeight="1" x14ac:dyDescent="0.2">
      <c r="F404" s="23"/>
      <c r="G404" s="24"/>
      <c r="H404" s="25"/>
      <c r="J404" s="65"/>
    </row>
    <row r="405" spans="6:10" ht="14.25" customHeight="1" x14ac:dyDescent="0.2">
      <c r="F405" s="23"/>
      <c r="G405" s="24"/>
      <c r="H405" s="25"/>
      <c r="J405" s="65"/>
    </row>
    <row r="406" spans="6:10" ht="14.25" customHeight="1" x14ac:dyDescent="0.2">
      <c r="F406" s="23"/>
      <c r="G406" s="24"/>
      <c r="H406" s="25"/>
      <c r="J406" s="65"/>
    </row>
    <row r="407" spans="6:10" ht="14.25" customHeight="1" x14ac:dyDescent="0.2">
      <c r="F407" s="23"/>
      <c r="G407" s="24"/>
      <c r="H407" s="25"/>
      <c r="J407" s="65"/>
    </row>
    <row r="408" spans="6:10" ht="14.25" customHeight="1" x14ac:dyDescent="0.2">
      <c r="F408" s="23"/>
      <c r="G408" s="24"/>
      <c r="H408" s="25"/>
      <c r="J408" s="65"/>
    </row>
    <row r="409" spans="6:10" ht="14.25" customHeight="1" x14ac:dyDescent="0.2">
      <c r="F409" s="23"/>
      <c r="G409" s="24"/>
      <c r="H409" s="25"/>
      <c r="J409" s="65"/>
    </row>
    <row r="410" spans="6:10" ht="14.25" customHeight="1" x14ac:dyDescent="0.2">
      <c r="F410" s="23"/>
      <c r="G410" s="24"/>
      <c r="H410" s="25"/>
      <c r="J410" s="65"/>
    </row>
    <row r="411" spans="6:10" ht="14.25" customHeight="1" x14ac:dyDescent="0.2">
      <c r="F411" s="23"/>
      <c r="G411" s="24"/>
      <c r="H411" s="25"/>
      <c r="J411" s="65"/>
    </row>
    <row r="412" spans="6:10" ht="14.25" customHeight="1" x14ac:dyDescent="0.2">
      <c r="F412" s="23"/>
      <c r="G412" s="24"/>
      <c r="H412" s="25"/>
      <c r="J412" s="65"/>
    </row>
    <row r="413" spans="6:10" ht="14.25" customHeight="1" x14ac:dyDescent="0.2">
      <c r="F413" s="23"/>
      <c r="G413" s="24"/>
      <c r="H413" s="25"/>
      <c r="J413" s="65"/>
    </row>
    <row r="414" spans="6:10" ht="14.25" customHeight="1" x14ac:dyDescent="0.2">
      <c r="F414" s="23"/>
      <c r="G414" s="24"/>
      <c r="H414" s="25"/>
      <c r="J414" s="65"/>
    </row>
    <row r="415" spans="6:10" ht="14.25" customHeight="1" x14ac:dyDescent="0.2">
      <c r="F415" s="23"/>
      <c r="G415" s="24"/>
      <c r="H415" s="25"/>
      <c r="J415" s="65"/>
    </row>
    <row r="416" spans="6:10" ht="14.25" customHeight="1" x14ac:dyDescent="0.2">
      <c r="F416" s="23"/>
      <c r="G416" s="24"/>
      <c r="H416" s="25"/>
      <c r="J416" s="65"/>
    </row>
    <row r="417" spans="6:10" ht="14.25" customHeight="1" x14ac:dyDescent="0.2">
      <c r="F417" s="23"/>
      <c r="G417" s="24"/>
      <c r="H417" s="25"/>
      <c r="J417" s="65"/>
    </row>
    <row r="418" spans="6:10" ht="14.25" customHeight="1" x14ac:dyDescent="0.2">
      <c r="F418" s="23"/>
      <c r="G418" s="24"/>
      <c r="H418" s="25"/>
      <c r="J418" s="65"/>
    </row>
    <row r="419" spans="6:10" ht="14.25" customHeight="1" x14ac:dyDescent="0.2">
      <c r="F419" s="23"/>
      <c r="G419" s="24"/>
      <c r="H419" s="25"/>
      <c r="J419" s="65"/>
    </row>
    <row r="420" spans="6:10" ht="14.25" customHeight="1" x14ac:dyDescent="0.2">
      <c r="F420" s="23"/>
      <c r="G420" s="24"/>
      <c r="H420" s="25"/>
      <c r="J420" s="65"/>
    </row>
    <row r="421" spans="6:10" ht="14.25" customHeight="1" x14ac:dyDescent="0.2">
      <c r="F421" s="23"/>
      <c r="G421" s="24"/>
      <c r="H421" s="25"/>
      <c r="J421" s="65"/>
    </row>
    <row r="422" spans="6:10" ht="14.25" customHeight="1" x14ac:dyDescent="0.2">
      <c r="F422" s="23"/>
      <c r="G422" s="24"/>
      <c r="H422" s="25"/>
      <c r="J422" s="65"/>
    </row>
    <row r="423" spans="6:10" ht="14.25" customHeight="1" x14ac:dyDescent="0.2">
      <c r="F423" s="23"/>
      <c r="G423" s="24"/>
      <c r="H423" s="25"/>
      <c r="J423" s="65"/>
    </row>
    <row r="424" spans="6:10" ht="14.25" customHeight="1" x14ac:dyDescent="0.2">
      <c r="F424" s="23"/>
      <c r="G424" s="24"/>
      <c r="H424" s="25"/>
      <c r="J424" s="65"/>
    </row>
    <row r="425" spans="6:10" ht="14.25" customHeight="1" x14ac:dyDescent="0.2">
      <c r="F425" s="23"/>
      <c r="G425" s="24"/>
      <c r="H425" s="25"/>
      <c r="J425" s="65"/>
    </row>
    <row r="426" spans="6:10" ht="14.25" customHeight="1" x14ac:dyDescent="0.2">
      <c r="F426" s="23"/>
      <c r="G426" s="24"/>
      <c r="H426" s="25"/>
      <c r="J426" s="65"/>
    </row>
    <row r="427" spans="6:10" ht="14.25" customHeight="1" x14ac:dyDescent="0.2">
      <c r="F427" s="23"/>
      <c r="G427" s="24"/>
      <c r="H427" s="25"/>
      <c r="J427" s="65"/>
    </row>
    <row r="428" spans="6:10" ht="14.25" customHeight="1" x14ac:dyDescent="0.2">
      <c r="F428" s="23"/>
      <c r="G428" s="24"/>
      <c r="H428" s="25"/>
      <c r="J428" s="65"/>
    </row>
    <row r="429" spans="6:10" ht="14.25" customHeight="1" x14ac:dyDescent="0.2">
      <c r="F429" s="23"/>
      <c r="G429" s="24"/>
      <c r="H429" s="25"/>
      <c r="J429" s="65"/>
    </row>
    <row r="430" spans="6:10" ht="14.25" customHeight="1" x14ac:dyDescent="0.2">
      <c r="F430" s="23"/>
      <c r="G430" s="24"/>
      <c r="H430" s="25"/>
      <c r="J430" s="65"/>
    </row>
    <row r="431" spans="6:10" ht="14.25" customHeight="1" x14ac:dyDescent="0.2">
      <c r="F431" s="23"/>
      <c r="G431" s="24"/>
      <c r="H431" s="25"/>
      <c r="J431" s="65"/>
    </row>
    <row r="432" spans="6:10" ht="14.25" customHeight="1" x14ac:dyDescent="0.2">
      <c r="F432" s="23"/>
      <c r="G432" s="24"/>
      <c r="H432" s="25"/>
      <c r="J432" s="65"/>
    </row>
    <row r="433" spans="6:10" ht="14.25" customHeight="1" x14ac:dyDescent="0.2">
      <c r="F433" s="23"/>
      <c r="G433" s="24"/>
      <c r="H433" s="25"/>
      <c r="J433" s="65"/>
    </row>
    <row r="434" spans="6:10" ht="14.25" customHeight="1" x14ac:dyDescent="0.2">
      <c r="F434" s="23"/>
      <c r="G434" s="24"/>
      <c r="H434" s="25"/>
      <c r="J434" s="65"/>
    </row>
    <row r="435" spans="6:10" ht="14.25" customHeight="1" x14ac:dyDescent="0.2">
      <c r="F435" s="23"/>
      <c r="G435" s="24"/>
      <c r="H435" s="25"/>
      <c r="J435" s="65"/>
    </row>
    <row r="436" spans="6:10" ht="14.25" customHeight="1" x14ac:dyDescent="0.2">
      <c r="F436" s="23"/>
      <c r="G436" s="24"/>
      <c r="H436" s="25"/>
      <c r="J436" s="65"/>
    </row>
    <row r="437" spans="6:10" ht="14.25" customHeight="1" x14ac:dyDescent="0.2">
      <c r="F437" s="23"/>
      <c r="G437" s="24"/>
      <c r="H437" s="25"/>
      <c r="J437" s="65"/>
    </row>
    <row r="438" spans="6:10" ht="14.25" customHeight="1" x14ac:dyDescent="0.2">
      <c r="F438" s="23"/>
      <c r="G438" s="24"/>
      <c r="H438" s="25"/>
      <c r="J438" s="65"/>
    </row>
    <row r="439" spans="6:10" ht="14.25" customHeight="1" x14ac:dyDescent="0.2">
      <c r="F439" s="23"/>
      <c r="G439" s="24"/>
      <c r="H439" s="25"/>
      <c r="J439" s="65"/>
    </row>
    <row r="440" spans="6:10" ht="14.25" customHeight="1" x14ac:dyDescent="0.2">
      <c r="F440" s="23"/>
      <c r="G440" s="24"/>
      <c r="H440" s="25"/>
      <c r="J440" s="65"/>
    </row>
    <row r="441" spans="6:10" ht="14.25" customHeight="1" x14ac:dyDescent="0.2">
      <c r="F441" s="23"/>
      <c r="G441" s="24"/>
      <c r="H441" s="25"/>
      <c r="J441" s="65"/>
    </row>
    <row r="442" spans="6:10" ht="14.25" customHeight="1" x14ac:dyDescent="0.2">
      <c r="F442" s="23"/>
      <c r="G442" s="24"/>
      <c r="H442" s="25"/>
      <c r="J442" s="65"/>
    </row>
    <row r="443" spans="6:10" ht="14.25" customHeight="1" x14ac:dyDescent="0.2">
      <c r="F443" s="23"/>
      <c r="G443" s="24"/>
      <c r="H443" s="25"/>
      <c r="J443" s="65"/>
    </row>
    <row r="444" spans="6:10" ht="14.25" customHeight="1" x14ac:dyDescent="0.2">
      <c r="F444" s="23"/>
      <c r="G444" s="24"/>
      <c r="H444" s="25"/>
      <c r="J444" s="65"/>
    </row>
    <row r="445" spans="6:10" ht="14.25" customHeight="1" x14ac:dyDescent="0.2">
      <c r="F445" s="23"/>
      <c r="G445" s="24"/>
      <c r="H445" s="25"/>
      <c r="J445" s="65"/>
    </row>
    <row r="446" spans="6:10" ht="14.25" customHeight="1" x14ac:dyDescent="0.2">
      <c r="F446" s="23"/>
      <c r="G446" s="24"/>
      <c r="H446" s="25"/>
      <c r="J446" s="65"/>
    </row>
    <row r="447" spans="6:10" ht="14.25" customHeight="1" x14ac:dyDescent="0.2">
      <c r="F447" s="23"/>
      <c r="G447" s="24"/>
      <c r="H447" s="25"/>
      <c r="J447" s="65"/>
    </row>
    <row r="448" spans="6:10" ht="14.25" customHeight="1" x14ac:dyDescent="0.2">
      <c r="F448" s="23"/>
      <c r="G448" s="24"/>
      <c r="H448" s="25"/>
      <c r="J448" s="65"/>
    </row>
    <row r="449" spans="6:10" ht="14.25" customHeight="1" x14ac:dyDescent="0.2">
      <c r="F449" s="23"/>
      <c r="G449" s="24"/>
      <c r="H449" s="25"/>
      <c r="J449" s="65"/>
    </row>
    <row r="450" spans="6:10" ht="14.25" customHeight="1" x14ac:dyDescent="0.2">
      <c r="F450" s="23"/>
      <c r="G450" s="24"/>
      <c r="H450" s="25"/>
      <c r="J450" s="65"/>
    </row>
    <row r="451" spans="6:10" ht="14.25" customHeight="1" x14ac:dyDescent="0.2">
      <c r="F451" s="23"/>
      <c r="G451" s="24"/>
      <c r="H451" s="25"/>
      <c r="J451" s="65"/>
    </row>
    <row r="452" spans="6:10" ht="14.25" customHeight="1" x14ac:dyDescent="0.2">
      <c r="F452" s="23"/>
      <c r="G452" s="24"/>
      <c r="H452" s="25"/>
      <c r="J452" s="65"/>
    </row>
    <row r="453" spans="6:10" ht="14.25" customHeight="1" x14ac:dyDescent="0.2">
      <c r="F453" s="23"/>
      <c r="G453" s="24"/>
      <c r="H453" s="25"/>
      <c r="J453" s="65"/>
    </row>
    <row r="454" spans="6:10" ht="14.25" customHeight="1" x14ac:dyDescent="0.2">
      <c r="F454" s="23"/>
      <c r="G454" s="24"/>
      <c r="H454" s="25"/>
      <c r="J454" s="65"/>
    </row>
    <row r="455" spans="6:10" ht="14.25" customHeight="1" x14ac:dyDescent="0.2">
      <c r="F455" s="23"/>
      <c r="G455" s="24"/>
      <c r="H455" s="25"/>
      <c r="J455" s="65"/>
    </row>
    <row r="456" spans="6:10" ht="14.25" customHeight="1" x14ac:dyDescent="0.2">
      <c r="F456" s="23"/>
      <c r="G456" s="24"/>
      <c r="H456" s="25"/>
      <c r="J456" s="65"/>
    </row>
    <row r="457" spans="6:10" ht="14.25" customHeight="1" x14ac:dyDescent="0.2">
      <c r="F457" s="23"/>
      <c r="G457" s="24"/>
      <c r="H457" s="25"/>
      <c r="J457" s="65"/>
    </row>
    <row r="458" spans="6:10" ht="14.25" customHeight="1" x14ac:dyDescent="0.2">
      <c r="F458" s="23"/>
      <c r="G458" s="24"/>
      <c r="H458" s="25"/>
      <c r="J458" s="65"/>
    </row>
    <row r="459" spans="6:10" ht="14.25" customHeight="1" x14ac:dyDescent="0.2">
      <c r="F459" s="23"/>
      <c r="G459" s="24"/>
      <c r="H459" s="25"/>
      <c r="J459" s="65"/>
    </row>
    <row r="460" spans="6:10" ht="14.25" customHeight="1" x14ac:dyDescent="0.2">
      <c r="F460" s="23"/>
      <c r="G460" s="24"/>
      <c r="H460" s="25"/>
      <c r="J460" s="65"/>
    </row>
    <row r="461" spans="6:10" ht="14.25" customHeight="1" x14ac:dyDescent="0.2">
      <c r="F461" s="23"/>
      <c r="G461" s="24"/>
      <c r="H461" s="25"/>
      <c r="J461" s="65"/>
    </row>
    <row r="462" spans="6:10" ht="14.25" customHeight="1" x14ac:dyDescent="0.2">
      <c r="F462" s="23"/>
      <c r="G462" s="24"/>
      <c r="H462" s="25"/>
      <c r="J462" s="65"/>
    </row>
    <row r="463" spans="6:10" ht="14.25" customHeight="1" x14ac:dyDescent="0.2">
      <c r="F463" s="23"/>
      <c r="G463" s="24"/>
      <c r="H463" s="25"/>
      <c r="J463" s="65"/>
    </row>
    <row r="464" spans="6:10" ht="14.25" customHeight="1" x14ac:dyDescent="0.2">
      <c r="F464" s="23"/>
      <c r="G464" s="24"/>
      <c r="H464" s="25"/>
      <c r="J464" s="65"/>
    </row>
    <row r="465" spans="6:10" ht="14.25" customHeight="1" x14ac:dyDescent="0.2">
      <c r="F465" s="23"/>
      <c r="G465" s="24"/>
      <c r="H465" s="25"/>
      <c r="J465" s="65"/>
    </row>
    <row r="466" spans="6:10" ht="14.25" customHeight="1" x14ac:dyDescent="0.2">
      <c r="F466" s="23"/>
      <c r="G466" s="24"/>
      <c r="H466" s="25"/>
      <c r="J466" s="65"/>
    </row>
    <row r="467" spans="6:10" ht="14.25" customHeight="1" x14ac:dyDescent="0.2">
      <c r="F467" s="23"/>
      <c r="G467" s="24"/>
      <c r="H467" s="25"/>
      <c r="J467" s="65"/>
    </row>
    <row r="468" spans="6:10" ht="14.25" customHeight="1" x14ac:dyDescent="0.2">
      <c r="F468" s="23"/>
      <c r="G468" s="24"/>
      <c r="H468" s="25"/>
      <c r="J468" s="65"/>
    </row>
    <row r="469" spans="6:10" ht="14.25" customHeight="1" x14ac:dyDescent="0.2">
      <c r="F469" s="23"/>
      <c r="G469" s="24"/>
      <c r="H469" s="25"/>
      <c r="J469" s="65"/>
    </row>
    <row r="470" spans="6:10" ht="14.25" customHeight="1" x14ac:dyDescent="0.2">
      <c r="F470" s="23"/>
      <c r="G470" s="24"/>
      <c r="H470" s="25"/>
      <c r="J470" s="65"/>
    </row>
    <row r="471" spans="6:10" ht="14.25" customHeight="1" x14ac:dyDescent="0.2">
      <c r="F471" s="23"/>
      <c r="G471" s="24"/>
      <c r="H471" s="25"/>
      <c r="J471" s="65"/>
    </row>
    <row r="472" spans="6:10" ht="14.25" customHeight="1" x14ac:dyDescent="0.2">
      <c r="F472" s="23"/>
      <c r="G472" s="24"/>
      <c r="H472" s="25"/>
      <c r="J472" s="65"/>
    </row>
    <row r="473" spans="6:10" ht="14.25" customHeight="1" x14ac:dyDescent="0.2">
      <c r="F473" s="23"/>
      <c r="G473" s="24"/>
      <c r="H473" s="25"/>
      <c r="J473" s="65"/>
    </row>
    <row r="474" spans="6:10" ht="14.25" customHeight="1" x14ac:dyDescent="0.2">
      <c r="F474" s="23"/>
      <c r="G474" s="24"/>
      <c r="H474" s="25"/>
      <c r="J474" s="65"/>
    </row>
    <row r="475" spans="6:10" ht="14.25" customHeight="1" x14ac:dyDescent="0.2">
      <c r="F475" s="23"/>
      <c r="G475" s="24"/>
      <c r="H475" s="25"/>
      <c r="J475" s="65"/>
    </row>
    <row r="476" spans="6:10" ht="14.25" customHeight="1" x14ac:dyDescent="0.2">
      <c r="F476" s="23"/>
      <c r="G476" s="24"/>
      <c r="H476" s="25"/>
      <c r="J476" s="65"/>
    </row>
    <row r="477" spans="6:10" ht="14.25" customHeight="1" x14ac:dyDescent="0.2">
      <c r="F477" s="23"/>
      <c r="G477" s="24"/>
      <c r="H477" s="25"/>
      <c r="J477" s="65"/>
    </row>
    <row r="478" spans="6:10" ht="14.25" customHeight="1" x14ac:dyDescent="0.2">
      <c r="F478" s="23"/>
      <c r="G478" s="24"/>
      <c r="H478" s="25"/>
      <c r="J478" s="65"/>
    </row>
    <row r="479" spans="6:10" ht="14.25" customHeight="1" x14ac:dyDescent="0.2">
      <c r="F479" s="23"/>
      <c r="G479" s="24"/>
      <c r="H479" s="25"/>
      <c r="J479" s="65"/>
    </row>
    <row r="480" spans="6:10" ht="14.25" customHeight="1" x14ac:dyDescent="0.2">
      <c r="F480" s="23"/>
      <c r="G480" s="24"/>
      <c r="H480" s="25"/>
      <c r="J480" s="65"/>
    </row>
    <row r="481" spans="6:10" ht="14.25" customHeight="1" x14ac:dyDescent="0.2">
      <c r="F481" s="23"/>
      <c r="G481" s="24"/>
      <c r="H481" s="25"/>
      <c r="J481" s="65"/>
    </row>
    <row r="482" spans="6:10" ht="14.25" customHeight="1" x14ac:dyDescent="0.2">
      <c r="F482" s="23"/>
      <c r="G482" s="24"/>
      <c r="H482" s="25"/>
      <c r="J482" s="65"/>
    </row>
    <row r="483" spans="6:10" ht="14.25" customHeight="1" x14ac:dyDescent="0.2">
      <c r="F483" s="23"/>
      <c r="G483" s="24"/>
      <c r="H483" s="25"/>
      <c r="J483" s="65"/>
    </row>
    <row r="484" spans="6:10" ht="14.25" customHeight="1" x14ac:dyDescent="0.2">
      <c r="F484" s="23"/>
      <c r="G484" s="24"/>
      <c r="H484" s="25"/>
      <c r="J484" s="65"/>
    </row>
    <row r="485" spans="6:10" ht="14.25" customHeight="1" x14ac:dyDescent="0.2">
      <c r="F485" s="23"/>
      <c r="G485" s="24"/>
      <c r="H485" s="25"/>
      <c r="J485" s="65"/>
    </row>
    <row r="486" spans="6:10" ht="14.25" customHeight="1" x14ac:dyDescent="0.2">
      <c r="F486" s="23"/>
      <c r="G486" s="24"/>
      <c r="H486" s="25"/>
      <c r="J486" s="65"/>
    </row>
    <row r="487" spans="6:10" ht="14.25" customHeight="1" x14ac:dyDescent="0.2">
      <c r="F487" s="23"/>
      <c r="G487" s="24"/>
      <c r="H487" s="25"/>
      <c r="J487" s="65"/>
    </row>
    <row r="488" spans="6:10" ht="14.25" customHeight="1" x14ac:dyDescent="0.2">
      <c r="F488" s="23"/>
      <c r="G488" s="24"/>
      <c r="H488" s="25"/>
      <c r="J488" s="65"/>
    </row>
    <row r="489" spans="6:10" ht="14.25" customHeight="1" x14ac:dyDescent="0.2">
      <c r="F489" s="23"/>
      <c r="G489" s="24"/>
      <c r="H489" s="25"/>
      <c r="J489" s="65"/>
    </row>
    <row r="490" spans="6:10" ht="14.25" customHeight="1" x14ac:dyDescent="0.2">
      <c r="F490" s="23"/>
      <c r="G490" s="24"/>
      <c r="H490" s="25"/>
      <c r="J490" s="65"/>
    </row>
    <row r="491" spans="6:10" ht="14.25" customHeight="1" x14ac:dyDescent="0.2">
      <c r="F491" s="23"/>
      <c r="G491" s="24"/>
      <c r="H491" s="25"/>
      <c r="J491" s="65"/>
    </row>
    <row r="492" spans="6:10" ht="14.25" customHeight="1" x14ac:dyDescent="0.2">
      <c r="F492" s="23"/>
      <c r="G492" s="24"/>
      <c r="H492" s="25"/>
      <c r="J492" s="65"/>
    </row>
    <row r="493" spans="6:10" ht="14.25" customHeight="1" x14ac:dyDescent="0.2">
      <c r="F493" s="23"/>
      <c r="G493" s="24"/>
      <c r="H493" s="25"/>
      <c r="J493" s="65"/>
    </row>
    <row r="494" spans="6:10" ht="14.25" customHeight="1" x14ac:dyDescent="0.2">
      <c r="F494" s="23"/>
      <c r="G494" s="24"/>
      <c r="H494" s="25"/>
      <c r="J494" s="65"/>
    </row>
    <row r="495" spans="6:10" ht="14.25" customHeight="1" x14ac:dyDescent="0.2">
      <c r="F495" s="23"/>
      <c r="G495" s="24"/>
      <c r="H495" s="25"/>
      <c r="J495" s="65"/>
    </row>
    <row r="496" spans="6:10" ht="14.25" customHeight="1" x14ac:dyDescent="0.2">
      <c r="F496" s="23"/>
      <c r="G496" s="24"/>
      <c r="H496" s="25"/>
      <c r="J496" s="65"/>
    </row>
    <row r="497" spans="6:10" ht="14.25" customHeight="1" x14ac:dyDescent="0.2">
      <c r="F497" s="23"/>
      <c r="G497" s="24"/>
      <c r="H497" s="25"/>
      <c r="J497" s="65"/>
    </row>
    <row r="498" spans="6:10" ht="14.25" customHeight="1" x14ac:dyDescent="0.2">
      <c r="F498" s="23"/>
      <c r="G498" s="24"/>
      <c r="H498" s="25"/>
      <c r="J498" s="65"/>
    </row>
    <row r="499" spans="6:10" ht="14.25" customHeight="1" x14ac:dyDescent="0.2">
      <c r="F499" s="23"/>
      <c r="G499" s="24"/>
      <c r="H499" s="25"/>
      <c r="J499" s="65"/>
    </row>
    <row r="500" spans="6:10" ht="14.25" customHeight="1" x14ac:dyDescent="0.2">
      <c r="F500" s="23"/>
      <c r="G500" s="24"/>
      <c r="H500" s="25"/>
      <c r="J500" s="65"/>
    </row>
    <row r="501" spans="6:10" ht="14.25" customHeight="1" x14ac:dyDescent="0.2">
      <c r="F501" s="23"/>
      <c r="G501" s="24"/>
      <c r="H501" s="25"/>
      <c r="J501" s="65"/>
    </row>
    <row r="502" spans="6:10" ht="14.25" customHeight="1" x14ac:dyDescent="0.2">
      <c r="F502" s="23"/>
      <c r="G502" s="24"/>
      <c r="H502" s="25"/>
      <c r="J502" s="65"/>
    </row>
    <row r="503" spans="6:10" ht="14.25" customHeight="1" x14ac:dyDescent="0.2">
      <c r="F503" s="23"/>
      <c r="G503" s="24"/>
      <c r="H503" s="25"/>
      <c r="J503" s="65"/>
    </row>
    <row r="504" spans="6:10" ht="14.25" customHeight="1" x14ac:dyDescent="0.2">
      <c r="F504" s="23"/>
      <c r="G504" s="24"/>
      <c r="H504" s="25"/>
      <c r="J504" s="65"/>
    </row>
    <row r="505" spans="6:10" ht="14.25" customHeight="1" x14ac:dyDescent="0.2">
      <c r="F505" s="23"/>
      <c r="G505" s="24"/>
      <c r="H505" s="25"/>
      <c r="J505" s="65"/>
    </row>
    <row r="506" spans="6:10" ht="14.25" customHeight="1" x14ac:dyDescent="0.2">
      <c r="F506" s="23"/>
      <c r="G506" s="24"/>
      <c r="H506" s="25"/>
      <c r="J506" s="65"/>
    </row>
    <row r="507" spans="6:10" ht="14.25" customHeight="1" x14ac:dyDescent="0.2">
      <c r="F507" s="23"/>
      <c r="G507" s="24"/>
      <c r="H507" s="25"/>
      <c r="J507" s="65"/>
    </row>
    <row r="508" spans="6:10" ht="14.25" customHeight="1" x14ac:dyDescent="0.2">
      <c r="F508" s="23"/>
      <c r="G508" s="24"/>
      <c r="H508" s="25"/>
      <c r="J508" s="65"/>
    </row>
    <row r="509" spans="6:10" ht="14.25" customHeight="1" x14ac:dyDescent="0.2">
      <c r="F509" s="23"/>
      <c r="G509" s="24"/>
      <c r="H509" s="25"/>
      <c r="J509" s="65"/>
    </row>
    <row r="510" spans="6:10" ht="14.25" customHeight="1" x14ac:dyDescent="0.2">
      <c r="F510" s="23"/>
      <c r="G510" s="24"/>
      <c r="H510" s="25"/>
      <c r="J510" s="65"/>
    </row>
    <row r="511" spans="6:10" ht="14.25" customHeight="1" x14ac:dyDescent="0.2">
      <c r="F511" s="23"/>
      <c r="G511" s="24"/>
      <c r="H511" s="25"/>
      <c r="J511" s="65"/>
    </row>
    <row r="512" spans="6:10" ht="14.25" customHeight="1" x14ac:dyDescent="0.2">
      <c r="F512" s="23"/>
      <c r="G512" s="24"/>
      <c r="H512" s="25"/>
      <c r="J512" s="65"/>
    </row>
    <row r="513" spans="6:10" ht="14.25" customHeight="1" x14ac:dyDescent="0.2">
      <c r="F513" s="23"/>
      <c r="G513" s="24"/>
      <c r="H513" s="25"/>
      <c r="J513" s="65"/>
    </row>
    <row r="514" spans="6:10" ht="14.25" customHeight="1" x14ac:dyDescent="0.2">
      <c r="F514" s="23"/>
      <c r="G514" s="24"/>
      <c r="H514" s="25"/>
      <c r="J514" s="65"/>
    </row>
    <row r="515" spans="6:10" ht="14.25" customHeight="1" x14ac:dyDescent="0.2">
      <c r="F515" s="23"/>
      <c r="G515" s="24"/>
      <c r="H515" s="25"/>
      <c r="J515" s="65"/>
    </row>
    <row r="516" spans="6:10" ht="14.25" customHeight="1" x14ac:dyDescent="0.2">
      <c r="F516" s="23"/>
      <c r="G516" s="24"/>
      <c r="H516" s="25"/>
      <c r="J516" s="65"/>
    </row>
    <row r="517" spans="6:10" ht="14.25" customHeight="1" x14ac:dyDescent="0.2">
      <c r="F517" s="23"/>
      <c r="G517" s="24"/>
      <c r="H517" s="25"/>
      <c r="J517" s="65"/>
    </row>
    <row r="518" spans="6:10" ht="14.25" customHeight="1" x14ac:dyDescent="0.2">
      <c r="F518" s="23"/>
      <c r="G518" s="24"/>
      <c r="H518" s="25"/>
      <c r="J518" s="65"/>
    </row>
    <row r="519" spans="6:10" ht="14.25" customHeight="1" x14ac:dyDescent="0.2">
      <c r="F519" s="23"/>
      <c r="G519" s="24"/>
      <c r="H519" s="25"/>
      <c r="J519" s="65"/>
    </row>
    <row r="520" spans="6:10" ht="14.25" customHeight="1" x14ac:dyDescent="0.2">
      <c r="F520" s="23"/>
      <c r="G520" s="24"/>
      <c r="H520" s="25"/>
      <c r="J520" s="65"/>
    </row>
    <row r="521" spans="6:10" ht="14.25" customHeight="1" x14ac:dyDescent="0.2">
      <c r="F521" s="23"/>
      <c r="G521" s="24"/>
      <c r="H521" s="25"/>
      <c r="J521" s="65"/>
    </row>
    <row r="522" spans="6:10" ht="14.25" customHeight="1" x14ac:dyDescent="0.2">
      <c r="F522" s="23"/>
      <c r="G522" s="24"/>
      <c r="H522" s="25"/>
      <c r="J522" s="65"/>
    </row>
    <row r="523" spans="6:10" ht="14.25" customHeight="1" x14ac:dyDescent="0.2">
      <c r="F523" s="23"/>
      <c r="G523" s="24"/>
      <c r="H523" s="25"/>
      <c r="J523" s="65"/>
    </row>
    <row r="524" spans="6:10" ht="14.25" customHeight="1" x14ac:dyDescent="0.2">
      <c r="F524" s="23"/>
      <c r="G524" s="24"/>
      <c r="H524" s="25"/>
      <c r="J524" s="65"/>
    </row>
    <row r="525" spans="6:10" ht="14.25" customHeight="1" x14ac:dyDescent="0.2">
      <c r="F525" s="23"/>
      <c r="G525" s="24"/>
      <c r="H525" s="25"/>
      <c r="J525" s="65"/>
    </row>
    <row r="526" spans="6:10" ht="14.25" customHeight="1" x14ac:dyDescent="0.2">
      <c r="F526" s="23"/>
      <c r="G526" s="24"/>
      <c r="H526" s="25"/>
      <c r="J526" s="65"/>
    </row>
    <row r="527" spans="6:10" ht="14.25" customHeight="1" x14ac:dyDescent="0.2">
      <c r="F527" s="23"/>
      <c r="G527" s="24"/>
      <c r="H527" s="25"/>
      <c r="J527" s="65"/>
    </row>
    <row r="528" spans="6:10" ht="14.25" customHeight="1" x14ac:dyDescent="0.2">
      <c r="F528" s="23"/>
      <c r="G528" s="24"/>
      <c r="H528" s="25"/>
      <c r="J528" s="65"/>
    </row>
    <row r="529" spans="6:10" ht="14.25" customHeight="1" x14ac:dyDescent="0.2">
      <c r="F529" s="23"/>
      <c r="G529" s="24"/>
      <c r="H529" s="25"/>
      <c r="J529" s="65"/>
    </row>
    <row r="530" spans="6:10" ht="14.25" customHeight="1" x14ac:dyDescent="0.2">
      <c r="F530" s="23"/>
      <c r="G530" s="24"/>
      <c r="H530" s="25"/>
      <c r="J530" s="65"/>
    </row>
    <row r="531" spans="6:10" ht="14.25" customHeight="1" x14ac:dyDescent="0.2">
      <c r="F531" s="23"/>
      <c r="G531" s="24"/>
      <c r="H531" s="25"/>
      <c r="J531" s="65"/>
    </row>
    <row r="532" spans="6:10" ht="14.25" customHeight="1" x14ac:dyDescent="0.2">
      <c r="F532" s="23"/>
      <c r="G532" s="24"/>
      <c r="H532" s="25"/>
      <c r="J532" s="65"/>
    </row>
    <row r="533" spans="6:10" ht="14.25" customHeight="1" x14ac:dyDescent="0.2">
      <c r="F533" s="23"/>
      <c r="G533" s="24"/>
      <c r="H533" s="25"/>
      <c r="J533" s="65"/>
    </row>
    <row r="534" spans="6:10" ht="14.25" customHeight="1" x14ac:dyDescent="0.2">
      <c r="F534" s="23"/>
      <c r="G534" s="24"/>
      <c r="H534" s="25"/>
      <c r="J534" s="65"/>
    </row>
    <row r="535" spans="6:10" ht="14.25" customHeight="1" x14ac:dyDescent="0.2">
      <c r="F535" s="23"/>
      <c r="G535" s="24"/>
      <c r="H535" s="25"/>
      <c r="J535" s="65"/>
    </row>
    <row r="536" spans="6:10" ht="14.25" customHeight="1" x14ac:dyDescent="0.2">
      <c r="F536" s="23"/>
      <c r="G536" s="24"/>
      <c r="H536" s="25"/>
      <c r="J536" s="65"/>
    </row>
    <row r="537" spans="6:10" ht="14.25" customHeight="1" x14ac:dyDescent="0.2">
      <c r="F537" s="23"/>
      <c r="G537" s="24"/>
      <c r="H537" s="25"/>
      <c r="J537" s="65"/>
    </row>
    <row r="538" spans="6:10" ht="14.25" customHeight="1" x14ac:dyDescent="0.2">
      <c r="F538" s="23"/>
      <c r="G538" s="24"/>
      <c r="H538" s="25"/>
      <c r="J538" s="65"/>
    </row>
    <row r="539" spans="6:10" ht="14.25" customHeight="1" x14ac:dyDescent="0.2">
      <c r="F539" s="23"/>
      <c r="G539" s="24"/>
      <c r="H539" s="25"/>
      <c r="J539" s="65"/>
    </row>
    <row r="540" spans="6:10" ht="14.25" customHeight="1" x14ac:dyDescent="0.2">
      <c r="F540" s="23"/>
      <c r="G540" s="24"/>
      <c r="H540" s="25"/>
      <c r="J540" s="65"/>
    </row>
    <row r="541" spans="6:10" ht="14.25" customHeight="1" x14ac:dyDescent="0.2">
      <c r="F541" s="23"/>
      <c r="G541" s="24"/>
      <c r="H541" s="25"/>
      <c r="J541" s="65"/>
    </row>
    <row r="542" spans="6:10" ht="14.25" customHeight="1" x14ac:dyDescent="0.2">
      <c r="F542" s="23"/>
      <c r="G542" s="24"/>
      <c r="H542" s="25"/>
      <c r="J542" s="65"/>
    </row>
    <row r="543" spans="6:10" ht="14.25" customHeight="1" x14ac:dyDescent="0.2">
      <c r="F543" s="23"/>
      <c r="G543" s="24"/>
      <c r="H543" s="25"/>
      <c r="J543" s="65"/>
    </row>
    <row r="544" spans="6:10" ht="14.25" customHeight="1" x14ac:dyDescent="0.2">
      <c r="F544" s="23"/>
      <c r="G544" s="24"/>
      <c r="H544" s="25"/>
      <c r="J544" s="65"/>
    </row>
    <row r="545" spans="6:10" ht="14.25" customHeight="1" x14ac:dyDescent="0.2">
      <c r="F545" s="23"/>
      <c r="G545" s="24"/>
      <c r="H545" s="25"/>
      <c r="J545" s="65"/>
    </row>
    <row r="546" spans="6:10" ht="14.25" customHeight="1" x14ac:dyDescent="0.2">
      <c r="F546" s="23"/>
      <c r="G546" s="24"/>
      <c r="H546" s="25"/>
      <c r="J546" s="65"/>
    </row>
    <row r="547" spans="6:10" ht="14.25" customHeight="1" x14ac:dyDescent="0.2">
      <c r="F547" s="23"/>
      <c r="G547" s="24"/>
      <c r="H547" s="25"/>
      <c r="J547" s="65"/>
    </row>
    <row r="548" spans="6:10" ht="14.25" customHeight="1" x14ac:dyDescent="0.2">
      <c r="F548" s="23"/>
      <c r="G548" s="24"/>
      <c r="H548" s="25"/>
      <c r="J548" s="65"/>
    </row>
    <row r="549" spans="6:10" ht="14.25" customHeight="1" x14ac:dyDescent="0.2">
      <c r="F549" s="23"/>
      <c r="G549" s="24"/>
      <c r="H549" s="25"/>
      <c r="J549" s="65"/>
    </row>
    <row r="550" spans="6:10" ht="14.25" customHeight="1" x14ac:dyDescent="0.2">
      <c r="F550" s="23"/>
      <c r="G550" s="24"/>
      <c r="H550" s="25"/>
      <c r="J550" s="65"/>
    </row>
    <row r="551" spans="6:10" ht="14.25" customHeight="1" x14ac:dyDescent="0.2">
      <c r="F551" s="23"/>
      <c r="G551" s="24"/>
      <c r="H551" s="25"/>
      <c r="J551" s="65"/>
    </row>
    <row r="552" spans="6:10" ht="14.25" customHeight="1" x14ac:dyDescent="0.2">
      <c r="F552" s="23"/>
      <c r="G552" s="24"/>
      <c r="H552" s="25"/>
      <c r="J552" s="65"/>
    </row>
    <row r="553" spans="6:10" ht="14.25" customHeight="1" x14ac:dyDescent="0.2">
      <c r="F553" s="23"/>
      <c r="G553" s="24"/>
      <c r="H553" s="25"/>
      <c r="J553" s="65"/>
    </row>
    <row r="554" spans="6:10" ht="14.25" customHeight="1" x14ac:dyDescent="0.2">
      <c r="F554" s="23"/>
      <c r="G554" s="24"/>
      <c r="H554" s="25"/>
      <c r="J554" s="65"/>
    </row>
    <row r="555" spans="6:10" ht="14.25" customHeight="1" x14ac:dyDescent="0.2">
      <c r="F555" s="23"/>
      <c r="G555" s="24"/>
      <c r="H555" s="25"/>
      <c r="J555" s="65"/>
    </row>
    <row r="556" spans="6:10" ht="14.25" customHeight="1" x14ac:dyDescent="0.2">
      <c r="F556" s="23"/>
      <c r="G556" s="24"/>
      <c r="H556" s="25"/>
      <c r="J556" s="65"/>
    </row>
    <row r="557" spans="6:10" ht="14.25" customHeight="1" x14ac:dyDescent="0.2">
      <c r="F557" s="23"/>
      <c r="G557" s="24"/>
      <c r="H557" s="25"/>
      <c r="J557" s="65"/>
    </row>
    <row r="558" spans="6:10" ht="14.25" customHeight="1" x14ac:dyDescent="0.2">
      <c r="F558" s="23"/>
      <c r="G558" s="24"/>
      <c r="H558" s="25"/>
      <c r="J558" s="65"/>
    </row>
    <row r="559" spans="6:10" ht="14.25" customHeight="1" x14ac:dyDescent="0.2">
      <c r="F559" s="23"/>
      <c r="G559" s="24"/>
      <c r="H559" s="25"/>
      <c r="J559" s="65"/>
    </row>
    <row r="560" spans="6:10" ht="14.25" customHeight="1" x14ac:dyDescent="0.2">
      <c r="F560" s="23"/>
      <c r="G560" s="24"/>
      <c r="H560" s="25"/>
      <c r="J560" s="65"/>
    </row>
    <row r="561" spans="6:10" ht="14.25" customHeight="1" x14ac:dyDescent="0.2">
      <c r="F561" s="23"/>
      <c r="G561" s="24"/>
      <c r="H561" s="25"/>
      <c r="J561" s="65"/>
    </row>
    <row r="562" spans="6:10" ht="14.25" customHeight="1" x14ac:dyDescent="0.2">
      <c r="F562" s="23"/>
      <c r="G562" s="24"/>
      <c r="H562" s="25"/>
      <c r="J562" s="65"/>
    </row>
    <row r="563" spans="6:10" ht="14.25" customHeight="1" x14ac:dyDescent="0.2">
      <c r="F563" s="23"/>
      <c r="G563" s="24"/>
      <c r="H563" s="25"/>
      <c r="J563" s="65"/>
    </row>
    <row r="564" spans="6:10" ht="14.25" customHeight="1" x14ac:dyDescent="0.2">
      <c r="F564" s="23"/>
      <c r="G564" s="24"/>
      <c r="H564" s="25"/>
      <c r="J564" s="65"/>
    </row>
    <row r="565" spans="6:10" ht="14.25" customHeight="1" x14ac:dyDescent="0.2">
      <c r="F565" s="23"/>
      <c r="G565" s="24"/>
      <c r="H565" s="25"/>
      <c r="J565" s="65"/>
    </row>
    <row r="566" spans="6:10" ht="14.25" customHeight="1" x14ac:dyDescent="0.2">
      <c r="F566" s="23"/>
      <c r="G566" s="24"/>
      <c r="H566" s="25"/>
      <c r="J566" s="65"/>
    </row>
    <row r="567" spans="6:10" ht="14.25" customHeight="1" x14ac:dyDescent="0.2">
      <c r="F567" s="23"/>
      <c r="G567" s="24"/>
      <c r="H567" s="25"/>
      <c r="J567" s="65"/>
    </row>
    <row r="568" spans="6:10" ht="14.25" customHeight="1" x14ac:dyDescent="0.2">
      <c r="F568" s="23"/>
      <c r="G568" s="24"/>
      <c r="H568" s="25"/>
      <c r="J568" s="65"/>
    </row>
    <row r="569" spans="6:10" ht="14.25" customHeight="1" x14ac:dyDescent="0.2">
      <c r="F569" s="23"/>
      <c r="G569" s="24"/>
      <c r="H569" s="25"/>
      <c r="J569" s="65"/>
    </row>
    <row r="570" spans="6:10" ht="14.25" customHeight="1" x14ac:dyDescent="0.2">
      <c r="F570" s="23"/>
      <c r="G570" s="24"/>
      <c r="H570" s="25"/>
      <c r="J570" s="65"/>
    </row>
    <row r="571" spans="6:10" ht="14.25" customHeight="1" x14ac:dyDescent="0.2">
      <c r="F571" s="23"/>
      <c r="G571" s="24"/>
      <c r="H571" s="25"/>
      <c r="J571" s="65"/>
    </row>
    <row r="572" spans="6:10" ht="14.25" customHeight="1" x14ac:dyDescent="0.2">
      <c r="F572" s="23"/>
      <c r="G572" s="24"/>
      <c r="H572" s="25"/>
      <c r="J572" s="65"/>
    </row>
    <row r="573" spans="6:10" ht="14.25" customHeight="1" x14ac:dyDescent="0.2">
      <c r="F573" s="23"/>
      <c r="G573" s="24"/>
      <c r="H573" s="25"/>
      <c r="J573" s="65"/>
    </row>
    <row r="574" spans="6:10" ht="14.25" customHeight="1" x14ac:dyDescent="0.2">
      <c r="F574" s="23"/>
      <c r="G574" s="24"/>
      <c r="H574" s="25"/>
      <c r="J574" s="65"/>
    </row>
    <row r="575" spans="6:10" ht="14.25" customHeight="1" x14ac:dyDescent="0.2">
      <c r="F575" s="23"/>
      <c r="G575" s="24"/>
      <c r="H575" s="25"/>
      <c r="J575" s="65"/>
    </row>
    <row r="576" spans="6:10" ht="14.25" customHeight="1" x14ac:dyDescent="0.2">
      <c r="F576" s="23"/>
      <c r="G576" s="24"/>
      <c r="H576" s="25"/>
      <c r="J576" s="65"/>
    </row>
    <row r="577" spans="6:10" ht="14.25" customHeight="1" x14ac:dyDescent="0.2">
      <c r="F577" s="23"/>
      <c r="G577" s="24"/>
      <c r="H577" s="25"/>
      <c r="J577" s="65"/>
    </row>
    <row r="578" spans="6:10" ht="14.25" customHeight="1" x14ac:dyDescent="0.2">
      <c r="F578" s="23"/>
      <c r="G578" s="24"/>
      <c r="H578" s="25"/>
      <c r="J578" s="65"/>
    </row>
    <row r="579" spans="6:10" ht="14.25" customHeight="1" x14ac:dyDescent="0.2">
      <c r="F579" s="23"/>
      <c r="G579" s="24"/>
      <c r="H579" s="25"/>
      <c r="J579" s="65"/>
    </row>
    <row r="580" spans="6:10" ht="14.25" customHeight="1" x14ac:dyDescent="0.2">
      <c r="F580" s="23"/>
      <c r="G580" s="24"/>
      <c r="H580" s="25"/>
      <c r="J580" s="65"/>
    </row>
    <row r="581" spans="6:10" ht="14.25" customHeight="1" x14ac:dyDescent="0.2">
      <c r="F581" s="23"/>
      <c r="G581" s="24"/>
      <c r="H581" s="25"/>
      <c r="J581" s="65"/>
    </row>
    <row r="582" spans="6:10" ht="14.25" customHeight="1" x14ac:dyDescent="0.2">
      <c r="F582" s="23"/>
      <c r="G582" s="24"/>
      <c r="H582" s="25"/>
      <c r="J582" s="65"/>
    </row>
    <row r="583" spans="6:10" ht="14.25" customHeight="1" x14ac:dyDescent="0.2">
      <c r="F583" s="23"/>
      <c r="G583" s="24"/>
      <c r="H583" s="25"/>
      <c r="J583" s="65"/>
    </row>
    <row r="584" spans="6:10" ht="14.25" customHeight="1" x14ac:dyDescent="0.2">
      <c r="F584" s="23"/>
      <c r="G584" s="24"/>
      <c r="H584" s="25"/>
      <c r="J584" s="65"/>
    </row>
    <row r="585" spans="6:10" ht="14.25" customHeight="1" x14ac:dyDescent="0.2">
      <c r="F585" s="23"/>
      <c r="G585" s="24"/>
      <c r="H585" s="25"/>
      <c r="J585" s="65"/>
    </row>
    <row r="586" spans="6:10" ht="14.25" customHeight="1" x14ac:dyDescent="0.2">
      <c r="F586" s="23"/>
      <c r="G586" s="24"/>
      <c r="H586" s="25"/>
      <c r="J586" s="65"/>
    </row>
    <row r="587" spans="6:10" ht="14.25" customHeight="1" x14ac:dyDescent="0.2">
      <c r="F587" s="23"/>
      <c r="G587" s="24"/>
      <c r="H587" s="25"/>
      <c r="J587" s="65"/>
    </row>
    <row r="588" spans="6:10" ht="14.25" customHeight="1" x14ac:dyDescent="0.2">
      <c r="F588" s="23"/>
      <c r="G588" s="24"/>
      <c r="H588" s="25"/>
      <c r="J588" s="65"/>
    </row>
    <row r="589" spans="6:10" ht="14.25" customHeight="1" x14ac:dyDescent="0.2">
      <c r="F589" s="23"/>
      <c r="G589" s="24"/>
      <c r="H589" s="25"/>
      <c r="J589" s="65"/>
    </row>
    <row r="590" spans="6:10" ht="14.25" customHeight="1" x14ac:dyDescent="0.2">
      <c r="F590" s="23"/>
      <c r="G590" s="24"/>
      <c r="H590" s="25"/>
      <c r="J590" s="65"/>
    </row>
    <row r="591" spans="6:10" ht="14.25" customHeight="1" x14ac:dyDescent="0.2">
      <c r="F591" s="23"/>
      <c r="G591" s="24"/>
      <c r="H591" s="25"/>
      <c r="J591" s="65"/>
    </row>
    <row r="592" spans="6:10" ht="14.25" customHeight="1" x14ac:dyDescent="0.2">
      <c r="F592" s="23"/>
      <c r="G592" s="24"/>
      <c r="H592" s="25"/>
      <c r="J592" s="65"/>
    </row>
    <row r="593" spans="6:10" ht="14.25" customHeight="1" x14ac:dyDescent="0.2">
      <c r="F593" s="23"/>
      <c r="G593" s="24"/>
      <c r="H593" s="25"/>
      <c r="J593" s="65"/>
    </row>
    <row r="594" spans="6:10" ht="14.25" customHeight="1" x14ac:dyDescent="0.2">
      <c r="F594" s="23"/>
      <c r="G594" s="24"/>
      <c r="H594" s="25"/>
      <c r="J594" s="65"/>
    </row>
    <row r="595" spans="6:10" ht="14.25" customHeight="1" x14ac:dyDescent="0.2">
      <c r="F595" s="23"/>
      <c r="G595" s="24"/>
      <c r="H595" s="25"/>
      <c r="J595" s="65"/>
    </row>
    <row r="596" spans="6:10" ht="14.25" customHeight="1" x14ac:dyDescent="0.2">
      <c r="F596" s="23"/>
      <c r="G596" s="24"/>
      <c r="H596" s="25"/>
      <c r="J596" s="65"/>
    </row>
    <row r="597" spans="6:10" ht="14.25" customHeight="1" x14ac:dyDescent="0.2">
      <c r="F597" s="23"/>
      <c r="G597" s="24"/>
      <c r="H597" s="25"/>
      <c r="J597" s="65"/>
    </row>
    <row r="598" spans="6:10" ht="14.25" customHeight="1" x14ac:dyDescent="0.2">
      <c r="F598" s="23"/>
      <c r="G598" s="24"/>
      <c r="H598" s="25"/>
      <c r="J598" s="65"/>
    </row>
    <row r="599" spans="6:10" ht="14.25" customHeight="1" x14ac:dyDescent="0.2">
      <c r="F599" s="23"/>
      <c r="G599" s="24"/>
      <c r="H599" s="25"/>
      <c r="J599" s="65"/>
    </row>
    <row r="600" spans="6:10" ht="14.25" customHeight="1" x14ac:dyDescent="0.2">
      <c r="F600" s="23"/>
      <c r="G600" s="24"/>
      <c r="H600" s="25"/>
      <c r="J600" s="65"/>
    </row>
    <row r="601" spans="6:10" ht="14.25" customHeight="1" x14ac:dyDescent="0.2">
      <c r="F601" s="23"/>
      <c r="G601" s="24"/>
      <c r="H601" s="25"/>
      <c r="J601" s="65"/>
    </row>
    <row r="602" spans="6:10" ht="14.25" customHeight="1" x14ac:dyDescent="0.2">
      <c r="F602" s="23"/>
      <c r="G602" s="24"/>
      <c r="H602" s="25"/>
      <c r="J602" s="65"/>
    </row>
    <row r="603" spans="6:10" ht="14.25" customHeight="1" x14ac:dyDescent="0.2">
      <c r="F603" s="23"/>
      <c r="G603" s="24"/>
      <c r="H603" s="25"/>
      <c r="J603" s="65"/>
    </row>
    <row r="604" spans="6:10" ht="14.25" customHeight="1" x14ac:dyDescent="0.2">
      <c r="F604" s="23"/>
      <c r="G604" s="24"/>
      <c r="H604" s="25"/>
      <c r="J604" s="65"/>
    </row>
    <row r="605" spans="6:10" ht="14.25" customHeight="1" x14ac:dyDescent="0.2">
      <c r="F605" s="23"/>
      <c r="G605" s="24"/>
      <c r="H605" s="25"/>
      <c r="J605" s="65"/>
    </row>
    <row r="606" spans="6:10" ht="14.25" customHeight="1" x14ac:dyDescent="0.2">
      <c r="F606" s="23"/>
      <c r="G606" s="24"/>
      <c r="H606" s="25"/>
      <c r="J606" s="65"/>
    </row>
    <row r="607" spans="6:10" ht="14.25" customHeight="1" x14ac:dyDescent="0.2">
      <c r="F607" s="23"/>
      <c r="G607" s="24"/>
      <c r="H607" s="25"/>
      <c r="J607" s="65"/>
    </row>
    <row r="608" spans="6:10" ht="14.25" customHeight="1" x14ac:dyDescent="0.2">
      <c r="F608" s="23"/>
      <c r="G608" s="24"/>
      <c r="H608" s="25"/>
      <c r="J608" s="65"/>
    </row>
    <row r="609" spans="6:10" ht="14.25" customHeight="1" x14ac:dyDescent="0.2">
      <c r="F609" s="23"/>
      <c r="G609" s="24"/>
      <c r="H609" s="25"/>
      <c r="J609" s="65"/>
    </row>
    <row r="610" spans="6:10" ht="14.25" customHeight="1" x14ac:dyDescent="0.2">
      <c r="F610" s="23"/>
      <c r="G610" s="24"/>
      <c r="H610" s="25"/>
      <c r="J610" s="65"/>
    </row>
    <row r="611" spans="6:10" ht="14.25" customHeight="1" x14ac:dyDescent="0.2">
      <c r="F611" s="23"/>
      <c r="G611" s="24"/>
      <c r="H611" s="25"/>
      <c r="J611" s="65"/>
    </row>
    <row r="612" spans="6:10" ht="14.25" customHeight="1" x14ac:dyDescent="0.2">
      <c r="F612" s="23"/>
      <c r="G612" s="24"/>
      <c r="H612" s="25"/>
      <c r="J612" s="65"/>
    </row>
    <row r="613" spans="6:10" ht="14.25" customHeight="1" x14ac:dyDescent="0.2">
      <c r="F613" s="23"/>
      <c r="G613" s="24"/>
      <c r="H613" s="25"/>
      <c r="J613" s="65"/>
    </row>
    <row r="614" spans="6:10" ht="14.25" customHeight="1" x14ac:dyDescent="0.2">
      <c r="F614" s="23"/>
      <c r="G614" s="24"/>
      <c r="H614" s="25"/>
      <c r="J614" s="65"/>
    </row>
    <row r="615" spans="6:10" ht="14.25" customHeight="1" x14ac:dyDescent="0.2">
      <c r="F615" s="23"/>
      <c r="G615" s="24"/>
      <c r="H615" s="25"/>
      <c r="J615" s="65"/>
    </row>
    <row r="616" spans="6:10" ht="14.25" customHeight="1" x14ac:dyDescent="0.2">
      <c r="F616" s="23"/>
      <c r="G616" s="24"/>
      <c r="H616" s="25"/>
      <c r="J616" s="65"/>
    </row>
    <row r="617" spans="6:10" ht="14.25" customHeight="1" x14ac:dyDescent="0.2">
      <c r="F617" s="23"/>
      <c r="G617" s="24"/>
      <c r="H617" s="25"/>
      <c r="J617" s="65"/>
    </row>
    <row r="618" spans="6:10" ht="14.25" customHeight="1" x14ac:dyDescent="0.2">
      <c r="F618" s="23"/>
      <c r="G618" s="24"/>
      <c r="H618" s="25"/>
      <c r="J618" s="65"/>
    </row>
    <row r="619" spans="6:10" ht="14.25" customHeight="1" x14ac:dyDescent="0.2">
      <c r="F619" s="23"/>
      <c r="G619" s="24"/>
      <c r="H619" s="25"/>
      <c r="J619" s="65"/>
    </row>
    <row r="620" spans="6:10" ht="14.25" customHeight="1" x14ac:dyDescent="0.2">
      <c r="F620" s="23"/>
      <c r="G620" s="24"/>
      <c r="H620" s="25"/>
      <c r="J620" s="65"/>
    </row>
    <row r="621" spans="6:10" ht="14.25" customHeight="1" x14ac:dyDescent="0.2">
      <c r="F621" s="23"/>
      <c r="G621" s="24"/>
      <c r="H621" s="25"/>
      <c r="J621" s="65"/>
    </row>
    <row r="622" spans="6:10" ht="14.25" customHeight="1" x14ac:dyDescent="0.2">
      <c r="F622" s="23"/>
      <c r="G622" s="24"/>
      <c r="H622" s="25"/>
      <c r="J622" s="65"/>
    </row>
    <row r="623" spans="6:10" ht="14.25" customHeight="1" x14ac:dyDescent="0.2">
      <c r="F623" s="23"/>
      <c r="G623" s="24"/>
      <c r="H623" s="25"/>
      <c r="J623" s="65"/>
    </row>
    <row r="624" spans="6:10" ht="14.25" customHeight="1" x14ac:dyDescent="0.2">
      <c r="F624" s="23"/>
      <c r="G624" s="24"/>
      <c r="H624" s="25"/>
      <c r="J624" s="65"/>
    </row>
    <row r="625" spans="6:10" ht="14.25" customHeight="1" x14ac:dyDescent="0.2">
      <c r="F625" s="23"/>
      <c r="G625" s="24"/>
      <c r="H625" s="25"/>
      <c r="J625" s="65"/>
    </row>
    <row r="626" spans="6:10" ht="14.25" customHeight="1" x14ac:dyDescent="0.2">
      <c r="F626" s="23"/>
      <c r="G626" s="24"/>
      <c r="H626" s="25"/>
      <c r="J626" s="65"/>
    </row>
    <row r="627" spans="6:10" ht="14.25" customHeight="1" x14ac:dyDescent="0.2">
      <c r="F627" s="23"/>
      <c r="G627" s="24"/>
      <c r="H627" s="25"/>
      <c r="J627" s="65"/>
    </row>
    <row r="628" spans="6:10" ht="14.25" customHeight="1" x14ac:dyDescent="0.2">
      <c r="F628" s="23"/>
      <c r="G628" s="24"/>
      <c r="H628" s="25"/>
      <c r="J628" s="65"/>
    </row>
    <row r="629" spans="6:10" ht="14.25" customHeight="1" x14ac:dyDescent="0.2">
      <c r="F629" s="23"/>
      <c r="G629" s="24"/>
      <c r="H629" s="25"/>
      <c r="J629" s="65"/>
    </row>
    <row r="630" spans="6:10" ht="14.25" customHeight="1" x14ac:dyDescent="0.2">
      <c r="F630" s="23"/>
      <c r="G630" s="24"/>
      <c r="H630" s="25"/>
      <c r="J630" s="65"/>
    </row>
    <row r="631" spans="6:10" ht="14.25" customHeight="1" x14ac:dyDescent="0.2">
      <c r="F631" s="23"/>
      <c r="G631" s="24"/>
      <c r="H631" s="25"/>
      <c r="J631" s="65"/>
    </row>
    <row r="632" spans="6:10" ht="14.25" customHeight="1" x14ac:dyDescent="0.2">
      <c r="F632" s="23"/>
      <c r="G632" s="24"/>
      <c r="H632" s="25"/>
      <c r="J632" s="65"/>
    </row>
    <row r="633" spans="6:10" ht="14.25" customHeight="1" x14ac:dyDescent="0.2">
      <c r="F633" s="23"/>
      <c r="G633" s="24"/>
      <c r="H633" s="25"/>
      <c r="J633" s="65"/>
    </row>
    <row r="634" spans="6:10" ht="14.25" customHeight="1" x14ac:dyDescent="0.2">
      <c r="F634" s="23"/>
      <c r="G634" s="24"/>
      <c r="H634" s="25"/>
      <c r="J634" s="65"/>
    </row>
    <row r="635" spans="6:10" ht="14.25" customHeight="1" x14ac:dyDescent="0.2">
      <c r="F635" s="23"/>
      <c r="G635" s="24"/>
      <c r="H635" s="25"/>
      <c r="J635" s="65"/>
    </row>
    <row r="636" spans="6:10" ht="14.25" customHeight="1" x14ac:dyDescent="0.2">
      <c r="F636" s="23"/>
      <c r="G636" s="24"/>
      <c r="H636" s="25"/>
      <c r="J636" s="65"/>
    </row>
    <row r="637" spans="6:10" ht="14.25" customHeight="1" x14ac:dyDescent="0.2">
      <c r="F637" s="23"/>
      <c r="G637" s="24"/>
      <c r="H637" s="25"/>
      <c r="J637" s="65"/>
    </row>
    <row r="638" spans="6:10" ht="14.25" customHeight="1" x14ac:dyDescent="0.2">
      <c r="F638" s="23"/>
      <c r="G638" s="24"/>
      <c r="H638" s="25"/>
      <c r="J638" s="65"/>
    </row>
    <row r="639" spans="6:10" ht="14.25" customHeight="1" x14ac:dyDescent="0.2">
      <c r="F639" s="23"/>
      <c r="G639" s="24"/>
      <c r="H639" s="25"/>
      <c r="J639" s="65"/>
    </row>
    <row r="640" spans="6:10" ht="14.25" customHeight="1" x14ac:dyDescent="0.2">
      <c r="F640" s="23"/>
      <c r="G640" s="24"/>
      <c r="H640" s="25"/>
      <c r="J640" s="65"/>
    </row>
    <row r="641" spans="6:10" ht="14.25" customHeight="1" x14ac:dyDescent="0.2">
      <c r="F641" s="23"/>
      <c r="G641" s="24"/>
      <c r="H641" s="25"/>
      <c r="J641" s="65"/>
    </row>
    <row r="642" spans="6:10" ht="14.25" customHeight="1" x14ac:dyDescent="0.2">
      <c r="F642" s="23"/>
      <c r="G642" s="24"/>
      <c r="H642" s="25"/>
      <c r="J642" s="65"/>
    </row>
    <row r="643" spans="6:10" ht="14.25" customHeight="1" x14ac:dyDescent="0.2">
      <c r="F643" s="23"/>
      <c r="G643" s="24"/>
      <c r="H643" s="25"/>
      <c r="J643" s="65"/>
    </row>
    <row r="644" spans="6:10" ht="14.25" customHeight="1" x14ac:dyDescent="0.2">
      <c r="F644" s="23"/>
      <c r="G644" s="24"/>
      <c r="H644" s="25"/>
      <c r="J644" s="65"/>
    </row>
    <row r="645" spans="6:10" ht="14.25" customHeight="1" x14ac:dyDescent="0.2">
      <c r="F645" s="23"/>
      <c r="G645" s="24"/>
      <c r="H645" s="25"/>
      <c r="J645" s="65"/>
    </row>
    <row r="646" spans="6:10" ht="14.25" customHeight="1" x14ac:dyDescent="0.2">
      <c r="F646" s="23"/>
      <c r="G646" s="24"/>
      <c r="H646" s="25"/>
      <c r="J646" s="65"/>
    </row>
    <row r="647" spans="6:10" ht="14.25" customHeight="1" x14ac:dyDescent="0.2">
      <c r="F647" s="23"/>
      <c r="G647" s="24"/>
      <c r="H647" s="25"/>
      <c r="J647" s="65"/>
    </row>
    <row r="648" spans="6:10" ht="14.25" customHeight="1" x14ac:dyDescent="0.2">
      <c r="F648" s="23"/>
      <c r="G648" s="24"/>
      <c r="H648" s="25"/>
      <c r="J648" s="65"/>
    </row>
    <row r="649" spans="6:10" ht="14.25" customHeight="1" x14ac:dyDescent="0.2">
      <c r="F649" s="23"/>
      <c r="G649" s="24"/>
      <c r="H649" s="25"/>
      <c r="J649" s="65"/>
    </row>
    <row r="650" spans="6:10" ht="14.25" customHeight="1" x14ac:dyDescent="0.2">
      <c r="F650" s="23"/>
      <c r="G650" s="24"/>
      <c r="H650" s="25"/>
      <c r="J650" s="65"/>
    </row>
    <row r="651" spans="6:10" ht="14.25" customHeight="1" x14ac:dyDescent="0.2">
      <c r="F651" s="23"/>
      <c r="G651" s="24"/>
      <c r="H651" s="25"/>
      <c r="J651" s="65"/>
    </row>
    <row r="652" spans="6:10" ht="14.25" customHeight="1" x14ac:dyDescent="0.2">
      <c r="F652" s="23"/>
      <c r="G652" s="24"/>
      <c r="H652" s="25"/>
      <c r="J652" s="65"/>
    </row>
    <row r="653" spans="6:10" ht="14.25" customHeight="1" x14ac:dyDescent="0.2">
      <c r="F653" s="23"/>
      <c r="G653" s="24"/>
      <c r="H653" s="25"/>
      <c r="J653" s="65"/>
    </row>
    <row r="654" spans="6:10" ht="14.25" customHeight="1" x14ac:dyDescent="0.2">
      <c r="F654" s="23"/>
      <c r="G654" s="24"/>
      <c r="H654" s="25"/>
      <c r="J654" s="65"/>
    </row>
    <row r="655" spans="6:10" ht="14.25" customHeight="1" x14ac:dyDescent="0.2">
      <c r="F655" s="23"/>
      <c r="G655" s="24"/>
      <c r="H655" s="25"/>
      <c r="J655" s="65"/>
    </row>
    <row r="656" spans="6:10" ht="14.25" customHeight="1" x14ac:dyDescent="0.2">
      <c r="F656" s="23"/>
      <c r="G656" s="24"/>
      <c r="H656" s="25"/>
      <c r="J656" s="65"/>
    </row>
    <row r="657" spans="6:10" ht="14.25" customHeight="1" x14ac:dyDescent="0.2">
      <c r="F657" s="23"/>
      <c r="G657" s="24"/>
      <c r="H657" s="25"/>
      <c r="J657" s="65"/>
    </row>
    <row r="658" spans="6:10" ht="14.25" customHeight="1" x14ac:dyDescent="0.2">
      <c r="F658" s="23"/>
      <c r="G658" s="24"/>
      <c r="H658" s="25"/>
      <c r="J658" s="65"/>
    </row>
    <row r="659" spans="6:10" ht="14.25" customHeight="1" x14ac:dyDescent="0.2">
      <c r="F659" s="23"/>
      <c r="G659" s="24"/>
      <c r="H659" s="25"/>
      <c r="J659" s="65"/>
    </row>
    <row r="660" spans="6:10" ht="14.25" customHeight="1" x14ac:dyDescent="0.2">
      <c r="F660" s="23"/>
      <c r="G660" s="24"/>
      <c r="H660" s="25"/>
      <c r="J660" s="65"/>
    </row>
    <row r="661" spans="6:10" ht="14.25" customHeight="1" x14ac:dyDescent="0.2">
      <c r="F661" s="23"/>
      <c r="G661" s="24"/>
      <c r="H661" s="25"/>
      <c r="J661" s="65"/>
    </row>
    <row r="662" spans="6:10" ht="14.25" customHeight="1" x14ac:dyDescent="0.2">
      <c r="F662" s="23"/>
      <c r="G662" s="24"/>
      <c r="H662" s="25"/>
      <c r="J662" s="65"/>
    </row>
    <row r="663" spans="6:10" ht="14.25" customHeight="1" x14ac:dyDescent="0.2">
      <c r="F663" s="23"/>
      <c r="G663" s="24"/>
      <c r="H663" s="25"/>
      <c r="J663" s="65"/>
    </row>
    <row r="664" spans="6:10" ht="14.25" customHeight="1" x14ac:dyDescent="0.2">
      <c r="F664" s="23"/>
      <c r="G664" s="24"/>
      <c r="H664" s="25"/>
      <c r="J664" s="65"/>
    </row>
    <row r="665" spans="6:10" ht="14.25" customHeight="1" x14ac:dyDescent="0.2">
      <c r="F665" s="23"/>
      <c r="G665" s="24"/>
      <c r="H665" s="25"/>
      <c r="J665" s="65"/>
    </row>
    <row r="666" spans="6:10" ht="14.25" customHeight="1" x14ac:dyDescent="0.2">
      <c r="F666" s="23"/>
      <c r="G666" s="24"/>
      <c r="H666" s="25"/>
      <c r="J666" s="65"/>
    </row>
    <row r="667" spans="6:10" ht="14.25" customHeight="1" x14ac:dyDescent="0.2">
      <c r="F667" s="23"/>
      <c r="G667" s="24"/>
      <c r="H667" s="25"/>
      <c r="J667" s="65"/>
    </row>
    <row r="668" spans="6:10" ht="14.25" customHeight="1" x14ac:dyDescent="0.2">
      <c r="F668" s="23"/>
      <c r="G668" s="24"/>
      <c r="H668" s="25"/>
      <c r="J668" s="65"/>
    </row>
    <row r="669" spans="6:10" ht="14.25" customHeight="1" x14ac:dyDescent="0.2">
      <c r="F669" s="23"/>
      <c r="G669" s="24"/>
      <c r="H669" s="25"/>
      <c r="J669" s="65"/>
    </row>
    <row r="670" spans="6:10" ht="14.25" customHeight="1" x14ac:dyDescent="0.2">
      <c r="F670" s="23"/>
      <c r="G670" s="24"/>
      <c r="H670" s="25"/>
      <c r="J670" s="65"/>
    </row>
    <row r="671" spans="6:10" ht="14.25" customHeight="1" x14ac:dyDescent="0.2">
      <c r="F671" s="23"/>
      <c r="G671" s="24"/>
      <c r="H671" s="25"/>
      <c r="J671" s="65"/>
    </row>
    <row r="672" spans="6:10" ht="14.25" customHeight="1" x14ac:dyDescent="0.2">
      <c r="F672" s="23"/>
      <c r="G672" s="24"/>
      <c r="H672" s="25"/>
      <c r="J672" s="65"/>
    </row>
    <row r="673" spans="6:10" ht="14.25" customHeight="1" x14ac:dyDescent="0.2">
      <c r="F673" s="23"/>
      <c r="G673" s="24"/>
      <c r="H673" s="25"/>
      <c r="J673" s="65"/>
    </row>
    <row r="674" spans="6:10" ht="14.25" customHeight="1" x14ac:dyDescent="0.2">
      <c r="F674" s="23"/>
      <c r="G674" s="24"/>
      <c r="H674" s="25"/>
      <c r="J674" s="65"/>
    </row>
    <row r="675" spans="6:10" ht="14.25" customHeight="1" x14ac:dyDescent="0.2">
      <c r="F675" s="23"/>
      <c r="G675" s="24"/>
      <c r="H675" s="25"/>
      <c r="J675" s="65"/>
    </row>
    <row r="676" spans="6:10" ht="14.25" customHeight="1" x14ac:dyDescent="0.2">
      <c r="F676" s="23"/>
      <c r="G676" s="24"/>
      <c r="H676" s="25"/>
      <c r="J676" s="65"/>
    </row>
    <row r="677" spans="6:10" ht="14.25" customHeight="1" x14ac:dyDescent="0.2">
      <c r="F677" s="23"/>
      <c r="G677" s="24"/>
      <c r="H677" s="25"/>
      <c r="J677" s="65"/>
    </row>
    <row r="678" spans="6:10" ht="14.25" customHeight="1" x14ac:dyDescent="0.2">
      <c r="F678" s="23"/>
      <c r="G678" s="24"/>
      <c r="H678" s="25"/>
      <c r="J678" s="65"/>
    </row>
    <row r="679" spans="6:10" ht="14.25" customHeight="1" x14ac:dyDescent="0.2">
      <c r="F679" s="23"/>
      <c r="G679" s="24"/>
      <c r="H679" s="25"/>
      <c r="J679" s="65"/>
    </row>
    <row r="680" spans="6:10" ht="14.25" customHeight="1" x14ac:dyDescent="0.2">
      <c r="F680" s="23"/>
      <c r="G680" s="24"/>
      <c r="H680" s="25"/>
      <c r="J680" s="65"/>
    </row>
    <row r="681" spans="6:10" ht="14.25" customHeight="1" x14ac:dyDescent="0.2">
      <c r="F681" s="23"/>
      <c r="G681" s="24"/>
      <c r="H681" s="25"/>
      <c r="J681" s="65"/>
    </row>
    <row r="682" spans="6:10" ht="14.25" customHeight="1" x14ac:dyDescent="0.2">
      <c r="F682" s="23"/>
      <c r="G682" s="24"/>
      <c r="H682" s="25"/>
      <c r="J682" s="65"/>
    </row>
    <row r="683" spans="6:10" ht="14.25" customHeight="1" x14ac:dyDescent="0.2">
      <c r="F683" s="23"/>
      <c r="G683" s="24"/>
      <c r="H683" s="25"/>
      <c r="J683" s="65"/>
    </row>
    <row r="684" spans="6:10" ht="14.25" customHeight="1" x14ac:dyDescent="0.2">
      <c r="F684" s="23"/>
      <c r="G684" s="24"/>
      <c r="H684" s="25"/>
      <c r="J684" s="65"/>
    </row>
    <row r="685" spans="6:10" ht="14.25" customHeight="1" x14ac:dyDescent="0.2">
      <c r="F685" s="23"/>
      <c r="G685" s="24"/>
      <c r="H685" s="25"/>
      <c r="J685" s="65"/>
    </row>
    <row r="686" spans="6:10" ht="14.25" customHeight="1" x14ac:dyDescent="0.2">
      <c r="F686" s="23"/>
      <c r="G686" s="24"/>
      <c r="H686" s="25"/>
      <c r="J686" s="65"/>
    </row>
    <row r="687" spans="6:10" ht="14.25" customHeight="1" x14ac:dyDescent="0.2">
      <c r="F687" s="23"/>
      <c r="G687" s="24"/>
      <c r="H687" s="25"/>
      <c r="J687" s="65"/>
    </row>
    <row r="688" spans="6:10" ht="14.25" customHeight="1" x14ac:dyDescent="0.2">
      <c r="F688" s="23"/>
      <c r="G688" s="24"/>
      <c r="H688" s="25"/>
      <c r="J688" s="65"/>
    </row>
    <row r="689" spans="6:10" ht="14.25" customHeight="1" x14ac:dyDescent="0.2">
      <c r="F689" s="23"/>
      <c r="G689" s="24"/>
      <c r="H689" s="25"/>
      <c r="J689" s="65"/>
    </row>
    <row r="690" spans="6:10" ht="14.25" customHeight="1" x14ac:dyDescent="0.2">
      <c r="F690" s="23"/>
      <c r="G690" s="24"/>
      <c r="H690" s="25"/>
      <c r="J690" s="65"/>
    </row>
    <row r="691" spans="6:10" ht="14.25" customHeight="1" x14ac:dyDescent="0.2">
      <c r="F691" s="23"/>
      <c r="G691" s="24"/>
      <c r="H691" s="25"/>
      <c r="J691" s="65"/>
    </row>
    <row r="692" spans="6:10" ht="14.25" customHeight="1" x14ac:dyDescent="0.2">
      <c r="F692" s="23"/>
      <c r="G692" s="24"/>
      <c r="H692" s="25"/>
      <c r="J692" s="65"/>
    </row>
    <row r="693" spans="6:10" ht="14.25" customHeight="1" x14ac:dyDescent="0.2">
      <c r="F693" s="23"/>
      <c r="G693" s="24"/>
      <c r="H693" s="25"/>
      <c r="J693" s="65"/>
    </row>
    <row r="694" spans="6:10" ht="14.25" customHeight="1" x14ac:dyDescent="0.2">
      <c r="F694" s="23"/>
      <c r="G694" s="24"/>
      <c r="H694" s="25"/>
      <c r="J694" s="65"/>
    </row>
    <row r="695" spans="6:10" ht="14.25" customHeight="1" x14ac:dyDescent="0.2">
      <c r="F695" s="23"/>
      <c r="G695" s="24"/>
      <c r="H695" s="25"/>
      <c r="J695" s="65"/>
    </row>
    <row r="696" spans="6:10" ht="14.25" customHeight="1" x14ac:dyDescent="0.2">
      <c r="F696" s="23"/>
      <c r="G696" s="24"/>
      <c r="H696" s="25"/>
      <c r="J696" s="65"/>
    </row>
    <row r="697" spans="6:10" ht="14.25" customHeight="1" x14ac:dyDescent="0.2">
      <c r="F697" s="23"/>
      <c r="G697" s="24"/>
      <c r="H697" s="25"/>
      <c r="J697" s="65"/>
    </row>
    <row r="698" spans="6:10" ht="14.25" customHeight="1" x14ac:dyDescent="0.2">
      <c r="F698" s="23"/>
      <c r="G698" s="24"/>
      <c r="H698" s="25"/>
      <c r="J698" s="65"/>
    </row>
    <row r="699" spans="6:10" ht="14.25" customHeight="1" x14ac:dyDescent="0.2">
      <c r="F699" s="23"/>
      <c r="G699" s="24"/>
      <c r="H699" s="25"/>
      <c r="J699" s="65"/>
    </row>
    <row r="700" spans="6:10" ht="14.25" customHeight="1" x14ac:dyDescent="0.2">
      <c r="F700" s="23"/>
      <c r="G700" s="24"/>
      <c r="H700" s="25"/>
      <c r="J700" s="65"/>
    </row>
    <row r="701" spans="6:10" ht="14.25" customHeight="1" x14ac:dyDescent="0.2">
      <c r="F701" s="23"/>
      <c r="G701" s="24"/>
      <c r="H701" s="25"/>
      <c r="J701" s="65"/>
    </row>
    <row r="702" spans="6:10" ht="14.25" customHeight="1" x14ac:dyDescent="0.2">
      <c r="F702" s="23"/>
      <c r="G702" s="24"/>
      <c r="H702" s="25"/>
      <c r="J702" s="65"/>
    </row>
    <row r="703" spans="6:10" ht="14.25" customHeight="1" x14ac:dyDescent="0.2">
      <c r="F703" s="23"/>
      <c r="G703" s="24"/>
      <c r="H703" s="25"/>
      <c r="J703" s="65"/>
    </row>
    <row r="704" spans="6:10" ht="14.25" customHeight="1" x14ac:dyDescent="0.2">
      <c r="F704" s="23"/>
      <c r="G704" s="24"/>
      <c r="H704" s="25"/>
      <c r="J704" s="65"/>
    </row>
    <row r="705" spans="6:10" ht="14.25" customHeight="1" x14ac:dyDescent="0.2">
      <c r="F705" s="23"/>
      <c r="G705" s="24"/>
      <c r="H705" s="25"/>
      <c r="J705" s="65"/>
    </row>
    <row r="706" spans="6:10" ht="14.25" customHeight="1" x14ac:dyDescent="0.2">
      <c r="F706" s="23"/>
      <c r="G706" s="24"/>
      <c r="H706" s="25"/>
      <c r="J706" s="65"/>
    </row>
    <row r="707" spans="6:10" ht="14.25" customHeight="1" x14ac:dyDescent="0.2">
      <c r="F707" s="23"/>
      <c r="G707" s="24"/>
      <c r="H707" s="25"/>
      <c r="J707" s="65"/>
    </row>
    <row r="708" spans="6:10" ht="14.25" customHeight="1" x14ac:dyDescent="0.2">
      <c r="F708" s="23"/>
      <c r="G708" s="24"/>
      <c r="H708" s="25"/>
      <c r="J708" s="65"/>
    </row>
    <row r="709" spans="6:10" ht="14.25" customHeight="1" x14ac:dyDescent="0.2">
      <c r="F709" s="23"/>
      <c r="G709" s="24"/>
      <c r="H709" s="25"/>
      <c r="J709" s="65"/>
    </row>
    <row r="710" spans="6:10" ht="14.25" customHeight="1" x14ac:dyDescent="0.2">
      <c r="F710" s="23"/>
      <c r="G710" s="24"/>
      <c r="H710" s="25"/>
      <c r="J710" s="65"/>
    </row>
    <row r="711" spans="6:10" ht="14.25" customHeight="1" x14ac:dyDescent="0.2">
      <c r="F711" s="23"/>
      <c r="G711" s="24"/>
      <c r="H711" s="25"/>
      <c r="J711" s="65"/>
    </row>
    <row r="712" spans="6:10" ht="14.25" customHeight="1" x14ac:dyDescent="0.2">
      <c r="F712" s="23"/>
      <c r="G712" s="24"/>
      <c r="H712" s="25"/>
      <c r="J712" s="65"/>
    </row>
    <row r="713" spans="6:10" ht="14.25" customHeight="1" x14ac:dyDescent="0.2">
      <c r="F713" s="23"/>
      <c r="G713" s="24"/>
      <c r="H713" s="25"/>
      <c r="J713" s="65"/>
    </row>
    <row r="714" spans="6:10" ht="14.25" customHeight="1" x14ac:dyDescent="0.2">
      <c r="F714" s="23"/>
      <c r="G714" s="24"/>
      <c r="H714" s="25"/>
      <c r="J714" s="65"/>
    </row>
    <row r="715" spans="6:10" ht="14.25" customHeight="1" x14ac:dyDescent="0.2">
      <c r="F715" s="23"/>
      <c r="G715" s="24"/>
      <c r="H715" s="25"/>
      <c r="J715" s="65"/>
    </row>
    <row r="716" spans="6:10" ht="14.25" customHeight="1" x14ac:dyDescent="0.2">
      <c r="F716" s="23"/>
      <c r="G716" s="24"/>
      <c r="H716" s="25"/>
      <c r="J716" s="65"/>
    </row>
    <row r="717" spans="6:10" ht="14.25" customHeight="1" x14ac:dyDescent="0.2">
      <c r="F717" s="23"/>
      <c r="G717" s="24"/>
      <c r="H717" s="25"/>
      <c r="J717" s="65"/>
    </row>
    <row r="718" spans="6:10" ht="14.25" customHeight="1" x14ac:dyDescent="0.2">
      <c r="F718" s="23"/>
      <c r="G718" s="24"/>
      <c r="H718" s="25"/>
      <c r="J718" s="65"/>
    </row>
    <row r="719" spans="6:10" ht="14.25" customHeight="1" x14ac:dyDescent="0.2">
      <c r="F719" s="23"/>
      <c r="G719" s="24"/>
      <c r="H719" s="25"/>
      <c r="J719" s="65"/>
    </row>
    <row r="720" spans="6:10" ht="14.25" customHeight="1" x14ac:dyDescent="0.2">
      <c r="F720" s="23"/>
      <c r="G720" s="24"/>
      <c r="H720" s="25"/>
      <c r="J720" s="65"/>
    </row>
    <row r="721" spans="6:10" ht="14.25" customHeight="1" x14ac:dyDescent="0.2">
      <c r="F721" s="23"/>
      <c r="G721" s="24"/>
      <c r="H721" s="25"/>
      <c r="J721" s="65"/>
    </row>
    <row r="722" spans="6:10" ht="14.25" customHeight="1" x14ac:dyDescent="0.2">
      <c r="F722" s="23"/>
      <c r="G722" s="24"/>
      <c r="H722" s="25"/>
      <c r="J722" s="65"/>
    </row>
    <row r="723" spans="6:10" ht="14.25" customHeight="1" x14ac:dyDescent="0.2">
      <c r="F723" s="23"/>
      <c r="G723" s="24"/>
      <c r="H723" s="25"/>
      <c r="J723" s="65"/>
    </row>
    <row r="724" spans="6:10" ht="14.25" customHeight="1" x14ac:dyDescent="0.2">
      <c r="F724" s="23"/>
      <c r="G724" s="24"/>
      <c r="H724" s="25"/>
      <c r="J724" s="65"/>
    </row>
    <row r="725" spans="6:10" ht="14.25" customHeight="1" x14ac:dyDescent="0.2">
      <c r="F725" s="23"/>
      <c r="G725" s="24"/>
      <c r="H725" s="25"/>
      <c r="J725" s="65"/>
    </row>
    <row r="726" spans="6:10" ht="14.25" customHeight="1" x14ac:dyDescent="0.2">
      <c r="F726" s="23"/>
      <c r="G726" s="24"/>
      <c r="H726" s="25"/>
      <c r="J726" s="65"/>
    </row>
    <row r="727" spans="6:10" ht="14.25" customHeight="1" x14ac:dyDescent="0.2">
      <c r="F727" s="23"/>
      <c r="G727" s="24"/>
      <c r="H727" s="25"/>
      <c r="J727" s="65"/>
    </row>
    <row r="728" spans="6:10" ht="14.25" customHeight="1" x14ac:dyDescent="0.2">
      <c r="F728" s="23"/>
      <c r="G728" s="24"/>
      <c r="H728" s="25"/>
      <c r="J728" s="65"/>
    </row>
    <row r="729" spans="6:10" ht="14.25" customHeight="1" x14ac:dyDescent="0.2">
      <c r="F729" s="23"/>
      <c r="G729" s="24"/>
      <c r="H729" s="25"/>
      <c r="J729" s="65"/>
    </row>
    <row r="730" spans="6:10" ht="14.25" customHeight="1" x14ac:dyDescent="0.2">
      <c r="F730" s="23"/>
      <c r="G730" s="24"/>
      <c r="H730" s="25"/>
      <c r="J730" s="65"/>
    </row>
    <row r="731" spans="6:10" ht="14.25" customHeight="1" x14ac:dyDescent="0.2">
      <c r="F731" s="23"/>
      <c r="G731" s="24"/>
      <c r="H731" s="25"/>
      <c r="J731" s="65"/>
    </row>
    <row r="732" spans="6:10" ht="14.25" customHeight="1" x14ac:dyDescent="0.2">
      <c r="F732" s="23"/>
      <c r="G732" s="24"/>
      <c r="H732" s="25"/>
      <c r="J732" s="65"/>
    </row>
    <row r="733" spans="6:10" ht="14.25" customHeight="1" x14ac:dyDescent="0.2">
      <c r="F733" s="23"/>
      <c r="G733" s="24"/>
      <c r="H733" s="25"/>
      <c r="J733" s="65"/>
    </row>
    <row r="734" spans="6:10" ht="14.25" customHeight="1" x14ac:dyDescent="0.2">
      <c r="F734" s="23"/>
      <c r="G734" s="24"/>
      <c r="H734" s="25"/>
      <c r="J734" s="65"/>
    </row>
    <row r="735" spans="6:10" ht="14.25" customHeight="1" x14ac:dyDescent="0.2">
      <c r="F735" s="23"/>
      <c r="G735" s="24"/>
      <c r="H735" s="25"/>
      <c r="J735" s="65"/>
    </row>
    <row r="736" spans="6:10" ht="14.25" customHeight="1" x14ac:dyDescent="0.2">
      <c r="F736" s="23"/>
      <c r="G736" s="24"/>
      <c r="H736" s="25"/>
      <c r="J736" s="65"/>
    </row>
    <row r="737" spans="6:10" ht="14.25" customHeight="1" x14ac:dyDescent="0.2">
      <c r="F737" s="23"/>
      <c r="G737" s="24"/>
      <c r="H737" s="25"/>
      <c r="J737" s="65"/>
    </row>
    <row r="738" spans="6:10" ht="14.25" customHeight="1" x14ac:dyDescent="0.2">
      <c r="F738" s="23"/>
      <c r="G738" s="24"/>
      <c r="H738" s="25"/>
      <c r="J738" s="65"/>
    </row>
    <row r="739" spans="6:10" ht="14.25" customHeight="1" x14ac:dyDescent="0.2">
      <c r="F739" s="23"/>
      <c r="G739" s="24"/>
      <c r="H739" s="25"/>
      <c r="J739" s="65"/>
    </row>
    <row r="740" spans="6:10" ht="14.25" customHeight="1" x14ac:dyDescent="0.2">
      <c r="F740" s="23"/>
      <c r="G740" s="24"/>
      <c r="H740" s="25"/>
      <c r="J740" s="65"/>
    </row>
    <row r="741" spans="6:10" ht="14.25" customHeight="1" x14ac:dyDescent="0.2">
      <c r="F741" s="23"/>
      <c r="G741" s="24"/>
      <c r="H741" s="25"/>
      <c r="J741" s="65"/>
    </row>
    <row r="742" spans="6:10" ht="14.25" customHeight="1" x14ac:dyDescent="0.2">
      <c r="F742" s="23"/>
      <c r="G742" s="24"/>
      <c r="H742" s="25"/>
      <c r="J742" s="65"/>
    </row>
    <row r="743" spans="6:10" ht="14.25" customHeight="1" x14ac:dyDescent="0.2">
      <c r="F743" s="23"/>
      <c r="G743" s="24"/>
      <c r="H743" s="25"/>
      <c r="J743" s="65"/>
    </row>
    <row r="744" spans="6:10" ht="14.25" customHeight="1" x14ac:dyDescent="0.2">
      <c r="F744" s="23"/>
      <c r="G744" s="24"/>
      <c r="H744" s="25"/>
      <c r="J744" s="65"/>
    </row>
    <row r="745" spans="6:10" ht="14.25" customHeight="1" x14ac:dyDescent="0.2">
      <c r="F745" s="23"/>
      <c r="G745" s="24"/>
      <c r="H745" s="25"/>
      <c r="J745" s="65"/>
    </row>
    <row r="746" spans="6:10" ht="14.25" customHeight="1" x14ac:dyDescent="0.2">
      <c r="F746" s="23"/>
      <c r="G746" s="24"/>
      <c r="H746" s="25"/>
      <c r="J746" s="65"/>
    </row>
    <row r="747" spans="6:10" ht="14.25" customHeight="1" x14ac:dyDescent="0.2">
      <c r="F747" s="23"/>
      <c r="G747" s="24"/>
      <c r="H747" s="25"/>
      <c r="J747" s="65"/>
    </row>
    <row r="748" spans="6:10" ht="14.25" customHeight="1" x14ac:dyDescent="0.2">
      <c r="F748" s="23"/>
      <c r="G748" s="24"/>
      <c r="H748" s="25"/>
      <c r="J748" s="65"/>
    </row>
    <row r="749" spans="6:10" ht="14.25" customHeight="1" x14ac:dyDescent="0.2">
      <c r="F749" s="23"/>
      <c r="G749" s="24"/>
      <c r="H749" s="25"/>
      <c r="J749" s="65"/>
    </row>
    <row r="750" spans="6:10" ht="14.25" customHeight="1" x14ac:dyDescent="0.2">
      <c r="F750" s="23"/>
      <c r="G750" s="24"/>
      <c r="H750" s="25"/>
      <c r="J750" s="65"/>
    </row>
    <row r="751" spans="6:10" ht="14.25" customHeight="1" x14ac:dyDescent="0.2">
      <c r="F751" s="23"/>
      <c r="G751" s="24"/>
      <c r="H751" s="25"/>
      <c r="J751" s="65"/>
    </row>
    <row r="752" spans="6:10" ht="14.25" customHeight="1" x14ac:dyDescent="0.2">
      <c r="F752" s="23"/>
      <c r="G752" s="24"/>
      <c r="H752" s="25"/>
      <c r="J752" s="65"/>
    </row>
    <row r="753" spans="6:10" ht="14.25" customHeight="1" x14ac:dyDescent="0.2">
      <c r="F753" s="23"/>
      <c r="G753" s="24"/>
      <c r="H753" s="25"/>
      <c r="J753" s="65"/>
    </row>
    <row r="754" spans="6:10" ht="14.25" customHeight="1" x14ac:dyDescent="0.2">
      <c r="F754" s="23"/>
      <c r="G754" s="24"/>
      <c r="H754" s="25"/>
      <c r="J754" s="65"/>
    </row>
    <row r="755" spans="6:10" ht="14.25" customHeight="1" x14ac:dyDescent="0.2">
      <c r="F755" s="23"/>
      <c r="G755" s="24"/>
      <c r="H755" s="25"/>
      <c r="J755" s="65"/>
    </row>
    <row r="756" spans="6:10" ht="14.25" customHeight="1" x14ac:dyDescent="0.2">
      <c r="F756" s="23"/>
      <c r="G756" s="24"/>
      <c r="H756" s="25"/>
      <c r="J756" s="65"/>
    </row>
    <row r="757" spans="6:10" ht="14.25" customHeight="1" x14ac:dyDescent="0.2">
      <c r="F757" s="23"/>
      <c r="G757" s="24"/>
      <c r="H757" s="25"/>
      <c r="J757" s="65"/>
    </row>
    <row r="758" spans="6:10" ht="14.25" customHeight="1" x14ac:dyDescent="0.2">
      <c r="F758" s="23"/>
      <c r="G758" s="24"/>
      <c r="H758" s="25"/>
      <c r="J758" s="65"/>
    </row>
    <row r="759" spans="6:10" ht="14.25" customHeight="1" x14ac:dyDescent="0.2">
      <c r="F759" s="23"/>
      <c r="G759" s="24"/>
      <c r="H759" s="25"/>
      <c r="J759" s="65"/>
    </row>
    <row r="760" spans="6:10" ht="14.25" customHeight="1" x14ac:dyDescent="0.2">
      <c r="F760" s="23"/>
      <c r="G760" s="24"/>
      <c r="H760" s="25"/>
      <c r="J760" s="65"/>
    </row>
    <row r="761" spans="6:10" ht="14.25" customHeight="1" x14ac:dyDescent="0.2">
      <c r="F761" s="23"/>
      <c r="G761" s="24"/>
      <c r="H761" s="25"/>
      <c r="J761" s="65"/>
    </row>
    <row r="762" spans="6:10" ht="14.25" customHeight="1" x14ac:dyDescent="0.2">
      <c r="F762" s="23"/>
      <c r="G762" s="24"/>
      <c r="H762" s="25"/>
      <c r="J762" s="65"/>
    </row>
    <row r="763" spans="6:10" ht="14.25" customHeight="1" x14ac:dyDescent="0.2">
      <c r="F763" s="23"/>
      <c r="G763" s="24"/>
      <c r="H763" s="25"/>
      <c r="J763" s="65"/>
    </row>
    <row r="764" spans="6:10" ht="14.25" customHeight="1" x14ac:dyDescent="0.2">
      <c r="F764" s="23"/>
      <c r="G764" s="24"/>
      <c r="H764" s="25"/>
      <c r="J764" s="65"/>
    </row>
    <row r="765" spans="6:10" ht="14.25" customHeight="1" x14ac:dyDescent="0.2">
      <c r="F765" s="23"/>
      <c r="G765" s="24"/>
      <c r="H765" s="25"/>
      <c r="J765" s="65"/>
    </row>
    <row r="766" spans="6:10" ht="14.25" customHeight="1" x14ac:dyDescent="0.2">
      <c r="F766" s="23"/>
      <c r="G766" s="24"/>
      <c r="H766" s="25"/>
      <c r="J766" s="65"/>
    </row>
    <row r="767" spans="6:10" ht="14.25" customHeight="1" x14ac:dyDescent="0.2">
      <c r="F767" s="23"/>
      <c r="G767" s="24"/>
      <c r="H767" s="25"/>
      <c r="J767" s="65"/>
    </row>
    <row r="768" spans="6:10" ht="14.25" customHeight="1" x14ac:dyDescent="0.2">
      <c r="F768" s="23"/>
      <c r="G768" s="24"/>
      <c r="H768" s="25"/>
      <c r="J768" s="65"/>
    </row>
    <row r="769" spans="6:10" ht="14.25" customHeight="1" x14ac:dyDescent="0.2">
      <c r="F769" s="23"/>
      <c r="G769" s="24"/>
      <c r="H769" s="25"/>
      <c r="J769" s="65"/>
    </row>
    <row r="770" spans="6:10" ht="14.25" customHeight="1" x14ac:dyDescent="0.2">
      <c r="F770" s="23"/>
      <c r="G770" s="24"/>
      <c r="H770" s="25"/>
      <c r="J770" s="65"/>
    </row>
    <row r="771" spans="6:10" ht="14.25" customHeight="1" x14ac:dyDescent="0.2">
      <c r="F771" s="23"/>
      <c r="G771" s="24"/>
      <c r="H771" s="25"/>
      <c r="J771" s="65"/>
    </row>
    <row r="772" spans="6:10" ht="14.25" customHeight="1" x14ac:dyDescent="0.2">
      <c r="F772" s="23"/>
      <c r="G772" s="24"/>
      <c r="H772" s="25"/>
      <c r="J772" s="65"/>
    </row>
    <row r="773" spans="6:10" ht="14.25" customHeight="1" x14ac:dyDescent="0.2">
      <c r="F773" s="23"/>
      <c r="G773" s="24"/>
      <c r="H773" s="25"/>
      <c r="J773" s="65"/>
    </row>
    <row r="774" spans="6:10" ht="14.25" customHeight="1" x14ac:dyDescent="0.2">
      <c r="F774" s="23"/>
      <c r="G774" s="24"/>
      <c r="H774" s="25"/>
      <c r="J774" s="65"/>
    </row>
    <row r="775" spans="6:10" ht="14.25" customHeight="1" x14ac:dyDescent="0.2">
      <c r="F775" s="23"/>
      <c r="G775" s="24"/>
      <c r="H775" s="25"/>
      <c r="J775" s="65"/>
    </row>
    <row r="776" spans="6:10" ht="14.25" customHeight="1" x14ac:dyDescent="0.2">
      <c r="F776" s="23"/>
      <c r="G776" s="24"/>
      <c r="H776" s="25"/>
      <c r="J776" s="65"/>
    </row>
    <row r="777" spans="6:10" ht="14.25" customHeight="1" x14ac:dyDescent="0.2">
      <c r="F777" s="23"/>
      <c r="G777" s="24"/>
      <c r="H777" s="25"/>
      <c r="J777" s="65"/>
    </row>
    <row r="778" spans="6:10" ht="14.25" customHeight="1" x14ac:dyDescent="0.2">
      <c r="F778" s="23"/>
      <c r="G778" s="24"/>
      <c r="H778" s="25"/>
      <c r="J778" s="65"/>
    </row>
    <row r="779" spans="6:10" ht="14.25" customHeight="1" x14ac:dyDescent="0.2">
      <c r="F779" s="23"/>
      <c r="G779" s="24"/>
      <c r="H779" s="25"/>
      <c r="J779" s="65"/>
    </row>
    <row r="780" spans="6:10" ht="14.25" customHeight="1" x14ac:dyDescent="0.2">
      <c r="F780" s="23"/>
      <c r="G780" s="24"/>
      <c r="H780" s="25"/>
      <c r="J780" s="65"/>
    </row>
    <row r="781" spans="6:10" ht="14.25" customHeight="1" x14ac:dyDescent="0.2">
      <c r="F781" s="23"/>
      <c r="G781" s="24"/>
      <c r="H781" s="25"/>
      <c r="J781" s="65"/>
    </row>
    <row r="782" spans="6:10" ht="14.25" customHeight="1" x14ac:dyDescent="0.2">
      <c r="F782" s="23"/>
      <c r="G782" s="24"/>
      <c r="H782" s="25"/>
      <c r="J782" s="65"/>
    </row>
    <row r="783" spans="6:10" ht="14.25" customHeight="1" x14ac:dyDescent="0.2">
      <c r="F783" s="23"/>
      <c r="G783" s="24"/>
      <c r="H783" s="25"/>
      <c r="J783" s="65"/>
    </row>
    <row r="784" spans="6:10" ht="14.25" customHeight="1" x14ac:dyDescent="0.2">
      <c r="F784" s="23"/>
      <c r="G784" s="24"/>
      <c r="H784" s="25"/>
      <c r="J784" s="65"/>
    </row>
    <row r="785" spans="6:10" ht="14.25" customHeight="1" x14ac:dyDescent="0.2">
      <c r="F785" s="23"/>
      <c r="G785" s="24"/>
      <c r="H785" s="25"/>
      <c r="J785" s="65"/>
    </row>
    <row r="786" spans="6:10" ht="14.25" customHeight="1" x14ac:dyDescent="0.2">
      <c r="F786" s="23"/>
      <c r="G786" s="24"/>
      <c r="H786" s="25"/>
      <c r="J786" s="65"/>
    </row>
    <row r="787" spans="6:10" ht="14.25" customHeight="1" x14ac:dyDescent="0.2">
      <c r="F787" s="23"/>
      <c r="G787" s="24"/>
      <c r="H787" s="25"/>
      <c r="J787" s="65"/>
    </row>
    <row r="788" spans="6:10" ht="14.25" customHeight="1" x14ac:dyDescent="0.2">
      <c r="F788" s="23"/>
      <c r="G788" s="24"/>
      <c r="H788" s="25"/>
      <c r="J788" s="65"/>
    </row>
    <row r="789" spans="6:10" ht="14.25" customHeight="1" x14ac:dyDescent="0.2">
      <c r="F789" s="23"/>
      <c r="G789" s="24"/>
      <c r="H789" s="25"/>
      <c r="J789" s="65"/>
    </row>
    <row r="790" spans="6:10" ht="14.25" customHeight="1" x14ac:dyDescent="0.2">
      <c r="F790" s="23"/>
      <c r="G790" s="24"/>
      <c r="H790" s="25"/>
      <c r="J790" s="65"/>
    </row>
    <row r="791" spans="6:10" ht="14.25" customHeight="1" x14ac:dyDescent="0.2">
      <c r="F791" s="23"/>
      <c r="G791" s="24"/>
      <c r="H791" s="25"/>
      <c r="J791" s="65"/>
    </row>
    <row r="792" spans="6:10" ht="14.25" customHeight="1" x14ac:dyDescent="0.2">
      <c r="F792" s="23"/>
      <c r="G792" s="24"/>
      <c r="H792" s="25"/>
      <c r="J792" s="65"/>
    </row>
    <row r="793" spans="6:10" ht="14.25" customHeight="1" x14ac:dyDescent="0.2">
      <c r="F793" s="23"/>
      <c r="G793" s="24"/>
      <c r="H793" s="25"/>
      <c r="J793" s="65"/>
    </row>
    <row r="794" spans="6:10" ht="14.25" customHeight="1" x14ac:dyDescent="0.2">
      <c r="F794" s="23"/>
      <c r="G794" s="24"/>
      <c r="H794" s="25"/>
      <c r="J794" s="65"/>
    </row>
    <row r="795" spans="6:10" ht="14.25" customHeight="1" x14ac:dyDescent="0.2">
      <c r="F795" s="23"/>
      <c r="G795" s="24"/>
      <c r="H795" s="25"/>
      <c r="J795" s="65"/>
    </row>
    <row r="796" spans="6:10" ht="14.25" customHeight="1" x14ac:dyDescent="0.2">
      <c r="F796" s="23"/>
      <c r="G796" s="24"/>
      <c r="H796" s="25"/>
      <c r="J796" s="65"/>
    </row>
    <row r="797" spans="6:10" ht="14.25" customHeight="1" x14ac:dyDescent="0.2">
      <c r="F797" s="23"/>
      <c r="G797" s="24"/>
      <c r="H797" s="25"/>
      <c r="J797" s="65"/>
    </row>
    <row r="798" spans="6:10" ht="14.25" customHeight="1" x14ac:dyDescent="0.2">
      <c r="F798" s="23"/>
      <c r="G798" s="24"/>
      <c r="H798" s="25"/>
      <c r="J798" s="65"/>
    </row>
    <row r="799" spans="6:10" ht="14.25" customHeight="1" x14ac:dyDescent="0.2">
      <c r="F799" s="23"/>
      <c r="G799" s="24"/>
      <c r="H799" s="25"/>
      <c r="J799" s="65"/>
    </row>
    <row r="800" spans="6:10" ht="14.25" customHeight="1" x14ac:dyDescent="0.2">
      <c r="F800" s="23"/>
      <c r="G800" s="24"/>
      <c r="H800" s="25"/>
      <c r="J800" s="65"/>
    </row>
    <row r="801" spans="6:10" ht="14.25" customHeight="1" x14ac:dyDescent="0.2">
      <c r="F801" s="23"/>
      <c r="G801" s="24"/>
      <c r="H801" s="25"/>
      <c r="J801" s="65"/>
    </row>
    <row r="802" spans="6:10" ht="14.25" customHeight="1" x14ac:dyDescent="0.2">
      <c r="F802" s="23"/>
      <c r="G802" s="24"/>
      <c r="H802" s="25"/>
      <c r="J802" s="65"/>
    </row>
    <row r="803" spans="6:10" ht="14.25" customHeight="1" x14ac:dyDescent="0.2">
      <c r="F803" s="23"/>
      <c r="G803" s="24"/>
      <c r="H803" s="25"/>
      <c r="J803" s="65"/>
    </row>
    <row r="804" spans="6:10" ht="14.25" customHeight="1" x14ac:dyDescent="0.2">
      <c r="F804" s="23"/>
      <c r="G804" s="24"/>
      <c r="H804" s="25"/>
      <c r="J804" s="65"/>
    </row>
    <row r="805" spans="6:10" ht="14.25" customHeight="1" x14ac:dyDescent="0.2">
      <c r="F805" s="23"/>
      <c r="G805" s="24"/>
      <c r="H805" s="25"/>
      <c r="J805" s="65"/>
    </row>
    <row r="806" spans="6:10" ht="14.25" customHeight="1" x14ac:dyDescent="0.2">
      <c r="F806" s="23"/>
      <c r="G806" s="24"/>
      <c r="H806" s="25"/>
      <c r="J806" s="65"/>
    </row>
    <row r="807" spans="6:10" ht="14.25" customHeight="1" x14ac:dyDescent="0.2">
      <c r="F807" s="23"/>
      <c r="G807" s="24"/>
      <c r="H807" s="25"/>
      <c r="J807" s="65"/>
    </row>
    <row r="808" spans="6:10" ht="14.25" customHeight="1" x14ac:dyDescent="0.2">
      <c r="F808" s="23"/>
      <c r="G808" s="24"/>
      <c r="H808" s="25"/>
      <c r="J808" s="65"/>
    </row>
    <row r="809" spans="6:10" ht="14.25" customHeight="1" x14ac:dyDescent="0.2">
      <c r="F809" s="23"/>
      <c r="G809" s="24"/>
      <c r="H809" s="25"/>
      <c r="J809" s="65"/>
    </row>
    <row r="810" spans="6:10" ht="14.25" customHeight="1" x14ac:dyDescent="0.2">
      <c r="F810" s="23"/>
      <c r="G810" s="24"/>
      <c r="H810" s="25"/>
      <c r="J810" s="65"/>
    </row>
    <row r="811" spans="6:10" ht="14.25" customHeight="1" x14ac:dyDescent="0.2">
      <c r="F811" s="23"/>
      <c r="G811" s="24"/>
      <c r="H811" s="25"/>
      <c r="J811" s="65"/>
    </row>
    <row r="812" spans="6:10" ht="14.25" customHeight="1" x14ac:dyDescent="0.2">
      <c r="F812" s="23"/>
      <c r="G812" s="24"/>
      <c r="H812" s="25"/>
      <c r="J812" s="65"/>
    </row>
    <row r="813" spans="6:10" ht="14.25" customHeight="1" x14ac:dyDescent="0.2">
      <c r="F813" s="23"/>
      <c r="G813" s="24"/>
      <c r="H813" s="25"/>
      <c r="J813" s="65"/>
    </row>
    <row r="814" spans="6:10" ht="14.25" customHeight="1" x14ac:dyDescent="0.2">
      <c r="F814" s="23"/>
      <c r="G814" s="24"/>
      <c r="H814" s="25"/>
      <c r="J814" s="65"/>
    </row>
    <row r="815" spans="6:10" ht="14.25" customHeight="1" x14ac:dyDescent="0.2">
      <c r="F815" s="23"/>
      <c r="G815" s="24"/>
      <c r="H815" s="25"/>
      <c r="J815" s="65"/>
    </row>
    <row r="816" spans="6:10" ht="14.25" customHeight="1" x14ac:dyDescent="0.2">
      <c r="F816" s="23"/>
      <c r="G816" s="24"/>
      <c r="H816" s="25"/>
      <c r="J816" s="65"/>
    </row>
    <row r="817" spans="6:10" ht="14.25" customHeight="1" x14ac:dyDescent="0.2">
      <c r="F817" s="23"/>
      <c r="G817" s="24"/>
      <c r="H817" s="25"/>
      <c r="J817" s="65"/>
    </row>
    <row r="818" spans="6:10" ht="14.25" customHeight="1" x14ac:dyDescent="0.2">
      <c r="F818" s="23"/>
      <c r="G818" s="24"/>
      <c r="H818" s="25"/>
      <c r="J818" s="65"/>
    </row>
    <row r="819" spans="6:10" ht="14.25" customHeight="1" x14ac:dyDescent="0.2">
      <c r="F819" s="23"/>
      <c r="G819" s="24"/>
      <c r="H819" s="25"/>
      <c r="J819" s="65"/>
    </row>
    <row r="820" spans="6:10" ht="14.25" customHeight="1" x14ac:dyDescent="0.2">
      <c r="F820" s="23"/>
      <c r="G820" s="24"/>
      <c r="H820" s="25"/>
      <c r="J820" s="65"/>
    </row>
    <row r="821" spans="6:10" ht="14.25" customHeight="1" x14ac:dyDescent="0.2">
      <c r="F821" s="23"/>
      <c r="G821" s="24"/>
      <c r="H821" s="25"/>
      <c r="J821" s="65"/>
    </row>
    <row r="822" spans="6:10" ht="14.25" customHeight="1" x14ac:dyDescent="0.2">
      <c r="F822" s="23"/>
      <c r="G822" s="24"/>
      <c r="H822" s="25"/>
      <c r="J822" s="65"/>
    </row>
    <row r="823" spans="6:10" ht="14.25" customHeight="1" x14ac:dyDescent="0.2">
      <c r="F823" s="23"/>
      <c r="G823" s="24"/>
      <c r="H823" s="25"/>
      <c r="J823" s="65"/>
    </row>
    <row r="824" spans="6:10" ht="14.25" customHeight="1" x14ac:dyDescent="0.2">
      <c r="F824" s="23"/>
      <c r="G824" s="24"/>
      <c r="H824" s="25"/>
      <c r="J824" s="65"/>
    </row>
    <row r="825" spans="6:10" ht="14.25" customHeight="1" x14ac:dyDescent="0.2">
      <c r="F825" s="23"/>
      <c r="G825" s="24"/>
      <c r="H825" s="25"/>
      <c r="J825" s="65"/>
    </row>
    <row r="826" spans="6:10" ht="14.25" customHeight="1" x14ac:dyDescent="0.2">
      <c r="F826" s="23"/>
      <c r="G826" s="24"/>
      <c r="H826" s="25"/>
      <c r="J826" s="65"/>
    </row>
    <row r="827" spans="6:10" ht="14.25" customHeight="1" x14ac:dyDescent="0.2">
      <c r="F827" s="23"/>
      <c r="G827" s="24"/>
      <c r="H827" s="25"/>
      <c r="J827" s="65"/>
    </row>
    <row r="828" spans="6:10" ht="14.25" customHeight="1" x14ac:dyDescent="0.2">
      <c r="F828" s="23"/>
      <c r="G828" s="24"/>
      <c r="H828" s="25"/>
      <c r="J828" s="65"/>
    </row>
    <row r="829" spans="6:10" ht="14.25" customHeight="1" x14ac:dyDescent="0.2">
      <c r="F829" s="23"/>
      <c r="G829" s="24"/>
      <c r="H829" s="25"/>
      <c r="J829" s="65"/>
    </row>
    <row r="830" spans="6:10" ht="14.25" customHeight="1" x14ac:dyDescent="0.2">
      <c r="F830" s="23"/>
      <c r="G830" s="24"/>
      <c r="H830" s="25"/>
      <c r="J830" s="65"/>
    </row>
    <row r="831" spans="6:10" ht="14.25" customHeight="1" x14ac:dyDescent="0.2">
      <c r="F831" s="23"/>
      <c r="G831" s="24"/>
      <c r="H831" s="25"/>
      <c r="J831" s="65"/>
    </row>
    <row r="832" spans="6:10" ht="14.25" customHeight="1" x14ac:dyDescent="0.2">
      <c r="F832" s="23"/>
      <c r="G832" s="24"/>
      <c r="H832" s="25"/>
      <c r="J832" s="65"/>
    </row>
    <row r="833" spans="6:10" ht="14.25" customHeight="1" x14ac:dyDescent="0.2">
      <c r="F833" s="23"/>
      <c r="G833" s="24"/>
      <c r="H833" s="25"/>
      <c r="J833" s="65"/>
    </row>
    <row r="834" spans="6:10" ht="14.25" customHeight="1" x14ac:dyDescent="0.2">
      <c r="F834" s="23"/>
      <c r="G834" s="24"/>
      <c r="H834" s="25"/>
      <c r="J834" s="65"/>
    </row>
    <row r="835" spans="6:10" ht="14.25" customHeight="1" x14ac:dyDescent="0.2">
      <c r="F835" s="23"/>
      <c r="G835" s="24"/>
      <c r="H835" s="25"/>
      <c r="J835" s="65"/>
    </row>
    <row r="836" spans="6:10" ht="14.25" customHeight="1" x14ac:dyDescent="0.2">
      <c r="F836" s="23"/>
      <c r="G836" s="24"/>
      <c r="H836" s="25"/>
      <c r="J836" s="65"/>
    </row>
    <row r="837" spans="6:10" ht="14.25" customHeight="1" x14ac:dyDescent="0.2">
      <c r="F837" s="23"/>
      <c r="G837" s="24"/>
      <c r="H837" s="25"/>
      <c r="J837" s="65"/>
    </row>
    <row r="838" spans="6:10" ht="14.25" customHeight="1" x14ac:dyDescent="0.2">
      <c r="F838" s="23"/>
      <c r="G838" s="24"/>
      <c r="H838" s="25"/>
      <c r="J838" s="65"/>
    </row>
    <row r="839" spans="6:10" ht="14.25" customHeight="1" x14ac:dyDescent="0.2">
      <c r="F839" s="23"/>
      <c r="G839" s="24"/>
      <c r="H839" s="25"/>
      <c r="J839" s="65"/>
    </row>
    <row r="840" spans="6:10" ht="14.25" customHeight="1" x14ac:dyDescent="0.2">
      <c r="F840" s="23"/>
      <c r="G840" s="24"/>
      <c r="H840" s="25"/>
      <c r="J840" s="65"/>
    </row>
    <row r="841" spans="6:10" ht="14.25" customHeight="1" x14ac:dyDescent="0.2">
      <c r="F841" s="23"/>
      <c r="G841" s="24"/>
      <c r="H841" s="25"/>
      <c r="J841" s="65"/>
    </row>
    <row r="842" spans="6:10" ht="14.25" customHeight="1" x14ac:dyDescent="0.2">
      <c r="F842" s="23"/>
      <c r="G842" s="24"/>
      <c r="H842" s="25"/>
      <c r="J842" s="65"/>
    </row>
    <row r="843" spans="6:10" ht="14.25" customHeight="1" x14ac:dyDescent="0.2">
      <c r="F843" s="23"/>
      <c r="G843" s="24"/>
      <c r="H843" s="25"/>
      <c r="J843" s="65"/>
    </row>
    <row r="844" spans="6:10" ht="14.25" customHeight="1" x14ac:dyDescent="0.2">
      <c r="F844" s="23"/>
      <c r="G844" s="24"/>
      <c r="H844" s="25"/>
      <c r="J844" s="65"/>
    </row>
    <row r="845" spans="6:10" ht="14.25" customHeight="1" x14ac:dyDescent="0.2">
      <c r="F845" s="23"/>
      <c r="G845" s="24"/>
      <c r="H845" s="25"/>
      <c r="J845" s="65"/>
    </row>
    <row r="846" spans="6:10" ht="14.25" customHeight="1" x14ac:dyDescent="0.2">
      <c r="F846" s="23"/>
      <c r="G846" s="24"/>
      <c r="H846" s="25"/>
      <c r="J846" s="65"/>
    </row>
    <row r="847" spans="6:10" ht="14.25" customHeight="1" x14ac:dyDescent="0.2">
      <c r="F847" s="23"/>
      <c r="G847" s="24"/>
      <c r="H847" s="25"/>
      <c r="J847" s="65"/>
    </row>
    <row r="848" spans="6:10" ht="14.25" customHeight="1" x14ac:dyDescent="0.2">
      <c r="F848" s="23"/>
      <c r="G848" s="24"/>
      <c r="H848" s="25"/>
      <c r="J848" s="65"/>
    </row>
    <row r="849" spans="6:10" ht="14.25" customHeight="1" x14ac:dyDescent="0.2">
      <c r="F849" s="23"/>
      <c r="G849" s="24"/>
      <c r="H849" s="25"/>
      <c r="J849" s="65"/>
    </row>
    <row r="850" spans="6:10" ht="14.25" customHeight="1" x14ac:dyDescent="0.2">
      <c r="F850" s="23"/>
      <c r="G850" s="24"/>
      <c r="H850" s="25"/>
      <c r="J850" s="65"/>
    </row>
    <row r="851" spans="6:10" ht="14.25" customHeight="1" x14ac:dyDescent="0.2">
      <c r="F851" s="23"/>
      <c r="G851" s="24"/>
      <c r="H851" s="25"/>
      <c r="J851" s="65"/>
    </row>
    <row r="852" spans="6:10" ht="14.25" customHeight="1" x14ac:dyDescent="0.2">
      <c r="F852" s="23"/>
      <c r="G852" s="24"/>
      <c r="H852" s="25"/>
      <c r="J852" s="65"/>
    </row>
    <row r="853" spans="6:10" ht="14.25" customHeight="1" x14ac:dyDescent="0.2">
      <c r="F853" s="23"/>
      <c r="G853" s="24"/>
      <c r="H853" s="25"/>
      <c r="J853" s="65"/>
    </row>
    <row r="854" spans="6:10" ht="14.25" customHeight="1" x14ac:dyDescent="0.2">
      <c r="F854" s="23"/>
      <c r="G854" s="24"/>
      <c r="H854" s="25"/>
      <c r="J854" s="65"/>
    </row>
    <row r="855" spans="6:10" ht="14.25" customHeight="1" x14ac:dyDescent="0.2">
      <c r="F855" s="23"/>
      <c r="G855" s="24"/>
      <c r="H855" s="25"/>
      <c r="J855" s="65"/>
    </row>
    <row r="856" spans="6:10" ht="14.25" customHeight="1" x14ac:dyDescent="0.2">
      <c r="F856" s="23"/>
      <c r="G856" s="24"/>
      <c r="H856" s="25"/>
      <c r="J856" s="65"/>
    </row>
    <row r="857" spans="6:10" ht="14.25" customHeight="1" x14ac:dyDescent="0.2">
      <c r="F857" s="23"/>
      <c r="G857" s="24"/>
      <c r="H857" s="25"/>
      <c r="J857" s="65"/>
    </row>
    <row r="858" spans="6:10" ht="14.25" customHeight="1" x14ac:dyDescent="0.2">
      <c r="F858" s="23"/>
      <c r="G858" s="24"/>
      <c r="H858" s="25"/>
      <c r="J858" s="65"/>
    </row>
    <row r="859" spans="6:10" ht="14.25" customHeight="1" x14ac:dyDescent="0.2">
      <c r="F859" s="23"/>
      <c r="G859" s="24"/>
      <c r="H859" s="25"/>
      <c r="J859" s="65"/>
    </row>
    <row r="860" spans="6:10" ht="14.25" customHeight="1" x14ac:dyDescent="0.2">
      <c r="F860" s="23"/>
      <c r="G860" s="24"/>
      <c r="H860" s="25"/>
      <c r="J860" s="65"/>
    </row>
    <row r="861" spans="6:10" ht="14.25" customHeight="1" x14ac:dyDescent="0.2">
      <c r="F861" s="23"/>
      <c r="G861" s="24"/>
      <c r="H861" s="25"/>
      <c r="J861" s="65"/>
    </row>
    <row r="862" spans="6:10" ht="14.25" customHeight="1" x14ac:dyDescent="0.2">
      <c r="F862" s="23"/>
      <c r="G862" s="24"/>
      <c r="H862" s="25"/>
      <c r="J862" s="65"/>
    </row>
    <row r="863" spans="6:10" ht="14.25" customHeight="1" x14ac:dyDescent="0.2">
      <c r="F863" s="23"/>
      <c r="G863" s="24"/>
      <c r="H863" s="25"/>
      <c r="J863" s="65"/>
    </row>
    <row r="864" spans="6:10" ht="14.25" customHeight="1" x14ac:dyDescent="0.2">
      <c r="F864" s="23"/>
      <c r="G864" s="24"/>
      <c r="H864" s="25"/>
      <c r="J864" s="65"/>
    </row>
    <row r="865" spans="6:10" ht="14.25" customHeight="1" x14ac:dyDescent="0.2">
      <c r="F865" s="23"/>
      <c r="G865" s="24"/>
      <c r="H865" s="25"/>
      <c r="J865" s="65"/>
    </row>
    <row r="866" spans="6:10" ht="14.25" customHeight="1" x14ac:dyDescent="0.2">
      <c r="F866" s="23"/>
      <c r="G866" s="24"/>
      <c r="H866" s="25"/>
      <c r="J866" s="65"/>
    </row>
    <row r="867" spans="6:10" ht="14.25" customHeight="1" x14ac:dyDescent="0.2">
      <c r="F867" s="23"/>
      <c r="G867" s="24"/>
      <c r="H867" s="25"/>
      <c r="J867" s="65"/>
    </row>
    <row r="868" spans="6:10" ht="14.25" customHeight="1" x14ac:dyDescent="0.2">
      <c r="F868" s="23"/>
      <c r="G868" s="24"/>
      <c r="H868" s="25"/>
      <c r="J868" s="65"/>
    </row>
    <row r="869" spans="6:10" ht="14.25" customHeight="1" x14ac:dyDescent="0.2">
      <c r="F869" s="23"/>
      <c r="G869" s="24"/>
      <c r="H869" s="25"/>
      <c r="J869" s="65"/>
    </row>
    <row r="870" spans="6:10" ht="14.25" customHeight="1" x14ac:dyDescent="0.2">
      <c r="F870" s="23"/>
      <c r="G870" s="24"/>
      <c r="H870" s="25"/>
      <c r="J870" s="65"/>
    </row>
    <row r="871" spans="6:10" ht="14.25" customHeight="1" x14ac:dyDescent="0.2">
      <c r="F871" s="23"/>
      <c r="G871" s="24"/>
      <c r="H871" s="25"/>
      <c r="J871" s="65"/>
    </row>
    <row r="872" spans="6:10" ht="14.25" customHeight="1" x14ac:dyDescent="0.2">
      <c r="F872" s="23"/>
      <c r="G872" s="24"/>
      <c r="H872" s="25"/>
      <c r="J872" s="65"/>
    </row>
    <row r="873" spans="6:10" ht="14.25" customHeight="1" x14ac:dyDescent="0.2">
      <c r="F873" s="23"/>
      <c r="G873" s="24"/>
      <c r="H873" s="25"/>
      <c r="J873" s="65"/>
    </row>
    <row r="874" spans="6:10" ht="14.25" customHeight="1" x14ac:dyDescent="0.2">
      <c r="F874" s="23"/>
      <c r="G874" s="24"/>
      <c r="H874" s="25"/>
      <c r="J874" s="65"/>
    </row>
    <row r="875" spans="6:10" ht="14.25" customHeight="1" x14ac:dyDescent="0.2">
      <c r="F875" s="23"/>
      <c r="G875" s="24"/>
      <c r="H875" s="25"/>
      <c r="J875" s="65"/>
    </row>
    <row r="876" spans="6:10" ht="14.25" customHeight="1" x14ac:dyDescent="0.2">
      <c r="F876" s="23"/>
      <c r="G876" s="24"/>
      <c r="H876" s="25"/>
      <c r="J876" s="65"/>
    </row>
    <row r="877" spans="6:10" ht="14.25" customHeight="1" x14ac:dyDescent="0.2">
      <c r="F877" s="23"/>
      <c r="G877" s="24"/>
      <c r="H877" s="25"/>
      <c r="J877" s="65"/>
    </row>
    <row r="878" spans="6:10" ht="14.25" customHeight="1" x14ac:dyDescent="0.2">
      <c r="F878" s="23"/>
      <c r="G878" s="24"/>
      <c r="H878" s="25"/>
      <c r="J878" s="65"/>
    </row>
    <row r="879" spans="6:10" ht="14.25" customHeight="1" x14ac:dyDescent="0.2">
      <c r="F879" s="23"/>
      <c r="G879" s="24"/>
      <c r="H879" s="25"/>
      <c r="J879" s="65"/>
    </row>
    <row r="880" spans="6:10" ht="14.25" customHeight="1" x14ac:dyDescent="0.2">
      <c r="F880" s="23"/>
      <c r="G880" s="24"/>
      <c r="H880" s="25"/>
      <c r="J880" s="65"/>
    </row>
    <row r="881" spans="6:10" ht="14.25" customHeight="1" x14ac:dyDescent="0.2">
      <c r="F881" s="23"/>
      <c r="G881" s="24"/>
      <c r="H881" s="25"/>
      <c r="J881" s="65"/>
    </row>
    <row r="882" spans="6:10" ht="14.25" customHeight="1" x14ac:dyDescent="0.2">
      <c r="F882" s="23"/>
      <c r="G882" s="24"/>
      <c r="H882" s="25"/>
      <c r="J882" s="65"/>
    </row>
    <row r="883" spans="6:10" ht="14.25" customHeight="1" x14ac:dyDescent="0.2">
      <c r="F883" s="23"/>
      <c r="G883" s="24"/>
      <c r="H883" s="25"/>
      <c r="J883" s="65"/>
    </row>
    <row r="884" spans="6:10" ht="14.25" customHeight="1" x14ac:dyDescent="0.2">
      <c r="F884" s="23"/>
      <c r="G884" s="24"/>
      <c r="H884" s="25"/>
      <c r="J884" s="65"/>
    </row>
    <row r="885" spans="6:10" ht="14.25" customHeight="1" x14ac:dyDescent="0.2">
      <c r="F885" s="23"/>
      <c r="G885" s="24"/>
      <c r="H885" s="25"/>
      <c r="J885" s="65"/>
    </row>
    <row r="886" spans="6:10" ht="14.25" customHeight="1" x14ac:dyDescent="0.2">
      <c r="F886" s="23"/>
      <c r="G886" s="24"/>
      <c r="H886" s="25"/>
      <c r="J886" s="65"/>
    </row>
    <row r="887" spans="6:10" ht="14.25" customHeight="1" x14ac:dyDescent="0.2">
      <c r="F887" s="23"/>
      <c r="G887" s="24"/>
      <c r="H887" s="25"/>
      <c r="J887" s="65"/>
    </row>
    <row r="888" spans="6:10" ht="14.25" customHeight="1" x14ac:dyDescent="0.2">
      <c r="F888" s="23"/>
      <c r="G888" s="24"/>
      <c r="H888" s="25"/>
      <c r="J888" s="65"/>
    </row>
    <row r="889" spans="6:10" ht="14.25" customHeight="1" x14ac:dyDescent="0.2">
      <c r="F889" s="23"/>
      <c r="G889" s="24"/>
      <c r="H889" s="25"/>
      <c r="J889" s="65"/>
    </row>
    <row r="890" spans="6:10" ht="14.25" customHeight="1" x14ac:dyDescent="0.2">
      <c r="F890" s="23"/>
      <c r="G890" s="24"/>
      <c r="H890" s="25"/>
      <c r="J890" s="65"/>
    </row>
    <row r="891" spans="6:10" ht="14.25" customHeight="1" x14ac:dyDescent="0.2">
      <c r="F891" s="23"/>
      <c r="G891" s="24"/>
      <c r="H891" s="25"/>
      <c r="J891" s="65"/>
    </row>
    <row r="892" spans="6:10" ht="14.25" customHeight="1" x14ac:dyDescent="0.2">
      <c r="F892" s="23"/>
      <c r="G892" s="24"/>
      <c r="H892" s="25"/>
      <c r="J892" s="65"/>
    </row>
    <row r="893" spans="6:10" ht="14.25" customHeight="1" x14ac:dyDescent="0.2">
      <c r="F893" s="23"/>
      <c r="G893" s="24"/>
      <c r="H893" s="25"/>
      <c r="J893" s="65"/>
    </row>
    <row r="894" spans="6:10" ht="14.25" customHeight="1" x14ac:dyDescent="0.2">
      <c r="F894" s="23"/>
      <c r="G894" s="24"/>
      <c r="H894" s="25"/>
      <c r="J894" s="65"/>
    </row>
    <row r="895" spans="6:10" ht="14.25" customHeight="1" x14ac:dyDescent="0.2">
      <c r="F895" s="23"/>
      <c r="G895" s="24"/>
      <c r="H895" s="25"/>
      <c r="J895" s="65"/>
    </row>
    <row r="896" spans="6:10" ht="14.25" customHeight="1" x14ac:dyDescent="0.2">
      <c r="F896" s="23"/>
      <c r="G896" s="24"/>
      <c r="H896" s="25"/>
      <c r="J896" s="65"/>
    </row>
    <row r="897" spans="6:10" ht="14.25" customHeight="1" x14ac:dyDescent="0.2">
      <c r="F897" s="23"/>
      <c r="G897" s="24"/>
      <c r="H897" s="25"/>
      <c r="J897" s="65"/>
    </row>
    <row r="898" spans="6:10" ht="14.25" customHeight="1" x14ac:dyDescent="0.2">
      <c r="F898" s="23"/>
      <c r="G898" s="24"/>
      <c r="H898" s="25"/>
      <c r="J898" s="65"/>
    </row>
    <row r="899" spans="6:10" ht="14.25" customHeight="1" x14ac:dyDescent="0.2">
      <c r="F899" s="23"/>
      <c r="G899" s="24"/>
      <c r="H899" s="25"/>
      <c r="J899" s="65"/>
    </row>
    <row r="900" spans="6:10" ht="14.25" customHeight="1" x14ac:dyDescent="0.2">
      <c r="F900" s="23"/>
      <c r="G900" s="24"/>
      <c r="H900" s="25"/>
      <c r="J900" s="65"/>
    </row>
    <row r="901" spans="6:10" ht="14.25" customHeight="1" x14ac:dyDescent="0.2">
      <c r="F901" s="23"/>
      <c r="G901" s="24"/>
      <c r="H901" s="25"/>
      <c r="J901" s="65"/>
    </row>
    <row r="902" spans="6:10" ht="14.25" customHeight="1" x14ac:dyDescent="0.2">
      <c r="F902" s="23"/>
      <c r="G902" s="24"/>
      <c r="H902" s="25"/>
      <c r="J902" s="65"/>
    </row>
    <row r="903" spans="6:10" ht="14.25" customHeight="1" x14ac:dyDescent="0.2">
      <c r="F903" s="23"/>
      <c r="G903" s="24"/>
      <c r="H903" s="25"/>
      <c r="J903" s="65"/>
    </row>
    <row r="904" spans="6:10" ht="14.25" customHeight="1" x14ac:dyDescent="0.2">
      <c r="F904" s="23"/>
      <c r="G904" s="24"/>
      <c r="H904" s="25"/>
      <c r="J904" s="65"/>
    </row>
    <row r="905" spans="6:10" ht="14.25" customHeight="1" x14ac:dyDescent="0.2">
      <c r="F905" s="23"/>
      <c r="G905" s="24"/>
      <c r="H905" s="25"/>
      <c r="J905" s="65"/>
    </row>
    <row r="906" spans="6:10" ht="14.25" customHeight="1" x14ac:dyDescent="0.2">
      <c r="F906" s="23"/>
      <c r="G906" s="24"/>
      <c r="H906" s="25"/>
      <c r="J906" s="65"/>
    </row>
    <row r="907" spans="6:10" ht="14.25" customHeight="1" x14ac:dyDescent="0.2">
      <c r="F907" s="23"/>
      <c r="G907" s="24"/>
      <c r="H907" s="25"/>
      <c r="J907" s="65"/>
    </row>
    <row r="908" spans="6:10" ht="14.25" customHeight="1" x14ac:dyDescent="0.2">
      <c r="F908" s="23"/>
      <c r="G908" s="24"/>
      <c r="H908" s="25"/>
      <c r="J908" s="65"/>
    </row>
    <row r="909" spans="6:10" ht="14.25" customHeight="1" x14ac:dyDescent="0.2">
      <c r="F909" s="23"/>
      <c r="G909" s="24"/>
      <c r="H909" s="25"/>
      <c r="J909" s="65"/>
    </row>
    <row r="910" spans="6:10" ht="14.25" customHeight="1" x14ac:dyDescent="0.2">
      <c r="F910" s="23"/>
      <c r="G910" s="24"/>
      <c r="H910" s="25"/>
      <c r="J910" s="65"/>
    </row>
    <row r="911" spans="6:10" ht="14.25" customHeight="1" x14ac:dyDescent="0.2">
      <c r="F911" s="23"/>
      <c r="G911" s="24"/>
      <c r="H911" s="25"/>
      <c r="J911" s="65"/>
    </row>
    <row r="912" spans="6:10" ht="14.25" customHeight="1" x14ac:dyDescent="0.2">
      <c r="F912" s="23"/>
      <c r="G912" s="24"/>
      <c r="H912" s="25"/>
      <c r="J912" s="65"/>
    </row>
    <row r="913" spans="6:10" ht="14.25" customHeight="1" x14ac:dyDescent="0.2">
      <c r="F913" s="23"/>
      <c r="G913" s="24"/>
      <c r="H913" s="25"/>
      <c r="J913" s="65"/>
    </row>
    <row r="914" spans="6:10" ht="14.25" customHeight="1" x14ac:dyDescent="0.2">
      <c r="F914" s="23"/>
      <c r="G914" s="24"/>
      <c r="H914" s="25"/>
      <c r="J914" s="65"/>
    </row>
    <row r="915" spans="6:10" ht="14.25" customHeight="1" x14ac:dyDescent="0.2">
      <c r="F915" s="23"/>
      <c r="G915" s="24"/>
      <c r="H915" s="25"/>
      <c r="J915" s="65"/>
    </row>
    <row r="916" spans="6:10" ht="14.25" customHeight="1" x14ac:dyDescent="0.2">
      <c r="F916" s="23"/>
      <c r="G916" s="24"/>
      <c r="H916" s="25"/>
      <c r="J916" s="65"/>
    </row>
    <row r="917" spans="6:10" ht="14.25" customHeight="1" x14ac:dyDescent="0.2">
      <c r="F917" s="23"/>
      <c r="G917" s="24"/>
      <c r="H917" s="25"/>
      <c r="J917" s="65"/>
    </row>
    <row r="918" spans="6:10" ht="14.25" customHeight="1" x14ac:dyDescent="0.2">
      <c r="F918" s="23"/>
      <c r="G918" s="24"/>
      <c r="H918" s="25"/>
      <c r="J918" s="65"/>
    </row>
    <row r="919" spans="6:10" ht="14.25" customHeight="1" x14ac:dyDescent="0.2">
      <c r="F919" s="23"/>
      <c r="G919" s="24"/>
      <c r="H919" s="25"/>
      <c r="J919" s="65"/>
    </row>
    <row r="920" spans="6:10" ht="14.25" customHeight="1" x14ac:dyDescent="0.2">
      <c r="F920" s="23"/>
      <c r="G920" s="24"/>
      <c r="H920" s="25"/>
      <c r="J920" s="65"/>
    </row>
    <row r="921" spans="6:10" ht="14.25" customHeight="1" x14ac:dyDescent="0.2">
      <c r="F921" s="23"/>
      <c r="G921" s="24"/>
      <c r="H921" s="25"/>
      <c r="J921" s="65"/>
    </row>
    <row r="922" spans="6:10" ht="14.25" customHeight="1" x14ac:dyDescent="0.2">
      <c r="F922" s="23"/>
      <c r="G922" s="24"/>
      <c r="H922" s="25"/>
      <c r="J922" s="65"/>
    </row>
    <row r="923" spans="6:10" ht="14.25" customHeight="1" x14ac:dyDescent="0.2">
      <c r="F923" s="23"/>
      <c r="G923" s="24"/>
      <c r="H923" s="25"/>
      <c r="J923" s="65"/>
    </row>
    <row r="924" spans="6:10" ht="14.25" customHeight="1" x14ac:dyDescent="0.2">
      <c r="F924" s="23"/>
      <c r="G924" s="24"/>
      <c r="H924" s="25"/>
      <c r="J924" s="65"/>
    </row>
    <row r="925" spans="6:10" ht="14.25" customHeight="1" x14ac:dyDescent="0.2">
      <c r="F925" s="23"/>
      <c r="G925" s="24"/>
      <c r="H925" s="25"/>
      <c r="J925" s="65"/>
    </row>
    <row r="926" spans="6:10" ht="14.25" customHeight="1" x14ac:dyDescent="0.2">
      <c r="F926" s="23"/>
      <c r="G926" s="24"/>
      <c r="H926" s="25"/>
      <c r="J926" s="65"/>
    </row>
    <row r="927" spans="6:10" ht="14.25" customHeight="1" x14ac:dyDescent="0.2">
      <c r="F927" s="23"/>
      <c r="G927" s="24"/>
      <c r="H927" s="25"/>
      <c r="J927" s="65"/>
    </row>
    <row r="928" spans="6:10" ht="14.25" customHeight="1" x14ac:dyDescent="0.2">
      <c r="F928" s="23"/>
      <c r="G928" s="24"/>
      <c r="H928" s="25"/>
      <c r="J928" s="65"/>
    </row>
    <row r="929" spans="6:10" ht="14.25" customHeight="1" x14ac:dyDescent="0.2">
      <c r="F929" s="23"/>
      <c r="G929" s="24"/>
      <c r="H929" s="25"/>
      <c r="J929" s="65"/>
    </row>
    <row r="930" spans="6:10" ht="14.25" customHeight="1" x14ac:dyDescent="0.2">
      <c r="F930" s="23"/>
      <c r="G930" s="24"/>
      <c r="H930" s="25"/>
      <c r="J930" s="65"/>
    </row>
    <row r="931" spans="6:10" ht="14.25" customHeight="1" x14ac:dyDescent="0.2">
      <c r="F931" s="23"/>
      <c r="G931" s="24"/>
      <c r="H931" s="25"/>
      <c r="J931" s="65"/>
    </row>
    <row r="932" spans="6:10" ht="14.25" customHeight="1" x14ac:dyDescent="0.2">
      <c r="F932" s="23"/>
      <c r="G932" s="24"/>
      <c r="H932" s="25"/>
      <c r="J932" s="65"/>
    </row>
    <row r="933" spans="6:10" ht="14.25" customHeight="1" x14ac:dyDescent="0.2">
      <c r="F933" s="23"/>
      <c r="G933" s="24"/>
      <c r="H933" s="25"/>
      <c r="J933" s="65"/>
    </row>
    <row r="934" spans="6:10" ht="14.25" customHeight="1" x14ac:dyDescent="0.2">
      <c r="F934" s="23"/>
      <c r="G934" s="24"/>
      <c r="H934" s="25"/>
      <c r="J934" s="65"/>
    </row>
    <row r="935" spans="6:10" ht="14.25" customHeight="1" x14ac:dyDescent="0.2">
      <c r="F935" s="23"/>
      <c r="G935" s="24"/>
      <c r="H935" s="25"/>
      <c r="J935" s="65"/>
    </row>
    <row r="936" spans="6:10" ht="14.25" customHeight="1" x14ac:dyDescent="0.2">
      <c r="F936" s="23"/>
      <c r="G936" s="24"/>
      <c r="H936" s="25"/>
      <c r="J936" s="65"/>
    </row>
    <row r="937" spans="6:10" ht="14.25" customHeight="1" x14ac:dyDescent="0.2">
      <c r="F937" s="23"/>
      <c r="G937" s="24"/>
      <c r="H937" s="25"/>
      <c r="J937" s="65"/>
    </row>
    <row r="938" spans="6:10" ht="14.25" customHeight="1" x14ac:dyDescent="0.2">
      <c r="F938" s="23"/>
      <c r="G938" s="24"/>
      <c r="H938" s="25"/>
      <c r="J938" s="65"/>
    </row>
    <row r="939" spans="6:10" ht="14.25" customHeight="1" x14ac:dyDescent="0.2">
      <c r="F939" s="23"/>
      <c r="G939" s="24"/>
      <c r="H939" s="25"/>
      <c r="J939" s="65"/>
    </row>
    <row r="940" spans="6:10" ht="14.25" customHeight="1" x14ac:dyDescent="0.2">
      <c r="F940" s="23"/>
      <c r="G940" s="24"/>
      <c r="H940" s="25"/>
      <c r="J940" s="65"/>
    </row>
    <row r="941" spans="6:10" ht="14.25" customHeight="1" x14ac:dyDescent="0.2">
      <c r="F941" s="23"/>
      <c r="G941" s="24"/>
      <c r="H941" s="25"/>
      <c r="J941" s="65"/>
    </row>
    <row r="942" spans="6:10" ht="14.25" customHeight="1" x14ac:dyDescent="0.2">
      <c r="F942" s="23"/>
      <c r="G942" s="24"/>
      <c r="H942" s="25"/>
      <c r="J942" s="65"/>
    </row>
    <row r="943" spans="6:10" ht="14.25" customHeight="1" x14ac:dyDescent="0.2">
      <c r="F943" s="23"/>
      <c r="G943" s="24"/>
      <c r="H943" s="25"/>
      <c r="J943" s="65"/>
    </row>
    <row r="944" spans="6:10" ht="14.25" customHeight="1" x14ac:dyDescent="0.2">
      <c r="F944" s="23"/>
      <c r="G944" s="24"/>
      <c r="H944" s="25"/>
      <c r="J944" s="65"/>
    </row>
    <row r="945" spans="6:10" ht="14.25" customHeight="1" x14ac:dyDescent="0.2">
      <c r="F945" s="23"/>
      <c r="G945" s="24"/>
      <c r="H945" s="25"/>
      <c r="J945" s="65"/>
    </row>
    <row r="946" spans="6:10" ht="14.25" customHeight="1" x14ac:dyDescent="0.2">
      <c r="F946" s="23"/>
      <c r="G946" s="24"/>
      <c r="H946" s="25"/>
      <c r="J946" s="65"/>
    </row>
    <row r="947" spans="6:10" ht="14.25" customHeight="1" x14ac:dyDescent="0.2">
      <c r="F947" s="23"/>
      <c r="G947" s="24"/>
      <c r="H947" s="25"/>
      <c r="J947" s="65"/>
    </row>
    <row r="948" spans="6:10" ht="14.25" customHeight="1" x14ac:dyDescent="0.2">
      <c r="F948" s="23"/>
      <c r="G948" s="24"/>
      <c r="H948" s="25"/>
      <c r="J948" s="65"/>
    </row>
    <row r="949" spans="6:10" ht="14.25" customHeight="1" x14ac:dyDescent="0.2">
      <c r="F949" s="23"/>
      <c r="G949" s="24"/>
      <c r="H949" s="25"/>
      <c r="J949" s="65"/>
    </row>
    <row r="950" spans="6:10" ht="14.25" customHeight="1" x14ac:dyDescent="0.2">
      <c r="F950" s="23"/>
      <c r="G950" s="24"/>
      <c r="H950" s="25"/>
      <c r="J950" s="65"/>
    </row>
    <row r="951" spans="6:10" ht="14.25" customHeight="1" x14ac:dyDescent="0.2">
      <c r="F951" s="23"/>
      <c r="G951" s="24"/>
      <c r="H951" s="25"/>
      <c r="J951" s="65"/>
    </row>
    <row r="952" spans="6:10" ht="14.25" customHeight="1" x14ac:dyDescent="0.2">
      <c r="F952" s="23"/>
      <c r="G952" s="24"/>
      <c r="H952" s="25"/>
      <c r="J952" s="65"/>
    </row>
    <row r="953" spans="6:10" ht="14.25" customHeight="1" x14ac:dyDescent="0.2">
      <c r="F953" s="23"/>
      <c r="G953" s="24"/>
      <c r="H953" s="25"/>
      <c r="J953" s="65"/>
    </row>
    <row r="954" spans="6:10" ht="14.25" customHeight="1" x14ac:dyDescent="0.2">
      <c r="F954" s="23"/>
      <c r="G954" s="24"/>
      <c r="H954" s="25"/>
      <c r="J954" s="65"/>
    </row>
    <row r="955" spans="6:10" ht="14.25" customHeight="1" x14ac:dyDescent="0.2">
      <c r="F955" s="23"/>
      <c r="G955" s="24"/>
      <c r="H955" s="25"/>
      <c r="J955" s="65"/>
    </row>
    <row r="956" spans="6:10" ht="14.25" customHeight="1" x14ac:dyDescent="0.2">
      <c r="F956" s="23"/>
      <c r="G956" s="24"/>
      <c r="H956" s="25"/>
      <c r="J956" s="65"/>
    </row>
    <row r="957" spans="6:10" ht="14.25" customHeight="1" x14ac:dyDescent="0.2">
      <c r="F957" s="23"/>
      <c r="G957" s="24"/>
      <c r="H957" s="25"/>
      <c r="J957" s="65"/>
    </row>
    <row r="958" spans="6:10" ht="14.25" customHeight="1" x14ac:dyDescent="0.2">
      <c r="F958" s="23"/>
      <c r="G958" s="24"/>
      <c r="H958" s="25"/>
      <c r="J958" s="65"/>
    </row>
    <row r="959" spans="6:10" ht="14.25" customHeight="1" x14ac:dyDescent="0.2">
      <c r="F959" s="23"/>
      <c r="G959" s="24"/>
      <c r="H959" s="25"/>
      <c r="J959" s="65"/>
    </row>
    <row r="960" spans="6:10" ht="14.25" customHeight="1" x14ac:dyDescent="0.2">
      <c r="F960" s="23"/>
      <c r="G960" s="24"/>
      <c r="H960" s="25"/>
      <c r="J960" s="65"/>
    </row>
    <row r="961" spans="6:10" ht="14.25" customHeight="1" x14ac:dyDescent="0.2">
      <c r="F961" s="23"/>
      <c r="G961" s="24"/>
      <c r="H961" s="25"/>
      <c r="J961" s="65"/>
    </row>
    <row r="962" spans="6:10" ht="14.25" customHeight="1" x14ac:dyDescent="0.2">
      <c r="F962" s="23"/>
      <c r="G962" s="24"/>
      <c r="H962" s="25"/>
      <c r="J962" s="65"/>
    </row>
    <row r="963" spans="6:10" ht="14.25" customHeight="1" x14ac:dyDescent="0.2">
      <c r="F963" s="23"/>
      <c r="G963" s="24"/>
      <c r="H963" s="25"/>
      <c r="J963" s="65"/>
    </row>
    <row r="964" spans="6:10" ht="14.25" customHeight="1" x14ac:dyDescent="0.2">
      <c r="F964" s="23"/>
      <c r="G964" s="24"/>
      <c r="H964" s="25"/>
      <c r="J964" s="65"/>
    </row>
    <row r="965" spans="6:10" ht="14.25" customHeight="1" x14ac:dyDescent="0.2">
      <c r="F965" s="23"/>
      <c r="G965" s="24"/>
      <c r="H965" s="25"/>
      <c r="J965" s="65"/>
    </row>
    <row r="966" spans="6:10" ht="14.25" customHeight="1" x14ac:dyDescent="0.2">
      <c r="F966" s="23"/>
      <c r="G966" s="24"/>
      <c r="H966" s="25"/>
      <c r="J966" s="65"/>
    </row>
    <row r="967" spans="6:10" ht="14.25" customHeight="1" x14ac:dyDescent="0.2">
      <c r="F967" s="23"/>
      <c r="G967" s="24"/>
      <c r="H967" s="25"/>
      <c r="J967" s="65"/>
    </row>
    <row r="968" spans="6:10" ht="14.25" customHeight="1" x14ac:dyDescent="0.2">
      <c r="F968" s="23"/>
      <c r="G968" s="24"/>
      <c r="H968" s="25"/>
      <c r="J968" s="65"/>
    </row>
    <row r="969" spans="6:10" ht="14.25" customHeight="1" x14ac:dyDescent="0.2">
      <c r="F969" s="23"/>
      <c r="G969" s="24"/>
      <c r="H969" s="25"/>
      <c r="J969" s="65"/>
    </row>
    <row r="970" spans="6:10" ht="14.25" customHeight="1" x14ac:dyDescent="0.2">
      <c r="F970" s="23"/>
      <c r="G970" s="24"/>
      <c r="H970" s="25"/>
      <c r="J970" s="65"/>
    </row>
    <row r="971" spans="6:10" ht="14.25" customHeight="1" x14ac:dyDescent="0.2">
      <c r="F971" s="23"/>
      <c r="G971" s="24"/>
      <c r="H971" s="25"/>
      <c r="J971" s="65"/>
    </row>
    <row r="972" spans="6:10" ht="14.25" customHeight="1" x14ac:dyDescent="0.2">
      <c r="F972" s="23"/>
      <c r="G972" s="24"/>
      <c r="H972" s="25"/>
      <c r="J972" s="65"/>
    </row>
    <row r="973" spans="6:10" ht="14.25" customHeight="1" x14ac:dyDescent="0.2">
      <c r="F973" s="23"/>
      <c r="G973" s="24"/>
      <c r="H973" s="25"/>
      <c r="J973" s="65"/>
    </row>
    <row r="974" spans="6:10" ht="14.25" customHeight="1" x14ac:dyDescent="0.2">
      <c r="F974" s="23"/>
      <c r="G974" s="24"/>
      <c r="H974" s="25"/>
      <c r="J974" s="65"/>
    </row>
    <row r="975" spans="6:10" ht="14.25" customHeight="1" x14ac:dyDescent="0.2">
      <c r="F975" s="23"/>
      <c r="G975" s="24"/>
      <c r="H975" s="25"/>
      <c r="J975" s="65"/>
    </row>
    <row r="976" spans="6:10" ht="14.25" customHeight="1" x14ac:dyDescent="0.2">
      <c r="F976" s="23"/>
      <c r="G976" s="24"/>
      <c r="H976" s="25"/>
      <c r="J976" s="65"/>
    </row>
    <row r="977" spans="6:10" ht="14.25" customHeight="1" x14ac:dyDescent="0.2">
      <c r="F977" s="23"/>
      <c r="G977" s="24"/>
      <c r="H977" s="25"/>
      <c r="J977" s="65"/>
    </row>
    <row r="978" spans="6:10" ht="14.25" customHeight="1" x14ac:dyDescent="0.2">
      <c r="F978" s="23"/>
      <c r="G978" s="24"/>
      <c r="H978" s="25"/>
      <c r="J978" s="65"/>
    </row>
    <row r="979" spans="6:10" ht="14.25" customHeight="1" x14ac:dyDescent="0.2">
      <c r="F979" s="23"/>
      <c r="G979" s="24"/>
      <c r="H979" s="25"/>
      <c r="J979" s="65"/>
    </row>
    <row r="980" spans="6:10" ht="14.25" customHeight="1" x14ac:dyDescent="0.2">
      <c r="F980" s="23"/>
      <c r="G980" s="24"/>
      <c r="H980" s="25"/>
      <c r="J980" s="65"/>
    </row>
    <row r="981" spans="6:10" ht="14.25" customHeight="1" x14ac:dyDescent="0.2">
      <c r="F981" s="23"/>
      <c r="G981" s="24"/>
      <c r="H981" s="25"/>
      <c r="J981" s="65"/>
    </row>
    <row r="982" spans="6:10" ht="14.25" customHeight="1" x14ac:dyDescent="0.2">
      <c r="F982" s="23"/>
      <c r="G982" s="24"/>
      <c r="H982" s="25"/>
      <c r="J982" s="65"/>
    </row>
    <row r="983" spans="6:10" ht="14.25" customHeight="1" x14ac:dyDescent="0.2">
      <c r="F983" s="23"/>
      <c r="G983" s="24"/>
      <c r="H983" s="25"/>
      <c r="J983" s="65"/>
    </row>
    <row r="984" spans="6:10" ht="14.25" customHeight="1" x14ac:dyDescent="0.2">
      <c r="F984" s="23"/>
      <c r="G984" s="24"/>
      <c r="H984" s="25"/>
      <c r="J984" s="65"/>
    </row>
    <row r="985" spans="6:10" ht="14.25" customHeight="1" x14ac:dyDescent="0.2">
      <c r="F985" s="23"/>
      <c r="G985" s="24"/>
      <c r="H985" s="25"/>
      <c r="J985" s="65"/>
    </row>
    <row r="986" spans="6:10" ht="14.25" customHeight="1" x14ac:dyDescent="0.2">
      <c r="F986" s="23"/>
      <c r="G986" s="24"/>
      <c r="H986" s="25"/>
      <c r="J986" s="65"/>
    </row>
    <row r="987" spans="6:10" ht="14.25" customHeight="1" x14ac:dyDescent="0.2">
      <c r="F987" s="23"/>
      <c r="G987" s="24"/>
      <c r="H987" s="25"/>
      <c r="J987" s="65"/>
    </row>
    <row r="988" spans="6:10" ht="14.25" customHeight="1" x14ac:dyDescent="0.2">
      <c r="F988" s="23"/>
      <c r="G988" s="24"/>
      <c r="H988" s="25"/>
      <c r="J988" s="65"/>
    </row>
    <row r="989" spans="6:10" ht="14.25" customHeight="1" x14ac:dyDescent="0.2">
      <c r="F989" s="23"/>
      <c r="G989" s="24"/>
      <c r="H989" s="25"/>
      <c r="J989" s="65"/>
    </row>
    <row r="990" spans="6:10" ht="14.25" customHeight="1" x14ac:dyDescent="0.2">
      <c r="F990" s="23"/>
      <c r="G990" s="24"/>
      <c r="H990" s="25"/>
      <c r="J990" s="65"/>
    </row>
    <row r="991" spans="6:10" ht="14.25" customHeight="1" x14ac:dyDescent="0.2">
      <c r="F991" s="23"/>
      <c r="G991" s="24"/>
      <c r="H991" s="25"/>
      <c r="J991" s="65"/>
    </row>
    <row r="992" spans="6:10" ht="14.25" customHeight="1" x14ac:dyDescent="0.2">
      <c r="F992" s="23"/>
      <c r="G992" s="24"/>
      <c r="H992" s="25"/>
      <c r="J992" s="65"/>
    </row>
    <row r="993" spans="6:10" ht="14.25" customHeight="1" x14ac:dyDescent="0.2">
      <c r="F993" s="23"/>
      <c r="G993" s="24"/>
      <c r="H993" s="25"/>
      <c r="J993" s="65"/>
    </row>
    <row r="994" spans="6:10" ht="14.25" customHeight="1" x14ac:dyDescent="0.2">
      <c r="F994" s="23"/>
      <c r="G994" s="24"/>
      <c r="H994" s="25"/>
      <c r="J994" s="65"/>
    </row>
    <row r="995" spans="6:10" ht="14.25" customHeight="1" x14ac:dyDescent="0.2">
      <c r="F995" s="23"/>
      <c r="G995" s="24"/>
      <c r="H995" s="25"/>
      <c r="J995" s="65"/>
    </row>
    <row r="996" spans="6:10" ht="14.25" customHeight="1" x14ac:dyDescent="0.2">
      <c r="F996" s="23"/>
      <c r="G996" s="24"/>
      <c r="H996" s="25"/>
      <c r="J996" s="65"/>
    </row>
    <row r="997" spans="6:10" ht="14.25" customHeight="1" x14ac:dyDescent="0.2">
      <c r="F997" s="23"/>
      <c r="G997" s="24"/>
      <c r="H997" s="25"/>
      <c r="J997" s="65"/>
    </row>
    <row r="998" spans="6:10" ht="14.25" customHeight="1" x14ac:dyDescent="0.2">
      <c r="F998" s="23"/>
      <c r="G998" s="24"/>
      <c r="H998" s="25"/>
      <c r="J998" s="65"/>
    </row>
    <row r="999" spans="6:10" ht="14.25" customHeight="1" x14ac:dyDescent="0.2">
      <c r="F999" s="23"/>
      <c r="G999" s="24"/>
      <c r="H999" s="25"/>
      <c r="J999" s="65"/>
    </row>
    <row r="1000" spans="6:10" ht="14.25" customHeight="1" x14ac:dyDescent="0.2">
      <c r="F1000" s="23"/>
      <c r="G1000" s="24"/>
      <c r="H1000" s="25"/>
      <c r="J1000" s="65"/>
    </row>
    <row r="1001" spans="6:10" ht="14.25" customHeight="1" x14ac:dyDescent="0.2">
      <c r="F1001" s="23"/>
      <c r="G1001" s="24"/>
      <c r="H1001" s="25"/>
      <c r="J1001" s="65"/>
    </row>
    <row r="1002" spans="6:10" ht="14.25" customHeight="1" x14ac:dyDescent="0.2">
      <c r="F1002" s="23"/>
      <c r="G1002" s="24"/>
      <c r="H1002" s="25"/>
      <c r="J1002" s="65"/>
    </row>
    <row r="1003" spans="6:10" ht="14.25" customHeight="1" x14ac:dyDescent="0.2">
      <c r="F1003" s="23"/>
      <c r="G1003" s="24"/>
      <c r="H1003" s="25"/>
      <c r="J1003" s="65"/>
    </row>
    <row r="1004" spans="6:10" ht="14.25" customHeight="1" x14ac:dyDescent="0.2">
      <c r="F1004" s="23"/>
      <c r="G1004" s="24"/>
      <c r="H1004" s="25"/>
      <c r="J1004" s="65"/>
    </row>
    <row r="1005" spans="6:10" ht="14.25" customHeight="1" x14ac:dyDescent="0.2">
      <c r="F1005" s="23"/>
      <c r="G1005" s="24"/>
      <c r="H1005" s="25"/>
      <c r="J1005" s="65"/>
    </row>
  </sheetData>
  <conditionalFormatting sqref="I2:I100">
    <cfRule type="expression" dxfId="7" priority="1">
      <formula>$F2&lt;&gt;$J2</formula>
    </cfRule>
  </conditionalFormatting>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015"/>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33203125" customWidth="1"/>
    <col min="5" max="5" width="58" customWidth="1"/>
    <col min="6" max="6" width="20.5" customWidth="1"/>
    <col min="7" max="7" width="20.33203125" customWidth="1"/>
    <col min="8" max="8" width="9" customWidth="1"/>
    <col min="9" max="9" width="7.5" customWidth="1"/>
    <col min="10" max="10" width="7.33203125" customWidth="1"/>
    <col min="11" max="11" width="14.5" customWidth="1"/>
    <col min="12" max="12" width="16.5" customWidth="1"/>
    <col min="13" max="13" width="14.5" customWidth="1"/>
    <col min="14" max="14" width="13.5" customWidth="1"/>
    <col min="15" max="15" width="15.83203125" customWidth="1"/>
    <col min="16" max="31" width="8.6640625" customWidth="1"/>
  </cols>
  <sheetData>
    <row r="1" spans="1:31" ht="14.25" customHeight="1" x14ac:dyDescent="0.2">
      <c r="A1" s="4" t="s">
        <v>0</v>
      </c>
      <c r="B1" s="5"/>
      <c r="C1" s="5"/>
      <c r="D1" s="5"/>
      <c r="E1" s="5"/>
      <c r="F1" s="181" t="s">
        <v>827</v>
      </c>
      <c r="G1" s="181" t="s">
        <v>956</v>
      </c>
      <c r="H1" s="6"/>
      <c r="I1" s="10" t="b">
        <v>0</v>
      </c>
      <c r="J1" s="10"/>
      <c r="K1" s="10"/>
      <c r="L1" s="10"/>
      <c r="M1" s="10"/>
      <c r="N1" s="10"/>
      <c r="O1" s="10"/>
      <c r="P1" s="10"/>
      <c r="Q1" s="10"/>
      <c r="R1" s="10"/>
      <c r="S1" s="10"/>
      <c r="T1" s="10"/>
      <c r="U1" s="10"/>
      <c r="V1" s="10"/>
      <c r="W1" s="10"/>
      <c r="X1" s="10"/>
      <c r="Y1" s="10"/>
      <c r="Z1" s="10"/>
      <c r="AA1" s="10"/>
      <c r="AB1" s="10"/>
      <c r="AC1" s="10"/>
      <c r="AD1" s="10"/>
      <c r="AE1" s="10"/>
    </row>
    <row r="2" spans="1:31" ht="14.25" customHeight="1" x14ac:dyDescent="0.2">
      <c r="A2" s="12" t="s">
        <v>6</v>
      </c>
      <c r="B2" s="12"/>
      <c r="C2" s="12"/>
      <c r="D2" s="13"/>
      <c r="E2" s="13"/>
      <c r="F2" s="145">
        <v>8134731000</v>
      </c>
      <c r="G2" s="150"/>
      <c r="H2" s="22"/>
      <c r="I2" s="2" t="b">
        <v>0</v>
      </c>
    </row>
    <row r="3" spans="1:31" ht="14.25" customHeight="1" x14ac:dyDescent="0.2">
      <c r="A3" s="12" t="s">
        <v>7</v>
      </c>
      <c r="B3" s="12"/>
      <c r="C3" s="12"/>
      <c r="D3" s="13"/>
      <c r="E3" s="13"/>
      <c r="F3" s="145">
        <v>16540729000</v>
      </c>
      <c r="G3" s="150"/>
      <c r="H3" s="22"/>
      <c r="I3" s="2" t="b">
        <v>0</v>
      </c>
    </row>
    <row r="4" spans="1:31" ht="14.25" customHeight="1" x14ac:dyDescent="0.2">
      <c r="A4" s="12" t="s">
        <v>8</v>
      </c>
      <c r="B4" s="12"/>
      <c r="C4" s="12"/>
      <c r="D4" s="19"/>
      <c r="E4" s="19"/>
      <c r="F4" s="146">
        <v>613189023000</v>
      </c>
      <c r="G4" s="150"/>
      <c r="H4" s="22"/>
      <c r="I4" s="2" t="b">
        <v>0</v>
      </c>
    </row>
    <row r="5" spans="1:31" ht="14.25" customHeight="1" x14ac:dyDescent="0.2">
      <c r="A5" s="21" t="s">
        <v>9</v>
      </c>
      <c r="B5" s="21" t="s">
        <v>10</v>
      </c>
      <c r="C5" s="21"/>
      <c r="D5" s="21"/>
      <c r="E5" s="78"/>
      <c r="F5" s="182" t="s">
        <v>832</v>
      </c>
      <c r="G5" s="61"/>
      <c r="I5" s="2" t="b">
        <v>0</v>
      </c>
    </row>
    <row r="6" spans="1:31" ht="14.25" customHeight="1" x14ac:dyDescent="0.2">
      <c r="A6" s="21" t="s">
        <v>11</v>
      </c>
      <c r="B6" s="21" t="s">
        <v>12</v>
      </c>
      <c r="C6" s="21"/>
      <c r="D6" s="21"/>
      <c r="E6" s="78"/>
      <c r="F6" s="182" t="s">
        <v>833</v>
      </c>
      <c r="G6" s="150"/>
      <c r="H6" s="22"/>
      <c r="I6" s="2" t="b">
        <v>0</v>
      </c>
    </row>
    <row r="7" spans="1:31" ht="14.25" customHeight="1" x14ac:dyDescent="0.2">
      <c r="A7" s="21" t="s">
        <v>13</v>
      </c>
      <c r="B7" s="21" t="s">
        <v>14</v>
      </c>
      <c r="C7" s="21"/>
      <c r="D7" s="21"/>
      <c r="E7" s="78"/>
      <c r="F7" s="108" t="s">
        <v>834</v>
      </c>
      <c r="G7" s="150"/>
      <c r="H7" s="22"/>
      <c r="I7" s="2" t="b">
        <v>0</v>
      </c>
    </row>
    <row r="8" spans="1:31" ht="14.25" customHeight="1" x14ac:dyDescent="0.2">
      <c r="A8" s="26"/>
      <c r="B8" s="21" t="s">
        <v>15</v>
      </c>
      <c r="C8" s="26"/>
      <c r="D8" s="26"/>
      <c r="E8" s="84"/>
      <c r="F8" s="182">
        <v>286223564000</v>
      </c>
      <c r="G8" s="182">
        <v>286223564000</v>
      </c>
      <c r="H8" s="22"/>
      <c r="I8" s="2" t="b">
        <v>0</v>
      </c>
    </row>
    <row r="9" spans="1:31" ht="14.25" customHeight="1" x14ac:dyDescent="0.2">
      <c r="A9" s="21"/>
      <c r="B9" s="21"/>
      <c r="C9" s="27" t="s">
        <v>16</v>
      </c>
      <c r="D9" s="27"/>
      <c r="E9" s="176"/>
      <c r="F9" s="160">
        <v>64982093000</v>
      </c>
      <c r="G9" s="150"/>
      <c r="H9" s="22" t="s">
        <v>957</v>
      </c>
      <c r="I9" s="2" t="b">
        <v>1</v>
      </c>
    </row>
    <row r="10" spans="1:31" ht="14.25" customHeight="1" x14ac:dyDescent="0.2">
      <c r="A10" s="26"/>
      <c r="B10" s="26"/>
      <c r="C10" s="177" t="s">
        <v>837</v>
      </c>
      <c r="D10" s="178"/>
      <c r="E10" s="179"/>
      <c r="F10" s="182">
        <v>20595697000</v>
      </c>
      <c r="G10" s="150"/>
      <c r="H10" s="22"/>
      <c r="I10" s="2" t="b">
        <v>1</v>
      </c>
      <c r="K10" s="2">
        <v>7270277000</v>
      </c>
      <c r="L10" s="2">
        <v>7557862000</v>
      </c>
      <c r="M10" s="2">
        <v>5767558000</v>
      </c>
      <c r="N10" s="81">
        <f>SUM(K10, L10, M10)</f>
        <v>20595697000</v>
      </c>
    </row>
    <row r="11" spans="1:31" ht="14.25" customHeight="1" x14ac:dyDescent="0.2">
      <c r="A11" s="26"/>
      <c r="B11" s="26"/>
      <c r="C11" s="34"/>
      <c r="D11" s="26" t="s">
        <v>839</v>
      </c>
      <c r="E11" s="84"/>
      <c r="F11" s="182">
        <v>7270277000</v>
      </c>
      <c r="G11" s="150"/>
      <c r="H11" s="22"/>
      <c r="I11" s="2" t="b">
        <v>0</v>
      </c>
    </row>
    <row r="12" spans="1:31" ht="14.25" customHeight="1" x14ac:dyDescent="0.2">
      <c r="A12" s="26"/>
      <c r="B12" s="26"/>
      <c r="C12" s="34"/>
      <c r="E12" s="84" t="s">
        <v>841</v>
      </c>
      <c r="F12" s="182">
        <v>6113277000</v>
      </c>
      <c r="G12" s="150"/>
      <c r="H12" s="22"/>
      <c r="I12" s="2" t="b">
        <v>1</v>
      </c>
    </row>
    <row r="13" spans="1:31" ht="14.25" customHeight="1" x14ac:dyDescent="0.2">
      <c r="A13" s="26"/>
      <c r="B13" s="26"/>
      <c r="C13" s="34"/>
      <c r="D13" s="26"/>
      <c r="E13" s="26" t="s">
        <v>728</v>
      </c>
      <c r="F13" s="182">
        <v>1157000000</v>
      </c>
      <c r="G13" s="150"/>
      <c r="H13" s="22" t="s">
        <v>958</v>
      </c>
      <c r="I13" s="2" t="b">
        <v>1</v>
      </c>
    </row>
    <row r="14" spans="1:31" ht="14.25" customHeight="1" x14ac:dyDescent="0.2">
      <c r="A14" s="26"/>
      <c r="B14" s="26"/>
      <c r="C14" s="34"/>
      <c r="D14" s="26" t="s">
        <v>844</v>
      </c>
      <c r="E14" s="84"/>
      <c r="F14" s="182">
        <v>7557862000</v>
      </c>
      <c r="G14" s="150"/>
      <c r="H14" s="22"/>
      <c r="I14" s="2" t="b">
        <v>1</v>
      </c>
    </row>
    <row r="15" spans="1:31" ht="14.25" customHeight="1" x14ac:dyDescent="0.2">
      <c r="A15" s="26"/>
      <c r="B15" s="26"/>
      <c r="C15" s="34"/>
      <c r="D15" s="26" t="s">
        <v>846</v>
      </c>
      <c r="E15" s="84"/>
      <c r="F15" s="182">
        <v>5767558000</v>
      </c>
      <c r="G15" s="150"/>
      <c r="H15" s="22"/>
      <c r="I15" s="2" t="b">
        <v>1</v>
      </c>
    </row>
    <row r="16" spans="1:31" ht="14.25" customHeight="1" x14ac:dyDescent="0.2">
      <c r="A16" s="26"/>
      <c r="B16" s="26"/>
      <c r="C16" s="177" t="s">
        <v>848</v>
      </c>
      <c r="D16" s="178"/>
      <c r="E16" s="179"/>
      <c r="F16" s="182">
        <v>20531403000</v>
      </c>
      <c r="G16" s="150"/>
      <c r="H16" s="22"/>
      <c r="I16" s="2" t="b">
        <v>1</v>
      </c>
      <c r="K16" s="2">
        <v>5853623000</v>
      </c>
      <c r="L16" s="2">
        <v>8034710000</v>
      </c>
      <c r="M16" s="2">
        <v>6643070000</v>
      </c>
      <c r="N16" s="81">
        <f>SUM(K16, L16, M16)</f>
        <v>20531403000</v>
      </c>
    </row>
    <row r="17" spans="1:14" ht="14.25" customHeight="1" x14ac:dyDescent="0.2">
      <c r="A17" s="26"/>
      <c r="B17" s="26"/>
      <c r="C17" s="178" t="s">
        <v>850</v>
      </c>
      <c r="D17" s="178"/>
      <c r="E17" s="179"/>
      <c r="F17" s="182">
        <v>18176856000</v>
      </c>
      <c r="G17" s="150"/>
      <c r="H17" s="2" t="s">
        <v>852</v>
      </c>
      <c r="I17" s="2" t="b">
        <v>1</v>
      </c>
      <c r="K17" s="2">
        <v>3598640000</v>
      </c>
      <c r="L17" s="2">
        <v>8678833000</v>
      </c>
      <c r="M17" s="2">
        <v>5899383000</v>
      </c>
      <c r="N17" s="81">
        <f>SUM(K17,L17,M17)</f>
        <v>18176856000</v>
      </c>
    </row>
    <row r="18" spans="1:14" ht="14.25" customHeight="1" x14ac:dyDescent="0.2">
      <c r="A18" s="26"/>
      <c r="B18" s="26"/>
      <c r="C18" s="178" t="s">
        <v>853</v>
      </c>
      <c r="D18" s="178"/>
      <c r="E18" s="179"/>
      <c r="F18" s="182">
        <v>5678137000</v>
      </c>
      <c r="G18" s="150"/>
      <c r="H18" s="2" t="s">
        <v>959</v>
      </c>
      <c r="I18" s="2" t="b">
        <v>1</v>
      </c>
      <c r="K18" s="2">
        <v>1858225000</v>
      </c>
      <c r="L18" s="2">
        <v>2430667000</v>
      </c>
      <c r="M18" s="2">
        <v>1389245000</v>
      </c>
      <c r="N18" s="81">
        <f>SUM(K18, L18, M18)</f>
        <v>5678137000</v>
      </c>
    </row>
    <row r="19" spans="1:14" ht="14.25" customHeight="1" x14ac:dyDescent="0.2">
      <c r="A19" s="21"/>
      <c r="B19" s="21"/>
      <c r="C19" s="154"/>
      <c r="D19" s="154"/>
      <c r="E19" s="183" t="s">
        <v>804</v>
      </c>
      <c r="F19" s="159">
        <f>SUM(F10,F16,F17,F18)</f>
        <v>64982093000</v>
      </c>
      <c r="G19" s="150"/>
      <c r="I19" s="2" t="b">
        <v>0</v>
      </c>
    </row>
    <row r="20" spans="1:14" ht="14.25" customHeight="1" x14ac:dyDescent="0.2">
      <c r="A20" s="21"/>
      <c r="B20" s="21"/>
      <c r="C20" s="27" t="s">
        <v>21</v>
      </c>
      <c r="D20" s="27"/>
      <c r="E20" s="176"/>
      <c r="F20" s="160">
        <v>185507020000</v>
      </c>
      <c r="G20" s="150"/>
      <c r="I20" s="2" t="b">
        <v>1</v>
      </c>
    </row>
    <row r="21" spans="1:14" ht="14.25" customHeight="1" x14ac:dyDescent="0.2">
      <c r="A21" s="26"/>
      <c r="B21" s="26"/>
      <c r="C21" s="26" t="s">
        <v>274</v>
      </c>
      <c r="D21" s="26"/>
      <c r="E21" s="84"/>
      <c r="F21" s="150">
        <v>63776707000</v>
      </c>
      <c r="G21" s="61"/>
      <c r="H21" s="2" t="s">
        <v>856</v>
      </c>
      <c r="I21" s="2" t="b">
        <v>1</v>
      </c>
      <c r="K21" s="184">
        <v>30270589000</v>
      </c>
      <c r="L21" s="184">
        <v>24241689000</v>
      </c>
      <c r="M21" s="2">
        <v>9264429000</v>
      </c>
      <c r="N21" s="81">
        <f>SUM(K21, L21, M21)</f>
        <v>63776707000</v>
      </c>
    </row>
    <row r="22" spans="1:14" ht="14.25" customHeight="1" x14ac:dyDescent="0.2">
      <c r="A22" s="26"/>
      <c r="B22" s="26"/>
      <c r="C22" s="26"/>
      <c r="D22" s="26" t="s">
        <v>718</v>
      </c>
      <c r="E22" s="84"/>
      <c r="F22" s="150">
        <v>30270589000</v>
      </c>
      <c r="G22" s="61"/>
      <c r="I22" s="2" t="b">
        <v>1</v>
      </c>
    </row>
    <row r="23" spans="1:14" ht="14.25" customHeight="1" x14ac:dyDescent="0.2">
      <c r="A23" s="26"/>
      <c r="B23" s="26"/>
      <c r="C23" s="26"/>
      <c r="D23" s="26" t="s">
        <v>719</v>
      </c>
      <c r="E23" s="84"/>
      <c r="F23" s="150">
        <v>24241689000</v>
      </c>
      <c r="G23" s="61"/>
      <c r="I23" s="2" t="b">
        <v>1</v>
      </c>
    </row>
    <row r="24" spans="1:14" ht="14.25" customHeight="1" x14ac:dyDescent="0.2">
      <c r="A24" s="26"/>
      <c r="B24" s="26"/>
      <c r="C24" s="26"/>
      <c r="D24" s="26" t="s">
        <v>720</v>
      </c>
      <c r="E24" s="84"/>
      <c r="F24" s="150">
        <v>9264429000</v>
      </c>
      <c r="G24" s="61"/>
      <c r="I24" s="2" t="b">
        <v>1</v>
      </c>
    </row>
    <row r="25" spans="1:14" ht="14.25" customHeight="1" x14ac:dyDescent="0.2">
      <c r="A25" s="26"/>
      <c r="B25" s="26"/>
      <c r="C25" s="26" t="s">
        <v>23</v>
      </c>
      <c r="D25" s="26"/>
      <c r="E25" s="84"/>
      <c r="F25" s="150">
        <v>57297774000</v>
      </c>
      <c r="G25" s="61"/>
      <c r="I25" s="2" t="b">
        <v>1</v>
      </c>
    </row>
    <row r="26" spans="1:14" ht="14.25" customHeight="1" x14ac:dyDescent="0.2">
      <c r="A26" s="26"/>
      <c r="B26" s="26"/>
      <c r="C26" s="26"/>
      <c r="D26" s="26" t="s">
        <v>23</v>
      </c>
      <c r="E26" s="84"/>
      <c r="F26" s="150">
        <v>54798302000</v>
      </c>
      <c r="G26" s="61"/>
      <c r="I26" s="2" t="b">
        <v>1</v>
      </c>
    </row>
    <row r="27" spans="1:14" ht="14.25" customHeight="1" x14ac:dyDescent="0.2">
      <c r="A27" s="26"/>
      <c r="B27" s="26"/>
      <c r="C27" s="26"/>
      <c r="D27" s="26" t="s">
        <v>728</v>
      </c>
      <c r="E27" s="84"/>
      <c r="F27" s="150">
        <v>2499472000</v>
      </c>
      <c r="G27" s="61"/>
      <c r="I27" s="2" t="b">
        <v>1</v>
      </c>
    </row>
    <row r="28" spans="1:14" ht="14.25" customHeight="1" x14ac:dyDescent="0.2">
      <c r="A28" s="26"/>
      <c r="B28" s="26"/>
      <c r="C28" s="26"/>
      <c r="D28" s="26"/>
      <c r="E28" s="26" t="s">
        <v>863</v>
      </c>
      <c r="F28" s="150">
        <v>1650000000</v>
      </c>
      <c r="G28" s="61"/>
      <c r="I28" s="2" t="b">
        <v>1</v>
      </c>
    </row>
    <row r="29" spans="1:14" ht="14.25" customHeight="1" x14ac:dyDescent="0.2">
      <c r="A29" s="26"/>
      <c r="B29" s="26"/>
      <c r="C29" s="26"/>
      <c r="D29" s="26"/>
      <c r="E29" s="26" t="s">
        <v>865</v>
      </c>
      <c r="F29" s="150">
        <v>348057000</v>
      </c>
      <c r="G29" s="61"/>
      <c r="I29" s="2" t="b">
        <v>1</v>
      </c>
    </row>
    <row r="30" spans="1:14" ht="14.25" customHeight="1" x14ac:dyDescent="0.2">
      <c r="A30" s="26"/>
      <c r="B30" s="26"/>
      <c r="C30" s="26"/>
      <c r="D30" s="26"/>
      <c r="E30" s="26" t="s">
        <v>867</v>
      </c>
      <c r="F30" s="150">
        <v>451415000</v>
      </c>
      <c r="G30" s="61"/>
      <c r="I30" s="2" t="b">
        <v>1</v>
      </c>
    </row>
    <row r="31" spans="1:14" ht="14.25" customHeight="1" x14ac:dyDescent="0.2">
      <c r="A31" s="26"/>
      <c r="B31" s="26"/>
      <c r="C31" s="26"/>
      <c r="D31" s="26"/>
      <c r="E31" s="26" t="s">
        <v>869</v>
      </c>
      <c r="F31" s="150">
        <v>50000000</v>
      </c>
      <c r="G31" s="61"/>
      <c r="I31" s="2" t="b">
        <v>1</v>
      </c>
    </row>
    <row r="32" spans="1:14" ht="14.25" customHeight="1" x14ac:dyDescent="0.2">
      <c r="A32" s="26"/>
      <c r="B32" s="26"/>
      <c r="C32" s="26" t="s">
        <v>24</v>
      </c>
      <c r="D32" s="26"/>
      <c r="E32" s="84"/>
      <c r="F32" s="150">
        <v>35962996000</v>
      </c>
      <c r="G32" s="61"/>
      <c r="I32" s="2" t="b">
        <v>1</v>
      </c>
    </row>
    <row r="33" spans="1:14" ht="14.25" customHeight="1" x14ac:dyDescent="0.2">
      <c r="A33" s="26"/>
      <c r="B33" s="26"/>
      <c r="C33" s="26"/>
      <c r="D33" s="26" t="s">
        <v>24</v>
      </c>
      <c r="E33" s="84"/>
      <c r="F33" s="150">
        <v>35812996000</v>
      </c>
      <c r="G33" s="61"/>
      <c r="I33" s="2" t="b">
        <v>1</v>
      </c>
    </row>
    <row r="34" spans="1:14" ht="14.25" customHeight="1" x14ac:dyDescent="0.2">
      <c r="A34" s="26"/>
      <c r="B34" s="26"/>
      <c r="C34" s="26"/>
      <c r="D34" s="26" t="s">
        <v>728</v>
      </c>
      <c r="E34" s="84"/>
      <c r="F34" s="150">
        <v>150000000</v>
      </c>
      <c r="G34" s="61"/>
      <c r="I34" s="2" t="b">
        <v>1</v>
      </c>
    </row>
    <row r="35" spans="1:14" ht="14.25" customHeight="1" x14ac:dyDescent="0.2">
      <c r="A35" s="26"/>
      <c r="B35" s="26"/>
      <c r="C35" s="26"/>
      <c r="D35" s="26"/>
      <c r="E35" s="26" t="s">
        <v>873</v>
      </c>
      <c r="F35" s="150">
        <v>50000000</v>
      </c>
      <c r="G35" s="61"/>
      <c r="I35" s="2" t="b">
        <v>1</v>
      </c>
    </row>
    <row r="36" spans="1:14" ht="14.25" customHeight="1" x14ac:dyDescent="0.2">
      <c r="A36" s="26"/>
      <c r="B36" s="26"/>
      <c r="C36" s="26"/>
      <c r="D36" s="26"/>
      <c r="E36" s="26" t="s">
        <v>874</v>
      </c>
      <c r="F36" s="150">
        <v>100000000</v>
      </c>
      <c r="G36" s="61"/>
      <c r="I36" s="2" t="b">
        <v>1</v>
      </c>
    </row>
    <row r="37" spans="1:14" ht="14.25" customHeight="1" x14ac:dyDescent="0.2">
      <c r="A37" s="26"/>
      <c r="B37" s="26"/>
      <c r="C37" s="26" t="s">
        <v>25</v>
      </c>
      <c r="D37" s="26"/>
      <c r="E37" s="84"/>
      <c r="F37" s="150">
        <v>5238051000</v>
      </c>
      <c r="G37" s="61"/>
      <c r="H37" s="2" t="s">
        <v>960</v>
      </c>
      <c r="I37" s="2" t="b">
        <v>1</v>
      </c>
    </row>
    <row r="38" spans="1:14" ht="14.25" customHeight="1" x14ac:dyDescent="0.2">
      <c r="A38" s="26"/>
      <c r="B38" s="26"/>
      <c r="C38" s="26"/>
      <c r="D38" s="26" t="s">
        <v>25</v>
      </c>
      <c r="E38" s="84"/>
      <c r="F38" s="150">
        <v>4538051000</v>
      </c>
      <c r="G38" s="61"/>
      <c r="I38" s="2" t="b">
        <v>1</v>
      </c>
    </row>
    <row r="39" spans="1:14" ht="14.25" customHeight="1" x14ac:dyDescent="0.2">
      <c r="A39" s="26"/>
      <c r="B39" s="26"/>
      <c r="C39" s="26"/>
      <c r="D39" s="26" t="s">
        <v>93</v>
      </c>
      <c r="E39" s="84"/>
      <c r="F39" s="150">
        <v>700000000</v>
      </c>
      <c r="G39" s="61"/>
      <c r="I39" s="2" t="b">
        <v>1</v>
      </c>
    </row>
    <row r="40" spans="1:14" ht="14.25" customHeight="1" x14ac:dyDescent="0.2">
      <c r="A40" s="26"/>
      <c r="B40" s="26"/>
      <c r="C40" s="26"/>
      <c r="D40" s="26"/>
      <c r="E40" s="26" t="s">
        <v>879</v>
      </c>
      <c r="F40" s="150">
        <v>700000000</v>
      </c>
      <c r="G40" s="61"/>
      <c r="I40" s="2" t="b">
        <v>1</v>
      </c>
    </row>
    <row r="41" spans="1:14" ht="14.25" customHeight="1" x14ac:dyDescent="0.2">
      <c r="A41" s="26"/>
      <c r="B41" s="26"/>
      <c r="C41" s="26" t="s">
        <v>880</v>
      </c>
      <c r="D41" s="26"/>
      <c r="E41" s="84"/>
      <c r="F41" s="150">
        <v>12206435000</v>
      </c>
      <c r="G41" s="61"/>
      <c r="I41" s="2" t="b">
        <v>1</v>
      </c>
      <c r="J41" s="2">
        <v>1313973000</v>
      </c>
      <c r="K41" s="2">
        <v>6688989000</v>
      </c>
      <c r="L41" s="2">
        <v>4203473000</v>
      </c>
      <c r="M41" s="2">
        <f t="shared" ref="M41:M42" si="0">SUM(J41, K41, L41)</f>
        <v>12206435000</v>
      </c>
      <c r="N41" s="2" t="s">
        <v>882</v>
      </c>
    </row>
    <row r="42" spans="1:14" ht="14.25" customHeight="1" x14ac:dyDescent="0.2">
      <c r="A42" s="26"/>
      <c r="B42" s="26"/>
      <c r="C42" s="26" t="s">
        <v>961</v>
      </c>
      <c r="D42" s="26"/>
      <c r="E42" s="84"/>
      <c r="F42" s="150">
        <v>11025057000</v>
      </c>
      <c r="G42" s="61"/>
      <c r="I42" s="2" t="b">
        <v>1</v>
      </c>
      <c r="J42" s="2">
        <v>36043000</v>
      </c>
      <c r="K42" s="2">
        <v>3827928000</v>
      </c>
      <c r="L42" s="2">
        <v>7161086000</v>
      </c>
      <c r="M42" s="2">
        <f t="shared" si="0"/>
        <v>11025057000</v>
      </c>
    </row>
    <row r="43" spans="1:14" ht="14.25" customHeight="1" x14ac:dyDescent="0.2">
      <c r="A43" s="21"/>
      <c r="B43" s="21"/>
      <c r="C43" s="154"/>
      <c r="D43" s="154"/>
      <c r="E43" s="183" t="s">
        <v>804</v>
      </c>
      <c r="F43" s="159">
        <f>SUM(F21,F25,F32,F37,F41,F42)</f>
        <v>185507020000</v>
      </c>
      <c r="G43" s="150"/>
      <c r="H43" s="22"/>
      <c r="I43" s="2" t="b">
        <v>0</v>
      </c>
    </row>
    <row r="44" spans="1:14" ht="14.25" customHeight="1" x14ac:dyDescent="0.2">
      <c r="A44" s="21"/>
      <c r="B44" s="21"/>
      <c r="C44" s="27" t="s">
        <v>28</v>
      </c>
      <c r="D44" s="27"/>
      <c r="E44" s="176"/>
      <c r="F44" s="160">
        <v>35734451000</v>
      </c>
      <c r="G44" s="150"/>
      <c r="H44" s="22" t="s">
        <v>888</v>
      </c>
      <c r="I44" s="2" t="b">
        <v>0</v>
      </c>
    </row>
    <row r="45" spans="1:14" ht="14.25" customHeight="1" x14ac:dyDescent="0.2">
      <c r="A45" s="26"/>
      <c r="B45" s="26"/>
      <c r="C45" s="26" t="s">
        <v>103</v>
      </c>
      <c r="D45" s="37"/>
      <c r="F45" s="150">
        <v>127000000</v>
      </c>
      <c r="G45" s="150"/>
      <c r="H45" s="22"/>
      <c r="I45" s="2" t="b">
        <v>1</v>
      </c>
    </row>
    <row r="46" spans="1:14" ht="14.25" customHeight="1" x14ac:dyDescent="0.2">
      <c r="A46" s="26"/>
      <c r="B46" s="26"/>
      <c r="C46" s="26" t="s">
        <v>29</v>
      </c>
      <c r="D46" s="37"/>
      <c r="F46" s="150">
        <v>4140904000</v>
      </c>
      <c r="G46" s="150"/>
      <c r="H46" s="22"/>
      <c r="I46" s="2" t="b">
        <v>1</v>
      </c>
    </row>
    <row r="47" spans="1:14" ht="14.25" customHeight="1" x14ac:dyDescent="0.2">
      <c r="A47" s="26"/>
      <c r="B47" s="26"/>
      <c r="C47" s="26" t="s">
        <v>30</v>
      </c>
      <c r="D47" s="37"/>
      <c r="F47" s="185">
        <v>4809388000</v>
      </c>
      <c r="G47" s="150"/>
      <c r="H47" s="22"/>
      <c r="I47" s="2" t="b">
        <v>1</v>
      </c>
    </row>
    <row r="48" spans="1:14" ht="14.25" customHeight="1" x14ac:dyDescent="0.2">
      <c r="A48" s="26"/>
      <c r="B48" s="26"/>
      <c r="C48" s="26" t="s">
        <v>31</v>
      </c>
      <c r="D48" s="37"/>
      <c r="F48" s="150">
        <v>3239493000</v>
      </c>
      <c r="G48" s="150"/>
      <c r="H48" s="22"/>
      <c r="I48" s="2" t="b">
        <v>1</v>
      </c>
    </row>
    <row r="49" spans="1:9" ht="14.25" customHeight="1" x14ac:dyDescent="0.2">
      <c r="A49" s="26"/>
      <c r="B49" s="26"/>
      <c r="C49" s="26"/>
      <c r="D49" s="37" t="s">
        <v>31</v>
      </c>
      <c r="E49" s="2"/>
      <c r="F49" s="150">
        <v>3150073000</v>
      </c>
      <c r="G49" s="150"/>
      <c r="H49" s="22"/>
      <c r="I49" s="2" t="b">
        <v>1</v>
      </c>
    </row>
    <row r="50" spans="1:9" ht="14.25" customHeight="1" x14ac:dyDescent="0.2">
      <c r="A50" s="26"/>
      <c r="B50" s="26"/>
      <c r="C50" s="26"/>
      <c r="D50" s="37" t="s">
        <v>728</v>
      </c>
      <c r="E50" s="2"/>
      <c r="F50" s="150">
        <v>89420000</v>
      </c>
      <c r="G50" s="150"/>
      <c r="H50" s="22"/>
      <c r="I50" s="2" t="b">
        <v>1</v>
      </c>
    </row>
    <row r="51" spans="1:9" ht="14.25" customHeight="1" x14ac:dyDescent="0.2">
      <c r="A51" s="26"/>
      <c r="B51" s="26"/>
      <c r="C51" s="26"/>
      <c r="D51" s="37"/>
      <c r="E51" s="2" t="s">
        <v>895</v>
      </c>
      <c r="F51" s="150" t="s">
        <v>962</v>
      </c>
      <c r="G51" s="150"/>
      <c r="H51" s="22"/>
      <c r="I51" s="2" t="b">
        <v>1</v>
      </c>
    </row>
    <row r="52" spans="1:9" ht="14.25" customHeight="1" x14ac:dyDescent="0.2">
      <c r="A52" s="26"/>
      <c r="B52" s="26"/>
      <c r="C52" s="26" t="s">
        <v>32</v>
      </c>
      <c r="D52" s="37"/>
      <c r="F52" s="150">
        <v>19192516000</v>
      </c>
      <c r="G52" s="150"/>
      <c r="H52" s="22"/>
      <c r="I52" s="2" t="b">
        <v>1</v>
      </c>
    </row>
    <row r="53" spans="1:9" ht="14.25" customHeight="1" x14ac:dyDescent="0.2">
      <c r="A53" s="26"/>
      <c r="B53" s="26"/>
      <c r="C53" s="26" t="s">
        <v>33</v>
      </c>
      <c r="D53" s="37"/>
      <c r="F53" s="150">
        <v>4225150000</v>
      </c>
      <c r="G53" s="61"/>
      <c r="I53" s="2" t="b">
        <v>1</v>
      </c>
    </row>
    <row r="54" spans="1:9" ht="14.25" customHeight="1" x14ac:dyDescent="0.2">
      <c r="A54" s="26"/>
      <c r="B54" s="21"/>
      <c r="C54" s="26"/>
      <c r="D54" s="26" t="s">
        <v>33</v>
      </c>
      <c r="E54" s="84"/>
      <c r="F54" s="150">
        <v>3425150000</v>
      </c>
      <c r="G54" s="61"/>
      <c r="I54" s="2" t="b">
        <v>1</v>
      </c>
    </row>
    <row r="55" spans="1:9" ht="14.25" customHeight="1" x14ac:dyDescent="0.2">
      <c r="A55" s="26"/>
      <c r="B55" s="21"/>
      <c r="C55" s="26"/>
      <c r="D55" s="26" t="s">
        <v>728</v>
      </c>
      <c r="E55" s="84"/>
      <c r="F55" s="150">
        <v>800000000</v>
      </c>
      <c r="G55" s="61"/>
      <c r="I55" s="2" t="b">
        <v>1</v>
      </c>
    </row>
    <row r="56" spans="1:9" ht="14.25" customHeight="1" x14ac:dyDescent="0.2">
      <c r="A56" s="26"/>
      <c r="B56" s="21"/>
      <c r="C56" s="26"/>
      <c r="D56" s="26"/>
      <c r="E56" s="26" t="s">
        <v>900</v>
      </c>
      <c r="F56" s="150">
        <v>700000000</v>
      </c>
      <c r="G56" s="61"/>
      <c r="I56" s="2" t="b">
        <v>1</v>
      </c>
    </row>
    <row r="57" spans="1:9" ht="14.25" customHeight="1" x14ac:dyDescent="0.2">
      <c r="A57" s="26"/>
      <c r="B57" s="21"/>
      <c r="C57" s="26"/>
      <c r="D57" s="26"/>
      <c r="E57" s="26" t="s">
        <v>901</v>
      </c>
      <c r="F57" s="150">
        <v>100000000</v>
      </c>
      <c r="G57" s="61"/>
      <c r="I57" s="2" t="b">
        <v>1</v>
      </c>
    </row>
    <row r="58" spans="1:9" ht="14.25" customHeight="1" x14ac:dyDescent="0.2">
      <c r="A58" s="26"/>
      <c r="B58" s="21"/>
      <c r="C58" s="155"/>
      <c r="D58" s="155"/>
      <c r="E58" s="183" t="s">
        <v>804</v>
      </c>
      <c r="F58" s="186">
        <f>SUM(F45,F46,F47,F48,F52,F53)</f>
        <v>35734451000</v>
      </c>
      <c r="G58" s="61"/>
      <c r="I58" s="2" t="b">
        <v>0</v>
      </c>
    </row>
    <row r="59" spans="1:9" ht="14.25" customHeight="1" x14ac:dyDescent="0.2">
      <c r="A59" s="26"/>
      <c r="B59" s="21" t="s">
        <v>34</v>
      </c>
      <c r="C59" s="26"/>
      <c r="D59" s="26"/>
      <c r="E59" s="84"/>
      <c r="F59" s="151">
        <v>127734500000</v>
      </c>
      <c r="G59" s="61"/>
      <c r="I59" s="2" t="b">
        <v>0</v>
      </c>
    </row>
    <row r="60" spans="1:9" ht="14.25" customHeight="1" x14ac:dyDescent="0.2">
      <c r="A60" s="21"/>
      <c r="B60" s="21"/>
      <c r="C60" s="27" t="s">
        <v>35</v>
      </c>
      <c r="D60" s="27"/>
      <c r="E60" s="176"/>
      <c r="F60" s="160">
        <v>127734500000</v>
      </c>
      <c r="G60" s="150" t="s">
        <v>902</v>
      </c>
      <c r="H60" s="22" t="s">
        <v>963</v>
      </c>
      <c r="I60" s="2" t="b">
        <v>0</v>
      </c>
    </row>
    <row r="61" spans="1:9" ht="14.25" customHeight="1" x14ac:dyDescent="0.2">
      <c r="A61" s="26"/>
      <c r="B61" s="26"/>
      <c r="C61" s="26" t="s">
        <v>36</v>
      </c>
      <c r="D61" s="37"/>
      <c r="F61" s="150">
        <v>97217780000</v>
      </c>
      <c r="G61" s="61"/>
      <c r="I61" s="2" t="b">
        <v>1</v>
      </c>
    </row>
    <row r="62" spans="1:9" ht="14.25" customHeight="1" x14ac:dyDescent="0.2">
      <c r="A62" s="26"/>
      <c r="B62" s="26"/>
      <c r="C62" s="26"/>
      <c r="D62" s="37" t="s">
        <v>36</v>
      </c>
      <c r="E62" s="2"/>
      <c r="F62" s="150">
        <v>97017780000</v>
      </c>
      <c r="G62" s="61"/>
      <c r="I62" s="2" t="b">
        <v>1</v>
      </c>
    </row>
    <row r="63" spans="1:9" ht="14.25" customHeight="1" x14ac:dyDescent="0.2">
      <c r="A63" s="26"/>
      <c r="B63" s="26"/>
      <c r="C63" s="26"/>
      <c r="D63" s="37" t="s">
        <v>728</v>
      </c>
      <c r="E63" s="2"/>
      <c r="F63" s="150">
        <v>200000000</v>
      </c>
      <c r="G63" s="61"/>
      <c r="I63" s="2" t="b">
        <v>1</v>
      </c>
    </row>
    <row r="64" spans="1:9" ht="14.25" customHeight="1" x14ac:dyDescent="0.2">
      <c r="A64" s="26"/>
      <c r="B64" s="26"/>
      <c r="C64" s="26"/>
      <c r="D64" s="37"/>
      <c r="E64" s="2" t="s">
        <v>903</v>
      </c>
      <c r="F64" s="150"/>
      <c r="G64" s="61"/>
      <c r="I64" s="2" t="b">
        <v>1</v>
      </c>
    </row>
    <row r="65" spans="1:9" ht="14.25" customHeight="1" x14ac:dyDescent="0.2">
      <c r="A65" s="26"/>
      <c r="B65" s="26"/>
      <c r="C65" s="26" t="s">
        <v>37</v>
      </c>
      <c r="D65" s="37"/>
      <c r="F65" s="150">
        <v>30516720000</v>
      </c>
      <c r="G65" s="61"/>
      <c r="I65" s="2" t="b">
        <v>1</v>
      </c>
    </row>
    <row r="66" spans="1:9" ht="14.25" customHeight="1" x14ac:dyDescent="0.2">
      <c r="A66" s="21"/>
      <c r="B66" s="21"/>
      <c r="C66" s="21"/>
      <c r="D66" s="26" t="s">
        <v>37</v>
      </c>
      <c r="E66" s="84"/>
      <c r="F66" s="150">
        <v>25724390000</v>
      </c>
      <c r="G66" s="150"/>
      <c r="H66" s="22"/>
      <c r="I66" s="2" t="b">
        <v>1</v>
      </c>
    </row>
    <row r="67" spans="1:9" ht="14.25" customHeight="1" x14ac:dyDescent="0.2">
      <c r="A67" s="21"/>
      <c r="B67" s="21"/>
      <c r="C67" s="21"/>
      <c r="D67" s="26" t="s">
        <v>964</v>
      </c>
      <c r="E67" s="84"/>
      <c r="F67" s="150">
        <v>4792330000</v>
      </c>
      <c r="G67" s="150"/>
      <c r="H67" s="22" t="s">
        <v>965</v>
      </c>
      <c r="I67" s="2" t="b">
        <v>1</v>
      </c>
    </row>
    <row r="68" spans="1:9" ht="14.25" customHeight="1" x14ac:dyDescent="0.2">
      <c r="A68" s="21"/>
      <c r="B68" s="21"/>
      <c r="C68" s="26"/>
      <c r="D68" s="26"/>
      <c r="E68" s="26" t="s">
        <v>905</v>
      </c>
      <c r="F68" s="150">
        <v>1400000000</v>
      </c>
      <c r="G68" s="150"/>
      <c r="H68" s="22"/>
      <c r="I68" s="2" t="b">
        <v>1</v>
      </c>
    </row>
    <row r="69" spans="1:9" ht="14.25" customHeight="1" x14ac:dyDescent="0.2">
      <c r="A69" s="21"/>
      <c r="B69" s="21"/>
      <c r="C69" s="26"/>
      <c r="D69" s="26"/>
      <c r="E69" s="26" t="s">
        <v>906</v>
      </c>
      <c r="F69" s="150">
        <v>800000000</v>
      </c>
      <c r="G69" s="150"/>
      <c r="H69" s="22"/>
      <c r="I69" s="2" t="b">
        <v>1</v>
      </c>
    </row>
    <row r="70" spans="1:9" ht="14.25" customHeight="1" x14ac:dyDescent="0.2">
      <c r="A70" s="21"/>
      <c r="B70" s="21"/>
      <c r="C70" s="26"/>
      <c r="D70" s="26"/>
      <c r="E70" s="84" t="s">
        <v>907</v>
      </c>
      <c r="F70" s="187">
        <v>1000000000</v>
      </c>
      <c r="G70" s="150"/>
      <c r="H70" s="22"/>
      <c r="I70" s="2" t="b">
        <v>1</v>
      </c>
    </row>
    <row r="71" spans="1:9" ht="14.25" customHeight="1" x14ac:dyDescent="0.2">
      <c r="A71" s="21"/>
      <c r="B71" s="21"/>
      <c r="C71" s="26"/>
      <c r="D71" s="26"/>
      <c r="E71" s="84" t="s">
        <v>908</v>
      </c>
      <c r="F71" s="150">
        <v>1500000000</v>
      </c>
      <c r="G71" s="150"/>
      <c r="H71" s="22"/>
      <c r="I71" s="2" t="b">
        <v>1</v>
      </c>
    </row>
    <row r="72" spans="1:9" ht="14.25" customHeight="1" x14ac:dyDescent="0.2">
      <c r="A72" s="21"/>
      <c r="B72" s="21"/>
      <c r="C72" s="26"/>
      <c r="D72" s="26"/>
      <c r="E72" s="84" t="s">
        <v>909</v>
      </c>
      <c r="F72" s="150">
        <v>42330000</v>
      </c>
      <c r="G72" s="150"/>
      <c r="H72" s="22"/>
      <c r="I72" s="2" t="b">
        <v>1</v>
      </c>
    </row>
    <row r="73" spans="1:9" ht="14.25" customHeight="1" x14ac:dyDescent="0.2">
      <c r="A73" s="21"/>
      <c r="B73" s="21"/>
      <c r="C73" s="26"/>
      <c r="D73" s="26"/>
      <c r="E73" s="84" t="s">
        <v>910</v>
      </c>
      <c r="F73" s="150">
        <v>50000000</v>
      </c>
      <c r="G73" s="150"/>
      <c r="H73" s="22"/>
      <c r="I73" s="2" t="b">
        <v>1</v>
      </c>
    </row>
    <row r="74" spans="1:9" ht="14.25" customHeight="1" x14ac:dyDescent="0.2">
      <c r="A74" s="21"/>
      <c r="B74" s="21"/>
      <c r="C74" s="154"/>
      <c r="D74" s="154"/>
      <c r="E74" s="183" t="s">
        <v>804</v>
      </c>
      <c r="F74" s="159">
        <f>SUM(F61,F65)</f>
        <v>127734500000</v>
      </c>
      <c r="G74" s="150"/>
      <c r="H74" s="22"/>
      <c r="I74" s="2" t="b">
        <v>0</v>
      </c>
    </row>
    <row r="75" spans="1:9" ht="14.25" customHeight="1" x14ac:dyDescent="0.2">
      <c r="A75" s="21"/>
      <c r="B75" s="21"/>
      <c r="C75" s="27" t="s">
        <v>38</v>
      </c>
      <c r="D75" s="27"/>
      <c r="E75" s="176"/>
      <c r="F75" s="160">
        <v>50963477000</v>
      </c>
      <c r="G75" s="150"/>
      <c r="H75" s="22" t="s">
        <v>966</v>
      </c>
      <c r="I75" s="2" t="b">
        <v>1</v>
      </c>
    </row>
    <row r="76" spans="1:9" ht="14.25" customHeight="1" x14ac:dyDescent="0.2">
      <c r="A76" s="26"/>
      <c r="B76" s="26"/>
      <c r="C76" s="26" t="s">
        <v>912</v>
      </c>
      <c r="D76" s="37"/>
      <c r="F76" s="150">
        <v>2492373000</v>
      </c>
      <c r="G76" s="150" t="s">
        <v>913</v>
      </c>
      <c r="H76" s="22"/>
      <c r="I76" s="2" t="b">
        <v>1</v>
      </c>
    </row>
    <row r="77" spans="1:9" ht="14.25" customHeight="1" x14ac:dyDescent="0.2">
      <c r="A77" s="26"/>
      <c r="B77" s="26"/>
      <c r="C77" s="26" t="s">
        <v>914</v>
      </c>
      <c r="D77" s="37"/>
      <c r="F77" s="150">
        <v>3729756000</v>
      </c>
      <c r="G77" s="150" t="s">
        <v>915</v>
      </c>
      <c r="H77" s="22"/>
      <c r="I77" s="2" t="b">
        <v>1</v>
      </c>
    </row>
    <row r="78" spans="1:9" ht="14.25" customHeight="1" x14ac:dyDescent="0.2">
      <c r="A78" s="26"/>
      <c r="B78" s="26"/>
      <c r="C78" s="26" t="s">
        <v>916</v>
      </c>
      <c r="D78" s="37"/>
      <c r="F78" s="150">
        <v>30908907000</v>
      </c>
      <c r="G78" s="150" t="s">
        <v>917</v>
      </c>
      <c r="H78" s="22"/>
      <c r="I78" s="2" t="b">
        <v>1</v>
      </c>
    </row>
    <row r="79" spans="1:9" ht="14.25" customHeight="1" x14ac:dyDescent="0.2">
      <c r="A79" s="26"/>
      <c r="B79" s="26"/>
      <c r="C79" s="26" t="s">
        <v>918</v>
      </c>
      <c r="D79" s="37"/>
      <c r="F79" s="150">
        <v>12553441000</v>
      </c>
      <c r="G79" s="150" t="s">
        <v>919</v>
      </c>
      <c r="H79" s="22"/>
      <c r="I79" s="2" t="b">
        <v>1</v>
      </c>
    </row>
    <row r="80" spans="1:9" ht="14.25" customHeight="1" x14ac:dyDescent="0.2">
      <c r="A80" s="26"/>
      <c r="B80" s="26"/>
      <c r="C80" s="26" t="s">
        <v>920</v>
      </c>
      <c r="D80" s="37"/>
      <c r="F80" s="150">
        <v>800000000</v>
      </c>
      <c r="G80" s="150" t="s">
        <v>899</v>
      </c>
      <c r="H80" s="22"/>
      <c r="I80" s="2" t="b">
        <v>1</v>
      </c>
    </row>
    <row r="81" spans="1:15" ht="14.25" customHeight="1" x14ac:dyDescent="0.2">
      <c r="A81" s="26"/>
      <c r="B81" s="26"/>
      <c r="C81" s="26" t="s">
        <v>921</v>
      </c>
      <c r="D81" s="37"/>
      <c r="F81" s="150">
        <v>109000000</v>
      </c>
      <c r="G81" s="150"/>
      <c r="H81" s="22"/>
      <c r="I81" s="2" t="b">
        <v>1</v>
      </c>
    </row>
    <row r="82" spans="1:15" ht="14.25" customHeight="1" x14ac:dyDescent="0.2">
      <c r="A82" s="26"/>
      <c r="B82" s="26"/>
      <c r="C82" s="26" t="s">
        <v>923</v>
      </c>
      <c r="D82" s="37"/>
      <c r="F82" s="150">
        <v>50000000</v>
      </c>
      <c r="G82" s="150"/>
      <c r="H82" s="22"/>
      <c r="I82" s="2" t="b">
        <v>1</v>
      </c>
    </row>
    <row r="83" spans="1:15" ht="14.25" customHeight="1" x14ac:dyDescent="0.2">
      <c r="A83" s="26"/>
      <c r="B83" s="26"/>
      <c r="C83" s="26" t="s">
        <v>759</v>
      </c>
      <c r="D83" s="37"/>
      <c r="F83" s="150">
        <v>320000000</v>
      </c>
      <c r="G83" s="150"/>
      <c r="H83" s="22"/>
      <c r="I83" s="2" t="b">
        <v>1</v>
      </c>
    </row>
    <row r="84" spans="1:15" ht="14.25" customHeight="1" x14ac:dyDescent="0.2">
      <c r="A84" s="21"/>
      <c r="B84" s="21"/>
      <c r="C84" s="188"/>
      <c r="D84" s="189"/>
      <c r="E84" s="183" t="s">
        <v>804</v>
      </c>
      <c r="F84" s="159">
        <f>SUM(F76:F83)</f>
        <v>50963477000</v>
      </c>
      <c r="G84" s="150"/>
      <c r="H84" s="22"/>
      <c r="I84" s="2" t="b">
        <v>0</v>
      </c>
    </row>
    <row r="85" spans="1:15" ht="14.25" customHeight="1" x14ac:dyDescent="0.2">
      <c r="A85" s="21"/>
      <c r="B85" s="21"/>
      <c r="C85" s="66" t="s">
        <v>491</v>
      </c>
      <c r="D85" s="180"/>
      <c r="E85" s="176"/>
      <c r="F85" s="160">
        <v>118960456000</v>
      </c>
      <c r="G85" s="150"/>
      <c r="H85" s="22" t="s">
        <v>926</v>
      </c>
      <c r="I85" s="2" t="b">
        <v>1</v>
      </c>
    </row>
    <row r="86" spans="1:15" ht="14.25" customHeight="1" x14ac:dyDescent="0.2">
      <c r="A86" s="21"/>
      <c r="B86" s="21"/>
      <c r="C86" s="67" t="s">
        <v>676</v>
      </c>
      <c r="D86" s="170"/>
      <c r="E86" s="84"/>
      <c r="F86" s="151">
        <v>35811871000</v>
      </c>
      <c r="G86" s="150"/>
      <c r="H86" s="22"/>
      <c r="I86" s="2" t="b">
        <v>1</v>
      </c>
      <c r="K86" s="2">
        <v>454550000</v>
      </c>
      <c r="L86" s="2">
        <v>10275303000</v>
      </c>
      <c r="M86" s="2">
        <v>18595876000</v>
      </c>
      <c r="N86" s="2">
        <v>6486142000</v>
      </c>
      <c r="O86" s="2">
        <f t="shared" ref="O86:O87" si="1">SUM(K86:N86)</f>
        <v>35811871000</v>
      </c>
    </row>
    <row r="87" spans="1:15" ht="14.25" customHeight="1" x14ac:dyDescent="0.2">
      <c r="A87" s="21"/>
      <c r="B87" s="21"/>
      <c r="C87" s="67" t="s">
        <v>679</v>
      </c>
      <c r="D87" s="170"/>
      <c r="E87" s="84"/>
      <c r="F87" s="190">
        <v>11266261000</v>
      </c>
      <c r="G87" s="182">
        <v>11266261000</v>
      </c>
      <c r="H87" s="22" t="s">
        <v>967</v>
      </c>
      <c r="I87" s="2" t="b">
        <v>1</v>
      </c>
      <c r="K87" s="2">
        <v>8164746000</v>
      </c>
      <c r="L87" s="2">
        <v>3101515000</v>
      </c>
      <c r="O87" s="2">
        <f t="shared" si="1"/>
        <v>11266261000</v>
      </c>
    </row>
    <row r="88" spans="1:15" ht="14.25" customHeight="1" x14ac:dyDescent="0.2">
      <c r="A88" s="21"/>
      <c r="B88" s="21"/>
      <c r="C88" s="67"/>
      <c r="D88" s="170" t="s">
        <v>936</v>
      </c>
      <c r="E88" s="84"/>
      <c r="F88" s="190">
        <v>8164746000</v>
      </c>
      <c r="G88" s="150"/>
      <c r="H88" s="22"/>
      <c r="I88" s="2" t="b">
        <v>1</v>
      </c>
      <c r="K88" s="2">
        <v>5823808000</v>
      </c>
      <c r="L88" s="2">
        <v>2340938000</v>
      </c>
      <c r="O88" s="2">
        <f>SUM(K88:L88)</f>
        <v>8164746000</v>
      </c>
    </row>
    <row r="89" spans="1:15" ht="14.25" customHeight="1" x14ac:dyDescent="0.2">
      <c r="A89" s="21"/>
      <c r="B89" s="21"/>
      <c r="C89" s="67"/>
      <c r="D89" s="170"/>
      <c r="E89" s="84" t="s">
        <v>937</v>
      </c>
      <c r="F89" s="182" t="s">
        <v>938</v>
      </c>
      <c r="G89" s="150"/>
      <c r="H89" s="22"/>
      <c r="I89" s="2" t="b">
        <v>1</v>
      </c>
    </row>
    <row r="90" spans="1:15" ht="14.25" customHeight="1" x14ac:dyDescent="0.2">
      <c r="A90" s="21"/>
      <c r="B90" s="21"/>
      <c r="C90" s="67"/>
      <c r="D90" s="170"/>
      <c r="E90" s="84" t="s">
        <v>939</v>
      </c>
      <c r="F90" s="182" t="s">
        <v>940</v>
      </c>
      <c r="G90" s="150"/>
      <c r="H90" s="22"/>
      <c r="I90" s="2" t="b">
        <v>1</v>
      </c>
    </row>
    <row r="91" spans="1:15" ht="14.25" customHeight="1" x14ac:dyDescent="0.2">
      <c r="A91" s="26"/>
      <c r="B91" s="26"/>
      <c r="C91" s="67"/>
      <c r="D91" s="170" t="s">
        <v>941</v>
      </c>
      <c r="E91" s="84"/>
      <c r="F91" s="190">
        <v>3101515000</v>
      </c>
      <c r="G91" s="61"/>
      <c r="I91" s="2" t="b">
        <v>1</v>
      </c>
      <c r="K91" s="2">
        <v>2302765000</v>
      </c>
      <c r="L91" s="2">
        <v>798750000</v>
      </c>
      <c r="O91" s="2">
        <f>SUM(K91,L91)</f>
        <v>3101515000</v>
      </c>
    </row>
    <row r="92" spans="1:15" ht="14.25" customHeight="1" x14ac:dyDescent="0.2">
      <c r="A92" s="26"/>
      <c r="B92" s="26"/>
      <c r="C92" s="67"/>
      <c r="D92" s="170"/>
      <c r="E92" s="84" t="s">
        <v>942</v>
      </c>
      <c r="F92" s="182" t="s">
        <v>943</v>
      </c>
      <c r="G92" s="61"/>
      <c r="I92" s="2" t="b">
        <v>1</v>
      </c>
    </row>
    <row r="93" spans="1:15" ht="14.25" customHeight="1" x14ac:dyDescent="0.2">
      <c r="A93" s="26"/>
      <c r="B93" s="26"/>
      <c r="C93" s="67"/>
      <c r="D93" s="170"/>
      <c r="E93" s="84" t="s">
        <v>939</v>
      </c>
      <c r="F93" s="182" t="s">
        <v>944</v>
      </c>
      <c r="G93" s="61"/>
      <c r="I93" s="2" t="b">
        <v>1</v>
      </c>
    </row>
    <row r="94" spans="1:15" ht="14.25" customHeight="1" x14ac:dyDescent="0.2">
      <c r="A94" s="21"/>
      <c r="B94" s="21"/>
      <c r="C94" s="26" t="s">
        <v>682</v>
      </c>
      <c r="D94" s="26"/>
      <c r="E94" s="84"/>
      <c r="F94" s="190">
        <v>68645890000</v>
      </c>
      <c r="G94" s="182">
        <v>68645890000</v>
      </c>
      <c r="H94" s="22"/>
      <c r="I94" s="2" t="b">
        <v>1</v>
      </c>
      <c r="K94" s="2">
        <v>12210815000</v>
      </c>
      <c r="L94" s="2">
        <v>56435075000</v>
      </c>
      <c r="O94" s="2">
        <f>SUM(K94,L94)</f>
        <v>68645890000</v>
      </c>
    </row>
    <row r="95" spans="1:15" ht="14.25" customHeight="1" x14ac:dyDescent="0.2">
      <c r="A95" s="21"/>
      <c r="B95" s="21"/>
      <c r="C95" s="67"/>
      <c r="D95" s="170" t="s">
        <v>683</v>
      </c>
      <c r="E95" s="84"/>
      <c r="F95" s="182">
        <v>12210815000</v>
      </c>
      <c r="G95" s="150"/>
      <c r="H95" s="22"/>
      <c r="I95" s="2" t="b">
        <v>1</v>
      </c>
      <c r="K95" s="2">
        <v>8006576000</v>
      </c>
      <c r="L95" s="2">
        <v>3450000000</v>
      </c>
      <c r="M95" s="2">
        <v>754239000</v>
      </c>
      <c r="O95" s="2">
        <f>SUM(K95:M95)</f>
        <v>12210815000</v>
      </c>
    </row>
    <row r="96" spans="1:15" ht="14.25" customHeight="1" x14ac:dyDescent="0.2">
      <c r="A96" s="21"/>
      <c r="B96" s="21"/>
      <c r="C96" s="67"/>
      <c r="D96" s="170"/>
      <c r="E96" s="84" t="s">
        <v>945</v>
      </c>
      <c r="F96" s="182" t="s">
        <v>946</v>
      </c>
      <c r="G96" s="150"/>
      <c r="H96" s="22"/>
      <c r="I96" s="2" t="b">
        <v>1</v>
      </c>
    </row>
    <row r="97" spans="1:15" ht="14.25" customHeight="1" x14ac:dyDescent="0.2">
      <c r="A97" s="21"/>
      <c r="B97" s="21"/>
      <c r="C97" s="67"/>
      <c r="D97" s="170"/>
      <c r="E97" s="84" t="s">
        <v>942</v>
      </c>
      <c r="F97" s="182" t="s">
        <v>947</v>
      </c>
      <c r="G97" s="150"/>
      <c r="H97" s="22"/>
      <c r="I97" s="2" t="b">
        <v>1</v>
      </c>
    </row>
    <row r="98" spans="1:15" ht="14.25" customHeight="1" x14ac:dyDescent="0.2">
      <c r="A98" s="26"/>
      <c r="B98" s="21"/>
      <c r="C98" s="67"/>
      <c r="D98" s="170"/>
      <c r="E98" s="84" t="s">
        <v>939</v>
      </c>
      <c r="F98" s="182" t="s">
        <v>948</v>
      </c>
      <c r="G98" s="150"/>
      <c r="H98" s="22"/>
      <c r="I98" s="2" t="b">
        <v>1</v>
      </c>
    </row>
    <row r="99" spans="1:15" ht="14.25" customHeight="1" x14ac:dyDescent="0.2">
      <c r="A99" s="26"/>
      <c r="B99" s="26"/>
      <c r="C99" s="67" t="s">
        <v>685</v>
      </c>
      <c r="D99" s="170"/>
      <c r="E99" s="84"/>
      <c r="F99" s="190">
        <v>56435075000</v>
      </c>
      <c r="G99" s="150"/>
      <c r="H99" s="22"/>
      <c r="I99" s="2" t="b">
        <v>1</v>
      </c>
      <c r="K99" s="2">
        <v>51326671000</v>
      </c>
      <c r="L99" s="2">
        <v>5108404000</v>
      </c>
      <c r="O99" s="2">
        <f t="shared" ref="O99:O100" si="2">SUM(K99,L99)</f>
        <v>56435075000</v>
      </c>
    </row>
    <row r="100" spans="1:15" ht="14.25" customHeight="1" x14ac:dyDescent="0.2">
      <c r="A100" s="26"/>
      <c r="B100" s="26"/>
      <c r="C100" s="67"/>
      <c r="D100" s="170" t="s">
        <v>686</v>
      </c>
      <c r="E100" s="84"/>
      <c r="F100" s="182">
        <v>51326671000</v>
      </c>
      <c r="G100" s="150"/>
      <c r="H100" s="22"/>
      <c r="I100" s="2" t="b">
        <v>1</v>
      </c>
      <c r="K100" s="2">
        <v>40549655000</v>
      </c>
      <c r="L100" s="2">
        <v>10777016000</v>
      </c>
      <c r="O100" s="2">
        <f t="shared" si="2"/>
        <v>51326671000</v>
      </c>
    </row>
    <row r="101" spans="1:15" ht="14.25" customHeight="1" x14ac:dyDescent="0.2">
      <c r="A101" s="26"/>
      <c r="B101" s="26"/>
      <c r="C101" s="67"/>
      <c r="D101" s="170"/>
      <c r="E101" s="84" t="s">
        <v>942</v>
      </c>
      <c r="F101" s="182" t="s">
        <v>949</v>
      </c>
      <c r="G101" s="150"/>
      <c r="H101" s="22"/>
      <c r="I101" s="2" t="b">
        <v>1</v>
      </c>
    </row>
    <row r="102" spans="1:15" ht="14.25" customHeight="1" x14ac:dyDescent="0.2">
      <c r="A102" s="26"/>
      <c r="B102" s="26"/>
      <c r="C102" s="67"/>
      <c r="D102" s="170"/>
      <c r="E102" s="84" t="s">
        <v>939</v>
      </c>
      <c r="F102" s="182" t="s">
        <v>950</v>
      </c>
      <c r="G102" s="150"/>
      <c r="H102" s="22"/>
      <c r="I102" s="2" t="b">
        <v>1</v>
      </c>
    </row>
    <row r="103" spans="1:15" ht="14.25" customHeight="1" x14ac:dyDescent="0.2">
      <c r="A103" s="26"/>
      <c r="B103" s="21"/>
      <c r="C103" s="67"/>
      <c r="D103" s="170" t="s">
        <v>688</v>
      </c>
      <c r="E103" s="84"/>
      <c r="F103" s="182">
        <v>5108404000</v>
      </c>
      <c r="G103" s="61"/>
      <c r="I103" s="2" t="b">
        <v>1</v>
      </c>
      <c r="K103" s="2">
        <v>4278884000</v>
      </c>
      <c r="L103" s="2">
        <v>829520000</v>
      </c>
      <c r="O103" s="2">
        <f>SUM(K103,L103)</f>
        <v>5108404000</v>
      </c>
    </row>
    <row r="104" spans="1:15" ht="14.25" customHeight="1" x14ac:dyDescent="0.2">
      <c r="A104" s="26"/>
      <c r="B104" s="21"/>
      <c r="C104" s="67"/>
      <c r="D104" s="170"/>
      <c r="E104" s="84" t="s">
        <v>942</v>
      </c>
      <c r="F104" s="182" t="s">
        <v>951</v>
      </c>
      <c r="G104" s="61"/>
      <c r="I104" s="2" t="b">
        <v>1</v>
      </c>
    </row>
    <row r="105" spans="1:15" ht="14.25" customHeight="1" x14ac:dyDescent="0.2">
      <c r="A105" s="26"/>
      <c r="B105" s="26"/>
      <c r="C105" s="67"/>
      <c r="D105" s="170"/>
      <c r="E105" s="84" t="s">
        <v>939</v>
      </c>
      <c r="F105" s="182" t="s">
        <v>952</v>
      </c>
      <c r="G105" s="150"/>
      <c r="H105" s="22"/>
      <c r="I105" s="2" t="b">
        <v>1</v>
      </c>
    </row>
    <row r="106" spans="1:15" ht="14.25" customHeight="1" x14ac:dyDescent="0.2">
      <c r="A106" s="26"/>
      <c r="B106" s="26"/>
      <c r="C106" s="67" t="s">
        <v>968</v>
      </c>
      <c r="D106" s="170"/>
      <c r="E106" s="84"/>
      <c r="F106" s="182">
        <v>3236434000</v>
      </c>
      <c r="G106" s="150"/>
      <c r="H106" s="22"/>
      <c r="I106" s="2" t="b">
        <v>1</v>
      </c>
      <c r="K106" s="2">
        <v>2535756000</v>
      </c>
      <c r="L106" s="2">
        <v>700678000</v>
      </c>
      <c r="O106" s="2">
        <f>SUM(K106,L106)</f>
        <v>3236434000</v>
      </c>
    </row>
    <row r="107" spans="1:15" ht="14.25" customHeight="1" x14ac:dyDescent="0.2">
      <c r="A107" s="12"/>
      <c r="B107" s="78"/>
      <c r="C107" s="191"/>
      <c r="D107" s="191"/>
      <c r="E107" s="183" t="s">
        <v>804</v>
      </c>
      <c r="F107" s="192">
        <f>SUM(F87,F94,F86,F106)</f>
        <v>118960456000</v>
      </c>
      <c r="G107" s="151"/>
      <c r="H107" s="28"/>
      <c r="I107" s="2" t="b">
        <v>0</v>
      </c>
    </row>
    <row r="108" spans="1:15" ht="14.25" customHeight="1" x14ac:dyDescent="0.2">
      <c r="A108" s="12" t="s">
        <v>96</v>
      </c>
      <c r="B108" s="12"/>
      <c r="C108" s="12"/>
      <c r="D108" s="86"/>
      <c r="E108" s="86"/>
      <c r="F108" s="146">
        <f>SUM(F2:F4)</f>
        <v>637864483000</v>
      </c>
      <c r="G108" s="146">
        <f>SUM(G8:G106)</f>
        <v>366135715000</v>
      </c>
      <c r="H108" s="193"/>
      <c r="I108" s="2" t="b">
        <v>0</v>
      </c>
    </row>
    <row r="109" spans="1:15" ht="14.25" customHeight="1" x14ac:dyDescent="0.2">
      <c r="F109" s="61" t="s">
        <v>97</v>
      </c>
      <c r="G109" s="62">
        <f>(G108/F108)</f>
        <v>0.57400235435275049</v>
      </c>
      <c r="I109" s="2" t="b">
        <v>0</v>
      </c>
    </row>
    <row r="110" spans="1:15" ht="14.25" customHeight="1" x14ac:dyDescent="0.2">
      <c r="F110" s="61" t="s">
        <v>98</v>
      </c>
      <c r="G110" s="62">
        <f>(G108/F4)</f>
        <v>0.59710089591737525</v>
      </c>
      <c r="I110" s="2" t="b">
        <v>0</v>
      </c>
    </row>
    <row r="111" spans="1:15" ht="14.25" customHeight="1" x14ac:dyDescent="0.2">
      <c r="F111" s="2" t="s">
        <v>99</v>
      </c>
      <c r="G111" s="62">
        <f>F4/F108</f>
        <v>0.9613155134709076</v>
      </c>
      <c r="I111" s="2" t="b">
        <v>0</v>
      </c>
    </row>
    <row r="112" spans="1:15" ht="14.25" customHeight="1" x14ac:dyDescent="0.2">
      <c r="F112" s="61"/>
      <c r="G112" s="61"/>
      <c r="I112" s="2" t="b">
        <v>0</v>
      </c>
    </row>
    <row r="113" spans="6:9" ht="14.25" customHeight="1" x14ac:dyDescent="0.2">
      <c r="F113" s="61"/>
      <c r="G113" s="61"/>
      <c r="I113" s="2" t="b">
        <v>0</v>
      </c>
    </row>
    <row r="114" spans="6:9" ht="14.25" customHeight="1" x14ac:dyDescent="0.2">
      <c r="F114" s="61"/>
      <c r="G114" s="61"/>
      <c r="I114" s="2" t="b">
        <v>0</v>
      </c>
    </row>
    <row r="115" spans="6:9" ht="14.25" customHeight="1" x14ac:dyDescent="0.2">
      <c r="F115" s="61"/>
      <c r="G115" s="61"/>
      <c r="I115" s="2" t="b">
        <v>0</v>
      </c>
    </row>
    <row r="116" spans="6:9" ht="14.25" customHeight="1" x14ac:dyDescent="0.2">
      <c r="F116" s="61"/>
      <c r="G116" s="61"/>
      <c r="I116" s="2" t="b">
        <v>0</v>
      </c>
    </row>
    <row r="117" spans="6:9" ht="14.25" customHeight="1" x14ac:dyDescent="0.2">
      <c r="F117" s="61"/>
      <c r="G117" s="61"/>
      <c r="I117" s="2" t="b">
        <v>0</v>
      </c>
    </row>
    <row r="118" spans="6:9" ht="14.25" customHeight="1" x14ac:dyDescent="0.2">
      <c r="F118" s="61"/>
      <c r="G118" s="61"/>
      <c r="I118" s="2" t="b">
        <v>0</v>
      </c>
    </row>
    <row r="119" spans="6:9" ht="14.25" customHeight="1" x14ac:dyDescent="0.2">
      <c r="F119" s="61"/>
      <c r="G119" s="61"/>
      <c r="I119" s="2" t="b">
        <v>0</v>
      </c>
    </row>
    <row r="120" spans="6:9" ht="14.25" customHeight="1" x14ac:dyDescent="0.2">
      <c r="F120" s="61"/>
      <c r="G120" s="61"/>
      <c r="I120" s="2" t="b">
        <v>0</v>
      </c>
    </row>
    <row r="121" spans="6:9" ht="14.25" customHeight="1" x14ac:dyDescent="0.2">
      <c r="F121" s="61"/>
      <c r="G121" s="61"/>
      <c r="I121" s="2" t="b">
        <v>0</v>
      </c>
    </row>
    <row r="122" spans="6:9" ht="14.25" customHeight="1" x14ac:dyDescent="0.2">
      <c r="F122" s="61"/>
      <c r="G122" s="61"/>
      <c r="I122" s="2" t="b">
        <v>0</v>
      </c>
    </row>
    <row r="123" spans="6:9" ht="14.25" customHeight="1" x14ac:dyDescent="0.2">
      <c r="F123" s="61"/>
      <c r="G123" s="61"/>
      <c r="I123" s="2" t="b">
        <v>0</v>
      </c>
    </row>
    <row r="124" spans="6:9" ht="14.25" customHeight="1" x14ac:dyDescent="0.2">
      <c r="F124" s="61"/>
      <c r="G124" s="61"/>
      <c r="I124" s="2" t="b">
        <v>0</v>
      </c>
    </row>
    <row r="125" spans="6:9" ht="14.25" customHeight="1" x14ac:dyDescent="0.2">
      <c r="F125" s="61"/>
      <c r="G125" s="61"/>
      <c r="I125" s="2" t="b">
        <v>0</v>
      </c>
    </row>
    <row r="126" spans="6:9" ht="14.25" customHeight="1" x14ac:dyDescent="0.2">
      <c r="F126" s="61"/>
      <c r="G126" s="61"/>
      <c r="I126" s="2" t="b">
        <v>0</v>
      </c>
    </row>
    <row r="127" spans="6:9" ht="14.25" customHeight="1" x14ac:dyDescent="0.2">
      <c r="F127" s="61"/>
      <c r="G127" s="61"/>
      <c r="I127" s="2" t="b">
        <v>0</v>
      </c>
    </row>
    <row r="128" spans="6:9" ht="14.25" customHeight="1" x14ac:dyDescent="0.2">
      <c r="F128" s="61"/>
      <c r="G128" s="61"/>
      <c r="I128" s="2" t="b">
        <v>0</v>
      </c>
    </row>
    <row r="129" spans="6:9" ht="14.25" customHeight="1" x14ac:dyDescent="0.2">
      <c r="F129" s="61"/>
      <c r="G129" s="61"/>
      <c r="I129" s="2" t="b">
        <v>0</v>
      </c>
    </row>
    <row r="130" spans="6:9" ht="14.25" customHeight="1" x14ac:dyDescent="0.2">
      <c r="F130" s="61"/>
      <c r="G130" s="61"/>
      <c r="I130" s="2" t="b">
        <v>0</v>
      </c>
    </row>
    <row r="131" spans="6:9" ht="14.25" customHeight="1" x14ac:dyDescent="0.2">
      <c r="F131" s="61"/>
      <c r="G131" s="61"/>
      <c r="I131" s="2" t="b">
        <v>0</v>
      </c>
    </row>
    <row r="132" spans="6:9" ht="14.25" customHeight="1" x14ac:dyDescent="0.2">
      <c r="F132" s="61"/>
      <c r="G132" s="61"/>
      <c r="I132" s="2" t="b">
        <v>0</v>
      </c>
    </row>
    <row r="133" spans="6:9" ht="14.25" customHeight="1" x14ac:dyDescent="0.2">
      <c r="F133" s="61"/>
      <c r="G133" s="61"/>
      <c r="I133" s="2" t="b">
        <v>0</v>
      </c>
    </row>
    <row r="134" spans="6:9" ht="14.25" customHeight="1" x14ac:dyDescent="0.2">
      <c r="F134" s="61"/>
      <c r="G134" s="61"/>
      <c r="I134" s="2" t="b">
        <v>0</v>
      </c>
    </row>
    <row r="135" spans="6:9" ht="14.25" customHeight="1" x14ac:dyDescent="0.2">
      <c r="F135" s="61"/>
      <c r="G135" s="61"/>
      <c r="I135" s="2" t="b">
        <v>0</v>
      </c>
    </row>
    <row r="136" spans="6:9" ht="14.25" customHeight="1" x14ac:dyDescent="0.2">
      <c r="F136" s="61"/>
      <c r="G136" s="61"/>
      <c r="I136" s="2" t="b">
        <v>0</v>
      </c>
    </row>
    <row r="137" spans="6:9" ht="14.25" customHeight="1" x14ac:dyDescent="0.2">
      <c r="F137" s="61"/>
      <c r="G137" s="61"/>
      <c r="I137" s="2" t="b">
        <v>0</v>
      </c>
    </row>
    <row r="138" spans="6:9" ht="14.25" customHeight="1" x14ac:dyDescent="0.2">
      <c r="F138" s="61"/>
      <c r="G138" s="61"/>
      <c r="I138" s="2" t="b">
        <v>0</v>
      </c>
    </row>
    <row r="139" spans="6:9" ht="14.25" customHeight="1" x14ac:dyDescent="0.2">
      <c r="F139" s="61"/>
      <c r="G139" s="61"/>
      <c r="I139" s="2" t="b">
        <v>0</v>
      </c>
    </row>
    <row r="140" spans="6:9" ht="14.25" customHeight="1" x14ac:dyDescent="0.2">
      <c r="F140" s="61"/>
      <c r="G140" s="61"/>
      <c r="I140" s="2" t="b">
        <v>0</v>
      </c>
    </row>
    <row r="141" spans="6:9" ht="14.25" customHeight="1" x14ac:dyDescent="0.2">
      <c r="F141" s="61"/>
      <c r="G141" s="61"/>
      <c r="I141" s="2" t="b">
        <v>0</v>
      </c>
    </row>
    <row r="142" spans="6:9" ht="14.25" customHeight="1" x14ac:dyDescent="0.2">
      <c r="F142" s="61"/>
      <c r="G142" s="61"/>
      <c r="I142" s="2" t="b">
        <v>0</v>
      </c>
    </row>
    <row r="143" spans="6:9" ht="14.25" customHeight="1" x14ac:dyDescent="0.2">
      <c r="F143" s="61"/>
      <c r="G143" s="61"/>
      <c r="I143" s="2" t="b">
        <v>0</v>
      </c>
    </row>
    <row r="144" spans="6:9" ht="14.25" customHeight="1" x14ac:dyDescent="0.2">
      <c r="F144" s="61"/>
      <c r="G144" s="61"/>
      <c r="I144" s="2" t="b">
        <v>0</v>
      </c>
    </row>
    <row r="145" spans="6:9" ht="14.25" customHeight="1" x14ac:dyDescent="0.2">
      <c r="F145" s="61"/>
      <c r="G145" s="61"/>
      <c r="I145" s="2" t="b">
        <v>0</v>
      </c>
    </row>
    <row r="146" spans="6:9" ht="14.25" customHeight="1" x14ac:dyDescent="0.2">
      <c r="F146" s="61"/>
      <c r="G146" s="61"/>
      <c r="I146" s="2" t="b">
        <v>0</v>
      </c>
    </row>
    <row r="147" spans="6:9" ht="14.25" customHeight="1" x14ac:dyDescent="0.2">
      <c r="F147" s="61"/>
      <c r="G147" s="61"/>
      <c r="I147" s="2" t="b">
        <v>0</v>
      </c>
    </row>
    <row r="148" spans="6:9" ht="14.25" customHeight="1" x14ac:dyDescent="0.2">
      <c r="F148" s="61"/>
      <c r="G148" s="61"/>
      <c r="I148" s="2" t="b">
        <v>0</v>
      </c>
    </row>
    <row r="149" spans="6:9" ht="14.25" customHeight="1" x14ac:dyDescent="0.2">
      <c r="F149" s="61"/>
      <c r="G149" s="61"/>
      <c r="I149" s="2" t="b">
        <v>0</v>
      </c>
    </row>
    <row r="150" spans="6:9" ht="14.25" customHeight="1" x14ac:dyDescent="0.2">
      <c r="F150" s="61"/>
      <c r="G150" s="61"/>
      <c r="I150" s="2" t="b">
        <v>0</v>
      </c>
    </row>
    <row r="151" spans="6:9" ht="14.25" customHeight="1" x14ac:dyDescent="0.2">
      <c r="F151" s="61"/>
      <c r="G151" s="61"/>
      <c r="I151" s="2" t="b">
        <v>0</v>
      </c>
    </row>
    <row r="152" spans="6:9" ht="14.25" customHeight="1" x14ac:dyDescent="0.2">
      <c r="F152" s="61"/>
      <c r="G152" s="61"/>
      <c r="I152" s="2" t="b">
        <v>0</v>
      </c>
    </row>
    <row r="153" spans="6:9" ht="14.25" customHeight="1" x14ac:dyDescent="0.2">
      <c r="F153" s="61"/>
      <c r="G153" s="61"/>
      <c r="I153" s="2" t="b">
        <v>0</v>
      </c>
    </row>
    <row r="154" spans="6:9" ht="14.25" customHeight="1" x14ac:dyDescent="0.2">
      <c r="F154" s="61"/>
      <c r="G154" s="61"/>
      <c r="I154" s="2" t="b">
        <v>0</v>
      </c>
    </row>
    <row r="155" spans="6:9" ht="14.25" customHeight="1" x14ac:dyDescent="0.2">
      <c r="F155" s="61"/>
      <c r="G155" s="61"/>
      <c r="I155" s="2" t="b">
        <v>0</v>
      </c>
    </row>
    <row r="156" spans="6:9" ht="14.25" customHeight="1" x14ac:dyDescent="0.2">
      <c r="F156" s="61"/>
      <c r="G156" s="61"/>
      <c r="I156" s="2" t="b">
        <v>0</v>
      </c>
    </row>
    <row r="157" spans="6:9" ht="14.25" customHeight="1" x14ac:dyDescent="0.2">
      <c r="F157" s="61"/>
      <c r="G157" s="61"/>
      <c r="I157" s="2" t="b">
        <v>0</v>
      </c>
    </row>
    <row r="158" spans="6:9" ht="14.25" customHeight="1" x14ac:dyDescent="0.2">
      <c r="F158" s="61"/>
      <c r="G158" s="61"/>
      <c r="I158" s="2" t="b">
        <v>0</v>
      </c>
    </row>
    <row r="159" spans="6:9" ht="14.25" customHeight="1" x14ac:dyDescent="0.2">
      <c r="F159" s="61"/>
      <c r="G159" s="61"/>
      <c r="I159" s="2" t="b">
        <v>0</v>
      </c>
    </row>
    <row r="160" spans="6:9" ht="14.25" customHeight="1" x14ac:dyDescent="0.2">
      <c r="F160" s="61"/>
      <c r="G160" s="61"/>
      <c r="I160" s="2" t="b">
        <v>0</v>
      </c>
    </row>
    <row r="161" spans="6:9" ht="14.25" customHeight="1" x14ac:dyDescent="0.2">
      <c r="F161" s="61"/>
      <c r="G161" s="61"/>
      <c r="I161" s="2" t="b">
        <v>0</v>
      </c>
    </row>
    <row r="162" spans="6:9" ht="14.25" customHeight="1" x14ac:dyDescent="0.2">
      <c r="F162" s="61"/>
      <c r="G162" s="61"/>
      <c r="I162" s="2" t="b">
        <v>0</v>
      </c>
    </row>
    <row r="163" spans="6:9" ht="14.25" customHeight="1" x14ac:dyDescent="0.2">
      <c r="F163" s="61"/>
      <c r="G163" s="61"/>
      <c r="I163" s="2" t="b">
        <v>0</v>
      </c>
    </row>
    <row r="164" spans="6:9" ht="14.25" customHeight="1" x14ac:dyDescent="0.2">
      <c r="F164" s="61"/>
      <c r="G164" s="61"/>
      <c r="I164" s="2" t="b">
        <v>0</v>
      </c>
    </row>
    <row r="165" spans="6:9" ht="14.25" customHeight="1" x14ac:dyDescent="0.2">
      <c r="F165" s="61"/>
      <c r="G165" s="61"/>
      <c r="I165" s="2" t="b">
        <v>0</v>
      </c>
    </row>
    <row r="166" spans="6:9" ht="14.25" customHeight="1" x14ac:dyDescent="0.2">
      <c r="F166" s="61"/>
      <c r="G166" s="61"/>
      <c r="I166" s="2" t="b">
        <v>0</v>
      </c>
    </row>
    <row r="167" spans="6:9" ht="14.25" customHeight="1" x14ac:dyDescent="0.2">
      <c r="F167" s="61"/>
      <c r="G167" s="61"/>
      <c r="I167" s="2" t="b">
        <v>0</v>
      </c>
    </row>
    <row r="168" spans="6:9" ht="14.25" customHeight="1" x14ac:dyDescent="0.2">
      <c r="F168" s="61"/>
      <c r="G168" s="61"/>
      <c r="I168" s="2" t="b">
        <v>0</v>
      </c>
    </row>
    <row r="169" spans="6:9" ht="14.25" customHeight="1" x14ac:dyDescent="0.2">
      <c r="F169" s="61"/>
      <c r="G169" s="61"/>
      <c r="I169" s="2" t="b">
        <v>0</v>
      </c>
    </row>
    <row r="170" spans="6:9" ht="14.25" customHeight="1" x14ac:dyDescent="0.2">
      <c r="F170" s="61"/>
      <c r="G170" s="61"/>
      <c r="I170" s="2" t="b">
        <v>0</v>
      </c>
    </row>
    <row r="171" spans="6:9" ht="14.25" customHeight="1" x14ac:dyDescent="0.2">
      <c r="F171" s="61"/>
      <c r="G171" s="61"/>
      <c r="I171" s="2" t="b">
        <v>0</v>
      </c>
    </row>
    <row r="172" spans="6:9" ht="14.25" customHeight="1" x14ac:dyDescent="0.2">
      <c r="F172" s="61"/>
      <c r="G172" s="61"/>
      <c r="I172" s="2" t="b">
        <v>0</v>
      </c>
    </row>
    <row r="173" spans="6:9" ht="14.25" customHeight="1" x14ac:dyDescent="0.2">
      <c r="F173" s="61"/>
      <c r="G173" s="61"/>
      <c r="I173" s="2" t="b">
        <v>0</v>
      </c>
    </row>
    <row r="174" spans="6:9" ht="14.25" customHeight="1" x14ac:dyDescent="0.2">
      <c r="F174" s="61"/>
      <c r="G174" s="61"/>
      <c r="I174" s="2" t="b">
        <v>0</v>
      </c>
    </row>
    <row r="175" spans="6:9" ht="14.25" customHeight="1" x14ac:dyDescent="0.2">
      <c r="F175" s="61"/>
      <c r="G175" s="61"/>
      <c r="I175" s="2" t="b">
        <v>0</v>
      </c>
    </row>
    <row r="176" spans="6:9" ht="14.25" customHeight="1" x14ac:dyDescent="0.2">
      <c r="F176" s="61"/>
      <c r="G176" s="61"/>
      <c r="I176" s="2" t="b">
        <v>0</v>
      </c>
    </row>
    <row r="177" spans="6:9" ht="14.25" customHeight="1" x14ac:dyDescent="0.2">
      <c r="F177" s="61"/>
      <c r="G177" s="61"/>
      <c r="I177" s="2" t="b">
        <v>0</v>
      </c>
    </row>
    <row r="178" spans="6:9" ht="14.25" customHeight="1" x14ac:dyDescent="0.2">
      <c r="F178" s="61"/>
      <c r="G178" s="61"/>
      <c r="I178" s="2" t="b">
        <v>0</v>
      </c>
    </row>
    <row r="179" spans="6:9" ht="14.25" customHeight="1" x14ac:dyDescent="0.2">
      <c r="F179" s="61"/>
      <c r="G179" s="61"/>
      <c r="I179" s="2" t="b">
        <v>0</v>
      </c>
    </row>
    <row r="180" spans="6:9" ht="14.25" customHeight="1" x14ac:dyDescent="0.2">
      <c r="F180" s="61"/>
      <c r="G180" s="61"/>
      <c r="I180" s="2" t="b">
        <v>0</v>
      </c>
    </row>
    <row r="181" spans="6:9" ht="14.25" customHeight="1" x14ac:dyDescent="0.2">
      <c r="F181" s="61"/>
      <c r="G181" s="61"/>
      <c r="I181" s="2" t="b">
        <v>0</v>
      </c>
    </row>
    <row r="182" spans="6:9" ht="14.25" customHeight="1" x14ac:dyDescent="0.2">
      <c r="F182" s="61"/>
      <c r="G182" s="61"/>
      <c r="I182" s="2" t="b">
        <v>0</v>
      </c>
    </row>
    <row r="183" spans="6:9" ht="14.25" customHeight="1" x14ac:dyDescent="0.2">
      <c r="F183" s="61"/>
      <c r="G183" s="61"/>
      <c r="I183" s="2" t="b">
        <v>0</v>
      </c>
    </row>
    <row r="184" spans="6:9" ht="14.25" customHeight="1" x14ac:dyDescent="0.2">
      <c r="F184" s="61"/>
      <c r="G184" s="61"/>
      <c r="I184" s="2" t="b">
        <v>0</v>
      </c>
    </row>
    <row r="185" spans="6:9" ht="14.25" customHeight="1" x14ac:dyDescent="0.2">
      <c r="F185" s="61"/>
      <c r="G185" s="61"/>
      <c r="I185" s="2" t="b">
        <v>0</v>
      </c>
    </row>
    <row r="186" spans="6:9" ht="14.25" customHeight="1" x14ac:dyDescent="0.2">
      <c r="F186" s="61"/>
      <c r="G186" s="61"/>
      <c r="I186" s="2" t="b">
        <v>0</v>
      </c>
    </row>
    <row r="187" spans="6:9" ht="14.25" customHeight="1" x14ac:dyDescent="0.2">
      <c r="F187" s="61"/>
      <c r="G187" s="61"/>
      <c r="I187" s="2" t="b">
        <v>0</v>
      </c>
    </row>
    <row r="188" spans="6:9" ht="14.25" customHeight="1" x14ac:dyDescent="0.2">
      <c r="F188" s="61"/>
      <c r="G188" s="61"/>
      <c r="I188" s="2" t="b">
        <v>0</v>
      </c>
    </row>
    <row r="189" spans="6:9" ht="14.25" customHeight="1" x14ac:dyDescent="0.2">
      <c r="F189" s="61"/>
      <c r="G189" s="61"/>
      <c r="I189" s="2" t="b">
        <v>0</v>
      </c>
    </row>
    <row r="190" spans="6:9" ht="14.25" customHeight="1" x14ac:dyDescent="0.2">
      <c r="F190" s="61"/>
      <c r="G190" s="61"/>
      <c r="I190" s="2" t="b">
        <v>0</v>
      </c>
    </row>
    <row r="191" spans="6:9" ht="14.25" customHeight="1" x14ac:dyDescent="0.2">
      <c r="F191" s="61"/>
      <c r="G191" s="61"/>
      <c r="I191" s="2" t="b">
        <v>0</v>
      </c>
    </row>
    <row r="192" spans="6:9" ht="14.25" customHeight="1" x14ac:dyDescent="0.2">
      <c r="F192" s="61"/>
      <c r="G192" s="61"/>
      <c r="I192" s="2" t="b">
        <v>0</v>
      </c>
    </row>
    <row r="193" spans="6:9" ht="14.25" customHeight="1" x14ac:dyDescent="0.2">
      <c r="F193" s="61"/>
      <c r="G193" s="61"/>
      <c r="I193" s="2" t="b">
        <v>0</v>
      </c>
    </row>
    <row r="194" spans="6:9" ht="14.25" customHeight="1" x14ac:dyDescent="0.2">
      <c r="F194" s="61"/>
      <c r="G194" s="61"/>
      <c r="I194" s="2" t="b">
        <v>0</v>
      </c>
    </row>
    <row r="195" spans="6:9" ht="14.25" customHeight="1" x14ac:dyDescent="0.2">
      <c r="F195" s="61"/>
      <c r="G195" s="61"/>
      <c r="I195" s="2" t="b">
        <v>0</v>
      </c>
    </row>
    <row r="196" spans="6:9" ht="14.25" customHeight="1" x14ac:dyDescent="0.2">
      <c r="F196" s="61"/>
      <c r="G196" s="61"/>
      <c r="I196" s="2" t="b">
        <v>0</v>
      </c>
    </row>
    <row r="197" spans="6:9" ht="14.25" customHeight="1" x14ac:dyDescent="0.2">
      <c r="F197" s="61"/>
      <c r="G197" s="61"/>
      <c r="I197" s="2" t="b">
        <v>0</v>
      </c>
    </row>
    <row r="198" spans="6:9" ht="14.25" customHeight="1" x14ac:dyDescent="0.2">
      <c r="F198" s="61"/>
      <c r="G198" s="61"/>
      <c r="I198" s="2" t="b">
        <v>0</v>
      </c>
    </row>
    <row r="199" spans="6:9" ht="14.25" customHeight="1" x14ac:dyDescent="0.2">
      <c r="F199" s="61"/>
      <c r="G199" s="61"/>
      <c r="I199" s="2" t="b">
        <v>0</v>
      </c>
    </row>
    <row r="200" spans="6:9" ht="14.25" customHeight="1" x14ac:dyDescent="0.2">
      <c r="F200" s="61"/>
      <c r="G200" s="61"/>
      <c r="I200" s="2" t="b">
        <v>0</v>
      </c>
    </row>
    <row r="201" spans="6:9" ht="14.25" customHeight="1" x14ac:dyDescent="0.2">
      <c r="F201" s="61"/>
      <c r="G201" s="61"/>
      <c r="I201" s="2" t="b">
        <v>0</v>
      </c>
    </row>
    <row r="202" spans="6:9" ht="14.25" customHeight="1" x14ac:dyDescent="0.2">
      <c r="F202" s="61"/>
      <c r="G202" s="61"/>
      <c r="I202" s="2" t="b">
        <v>0</v>
      </c>
    </row>
    <row r="203" spans="6:9" ht="14.25" customHeight="1" x14ac:dyDescent="0.2">
      <c r="F203" s="61"/>
      <c r="G203" s="61"/>
      <c r="I203" s="2" t="b">
        <v>0</v>
      </c>
    </row>
    <row r="204" spans="6:9" ht="14.25" customHeight="1" x14ac:dyDescent="0.2">
      <c r="F204" s="61"/>
      <c r="G204" s="61"/>
      <c r="I204" s="2" t="b">
        <v>0</v>
      </c>
    </row>
    <row r="205" spans="6:9" ht="14.25" customHeight="1" x14ac:dyDescent="0.2">
      <c r="F205" s="61"/>
      <c r="G205" s="61"/>
      <c r="I205" s="2" t="b">
        <v>0</v>
      </c>
    </row>
    <row r="206" spans="6:9" ht="14.25" customHeight="1" x14ac:dyDescent="0.2">
      <c r="F206" s="61"/>
      <c r="G206" s="61"/>
      <c r="I206" s="2" t="b">
        <v>0</v>
      </c>
    </row>
    <row r="207" spans="6:9" ht="14.25" customHeight="1" x14ac:dyDescent="0.2">
      <c r="F207" s="61"/>
      <c r="G207" s="61"/>
      <c r="I207" s="2" t="b">
        <v>0</v>
      </c>
    </row>
    <row r="208" spans="6:9" ht="14.25" customHeight="1" x14ac:dyDescent="0.2">
      <c r="F208" s="61"/>
      <c r="G208" s="61"/>
      <c r="I208" s="2" t="b">
        <v>0</v>
      </c>
    </row>
    <row r="209" spans="6:9" ht="14.25" customHeight="1" x14ac:dyDescent="0.2">
      <c r="F209" s="61"/>
      <c r="G209" s="61"/>
      <c r="I209" s="2" t="b">
        <v>0</v>
      </c>
    </row>
    <row r="210" spans="6:9" ht="14.25" customHeight="1" x14ac:dyDescent="0.2">
      <c r="F210" s="61"/>
      <c r="G210" s="61"/>
      <c r="I210" s="2" t="b">
        <v>0</v>
      </c>
    </row>
    <row r="211" spans="6:9" ht="14.25" customHeight="1" x14ac:dyDescent="0.2">
      <c r="F211" s="61"/>
      <c r="G211" s="61"/>
      <c r="I211" s="2" t="b">
        <v>0</v>
      </c>
    </row>
    <row r="212" spans="6:9" ht="14.25" customHeight="1" x14ac:dyDescent="0.2">
      <c r="F212" s="61"/>
      <c r="G212" s="61"/>
      <c r="I212" s="2" t="b">
        <v>0</v>
      </c>
    </row>
    <row r="213" spans="6:9" ht="14.25" customHeight="1" x14ac:dyDescent="0.2">
      <c r="F213" s="61"/>
      <c r="G213" s="61"/>
      <c r="I213" s="2" t="b">
        <v>0</v>
      </c>
    </row>
    <row r="214" spans="6:9" ht="14.25" customHeight="1" x14ac:dyDescent="0.2">
      <c r="F214" s="61"/>
      <c r="G214" s="61"/>
      <c r="I214" s="2" t="b">
        <v>0</v>
      </c>
    </row>
    <row r="215" spans="6:9" ht="14.25" customHeight="1" x14ac:dyDescent="0.2">
      <c r="F215" s="61"/>
      <c r="G215" s="61"/>
      <c r="I215" s="2" t="b">
        <v>0</v>
      </c>
    </row>
    <row r="216" spans="6:9" ht="14.25" customHeight="1" x14ac:dyDescent="0.2">
      <c r="F216" s="61"/>
      <c r="G216" s="61"/>
      <c r="I216" s="2" t="b">
        <v>0</v>
      </c>
    </row>
    <row r="217" spans="6:9" ht="14.25" customHeight="1" x14ac:dyDescent="0.2">
      <c r="F217" s="61"/>
      <c r="G217" s="61"/>
      <c r="I217" s="2" t="b">
        <v>0</v>
      </c>
    </row>
    <row r="218" spans="6:9" ht="14.25" customHeight="1" x14ac:dyDescent="0.2">
      <c r="F218" s="61"/>
      <c r="G218" s="61"/>
      <c r="I218" s="2" t="b">
        <v>0</v>
      </c>
    </row>
    <row r="219" spans="6:9" ht="14.25" customHeight="1" x14ac:dyDescent="0.2">
      <c r="F219" s="61"/>
      <c r="G219" s="61"/>
      <c r="I219" s="2" t="b">
        <v>0</v>
      </c>
    </row>
    <row r="220" spans="6:9" ht="14.25" customHeight="1" x14ac:dyDescent="0.2">
      <c r="F220" s="61"/>
      <c r="G220" s="61"/>
      <c r="I220" s="2" t="b">
        <v>0</v>
      </c>
    </row>
    <row r="221" spans="6:9" ht="14.25" customHeight="1" x14ac:dyDescent="0.2">
      <c r="F221" s="61"/>
      <c r="G221" s="61"/>
      <c r="I221" s="2" t="b">
        <v>0</v>
      </c>
    </row>
    <row r="222" spans="6:9" ht="14.25" customHeight="1" x14ac:dyDescent="0.2">
      <c r="F222" s="61"/>
      <c r="G222" s="61"/>
      <c r="I222" s="2" t="b">
        <v>0</v>
      </c>
    </row>
    <row r="223" spans="6:9" ht="14.25" customHeight="1" x14ac:dyDescent="0.2">
      <c r="F223" s="61"/>
      <c r="G223" s="61"/>
      <c r="I223" s="2" t="b">
        <v>0</v>
      </c>
    </row>
    <row r="224" spans="6:9" ht="14.25" customHeight="1" x14ac:dyDescent="0.2">
      <c r="F224" s="61"/>
      <c r="G224" s="61"/>
      <c r="I224" s="2" t="b">
        <v>0</v>
      </c>
    </row>
    <row r="225" spans="6:9" ht="14.25" customHeight="1" x14ac:dyDescent="0.2">
      <c r="F225" s="61"/>
      <c r="G225" s="61"/>
      <c r="I225" s="2" t="b">
        <v>0</v>
      </c>
    </row>
    <row r="226" spans="6:9" ht="14.25" customHeight="1" x14ac:dyDescent="0.2">
      <c r="F226" s="61"/>
      <c r="G226" s="61"/>
      <c r="I226" s="2" t="b">
        <v>0</v>
      </c>
    </row>
    <row r="227" spans="6:9" ht="14.25" customHeight="1" x14ac:dyDescent="0.2">
      <c r="F227" s="61"/>
      <c r="G227" s="61"/>
      <c r="I227" s="2" t="b">
        <v>0</v>
      </c>
    </row>
    <row r="228" spans="6:9" ht="14.25" customHeight="1" x14ac:dyDescent="0.2">
      <c r="F228" s="61"/>
      <c r="G228" s="61"/>
      <c r="I228" s="2" t="b">
        <v>0</v>
      </c>
    </row>
    <row r="229" spans="6:9" ht="14.25" customHeight="1" x14ac:dyDescent="0.2">
      <c r="F229" s="61"/>
      <c r="G229" s="61"/>
      <c r="I229" s="2" t="b">
        <v>0</v>
      </c>
    </row>
    <row r="230" spans="6:9" ht="14.25" customHeight="1" x14ac:dyDescent="0.2">
      <c r="F230" s="61"/>
      <c r="G230" s="61"/>
      <c r="I230" s="2" t="b">
        <v>0</v>
      </c>
    </row>
    <row r="231" spans="6:9" ht="14.25" customHeight="1" x14ac:dyDescent="0.2">
      <c r="F231" s="61"/>
      <c r="G231" s="61"/>
      <c r="I231" s="2" t="b">
        <v>0</v>
      </c>
    </row>
    <row r="232" spans="6:9" ht="14.25" customHeight="1" x14ac:dyDescent="0.2">
      <c r="F232" s="61"/>
      <c r="G232" s="61"/>
      <c r="I232" s="2" t="b">
        <v>0</v>
      </c>
    </row>
    <row r="233" spans="6:9" ht="14.25" customHeight="1" x14ac:dyDescent="0.2">
      <c r="F233" s="61"/>
      <c r="G233" s="61"/>
      <c r="I233" s="2" t="b">
        <v>0</v>
      </c>
    </row>
    <row r="234" spans="6:9" ht="14.25" customHeight="1" x14ac:dyDescent="0.2">
      <c r="F234" s="61"/>
      <c r="G234" s="61"/>
      <c r="I234" s="2" t="b">
        <v>0</v>
      </c>
    </row>
    <row r="235" spans="6:9" ht="14.25" customHeight="1" x14ac:dyDescent="0.2">
      <c r="F235" s="61"/>
      <c r="G235" s="61"/>
      <c r="I235" s="2" t="b">
        <v>0</v>
      </c>
    </row>
    <row r="236" spans="6:9" ht="14.25" customHeight="1" x14ac:dyDescent="0.2">
      <c r="F236" s="61"/>
      <c r="G236" s="61"/>
      <c r="I236" s="2" t="b">
        <v>0</v>
      </c>
    </row>
    <row r="237" spans="6:9" ht="14.25" customHeight="1" x14ac:dyDescent="0.2">
      <c r="F237" s="61"/>
      <c r="G237" s="61"/>
      <c r="I237" s="2" t="b">
        <v>0</v>
      </c>
    </row>
    <row r="238" spans="6:9" ht="14.25" customHeight="1" x14ac:dyDescent="0.2">
      <c r="F238" s="61"/>
      <c r="G238" s="61"/>
      <c r="I238" s="2" t="b">
        <v>0</v>
      </c>
    </row>
    <row r="239" spans="6:9" ht="14.25" customHeight="1" x14ac:dyDescent="0.2">
      <c r="F239" s="61"/>
      <c r="G239" s="61"/>
      <c r="I239" s="2" t="b">
        <v>0</v>
      </c>
    </row>
    <row r="240" spans="6:9" ht="14.25" customHeight="1" x14ac:dyDescent="0.2">
      <c r="F240" s="61"/>
      <c r="G240" s="61"/>
      <c r="I240" s="2" t="b">
        <v>0</v>
      </c>
    </row>
    <row r="241" spans="6:9" ht="14.25" customHeight="1" x14ac:dyDescent="0.2">
      <c r="F241" s="61"/>
      <c r="G241" s="61"/>
      <c r="I241" s="2" t="b">
        <v>0</v>
      </c>
    </row>
    <row r="242" spans="6:9" ht="14.25" customHeight="1" x14ac:dyDescent="0.2">
      <c r="F242" s="61"/>
      <c r="G242" s="61"/>
      <c r="I242" s="2" t="b">
        <v>0</v>
      </c>
    </row>
    <row r="243" spans="6:9" ht="14.25" customHeight="1" x14ac:dyDescent="0.2">
      <c r="F243" s="61"/>
      <c r="G243" s="61"/>
      <c r="I243" s="2" t="b">
        <v>0</v>
      </c>
    </row>
    <row r="244" spans="6:9" ht="14.25" customHeight="1" x14ac:dyDescent="0.2">
      <c r="F244" s="61"/>
      <c r="G244" s="61"/>
      <c r="I244" s="2" t="b">
        <v>0</v>
      </c>
    </row>
    <row r="245" spans="6:9" ht="14.25" customHeight="1" x14ac:dyDescent="0.2">
      <c r="F245" s="61"/>
      <c r="G245" s="61"/>
      <c r="I245" s="2" t="b">
        <v>0</v>
      </c>
    </row>
    <row r="246" spans="6:9" ht="14.25" customHeight="1" x14ac:dyDescent="0.2">
      <c r="F246" s="61"/>
      <c r="G246" s="61"/>
      <c r="I246" s="2" t="b">
        <v>0</v>
      </c>
    </row>
    <row r="247" spans="6:9" ht="14.25" customHeight="1" x14ac:dyDescent="0.2">
      <c r="F247" s="61"/>
      <c r="G247" s="61"/>
      <c r="I247" s="2" t="b">
        <v>0</v>
      </c>
    </row>
    <row r="248" spans="6:9" ht="14.25" customHeight="1" x14ac:dyDescent="0.2">
      <c r="F248" s="61"/>
      <c r="G248" s="61"/>
      <c r="I248" s="2" t="b">
        <v>0</v>
      </c>
    </row>
    <row r="249" spans="6:9" ht="14.25" customHeight="1" x14ac:dyDescent="0.2">
      <c r="F249" s="61"/>
      <c r="G249" s="61"/>
      <c r="I249" s="2" t="b">
        <v>0</v>
      </c>
    </row>
    <row r="250" spans="6:9" ht="14.25" customHeight="1" x14ac:dyDescent="0.2">
      <c r="F250" s="61"/>
      <c r="G250" s="61"/>
      <c r="I250" s="2" t="b">
        <v>0</v>
      </c>
    </row>
    <row r="251" spans="6:9" ht="14.25" customHeight="1" x14ac:dyDescent="0.2">
      <c r="F251" s="61"/>
      <c r="G251" s="61"/>
      <c r="I251" s="2" t="b">
        <v>0</v>
      </c>
    </row>
    <row r="252" spans="6:9" ht="14.25" customHeight="1" x14ac:dyDescent="0.2">
      <c r="F252" s="61"/>
      <c r="G252" s="61"/>
      <c r="I252" s="2" t="b">
        <v>0</v>
      </c>
    </row>
    <row r="253" spans="6:9" ht="14.25" customHeight="1" x14ac:dyDescent="0.2">
      <c r="F253" s="61"/>
      <c r="G253" s="61"/>
      <c r="I253" s="2" t="b">
        <v>0</v>
      </c>
    </row>
    <row r="254" spans="6:9" ht="14.25" customHeight="1" x14ac:dyDescent="0.2">
      <c r="F254" s="61"/>
      <c r="G254" s="61"/>
      <c r="I254" s="2" t="b">
        <v>0</v>
      </c>
    </row>
    <row r="255" spans="6:9" ht="14.25" customHeight="1" x14ac:dyDescent="0.2">
      <c r="F255" s="61"/>
      <c r="G255" s="61"/>
      <c r="I255" s="2" t="b">
        <v>0</v>
      </c>
    </row>
    <row r="256" spans="6:9" ht="14.25" customHeight="1" x14ac:dyDescent="0.2">
      <c r="F256" s="61"/>
      <c r="G256" s="61"/>
      <c r="I256" s="2" t="b">
        <v>0</v>
      </c>
    </row>
    <row r="257" spans="6:9" ht="14.25" customHeight="1" x14ac:dyDescent="0.2">
      <c r="F257" s="61"/>
      <c r="G257" s="61"/>
      <c r="I257" s="2" t="b">
        <v>0</v>
      </c>
    </row>
    <row r="258" spans="6:9" ht="14.25" customHeight="1" x14ac:dyDescent="0.2">
      <c r="F258" s="61"/>
      <c r="G258" s="61"/>
      <c r="I258" s="2" t="b">
        <v>0</v>
      </c>
    </row>
    <row r="259" spans="6:9" ht="14.25" customHeight="1" x14ac:dyDescent="0.2">
      <c r="F259" s="61"/>
      <c r="G259" s="61"/>
      <c r="I259" s="2" t="b">
        <v>0</v>
      </c>
    </row>
    <row r="260" spans="6:9" ht="14.25" customHeight="1" x14ac:dyDescent="0.2">
      <c r="F260" s="61"/>
      <c r="G260" s="61"/>
      <c r="I260" s="2" t="b">
        <v>0</v>
      </c>
    </row>
    <row r="261" spans="6:9" ht="14.25" customHeight="1" x14ac:dyDescent="0.2">
      <c r="F261" s="61"/>
      <c r="G261" s="61"/>
      <c r="I261" s="2" t="b">
        <v>0</v>
      </c>
    </row>
    <row r="262" spans="6:9" ht="14.25" customHeight="1" x14ac:dyDescent="0.2">
      <c r="F262" s="61"/>
      <c r="G262" s="61"/>
      <c r="I262" s="2" t="b">
        <v>0</v>
      </c>
    </row>
    <row r="263" spans="6:9" ht="14.25" customHeight="1" x14ac:dyDescent="0.2">
      <c r="F263" s="61"/>
      <c r="G263" s="61"/>
      <c r="I263" s="2" t="b">
        <v>0</v>
      </c>
    </row>
    <row r="264" spans="6:9" ht="14.25" customHeight="1" x14ac:dyDescent="0.2">
      <c r="F264" s="61"/>
      <c r="G264" s="61"/>
      <c r="I264" s="2" t="b">
        <v>0</v>
      </c>
    </row>
    <row r="265" spans="6:9" ht="14.25" customHeight="1" x14ac:dyDescent="0.2">
      <c r="F265" s="61"/>
      <c r="G265" s="61"/>
      <c r="I265" s="2" t="b">
        <v>0</v>
      </c>
    </row>
    <row r="266" spans="6:9" ht="14.25" customHeight="1" x14ac:dyDescent="0.2">
      <c r="F266" s="61"/>
      <c r="G266" s="61"/>
      <c r="I266" s="2" t="b">
        <v>0</v>
      </c>
    </row>
    <row r="267" spans="6:9" ht="14.25" customHeight="1" x14ac:dyDescent="0.2">
      <c r="F267" s="61"/>
      <c r="G267" s="61"/>
      <c r="I267" s="2" t="b">
        <v>0</v>
      </c>
    </row>
    <row r="268" spans="6:9" ht="14.25" customHeight="1" x14ac:dyDescent="0.2">
      <c r="F268" s="61"/>
      <c r="G268" s="61"/>
      <c r="I268" s="2" t="b">
        <v>0</v>
      </c>
    </row>
    <row r="269" spans="6:9" ht="14.25" customHeight="1" x14ac:dyDescent="0.2">
      <c r="F269" s="61"/>
      <c r="G269" s="61"/>
      <c r="I269" s="2" t="b">
        <v>0</v>
      </c>
    </row>
    <row r="270" spans="6:9" ht="14.25" customHeight="1" x14ac:dyDescent="0.2">
      <c r="F270" s="61"/>
      <c r="G270" s="61"/>
      <c r="I270" s="2" t="b">
        <v>0</v>
      </c>
    </row>
    <row r="271" spans="6:9" ht="14.25" customHeight="1" x14ac:dyDescent="0.2">
      <c r="F271" s="61"/>
      <c r="G271" s="61"/>
      <c r="I271" s="2" t="b">
        <v>0</v>
      </c>
    </row>
    <row r="272" spans="6:9" ht="14.25" customHeight="1" x14ac:dyDescent="0.2">
      <c r="F272" s="61"/>
      <c r="G272" s="61"/>
      <c r="I272" s="2" t="b">
        <v>0</v>
      </c>
    </row>
    <row r="273" spans="6:9" ht="14.25" customHeight="1" x14ac:dyDescent="0.2">
      <c r="F273" s="61"/>
      <c r="G273" s="61"/>
      <c r="I273" s="2" t="b">
        <v>0</v>
      </c>
    </row>
    <row r="274" spans="6:9" ht="14.25" customHeight="1" x14ac:dyDescent="0.2">
      <c r="F274" s="61"/>
      <c r="G274" s="61"/>
      <c r="I274" s="2" t="b">
        <v>0</v>
      </c>
    </row>
    <row r="275" spans="6:9" ht="14.25" customHeight="1" x14ac:dyDescent="0.2">
      <c r="F275" s="61"/>
      <c r="G275" s="61"/>
      <c r="I275" s="2" t="b">
        <v>0</v>
      </c>
    </row>
    <row r="276" spans="6:9" ht="14.25" customHeight="1" x14ac:dyDescent="0.2">
      <c r="F276" s="61"/>
      <c r="G276" s="61"/>
      <c r="I276" s="2" t="b">
        <v>0</v>
      </c>
    </row>
    <row r="277" spans="6:9" ht="14.25" customHeight="1" x14ac:dyDescent="0.2">
      <c r="F277" s="61"/>
      <c r="G277" s="61"/>
      <c r="I277" s="2" t="b">
        <v>0</v>
      </c>
    </row>
    <row r="278" spans="6:9" ht="14.25" customHeight="1" x14ac:dyDescent="0.2">
      <c r="F278" s="61"/>
      <c r="G278" s="61"/>
      <c r="I278" s="2" t="b">
        <v>0</v>
      </c>
    </row>
    <row r="279" spans="6:9" ht="14.25" customHeight="1" x14ac:dyDescent="0.2">
      <c r="F279" s="61"/>
      <c r="G279" s="61"/>
      <c r="I279" s="2" t="b">
        <v>0</v>
      </c>
    </row>
    <row r="280" spans="6:9" ht="14.25" customHeight="1" x14ac:dyDescent="0.2">
      <c r="F280" s="61"/>
      <c r="G280" s="61"/>
      <c r="I280" s="2" t="b">
        <v>0</v>
      </c>
    </row>
    <row r="281" spans="6:9" ht="14.25" customHeight="1" x14ac:dyDescent="0.2">
      <c r="F281" s="61"/>
      <c r="G281" s="61"/>
      <c r="I281" s="2" t="b">
        <v>0</v>
      </c>
    </row>
    <row r="282" spans="6:9" ht="14.25" customHeight="1" x14ac:dyDescent="0.2">
      <c r="F282" s="61"/>
      <c r="G282" s="61"/>
      <c r="I282" s="2" t="b">
        <v>0</v>
      </c>
    </row>
    <row r="283" spans="6:9" ht="14.25" customHeight="1" x14ac:dyDescent="0.2">
      <c r="F283" s="61"/>
      <c r="G283" s="61"/>
      <c r="I283" s="2" t="b">
        <v>0</v>
      </c>
    </row>
    <row r="284" spans="6:9" ht="14.25" customHeight="1" x14ac:dyDescent="0.2">
      <c r="F284" s="61"/>
      <c r="G284" s="61"/>
      <c r="I284" s="2" t="b">
        <v>0</v>
      </c>
    </row>
    <row r="285" spans="6:9" ht="14.25" customHeight="1" x14ac:dyDescent="0.2">
      <c r="F285" s="61"/>
      <c r="G285" s="61"/>
      <c r="I285" s="2" t="b">
        <v>0</v>
      </c>
    </row>
    <row r="286" spans="6:9" ht="14.25" customHeight="1" x14ac:dyDescent="0.2">
      <c r="F286" s="61"/>
      <c r="G286" s="61"/>
      <c r="I286" s="2" t="b">
        <v>0</v>
      </c>
    </row>
    <row r="287" spans="6:9" ht="14.25" customHeight="1" x14ac:dyDescent="0.2">
      <c r="F287" s="61"/>
      <c r="G287" s="61"/>
      <c r="I287" s="2" t="b">
        <v>0</v>
      </c>
    </row>
    <row r="288" spans="6:9" ht="14.25" customHeight="1" x14ac:dyDescent="0.2">
      <c r="F288" s="61"/>
      <c r="G288" s="61"/>
      <c r="I288" s="2" t="b">
        <v>0</v>
      </c>
    </row>
    <row r="289" spans="6:9" ht="14.25" customHeight="1" x14ac:dyDescent="0.2">
      <c r="F289" s="61"/>
      <c r="G289" s="61"/>
      <c r="I289" s="2" t="b">
        <v>0</v>
      </c>
    </row>
    <row r="290" spans="6:9" ht="14.25" customHeight="1" x14ac:dyDescent="0.2">
      <c r="F290" s="61"/>
      <c r="G290" s="61"/>
      <c r="I290" s="2" t="b">
        <v>0</v>
      </c>
    </row>
    <row r="291" spans="6:9" ht="14.25" customHeight="1" x14ac:dyDescent="0.2">
      <c r="F291" s="61"/>
      <c r="G291" s="61"/>
      <c r="I291" s="2" t="b">
        <v>0</v>
      </c>
    </row>
    <row r="292" spans="6:9" ht="14.25" customHeight="1" x14ac:dyDescent="0.2">
      <c r="F292" s="61"/>
      <c r="G292" s="61"/>
      <c r="I292" s="2" t="b">
        <v>0</v>
      </c>
    </row>
    <row r="293" spans="6:9" ht="14.25" customHeight="1" x14ac:dyDescent="0.2">
      <c r="F293" s="61"/>
      <c r="G293" s="61"/>
      <c r="I293" s="2" t="b">
        <v>0</v>
      </c>
    </row>
    <row r="294" spans="6:9" ht="14.25" customHeight="1" x14ac:dyDescent="0.2">
      <c r="F294" s="61"/>
      <c r="G294" s="61"/>
      <c r="I294" s="2" t="b">
        <v>0</v>
      </c>
    </row>
    <row r="295" spans="6:9" ht="14.25" customHeight="1" x14ac:dyDescent="0.2">
      <c r="F295" s="61"/>
      <c r="G295" s="61"/>
      <c r="I295" s="2" t="b">
        <v>0</v>
      </c>
    </row>
    <row r="296" spans="6:9" ht="14.25" customHeight="1" x14ac:dyDescent="0.2">
      <c r="F296" s="61"/>
      <c r="G296" s="61"/>
      <c r="I296" s="2" t="b">
        <v>0</v>
      </c>
    </row>
    <row r="297" spans="6:9" ht="14.25" customHeight="1" x14ac:dyDescent="0.2">
      <c r="F297" s="61"/>
      <c r="G297" s="61"/>
      <c r="I297" s="2" t="b">
        <v>0</v>
      </c>
    </row>
    <row r="298" spans="6:9" ht="14.25" customHeight="1" x14ac:dyDescent="0.2">
      <c r="F298" s="61"/>
      <c r="G298" s="61"/>
      <c r="I298" s="2" t="b">
        <v>0</v>
      </c>
    </row>
    <row r="299" spans="6:9" ht="14.25" customHeight="1" x14ac:dyDescent="0.2">
      <c r="F299" s="61"/>
      <c r="G299" s="61"/>
      <c r="I299" s="2" t="b">
        <v>0</v>
      </c>
    </row>
    <row r="300" spans="6:9" ht="14.25" customHeight="1" x14ac:dyDescent="0.2">
      <c r="F300" s="61"/>
      <c r="G300" s="61"/>
      <c r="I300" s="2" t="b">
        <v>0</v>
      </c>
    </row>
    <row r="301" spans="6:9" ht="14.25" customHeight="1" x14ac:dyDescent="0.2">
      <c r="F301" s="61"/>
      <c r="G301" s="61"/>
      <c r="I301" s="2" t="b">
        <v>0</v>
      </c>
    </row>
    <row r="302" spans="6:9" ht="14.25" customHeight="1" x14ac:dyDescent="0.2">
      <c r="F302" s="61"/>
      <c r="G302" s="61"/>
      <c r="I302" s="2" t="b">
        <v>0</v>
      </c>
    </row>
    <row r="303" spans="6:9" ht="14.25" customHeight="1" x14ac:dyDescent="0.2">
      <c r="F303" s="61"/>
      <c r="G303" s="61"/>
      <c r="I303" s="2" t="b">
        <v>0</v>
      </c>
    </row>
    <row r="304" spans="6:9" ht="14.25" customHeight="1" x14ac:dyDescent="0.2">
      <c r="F304" s="61"/>
      <c r="G304" s="61"/>
      <c r="I304" s="2" t="b">
        <v>0</v>
      </c>
    </row>
    <row r="305" spans="6:9" ht="14.25" customHeight="1" x14ac:dyDescent="0.2">
      <c r="F305" s="61"/>
      <c r="G305" s="61"/>
      <c r="I305" s="2" t="b">
        <v>0</v>
      </c>
    </row>
    <row r="306" spans="6:9" ht="14.25" customHeight="1" x14ac:dyDescent="0.2">
      <c r="F306" s="61"/>
      <c r="G306" s="61"/>
      <c r="I306" s="2" t="b">
        <v>0</v>
      </c>
    </row>
    <row r="307" spans="6:9" ht="14.25" customHeight="1" x14ac:dyDescent="0.2">
      <c r="F307" s="61"/>
      <c r="G307" s="61"/>
      <c r="I307" s="2" t="b">
        <v>0</v>
      </c>
    </row>
    <row r="308" spans="6:9" ht="14.25" customHeight="1" x14ac:dyDescent="0.2">
      <c r="F308" s="61"/>
      <c r="G308" s="61"/>
      <c r="I308" s="2" t="b">
        <v>0</v>
      </c>
    </row>
    <row r="309" spans="6:9" ht="14.25" customHeight="1" x14ac:dyDescent="0.2">
      <c r="F309" s="61"/>
      <c r="G309" s="61"/>
      <c r="I309" s="2" t="b">
        <v>0</v>
      </c>
    </row>
    <row r="310" spans="6:9" ht="14.25" customHeight="1" x14ac:dyDescent="0.2">
      <c r="F310" s="61"/>
      <c r="G310" s="61"/>
      <c r="I310" s="2" t="b">
        <v>0</v>
      </c>
    </row>
    <row r="311" spans="6:9" ht="14.25" customHeight="1" x14ac:dyDescent="0.2">
      <c r="F311" s="61"/>
      <c r="G311" s="61"/>
      <c r="I311" s="2" t="b">
        <v>0</v>
      </c>
    </row>
    <row r="312" spans="6:9" ht="14.25" customHeight="1" x14ac:dyDescent="0.2">
      <c r="F312" s="61"/>
      <c r="G312" s="61"/>
      <c r="I312" s="2" t="b">
        <v>0</v>
      </c>
    </row>
    <row r="313" spans="6:9" ht="14.25" customHeight="1" x14ac:dyDescent="0.2">
      <c r="F313" s="61"/>
      <c r="G313" s="61"/>
      <c r="I313" s="2" t="b">
        <v>0</v>
      </c>
    </row>
    <row r="314" spans="6:9" ht="14.25" customHeight="1" x14ac:dyDescent="0.2">
      <c r="F314" s="61"/>
      <c r="G314" s="61"/>
      <c r="I314" s="2" t="b">
        <v>0</v>
      </c>
    </row>
    <row r="315" spans="6:9" ht="14.25" customHeight="1" x14ac:dyDescent="0.2">
      <c r="F315" s="61"/>
      <c r="G315" s="61"/>
      <c r="I315" s="2" t="b">
        <v>0</v>
      </c>
    </row>
    <row r="316" spans="6:9" ht="14.25" customHeight="1" x14ac:dyDescent="0.2">
      <c r="F316" s="61"/>
      <c r="G316" s="61"/>
      <c r="I316" s="2" t="b">
        <v>0</v>
      </c>
    </row>
    <row r="317" spans="6:9" ht="14.25" customHeight="1" x14ac:dyDescent="0.2">
      <c r="F317" s="61"/>
      <c r="G317" s="61"/>
      <c r="I317" s="2" t="b">
        <v>0</v>
      </c>
    </row>
    <row r="318" spans="6:9" ht="14.25" customHeight="1" x14ac:dyDescent="0.2">
      <c r="F318" s="61"/>
      <c r="G318" s="61"/>
      <c r="I318" s="2" t="b">
        <v>0</v>
      </c>
    </row>
    <row r="319" spans="6:9" ht="14.25" customHeight="1" x14ac:dyDescent="0.2">
      <c r="F319" s="61"/>
      <c r="G319" s="61"/>
      <c r="I319" s="2" t="b">
        <v>0</v>
      </c>
    </row>
    <row r="320" spans="6:9" ht="14.25" customHeight="1" x14ac:dyDescent="0.2">
      <c r="F320" s="61"/>
      <c r="G320" s="61"/>
      <c r="I320" s="2" t="b">
        <v>0</v>
      </c>
    </row>
    <row r="321" spans="6:9" ht="14.25" customHeight="1" x14ac:dyDescent="0.2">
      <c r="F321" s="61"/>
      <c r="G321" s="61"/>
      <c r="I321" s="2" t="b">
        <v>0</v>
      </c>
    </row>
    <row r="322" spans="6:9" ht="14.25" customHeight="1" x14ac:dyDescent="0.2">
      <c r="F322" s="61"/>
      <c r="G322" s="61"/>
      <c r="I322" s="2" t="b">
        <v>0</v>
      </c>
    </row>
    <row r="323" spans="6:9" ht="14.25" customHeight="1" x14ac:dyDescent="0.2">
      <c r="F323" s="61"/>
      <c r="G323" s="61"/>
      <c r="I323" s="2" t="b">
        <v>0</v>
      </c>
    </row>
    <row r="324" spans="6:9" ht="14.25" customHeight="1" x14ac:dyDescent="0.2">
      <c r="F324" s="61"/>
      <c r="G324" s="61"/>
      <c r="I324" s="2" t="b">
        <v>0</v>
      </c>
    </row>
    <row r="325" spans="6:9" ht="14.25" customHeight="1" x14ac:dyDescent="0.2">
      <c r="F325" s="61"/>
      <c r="G325" s="61"/>
      <c r="I325" s="2" t="b">
        <v>0</v>
      </c>
    </row>
    <row r="326" spans="6:9" ht="14.25" customHeight="1" x14ac:dyDescent="0.2">
      <c r="F326" s="61"/>
      <c r="G326" s="61"/>
      <c r="I326" s="2" t="b">
        <v>0</v>
      </c>
    </row>
    <row r="327" spans="6:9" ht="14.25" customHeight="1" x14ac:dyDescent="0.2">
      <c r="F327" s="61"/>
      <c r="G327" s="61"/>
      <c r="I327" s="2" t="b">
        <v>0</v>
      </c>
    </row>
    <row r="328" spans="6:9" ht="14.25" customHeight="1" x14ac:dyDescent="0.2">
      <c r="F328" s="61"/>
      <c r="G328" s="61"/>
      <c r="I328" s="2" t="b">
        <v>0</v>
      </c>
    </row>
    <row r="329" spans="6:9" ht="14.25" customHeight="1" x14ac:dyDescent="0.2">
      <c r="F329" s="61"/>
      <c r="G329" s="61"/>
      <c r="I329" s="2" t="b">
        <v>0</v>
      </c>
    </row>
    <row r="330" spans="6:9" ht="14.25" customHeight="1" x14ac:dyDescent="0.2">
      <c r="F330" s="61"/>
      <c r="G330" s="61"/>
      <c r="I330" s="2" t="b">
        <v>0</v>
      </c>
    </row>
    <row r="331" spans="6:9" ht="14.25" customHeight="1" x14ac:dyDescent="0.2">
      <c r="F331" s="61"/>
      <c r="G331" s="61"/>
      <c r="I331" s="2" t="b">
        <v>0</v>
      </c>
    </row>
    <row r="332" spans="6:9" ht="14.25" customHeight="1" x14ac:dyDescent="0.2">
      <c r="F332" s="61"/>
      <c r="G332" s="61"/>
      <c r="I332" s="2" t="b">
        <v>0</v>
      </c>
    </row>
    <row r="333" spans="6:9" ht="14.25" customHeight="1" x14ac:dyDescent="0.2">
      <c r="F333" s="61"/>
      <c r="G333" s="61"/>
      <c r="I333" s="2" t="b">
        <v>0</v>
      </c>
    </row>
    <row r="334" spans="6:9" ht="14.25" customHeight="1" x14ac:dyDescent="0.2">
      <c r="F334" s="61"/>
      <c r="G334" s="61"/>
      <c r="I334" s="2" t="b">
        <v>0</v>
      </c>
    </row>
    <row r="335" spans="6:9" ht="14.25" customHeight="1" x14ac:dyDescent="0.2">
      <c r="F335" s="61"/>
      <c r="G335" s="61"/>
      <c r="I335" s="2" t="b">
        <v>0</v>
      </c>
    </row>
    <row r="336" spans="6:9" ht="14.25" customHeight="1" x14ac:dyDescent="0.2">
      <c r="F336" s="61"/>
      <c r="G336" s="61"/>
      <c r="I336" s="2" t="b">
        <v>0</v>
      </c>
    </row>
    <row r="337" spans="6:9" ht="14.25" customHeight="1" x14ac:dyDescent="0.2">
      <c r="F337" s="61"/>
      <c r="G337" s="61"/>
      <c r="I337" s="2" t="b">
        <v>0</v>
      </c>
    </row>
    <row r="338" spans="6:9" ht="14.25" customHeight="1" x14ac:dyDescent="0.2">
      <c r="F338" s="61"/>
      <c r="G338" s="61"/>
      <c r="I338" s="2" t="b">
        <v>0</v>
      </c>
    </row>
    <row r="339" spans="6:9" ht="14.25" customHeight="1" x14ac:dyDescent="0.2">
      <c r="F339" s="61"/>
      <c r="G339" s="61"/>
      <c r="I339" s="2" t="b">
        <v>0</v>
      </c>
    </row>
    <row r="340" spans="6:9" ht="14.25" customHeight="1" x14ac:dyDescent="0.2">
      <c r="F340" s="61"/>
      <c r="G340" s="61"/>
      <c r="I340" s="2" t="b">
        <v>0</v>
      </c>
    </row>
    <row r="341" spans="6:9" ht="14.25" customHeight="1" x14ac:dyDescent="0.2">
      <c r="F341" s="61"/>
      <c r="G341" s="61"/>
      <c r="I341" s="2" t="b">
        <v>0</v>
      </c>
    </row>
    <row r="342" spans="6:9" ht="14.25" customHeight="1" x14ac:dyDescent="0.2">
      <c r="F342" s="61"/>
      <c r="G342" s="61"/>
      <c r="I342" s="2" t="b">
        <v>0</v>
      </c>
    </row>
    <row r="343" spans="6:9" ht="14.25" customHeight="1" x14ac:dyDescent="0.2">
      <c r="F343" s="61"/>
      <c r="G343" s="61"/>
      <c r="I343" s="2" t="b">
        <v>0</v>
      </c>
    </row>
    <row r="344" spans="6:9" ht="14.25" customHeight="1" x14ac:dyDescent="0.2">
      <c r="F344" s="61"/>
      <c r="G344" s="61"/>
      <c r="I344" s="2" t="b">
        <v>0</v>
      </c>
    </row>
    <row r="345" spans="6:9" ht="14.25" customHeight="1" x14ac:dyDescent="0.2">
      <c r="F345" s="61"/>
      <c r="G345" s="61"/>
      <c r="I345" s="2" t="b">
        <v>0</v>
      </c>
    </row>
    <row r="346" spans="6:9" ht="14.25" customHeight="1" x14ac:dyDescent="0.2">
      <c r="F346" s="61"/>
      <c r="G346" s="61"/>
      <c r="I346" s="2" t="b">
        <v>0</v>
      </c>
    </row>
    <row r="347" spans="6:9" ht="14.25" customHeight="1" x14ac:dyDescent="0.2">
      <c r="F347" s="61"/>
      <c r="G347" s="61"/>
      <c r="I347" s="2" t="b">
        <v>0</v>
      </c>
    </row>
    <row r="348" spans="6:9" ht="14.25" customHeight="1" x14ac:dyDescent="0.2">
      <c r="F348" s="61"/>
      <c r="G348" s="61"/>
      <c r="I348" s="2" t="b">
        <v>0</v>
      </c>
    </row>
    <row r="349" spans="6:9" ht="14.25" customHeight="1" x14ac:dyDescent="0.2">
      <c r="F349" s="61"/>
      <c r="G349" s="61"/>
      <c r="I349" s="2" t="b">
        <v>0</v>
      </c>
    </row>
    <row r="350" spans="6:9" ht="14.25" customHeight="1" x14ac:dyDescent="0.2">
      <c r="F350" s="61"/>
      <c r="G350" s="61"/>
      <c r="I350" s="2" t="b">
        <v>0</v>
      </c>
    </row>
    <row r="351" spans="6:9" ht="14.25" customHeight="1" x14ac:dyDescent="0.2">
      <c r="F351" s="61"/>
      <c r="G351" s="61"/>
      <c r="I351" s="2" t="b">
        <v>0</v>
      </c>
    </row>
    <row r="352" spans="6:9" ht="14.25" customHeight="1" x14ac:dyDescent="0.2">
      <c r="F352" s="61"/>
      <c r="G352" s="61"/>
      <c r="I352" s="2" t="b">
        <v>0</v>
      </c>
    </row>
    <row r="353" spans="6:9" ht="14.25" customHeight="1" x14ac:dyDescent="0.2">
      <c r="F353" s="61"/>
      <c r="G353" s="61"/>
      <c r="I353" s="2" t="b">
        <v>0</v>
      </c>
    </row>
    <row r="354" spans="6:9" ht="14.25" customHeight="1" x14ac:dyDescent="0.2">
      <c r="F354" s="61"/>
      <c r="G354" s="61"/>
      <c r="I354" s="2" t="b">
        <v>0</v>
      </c>
    </row>
    <row r="355" spans="6:9" ht="14.25" customHeight="1" x14ac:dyDescent="0.2">
      <c r="F355" s="61"/>
      <c r="G355" s="61"/>
      <c r="I355" s="2" t="b">
        <v>0</v>
      </c>
    </row>
    <row r="356" spans="6:9" ht="14.25" customHeight="1" x14ac:dyDescent="0.2">
      <c r="F356" s="61"/>
      <c r="G356" s="61"/>
      <c r="I356" s="2" t="b">
        <v>0</v>
      </c>
    </row>
    <row r="357" spans="6:9" ht="14.25" customHeight="1" x14ac:dyDescent="0.2">
      <c r="F357" s="61"/>
      <c r="G357" s="61"/>
      <c r="I357" s="2" t="b">
        <v>0</v>
      </c>
    </row>
    <row r="358" spans="6:9" ht="14.25" customHeight="1" x14ac:dyDescent="0.2">
      <c r="F358" s="61"/>
      <c r="G358" s="61"/>
      <c r="I358" s="2" t="b">
        <v>0</v>
      </c>
    </row>
    <row r="359" spans="6:9" ht="14.25" customHeight="1" x14ac:dyDescent="0.2">
      <c r="F359" s="61"/>
      <c r="G359" s="61"/>
      <c r="I359" s="2" t="b">
        <v>0</v>
      </c>
    </row>
    <row r="360" spans="6:9" ht="14.25" customHeight="1" x14ac:dyDescent="0.2">
      <c r="F360" s="61"/>
      <c r="G360" s="61"/>
      <c r="I360" s="2" t="b">
        <v>0</v>
      </c>
    </row>
    <row r="361" spans="6:9" ht="14.25" customHeight="1" x14ac:dyDescent="0.2">
      <c r="F361" s="61"/>
      <c r="G361" s="61"/>
      <c r="I361" s="2" t="b">
        <v>0</v>
      </c>
    </row>
    <row r="362" spans="6:9" ht="14.25" customHeight="1" x14ac:dyDescent="0.2">
      <c r="F362" s="61"/>
      <c r="G362" s="61"/>
      <c r="I362" s="2" t="b">
        <v>0</v>
      </c>
    </row>
    <row r="363" spans="6:9" ht="14.25" customHeight="1" x14ac:dyDescent="0.2">
      <c r="F363" s="61"/>
      <c r="G363" s="61"/>
      <c r="I363" s="2" t="b">
        <v>0</v>
      </c>
    </row>
    <row r="364" spans="6:9" ht="14.25" customHeight="1" x14ac:dyDescent="0.2">
      <c r="F364" s="61"/>
      <c r="G364" s="61"/>
      <c r="I364" s="2" t="b">
        <v>0</v>
      </c>
    </row>
    <row r="365" spans="6:9" ht="14.25" customHeight="1" x14ac:dyDescent="0.2">
      <c r="F365" s="61"/>
      <c r="G365" s="61"/>
      <c r="I365" s="2" t="b">
        <v>0</v>
      </c>
    </row>
    <row r="366" spans="6:9" ht="14.25" customHeight="1" x14ac:dyDescent="0.2">
      <c r="F366" s="61"/>
      <c r="G366" s="61"/>
      <c r="I366" s="2" t="b">
        <v>0</v>
      </c>
    </row>
    <row r="367" spans="6:9" ht="14.25" customHeight="1" x14ac:dyDescent="0.2">
      <c r="F367" s="61"/>
      <c r="G367" s="61"/>
      <c r="I367" s="2" t="b">
        <v>0</v>
      </c>
    </row>
    <row r="368" spans="6:9" ht="14.25" customHeight="1" x14ac:dyDescent="0.2">
      <c r="F368" s="61"/>
      <c r="G368" s="61"/>
      <c r="I368" s="2" t="b">
        <v>0</v>
      </c>
    </row>
    <row r="369" spans="6:9" ht="14.25" customHeight="1" x14ac:dyDescent="0.2">
      <c r="F369" s="61"/>
      <c r="G369" s="61"/>
      <c r="I369" s="2" t="b">
        <v>0</v>
      </c>
    </row>
    <row r="370" spans="6:9" ht="14.25" customHeight="1" x14ac:dyDescent="0.2">
      <c r="F370" s="61"/>
      <c r="G370" s="61"/>
      <c r="I370" s="2" t="b">
        <v>0</v>
      </c>
    </row>
    <row r="371" spans="6:9" ht="14.25" customHeight="1" x14ac:dyDescent="0.2">
      <c r="F371" s="61"/>
      <c r="G371" s="61"/>
      <c r="I371" s="2" t="b">
        <v>0</v>
      </c>
    </row>
    <row r="372" spans="6:9" ht="14.25" customHeight="1" x14ac:dyDescent="0.2">
      <c r="F372" s="61"/>
      <c r="G372" s="61"/>
      <c r="I372" s="2" t="b">
        <v>0</v>
      </c>
    </row>
    <row r="373" spans="6:9" ht="14.25" customHeight="1" x14ac:dyDescent="0.2">
      <c r="F373" s="61"/>
      <c r="G373" s="61"/>
      <c r="I373" s="2" t="b">
        <v>0</v>
      </c>
    </row>
    <row r="374" spans="6:9" ht="14.25" customHeight="1" x14ac:dyDescent="0.2">
      <c r="F374" s="61"/>
      <c r="G374" s="61"/>
      <c r="I374" s="2" t="b">
        <v>0</v>
      </c>
    </row>
    <row r="375" spans="6:9" ht="14.25" customHeight="1" x14ac:dyDescent="0.2">
      <c r="F375" s="61"/>
      <c r="G375" s="61"/>
      <c r="I375" s="2" t="b">
        <v>0</v>
      </c>
    </row>
    <row r="376" spans="6:9" ht="14.25" customHeight="1" x14ac:dyDescent="0.2">
      <c r="F376" s="61"/>
      <c r="G376" s="61"/>
      <c r="I376" s="2" t="b">
        <v>0</v>
      </c>
    </row>
    <row r="377" spans="6:9" ht="14.25" customHeight="1" x14ac:dyDescent="0.2">
      <c r="F377" s="61"/>
      <c r="G377" s="61"/>
      <c r="I377" s="2" t="b">
        <v>0</v>
      </c>
    </row>
    <row r="378" spans="6:9" ht="14.25" customHeight="1" x14ac:dyDescent="0.2">
      <c r="F378" s="61"/>
      <c r="G378" s="61"/>
      <c r="I378" s="2" t="b">
        <v>0</v>
      </c>
    </row>
    <row r="379" spans="6:9" ht="14.25" customHeight="1" x14ac:dyDescent="0.2">
      <c r="F379" s="61"/>
      <c r="G379" s="61"/>
      <c r="I379" s="2" t="b">
        <v>0</v>
      </c>
    </row>
    <row r="380" spans="6:9" ht="14.25" customHeight="1" x14ac:dyDescent="0.2">
      <c r="F380" s="61"/>
      <c r="G380" s="61"/>
      <c r="I380" s="2" t="b">
        <v>0</v>
      </c>
    </row>
    <row r="381" spans="6:9" ht="14.25" customHeight="1" x14ac:dyDescent="0.2">
      <c r="F381" s="61"/>
      <c r="G381" s="61"/>
      <c r="I381" s="2" t="b">
        <v>0</v>
      </c>
    </row>
    <row r="382" spans="6:9" ht="14.25" customHeight="1" x14ac:dyDescent="0.2">
      <c r="F382" s="61"/>
      <c r="G382" s="61"/>
      <c r="I382" s="2" t="b">
        <v>0</v>
      </c>
    </row>
    <row r="383" spans="6:9" ht="14.25" customHeight="1" x14ac:dyDescent="0.2">
      <c r="F383" s="61"/>
      <c r="G383" s="61"/>
      <c r="I383" s="2" t="b">
        <v>0</v>
      </c>
    </row>
    <row r="384" spans="6:9" ht="14.25" customHeight="1" x14ac:dyDescent="0.2">
      <c r="F384" s="61"/>
      <c r="G384" s="61"/>
      <c r="I384" s="2" t="b">
        <v>0</v>
      </c>
    </row>
    <row r="385" spans="6:9" ht="14.25" customHeight="1" x14ac:dyDescent="0.2">
      <c r="F385" s="61"/>
      <c r="G385" s="61"/>
      <c r="I385" s="2" t="b">
        <v>0</v>
      </c>
    </row>
    <row r="386" spans="6:9" ht="14.25" customHeight="1" x14ac:dyDescent="0.2">
      <c r="F386" s="61"/>
      <c r="G386" s="61"/>
      <c r="I386" s="2" t="b">
        <v>0</v>
      </c>
    </row>
    <row r="387" spans="6:9" ht="14.25" customHeight="1" x14ac:dyDescent="0.2">
      <c r="F387" s="61"/>
      <c r="G387" s="61"/>
      <c r="I387" s="2" t="b">
        <v>0</v>
      </c>
    </row>
    <row r="388" spans="6:9" ht="14.25" customHeight="1" x14ac:dyDescent="0.2">
      <c r="F388" s="61"/>
      <c r="G388" s="61"/>
      <c r="I388" s="2" t="b">
        <v>0</v>
      </c>
    </row>
    <row r="389" spans="6:9" ht="14.25" customHeight="1" x14ac:dyDescent="0.2">
      <c r="F389" s="61"/>
      <c r="G389" s="61"/>
      <c r="I389" s="2" t="b">
        <v>0</v>
      </c>
    </row>
    <row r="390" spans="6:9" ht="14.25" customHeight="1" x14ac:dyDescent="0.2">
      <c r="F390" s="61"/>
      <c r="G390" s="61"/>
      <c r="I390" s="2" t="b">
        <v>0</v>
      </c>
    </row>
    <row r="391" spans="6:9" ht="14.25" customHeight="1" x14ac:dyDescent="0.2">
      <c r="F391" s="61"/>
      <c r="G391" s="61"/>
      <c r="I391" s="2" t="b">
        <v>0</v>
      </c>
    </row>
    <row r="392" spans="6:9" ht="14.25" customHeight="1" x14ac:dyDescent="0.2">
      <c r="F392" s="61"/>
      <c r="G392" s="61"/>
      <c r="I392" s="2" t="b">
        <v>0</v>
      </c>
    </row>
    <row r="393" spans="6:9" ht="14.25" customHeight="1" x14ac:dyDescent="0.2">
      <c r="F393" s="61"/>
      <c r="G393" s="61"/>
      <c r="I393" s="2" t="b">
        <v>0</v>
      </c>
    </row>
    <row r="394" spans="6:9" ht="14.25" customHeight="1" x14ac:dyDescent="0.2">
      <c r="F394" s="61"/>
      <c r="G394" s="61"/>
      <c r="I394" s="2" t="b">
        <v>0</v>
      </c>
    </row>
    <row r="395" spans="6:9" ht="14.25" customHeight="1" x14ac:dyDescent="0.2">
      <c r="F395" s="61"/>
      <c r="G395" s="61"/>
      <c r="I395" s="2" t="b">
        <v>0</v>
      </c>
    </row>
    <row r="396" spans="6:9" ht="14.25" customHeight="1" x14ac:dyDescent="0.2">
      <c r="F396" s="61"/>
      <c r="G396" s="61"/>
      <c r="I396" s="2" t="b">
        <v>0</v>
      </c>
    </row>
    <row r="397" spans="6:9" ht="14.25" customHeight="1" x14ac:dyDescent="0.2">
      <c r="F397" s="61"/>
      <c r="G397" s="61"/>
      <c r="I397" s="2" t="b">
        <v>0</v>
      </c>
    </row>
    <row r="398" spans="6:9" ht="14.25" customHeight="1" x14ac:dyDescent="0.2">
      <c r="F398" s="61"/>
      <c r="G398" s="61"/>
      <c r="I398" s="2" t="b">
        <v>0</v>
      </c>
    </row>
    <row r="399" spans="6:9" ht="14.25" customHeight="1" x14ac:dyDescent="0.2">
      <c r="F399" s="61"/>
      <c r="G399" s="61"/>
      <c r="I399" s="2" t="b">
        <v>0</v>
      </c>
    </row>
    <row r="400" spans="6:9" ht="14.25" customHeight="1" x14ac:dyDescent="0.2">
      <c r="F400" s="61"/>
      <c r="G400" s="61"/>
      <c r="I400" s="2" t="b">
        <v>0</v>
      </c>
    </row>
    <row r="401" spans="6:9" ht="14.25" customHeight="1" x14ac:dyDescent="0.2">
      <c r="F401" s="61"/>
      <c r="G401" s="61"/>
      <c r="I401" s="2" t="b">
        <v>0</v>
      </c>
    </row>
    <row r="402" spans="6:9" ht="14.25" customHeight="1" x14ac:dyDescent="0.2">
      <c r="F402" s="61"/>
      <c r="G402" s="61"/>
      <c r="I402" s="2" t="b">
        <v>0</v>
      </c>
    </row>
    <row r="403" spans="6:9" ht="14.25" customHeight="1" x14ac:dyDescent="0.2">
      <c r="F403" s="61"/>
      <c r="G403" s="61"/>
      <c r="I403" s="2" t="b">
        <v>0</v>
      </c>
    </row>
    <row r="404" spans="6:9" ht="14.25" customHeight="1" x14ac:dyDescent="0.2">
      <c r="F404" s="61"/>
      <c r="G404" s="61"/>
      <c r="I404" s="2" t="b">
        <v>0</v>
      </c>
    </row>
    <row r="405" spans="6:9" ht="14.25" customHeight="1" x14ac:dyDescent="0.2">
      <c r="F405" s="61"/>
      <c r="G405" s="61"/>
      <c r="I405" s="2" t="b">
        <v>0</v>
      </c>
    </row>
    <row r="406" spans="6:9" ht="14.25" customHeight="1" x14ac:dyDescent="0.2">
      <c r="F406" s="61"/>
      <c r="G406" s="61"/>
      <c r="I406" s="2" t="b">
        <v>0</v>
      </c>
    </row>
    <row r="407" spans="6:9" ht="14.25" customHeight="1" x14ac:dyDescent="0.2">
      <c r="F407" s="61"/>
      <c r="G407" s="61"/>
      <c r="I407" s="2" t="b">
        <v>0</v>
      </c>
    </row>
    <row r="408" spans="6:9" ht="14.25" customHeight="1" x14ac:dyDescent="0.2">
      <c r="F408" s="61"/>
      <c r="G408" s="61"/>
      <c r="I408" s="2" t="b">
        <v>0</v>
      </c>
    </row>
    <row r="409" spans="6:9" ht="14.25" customHeight="1" x14ac:dyDescent="0.2">
      <c r="F409" s="61"/>
      <c r="G409" s="61"/>
      <c r="I409" s="2" t="b">
        <v>0</v>
      </c>
    </row>
    <row r="410" spans="6:9" ht="14.25" customHeight="1" x14ac:dyDescent="0.2">
      <c r="F410" s="61"/>
      <c r="G410" s="61"/>
      <c r="I410" s="2" t="b">
        <v>0</v>
      </c>
    </row>
    <row r="411" spans="6:9" ht="14.25" customHeight="1" x14ac:dyDescent="0.2">
      <c r="F411" s="61"/>
      <c r="G411" s="61"/>
      <c r="I411" s="2" t="b">
        <v>0</v>
      </c>
    </row>
    <row r="412" spans="6:9" ht="14.25" customHeight="1" x14ac:dyDescent="0.2">
      <c r="F412" s="61"/>
      <c r="G412" s="61"/>
      <c r="I412" s="2" t="b">
        <v>0</v>
      </c>
    </row>
    <row r="413" spans="6:9" ht="14.25" customHeight="1" x14ac:dyDescent="0.2">
      <c r="F413" s="61"/>
      <c r="G413" s="61"/>
      <c r="I413" s="2" t="b">
        <v>0</v>
      </c>
    </row>
    <row r="414" spans="6:9" ht="14.25" customHeight="1" x14ac:dyDescent="0.2">
      <c r="F414" s="61"/>
      <c r="G414" s="61"/>
      <c r="I414" s="2" t="b">
        <v>0</v>
      </c>
    </row>
    <row r="415" spans="6:9" ht="14.25" customHeight="1" x14ac:dyDescent="0.2">
      <c r="F415" s="61"/>
      <c r="G415" s="61"/>
      <c r="I415" s="2" t="b">
        <v>0</v>
      </c>
    </row>
    <row r="416" spans="6:9" ht="14.25" customHeight="1" x14ac:dyDescent="0.2">
      <c r="F416" s="61"/>
      <c r="G416" s="61"/>
      <c r="I416" s="2" t="b">
        <v>0</v>
      </c>
    </row>
    <row r="417" spans="6:9" ht="14.25" customHeight="1" x14ac:dyDescent="0.2">
      <c r="F417" s="61"/>
      <c r="G417" s="61"/>
      <c r="I417" s="2" t="b">
        <v>0</v>
      </c>
    </row>
    <row r="418" spans="6:9" ht="14.25" customHeight="1" x14ac:dyDescent="0.2">
      <c r="F418" s="61"/>
      <c r="G418" s="61"/>
      <c r="I418" s="2" t="b">
        <v>0</v>
      </c>
    </row>
    <row r="419" spans="6:9" ht="14.25" customHeight="1" x14ac:dyDescent="0.2">
      <c r="F419" s="61"/>
      <c r="G419" s="61"/>
      <c r="I419" s="2" t="b">
        <v>0</v>
      </c>
    </row>
    <row r="420" spans="6:9" ht="14.25" customHeight="1" x14ac:dyDescent="0.2">
      <c r="F420" s="61"/>
      <c r="G420" s="61"/>
      <c r="I420" s="2" t="b">
        <v>0</v>
      </c>
    </row>
    <row r="421" spans="6:9" ht="14.25" customHeight="1" x14ac:dyDescent="0.2">
      <c r="F421" s="61"/>
      <c r="G421" s="61"/>
      <c r="I421" s="2" t="b">
        <v>0</v>
      </c>
    </row>
    <row r="422" spans="6:9" ht="14.25" customHeight="1" x14ac:dyDescent="0.2">
      <c r="F422" s="61"/>
      <c r="G422" s="61"/>
      <c r="I422" s="2" t="b">
        <v>0</v>
      </c>
    </row>
    <row r="423" spans="6:9" ht="14.25" customHeight="1" x14ac:dyDescent="0.2">
      <c r="F423" s="61"/>
      <c r="G423" s="61"/>
      <c r="I423" s="2" t="b">
        <v>0</v>
      </c>
    </row>
    <row r="424" spans="6:9" ht="14.25" customHeight="1" x14ac:dyDescent="0.2">
      <c r="F424" s="61"/>
      <c r="G424" s="61"/>
      <c r="I424" s="2" t="b">
        <v>0</v>
      </c>
    </row>
    <row r="425" spans="6:9" ht="14.25" customHeight="1" x14ac:dyDescent="0.2">
      <c r="F425" s="61"/>
      <c r="G425" s="61"/>
      <c r="I425" s="2" t="b">
        <v>0</v>
      </c>
    </row>
    <row r="426" spans="6:9" ht="14.25" customHeight="1" x14ac:dyDescent="0.2">
      <c r="F426" s="61"/>
      <c r="G426" s="61"/>
      <c r="I426" s="2" t="b">
        <v>0</v>
      </c>
    </row>
    <row r="427" spans="6:9" ht="14.25" customHeight="1" x14ac:dyDescent="0.2">
      <c r="F427" s="61"/>
      <c r="G427" s="61"/>
      <c r="I427" s="2" t="b">
        <v>0</v>
      </c>
    </row>
    <row r="428" spans="6:9" ht="14.25" customHeight="1" x14ac:dyDescent="0.2">
      <c r="F428" s="61"/>
      <c r="G428" s="61"/>
      <c r="I428" s="2" t="b">
        <v>0</v>
      </c>
    </row>
    <row r="429" spans="6:9" ht="14.25" customHeight="1" x14ac:dyDescent="0.2">
      <c r="F429" s="61"/>
      <c r="G429" s="61"/>
      <c r="I429" s="2" t="b">
        <v>0</v>
      </c>
    </row>
    <row r="430" spans="6:9" ht="14.25" customHeight="1" x14ac:dyDescent="0.2">
      <c r="F430" s="61"/>
      <c r="G430" s="61"/>
      <c r="I430" s="2" t="b">
        <v>0</v>
      </c>
    </row>
    <row r="431" spans="6:9" ht="14.25" customHeight="1" x14ac:dyDescent="0.2">
      <c r="F431" s="61"/>
      <c r="G431" s="61"/>
      <c r="I431" s="2" t="b">
        <v>0</v>
      </c>
    </row>
    <row r="432" spans="6:9" ht="14.25" customHeight="1" x14ac:dyDescent="0.2">
      <c r="F432" s="61"/>
      <c r="G432" s="61"/>
      <c r="I432" s="2" t="b">
        <v>0</v>
      </c>
    </row>
    <row r="433" spans="6:9" ht="14.25" customHeight="1" x14ac:dyDescent="0.2">
      <c r="F433" s="61"/>
      <c r="G433" s="61"/>
      <c r="I433" s="2" t="b">
        <v>0</v>
      </c>
    </row>
    <row r="434" spans="6:9" ht="14.25" customHeight="1" x14ac:dyDescent="0.2">
      <c r="F434" s="61"/>
      <c r="G434" s="61"/>
      <c r="I434" s="2" t="b">
        <v>0</v>
      </c>
    </row>
    <row r="435" spans="6:9" ht="14.25" customHeight="1" x14ac:dyDescent="0.2">
      <c r="F435" s="61"/>
      <c r="G435" s="61"/>
      <c r="I435" s="2" t="b">
        <v>0</v>
      </c>
    </row>
    <row r="436" spans="6:9" ht="14.25" customHeight="1" x14ac:dyDescent="0.2">
      <c r="F436" s="61"/>
      <c r="G436" s="61"/>
      <c r="I436" s="2" t="b">
        <v>0</v>
      </c>
    </row>
    <row r="437" spans="6:9" ht="14.25" customHeight="1" x14ac:dyDescent="0.2">
      <c r="F437" s="61"/>
      <c r="G437" s="61"/>
      <c r="I437" s="2" t="b">
        <v>0</v>
      </c>
    </row>
    <row r="438" spans="6:9" ht="14.25" customHeight="1" x14ac:dyDescent="0.2">
      <c r="F438" s="61"/>
      <c r="G438" s="61"/>
      <c r="I438" s="2" t="b">
        <v>0</v>
      </c>
    </row>
    <row r="439" spans="6:9" ht="14.25" customHeight="1" x14ac:dyDescent="0.2">
      <c r="F439" s="61"/>
      <c r="G439" s="61"/>
      <c r="I439" s="2" t="b">
        <v>0</v>
      </c>
    </row>
    <row r="440" spans="6:9" ht="14.25" customHeight="1" x14ac:dyDescent="0.2">
      <c r="F440" s="61"/>
      <c r="G440" s="61"/>
      <c r="I440" s="2" t="b">
        <v>0</v>
      </c>
    </row>
    <row r="441" spans="6:9" ht="14.25" customHeight="1" x14ac:dyDescent="0.2">
      <c r="F441" s="61"/>
      <c r="G441" s="61"/>
      <c r="I441" s="2" t="b">
        <v>0</v>
      </c>
    </row>
    <row r="442" spans="6:9" ht="14.25" customHeight="1" x14ac:dyDescent="0.2">
      <c r="F442" s="61"/>
      <c r="G442" s="61"/>
      <c r="I442" s="2" t="b">
        <v>0</v>
      </c>
    </row>
    <row r="443" spans="6:9" ht="14.25" customHeight="1" x14ac:dyDescent="0.2">
      <c r="F443" s="61"/>
      <c r="G443" s="61"/>
      <c r="I443" s="2" t="b">
        <v>0</v>
      </c>
    </row>
    <row r="444" spans="6:9" ht="14.25" customHeight="1" x14ac:dyDescent="0.2">
      <c r="F444" s="61"/>
      <c r="G444" s="61"/>
      <c r="I444" s="2" t="b">
        <v>0</v>
      </c>
    </row>
    <row r="445" spans="6:9" ht="14.25" customHeight="1" x14ac:dyDescent="0.2">
      <c r="F445" s="61"/>
      <c r="G445" s="61"/>
      <c r="I445" s="2" t="b">
        <v>0</v>
      </c>
    </row>
    <row r="446" spans="6:9" ht="14.25" customHeight="1" x14ac:dyDescent="0.2">
      <c r="F446" s="61"/>
      <c r="G446" s="61"/>
      <c r="I446" s="2" t="b">
        <v>0</v>
      </c>
    </row>
    <row r="447" spans="6:9" ht="14.25" customHeight="1" x14ac:dyDescent="0.2">
      <c r="F447" s="61"/>
      <c r="G447" s="61"/>
      <c r="I447" s="2" t="b">
        <v>0</v>
      </c>
    </row>
    <row r="448" spans="6:9" ht="14.25" customHeight="1" x14ac:dyDescent="0.2">
      <c r="F448" s="61"/>
      <c r="G448" s="61"/>
      <c r="I448" s="2" t="b">
        <v>0</v>
      </c>
    </row>
    <row r="449" spans="6:9" ht="14.25" customHeight="1" x14ac:dyDescent="0.2">
      <c r="F449" s="61"/>
      <c r="G449" s="61"/>
      <c r="I449" s="2" t="b">
        <v>0</v>
      </c>
    </row>
    <row r="450" spans="6:9" ht="14.25" customHeight="1" x14ac:dyDescent="0.2">
      <c r="F450" s="61"/>
      <c r="G450" s="61"/>
      <c r="I450" s="2" t="b">
        <v>0</v>
      </c>
    </row>
    <row r="451" spans="6:9" ht="14.25" customHeight="1" x14ac:dyDescent="0.2">
      <c r="F451" s="61"/>
      <c r="G451" s="61"/>
      <c r="I451" s="2" t="b">
        <v>0</v>
      </c>
    </row>
    <row r="452" spans="6:9" ht="14.25" customHeight="1" x14ac:dyDescent="0.2">
      <c r="F452" s="61"/>
      <c r="G452" s="61"/>
      <c r="I452" s="2" t="b">
        <v>0</v>
      </c>
    </row>
    <row r="453" spans="6:9" ht="14.25" customHeight="1" x14ac:dyDescent="0.2">
      <c r="F453" s="61"/>
      <c r="G453" s="61"/>
      <c r="I453" s="2" t="b">
        <v>0</v>
      </c>
    </row>
    <row r="454" spans="6:9" ht="14.25" customHeight="1" x14ac:dyDescent="0.2">
      <c r="F454" s="61"/>
      <c r="G454" s="61"/>
      <c r="I454" s="2" t="b">
        <v>0</v>
      </c>
    </row>
    <row r="455" spans="6:9" ht="14.25" customHeight="1" x14ac:dyDescent="0.2">
      <c r="F455" s="61"/>
      <c r="G455" s="61"/>
      <c r="I455" s="2" t="b">
        <v>0</v>
      </c>
    </row>
    <row r="456" spans="6:9" ht="14.25" customHeight="1" x14ac:dyDescent="0.2">
      <c r="F456" s="61"/>
      <c r="G456" s="61"/>
      <c r="I456" s="2" t="b">
        <v>0</v>
      </c>
    </row>
    <row r="457" spans="6:9" ht="14.25" customHeight="1" x14ac:dyDescent="0.2">
      <c r="F457" s="61"/>
      <c r="G457" s="61"/>
      <c r="I457" s="2" t="b">
        <v>0</v>
      </c>
    </row>
    <row r="458" spans="6:9" ht="14.25" customHeight="1" x14ac:dyDescent="0.2">
      <c r="F458" s="61"/>
      <c r="G458" s="61"/>
      <c r="I458" s="2" t="b">
        <v>0</v>
      </c>
    </row>
    <row r="459" spans="6:9" ht="14.25" customHeight="1" x14ac:dyDescent="0.2">
      <c r="F459" s="61"/>
      <c r="G459" s="61"/>
      <c r="I459" s="2" t="b">
        <v>0</v>
      </c>
    </row>
    <row r="460" spans="6:9" ht="14.25" customHeight="1" x14ac:dyDescent="0.2">
      <c r="F460" s="61"/>
      <c r="G460" s="61"/>
      <c r="I460" s="2" t="b">
        <v>0</v>
      </c>
    </row>
    <row r="461" spans="6:9" ht="14.25" customHeight="1" x14ac:dyDescent="0.2">
      <c r="F461" s="61"/>
      <c r="G461" s="61"/>
      <c r="I461" s="2" t="b">
        <v>0</v>
      </c>
    </row>
    <row r="462" spans="6:9" ht="14.25" customHeight="1" x14ac:dyDescent="0.2">
      <c r="F462" s="61"/>
      <c r="G462" s="61"/>
      <c r="I462" s="2" t="b">
        <v>0</v>
      </c>
    </row>
    <row r="463" spans="6:9" ht="14.25" customHeight="1" x14ac:dyDescent="0.2">
      <c r="F463" s="61"/>
      <c r="G463" s="61"/>
      <c r="I463" s="2" t="b">
        <v>0</v>
      </c>
    </row>
    <row r="464" spans="6:9" ht="14.25" customHeight="1" x14ac:dyDescent="0.2">
      <c r="F464" s="61"/>
      <c r="G464" s="61"/>
      <c r="I464" s="2" t="b">
        <v>0</v>
      </c>
    </row>
    <row r="465" spans="6:9" ht="14.25" customHeight="1" x14ac:dyDescent="0.2">
      <c r="F465" s="61"/>
      <c r="G465" s="61"/>
      <c r="I465" s="2" t="b">
        <v>0</v>
      </c>
    </row>
    <row r="466" spans="6:9" ht="14.25" customHeight="1" x14ac:dyDescent="0.2">
      <c r="F466" s="61"/>
      <c r="G466" s="61"/>
      <c r="I466" s="2" t="b">
        <v>0</v>
      </c>
    </row>
    <row r="467" spans="6:9" ht="14.25" customHeight="1" x14ac:dyDescent="0.2">
      <c r="F467" s="61"/>
      <c r="G467" s="61"/>
      <c r="I467" s="2" t="b">
        <v>0</v>
      </c>
    </row>
    <row r="468" spans="6:9" ht="14.25" customHeight="1" x14ac:dyDescent="0.2">
      <c r="F468" s="61"/>
      <c r="G468" s="61"/>
      <c r="I468" s="2" t="b">
        <v>0</v>
      </c>
    </row>
    <row r="469" spans="6:9" ht="14.25" customHeight="1" x14ac:dyDescent="0.2">
      <c r="F469" s="61"/>
      <c r="G469" s="61"/>
      <c r="I469" s="2" t="b">
        <v>0</v>
      </c>
    </row>
    <row r="470" spans="6:9" ht="14.25" customHeight="1" x14ac:dyDescent="0.2">
      <c r="F470" s="61"/>
      <c r="G470" s="61"/>
      <c r="I470" s="2" t="b">
        <v>0</v>
      </c>
    </row>
    <row r="471" spans="6:9" ht="14.25" customHeight="1" x14ac:dyDescent="0.2">
      <c r="F471" s="61"/>
      <c r="G471" s="61"/>
      <c r="I471" s="2" t="b">
        <v>0</v>
      </c>
    </row>
    <row r="472" spans="6:9" ht="14.25" customHeight="1" x14ac:dyDescent="0.2">
      <c r="F472" s="61"/>
      <c r="G472" s="61"/>
      <c r="I472" s="2" t="b">
        <v>0</v>
      </c>
    </row>
    <row r="473" spans="6:9" ht="14.25" customHeight="1" x14ac:dyDescent="0.2">
      <c r="F473" s="61"/>
      <c r="G473" s="61"/>
      <c r="I473" s="2" t="b">
        <v>0</v>
      </c>
    </row>
    <row r="474" spans="6:9" ht="14.25" customHeight="1" x14ac:dyDescent="0.2">
      <c r="F474" s="61"/>
      <c r="G474" s="61"/>
      <c r="I474" s="2" t="b">
        <v>0</v>
      </c>
    </row>
    <row r="475" spans="6:9" ht="14.25" customHeight="1" x14ac:dyDescent="0.2">
      <c r="F475" s="61"/>
      <c r="G475" s="61"/>
      <c r="I475" s="2" t="b">
        <v>0</v>
      </c>
    </row>
    <row r="476" spans="6:9" ht="14.25" customHeight="1" x14ac:dyDescent="0.2">
      <c r="F476" s="61"/>
      <c r="G476" s="61"/>
      <c r="I476" s="2" t="b">
        <v>0</v>
      </c>
    </row>
    <row r="477" spans="6:9" ht="14.25" customHeight="1" x14ac:dyDescent="0.2">
      <c r="F477" s="61"/>
      <c r="G477" s="61"/>
      <c r="I477" s="2" t="b">
        <v>0</v>
      </c>
    </row>
    <row r="478" spans="6:9" ht="14.25" customHeight="1" x14ac:dyDescent="0.2">
      <c r="F478" s="61"/>
      <c r="G478" s="61"/>
      <c r="I478" s="2" t="b">
        <v>0</v>
      </c>
    </row>
    <row r="479" spans="6:9" ht="14.25" customHeight="1" x14ac:dyDescent="0.2">
      <c r="F479" s="61"/>
      <c r="G479" s="61"/>
      <c r="I479" s="2" t="b">
        <v>0</v>
      </c>
    </row>
    <row r="480" spans="6:9" ht="14.25" customHeight="1" x14ac:dyDescent="0.2">
      <c r="F480" s="61"/>
      <c r="G480" s="61"/>
      <c r="I480" s="2" t="b">
        <v>0</v>
      </c>
    </row>
    <row r="481" spans="6:9" ht="14.25" customHeight="1" x14ac:dyDescent="0.2">
      <c r="F481" s="61"/>
      <c r="G481" s="61"/>
      <c r="I481" s="2" t="b">
        <v>0</v>
      </c>
    </row>
    <row r="482" spans="6:9" ht="14.25" customHeight="1" x14ac:dyDescent="0.2">
      <c r="F482" s="61"/>
      <c r="G482" s="61"/>
      <c r="I482" s="2" t="b">
        <v>0</v>
      </c>
    </row>
    <row r="483" spans="6:9" ht="14.25" customHeight="1" x14ac:dyDescent="0.2">
      <c r="F483" s="61"/>
      <c r="G483" s="61"/>
      <c r="I483" s="2" t="b">
        <v>0</v>
      </c>
    </row>
    <row r="484" spans="6:9" ht="14.25" customHeight="1" x14ac:dyDescent="0.2">
      <c r="F484" s="61"/>
      <c r="G484" s="61"/>
      <c r="I484" s="2" t="b">
        <v>0</v>
      </c>
    </row>
    <row r="485" spans="6:9" ht="14.25" customHeight="1" x14ac:dyDescent="0.2">
      <c r="F485" s="61"/>
      <c r="G485" s="61"/>
      <c r="I485" s="2" t="b">
        <v>0</v>
      </c>
    </row>
    <row r="486" spans="6:9" ht="14.25" customHeight="1" x14ac:dyDescent="0.2">
      <c r="F486" s="61"/>
      <c r="G486" s="61"/>
      <c r="I486" s="2" t="b">
        <v>0</v>
      </c>
    </row>
    <row r="487" spans="6:9" ht="14.25" customHeight="1" x14ac:dyDescent="0.2">
      <c r="F487" s="61"/>
      <c r="G487" s="61"/>
      <c r="I487" s="2" t="b">
        <v>0</v>
      </c>
    </row>
    <row r="488" spans="6:9" ht="14.25" customHeight="1" x14ac:dyDescent="0.2">
      <c r="F488" s="61"/>
      <c r="G488" s="61"/>
      <c r="I488" s="2" t="b">
        <v>0</v>
      </c>
    </row>
    <row r="489" spans="6:9" ht="14.25" customHeight="1" x14ac:dyDescent="0.2">
      <c r="F489" s="61"/>
      <c r="G489" s="61"/>
      <c r="I489" s="2" t="b">
        <v>0</v>
      </c>
    </row>
    <row r="490" spans="6:9" ht="14.25" customHeight="1" x14ac:dyDescent="0.2">
      <c r="F490" s="61"/>
      <c r="G490" s="61"/>
      <c r="I490" s="2" t="b">
        <v>0</v>
      </c>
    </row>
    <row r="491" spans="6:9" ht="14.25" customHeight="1" x14ac:dyDescent="0.2">
      <c r="F491" s="61"/>
      <c r="G491" s="61"/>
      <c r="I491" s="2" t="b">
        <v>0</v>
      </c>
    </row>
    <row r="492" spans="6:9" ht="14.25" customHeight="1" x14ac:dyDescent="0.2">
      <c r="F492" s="61"/>
      <c r="G492" s="61"/>
      <c r="I492" s="2" t="b">
        <v>0</v>
      </c>
    </row>
    <row r="493" spans="6:9" ht="14.25" customHeight="1" x14ac:dyDescent="0.2">
      <c r="F493" s="61"/>
      <c r="G493" s="61"/>
      <c r="I493" s="2" t="b">
        <v>0</v>
      </c>
    </row>
    <row r="494" spans="6:9" ht="14.25" customHeight="1" x14ac:dyDescent="0.2">
      <c r="F494" s="61"/>
      <c r="G494" s="61"/>
      <c r="I494" s="2" t="b">
        <v>0</v>
      </c>
    </row>
    <row r="495" spans="6:9" ht="14.25" customHeight="1" x14ac:dyDescent="0.2">
      <c r="F495" s="61"/>
      <c r="G495" s="61"/>
      <c r="I495" s="2" t="b">
        <v>0</v>
      </c>
    </row>
    <row r="496" spans="6:9" ht="14.25" customHeight="1" x14ac:dyDescent="0.2">
      <c r="F496" s="61"/>
      <c r="G496" s="61"/>
      <c r="I496" s="2" t="b">
        <v>0</v>
      </c>
    </row>
    <row r="497" spans="6:9" ht="14.25" customHeight="1" x14ac:dyDescent="0.2">
      <c r="F497" s="61"/>
      <c r="G497" s="61"/>
      <c r="I497" s="2" t="b">
        <v>0</v>
      </c>
    </row>
    <row r="498" spans="6:9" ht="14.25" customHeight="1" x14ac:dyDescent="0.2">
      <c r="F498" s="61"/>
      <c r="G498" s="61"/>
      <c r="I498" s="2" t="b">
        <v>0</v>
      </c>
    </row>
    <row r="499" spans="6:9" ht="14.25" customHeight="1" x14ac:dyDescent="0.2">
      <c r="F499" s="61"/>
      <c r="G499" s="61"/>
      <c r="I499" s="2" t="b">
        <v>0</v>
      </c>
    </row>
    <row r="500" spans="6:9" ht="14.25" customHeight="1" x14ac:dyDescent="0.2">
      <c r="F500" s="61"/>
      <c r="G500" s="61"/>
      <c r="I500" s="2" t="b">
        <v>0</v>
      </c>
    </row>
    <row r="501" spans="6:9" ht="14.25" customHeight="1" x14ac:dyDescent="0.2">
      <c r="F501" s="61"/>
      <c r="G501" s="61"/>
      <c r="I501" s="2" t="b">
        <v>0</v>
      </c>
    </row>
    <row r="502" spans="6:9" ht="14.25" customHeight="1" x14ac:dyDescent="0.2">
      <c r="F502" s="61"/>
      <c r="G502" s="61"/>
      <c r="I502" s="2" t="b">
        <v>0</v>
      </c>
    </row>
    <row r="503" spans="6:9" ht="14.25" customHeight="1" x14ac:dyDescent="0.2">
      <c r="F503" s="61"/>
      <c r="G503" s="61"/>
      <c r="I503" s="2" t="b">
        <v>0</v>
      </c>
    </row>
    <row r="504" spans="6:9" ht="14.25" customHeight="1" x14ac:dyDescent="0.2">
      <c r="F504" s="61"/>
      <c r="G504" s="61"/>
      <c r="I504" s="2" t="b">
        <v>0</v>
      </c>
    </row>
    <row r="505" spans="6:9" ht="14.25" customHeight="1" x14ac:dyDescent="0.2">
      <c r="F505" s="61"/>
      <c r="G505" s="61"/>
      <c r="I505" s="2" t="b">
        <v>0</v>
      </c>
    </row>
    <row r="506" spans="6:9" ht="14.25" customHeight="1" x14ac:dyDescent="0.2">
      <c r="F506" s="61"/>
      <c r="G506" s="61"/>
      <c r="I506" s="2" t="b">
        <v>0</v>
      </c>
    </row>
    <row r="507" spans="6:9" ht="14.25" customHeight="1" x14ac:dyDescent="0.2">
      <c r="F507" s="61"/>
      <c r="G507" s="61"/>
      <c r="I507" s="2" t="b">
        <v>0</v>
      </c>
    </row>
    <row r="508" spans="6:9" ht="14.25" customHeight="1" x14ac:dyDescent="0.2">
      <c r="F508" s="61"/>
      <c r="G508" s="61"/>
      <c r="I508" s="2" t="b">
        <v>0</v>
      </c>
    </row>
    <row r="509" spans="6:9" ht="14.25" customHeight="1" x14ac:dyDescent="0.2">
      <c r="F509" s="61"/>
      <c r="G509" s="61"/>
      <c r="I509" s="2" t="b">
        <v>0</v>
      </c>
    </row>
    <row r="510" spans="6:9" ht="14.25" customHeight="1" x14ac:dyDescent="0.2">
      <c r="F510" s="61"/>
      <c r="G510" s="61"/>
      <c r="I510" s="2" t="b">
        <v>0</v>
      </c>
    </row>
    <row r="511" spans="6:9" ht="14.25" customHeight="1" x14ac:dyDescent="0.2">
      <c r="F511" s="61"/>
      <c r="G511" s="61"/>
      <c r="I511" s="2" t="b">
        <v>0</v>
      </c>
    </row>
    <row r="512" spans="6:9" ht="14.25" customHeight="1" x14ac:dyDescent="0.2">
      <c r="F512" s="61"/>
      <c r="G512" s="61"/>
      <c r="I512" s="2" t="b">
        <v>0</v>
      </c>
    </row>
    <row r="513" spans="6:9" ht="14.25" customHeight="1" x14ac:dyDescent="0.2">
      <c r="F513" s="61"/>
      <c r="G513" s="61"/>
      <c r="I513" s="2" t="b">
        <v>0</v>
      </c>
    </row>
    <row r="514" spans="6:9" ht="14.25" customHeight="1" x14ac:dyDescent="0.2">
      <c r="F514" s="61"/>
      <c r="G514" s="61"/>
      <c r="I514" s="2" t="b">
        <v>0</v>
      </c>
    </row>
    <row r="515" spans="6:9" ht="14.25" customHeight="1" x14ac:dyDescent="0.2">
      <c r="F515" s="61"/>
      <c r="G515" s="61"/>
      <c r="I515" s="2" t="b">
        <v>0</v>
      </c>
    </row>
    <row r="516" spans="6:9" ht="14.25" customHeight="1" x14ac:dyDescent="0.2">
      <c r="F516" s="61"/>
      <c r="G516" s="61"/>
      <c r="I516" s="2" t="b">
        <v>0</v>
      </c>
    </row>
    <row r="517" spans="6:9" ht="14.25" customHeight="1" x14ac:dyDescent="0.2">
      <c r="F517" s="61"/>
      <c r="G517" s="61"/>
      <c r="I517" s="2" t="b">
        <v>0</v>
      </c>
    </row>
    <row r="518" spans="6:9" ht="14.25" customHeight="1" x14ac:dyDescent="0.2">
      <c r="F518" s="61"/>
      <c r="G518" s="61"/>
      <c r="I518" s="2" t="b">
        <v>0</v>
      </c>
    </row>
    <row r="519" spans="6:9" ht="14.25" customHeight="1" x14ac:dyDescent="0.2">
      <c r="F519" s="61"/>
      <c r="G519" s="61"/>
      <c r="I519" s="2" t="b">
        <v>0</v>
      </c>
    </row>
    <row r="520" spans="6:9" ht="14.25" customHeight="1" x14ac:dyDescent="0.2">
      <c r="F520" s="61"/>
      <c r="G520" s="61"/>
      <c r="I520" s="2" t="b">
        <v>0</v>
      </c>
    </row>
    <row r="521" spans="6:9" ht="14.25" customHeight="1" x14ac:dyDescent="0.2">
      <c r="F521" s="61"/>
      <c r="G521" s="61"/>
      <c r="I521" s="2" t="b">
        <v>0</v>
      </c>
    </row>
    <row r="522" spans="6:9" ht="14.25" customHeight="1" x14ac:dyDescent="0.2">
      <c r="F522" s="61"/>
      <c r="G522" s="61"/>
      <c r="I522" s="2" t="b">
        <v>0</v>
      </c>
    </row>
    <row r="523" spans="6:9" ht="14.25" customHeight="1" x14ac:dyDescent="0.2">
      <c r="F523" s="61"/>
      <c r="G523" s="61"/>
      <c r="I523" s="2" t="b">
        <v>0</v>
      </c>
    </row>
    <row r="524" spans="6:9" ht="14.25" customHeight="1" x14ac:dyDescent="0.2">
      <c r="F524" s="61"/>
      <c r="G524" s="61"/>
      <c r="I524" s="2" t="b">
        <v>0</v>
      </c>
    </row>
    <row r="525" spans="6:9" ht="14.25" customHeight="1" x14ac:dyDescent="0.2">
      <c r="F525" s="61"/>
      <c r="G525" s="61"/>
      <c r="I525" s="2" t="b">
        <v>0</v>
      </c>
    </row>
    <row r="526" spans="6:9" ht="14.25" customHeight="1" x14ac:dyDescent="0.2">
      <c r="F526" s="61"/>
      <c r="G526" s="61"/>
      <c r="I526" s="2" t="b">
        <v>0</v>
      </c>
    </row>
    <row r="527" spans="6:9" ht="14.25" customHeight="1" x14ac:dyDescent="0.2">
      <c r="F527" s="61"/>
      <c r="G527" s="61"/>
      <c r="I527" s="2" t="b">
        <v>0</v>
      </c>
    </row>
    <row r="528" spans="6:9" ht="14.25" customHeight="1" x14ac:dyDescent="0.2">
      <c r="F528" s="61"/>
      <c r="G528" s="61"/>
      <c r="I528" s="2" t="b">
        <v>0</v>
      </c>
    </row>
    <row r="529" spans="6:9" ht="14.25" customHeight="1" x14ac:dyDescent="0.2">
      <c r="F529" s="61"/>
      <c r="G529" s="61"/>
      <c r="I529" s="2" t="b">
        <v>0</v>
      </c>
    </row>
    <row r="530" spans="6:9" ht="14.25" customHeight="1" x14ac:dyDescent="0.2">
      <c r="F530" s="61"/>
      <c r="G530" s="61"/>
      <c r="I530" s="2" t="b">
        <v>0</v>
      </c>
    </row>
    <row r="531" spans="6:9" ht="14.25" customHeight="1" x14ac:dyDescent="0.2">
      <c r="F531" s="61"/>
      <c r="G531" s="61"/>
      <c r="I531" s="2" t="b">
        <v>0</v>
      </c>
    </row>
    <row r="532" spans="6:9" ht="14.25" customHeight="1" x14ac:dyDescent="0.2">
      <c r="F532" s="61"/>
      <c r="G532" s="61"/>
      <c r="I532" s="2" t="b">
        <v>0</v>
      </c>
    </row>
    <row r="533" spans="6:9" ht="14.25" customHeight="1" x14ac:dyDescent="0.2">
      <c r="F533" s="61"/>
      <c r="G533" s="61"/>
      <c r="I533" s="2" t="b">
        <v>0</v>
      </c>
    </row>
    <row r="534" spans="6:9" ht="14.25" customHeight="1" x14ac:dyDescent="0.2">
      <c r="F534" s="61"/>
      <c r="G534" s="61"/>
      <c r="I534" s="2" t="b">
        <v>0</v>
      </c>
    </row>
    <row r="535" spans="6:9" ht="14.25" customHeight="1" x14ac:dyDescent="0.2">
      <c r="F535" s="61"/>
      <c r="G535" s="61"/>
      <c r="I535" s="2" t="b">
        <v>0</v>
      </c>
    </row>
    <row r="536" spans="6:9" ht="14.25" customHeight="1" x14ac:dyDescent="0.2">
      <c r="F536" s="61"/>
      <c r="G536" s="61"/>
      <c r="I536" s="2" t="b">
        <v>0</v>
      </c>
    </row>
    <row r="537" spans="6:9" ht="14.25" customHeight="1" x14ac:dyDescent="0.2">
      <c r="F537" s="61"/>
      <c r="G537" s="61"/>
      <c r="I537" s="2" t="b">
        <v>0</v>
      </c>
    </row>
    <row r="538" spans="6:9" ht="14.25" customHeight="1" x14ac:dyDescent="0.2">
      <c r="F538" s="61"/>
      <c r="G538" s="61"/>
      <c r="I538" s="2" t="b">
        <v>0</v>
      </c>
    </row>
    <row r="539" spans="6:9" ht="14.25" customHeight="1" x14ac:dyDescent="0.2">
      <c r="F539" s="61"/>
      <c r="G539" s="61"/>
      <c r="I539" s="2" t="b">
        <v>0</v>
      </c>
    </row>
    <row r="540" spans="6:9" ht="14.25" customHeight="1" x14ac:dyDescent="0.2">
      <c r="F540" s="61"/>
      <c r="G540" s="61"/>
      <c r="I540" s="2" t="b">
        <v>0</v>
      </c>
    </row>
    <row r="541" spans="6:9" ht="14.25" customHeight="1" x14ac:dyDescent="0.2">
      <c r="F541" s="61"/>
      <c r="G541" s="61"/>
      <c r="I541" s="2" t="b">
        <v>0</v>
      </c>
    </row>
    <row r="542" spans="6:9" ht="14.25" customHeight="1" x14ac:dyDescent="0.2">
      <c r="F542" s="61"/>
      <c r="G542" s="61"/>
      <c r="I542" s="2" t="b">
        <v>0</v>
      </c>
    </row>
    <row r="543" spans="6:9" ht="14.25" customHeight="1" x14ac:dyDescent="0.2">
      <c r="F543" s="61"/>
      <c r="G543" s="61"/>
      <c r="I543" s="2" t="b">
        <v>0</v>
      </c>
    </row>
    <row r="544" spans="6:9" ht="14.25" customHeight="1" x14ac:dyDescent="0.2">
      <c r="F544" s="61"/>
      <c r="G544" s="61"/>
      <c r="I544" s="2" t="b">
        <v>0</v>
      </c>
    </row>
    <row r="545" spans="6:9" ht="14.25" customHeight="1" x14ac:dyDescent="0.2">
      <c r="F545" s="61"/>
      <c r="G545" s="61"/>
      <c r="I545" s="2" t="b">
        <v>0</v>
      </c>
    </row>
    <row r="546" spans="6:9" ht="14.25" customHeight="1" x14ac:dyDescent="0.2">
      <c r="F546" s="61"/>
      <c r="G546" s="61"/>
      <c r="I546" s="2" t="b">
        <v>0</v>
      </c>
    </row>
    <row r="547" spans="6:9" ht="14.25" customHeight="1" x14ac:dyDescent="0.2">
      <c r="F547" s="61"/>
      <c r="G547" s="61"/>
      <c r="I547" s="2" t="b">
        <v>0</v>
      </c>
    </row>
    <row r="548" spans="6:9" ht="14.25" customHeight="1" x14ac:dyDescent="0.2">
      <c r="F548" s="61"/>
      <c r="G548" s="61"/>
      <c r="I548" s="2" t="b">
        <v>0</v>
      </c>
    </row>
    <row r="549" spans="6:9" ht="14.25" customHeight="1" x14ac:dyDescent="0.2">
      <c r="F549" s="61"/>
      <c r="G549" s="61"/>
      <c r="I549" s="2" t="b">
        <v>0</v>
      </c>
    </row>
    <row r="550" spans="6:9" ht="14.25" customHeight="1" x14ac:dyDescent="0.2">
      <c r="F550" s="61"/>
      <c r="G550" s="61"/>
      <c r="I550" s="2" t="b">
        <v>0</v>
      </c>
    </row>
    <row r="551" spans="6:9" ht="14.25" customHeight="1" x14ac:dyDescent="0.2">
      <c r="F551" s="61"/>
      <c r="G551" s="61"/>
      <c r="I551" s="2" t="b">
        <v>0</v>
      </c>
    </row>
    <row r="552" spans="6:9" ht="14.25" customHeight="1" x14ac:dyDescent="0.2">
      <c r="F552" s="61"/>
      <c r="G552" s="61"/>
      <c r="I552" s="2" t="b">
        <v>0</v>
      </c>
    </row>
    <row r="553" spans="6:9" ht="14.25" customHeight="1" x14ac:dyDescent="0.2">
      <c r="F553" s="61"/>
      <c r="G553" s="61"/>
      <c r="I553" s="2" t="b">
        <v>0</v>
      </c>
    </row>
    <row r="554" spans="6:9" ht="14.25" customHeight="1" x14ac:dyDescent="0.2">
      <c r="F554" s="61"/>
      <c r="G554" s="61"/>
      <c r="I554" s="2" t="b">
        <v>0</v>
      </c>
    </row>
    <row r="555" spans="6:9" ht="14.25" customHeight="1" x14ac:dyDescent="0.2">
      <c r="F555" s="61"/>
      <c r="G555" s="61"/>
      <c r="I555" s="2" t="b">
        <v>0</v>
      </c>
    </row>
    <row r="556" spans="6:9" ht="14.25" customHeight="1" x14ac:dyDescent="0.2">
      <c r="F556" s="61"/>
      <c r="G556" s="61"/>
      <c r="I556" s="2" t="b">
        <v>0</v>
      </c>
    </row>
    <row r="557" spans="6:9" ht="14.25" customHeight="1" x14ac:dyDescent="0.2">
      <c r="F557" s="61"/>
      <c r="G557" s="61"/>
      <c r="I557" s="2" t="b">
        <v>0</v>
      </c>
    </row>
    <row r="558" spans="6:9" ht="14.25" customHeight="1" x14ac:dyDescent="0.2">
      <c r="F558" s="61"/>
      <c r="G558" s="61"/>
      <c r="I558" s="2" t="b">
        <v>0</v>
      </c>
    </row>
    <row r="559" spans="6:9" ht="14.25" customHeight="1" x14ac:dyDescent="0.2">
      <c r="F559" s="61"/>
      <c r="G559" s="61"/>
      <c r="I559" s="2" t="b">
        <v>0</v>
      </c>
    </row>
    <row r="560" spans="6:9" ht="14.25" customHeight="1" x14ac:dyDescent="0.2">
      <c r="F560" s="61"/>
      <c r="G560" s="61"/>
      <c r="I560" s="2" t="b">
        <v>0</v>
      </c>
    </row>
    <row r="561" spans="6:9" ht="14.25" customHeight="1" x14ac:dyDescent="0.2">
      <c r="F561" s="61"/>
      <c r="G561" s="61"/>
      <c r="I561" s="2" t="b">
        <v>0</v>
      </c>
    </row>
    <row r="562" spans="6:9" ht="14.25" customHeight="1" x14ac:dyDescent="0.2">
      <c r="F562" s="61"/>
      <c r="G562" s="61"/>
      <c r="I562" s="2" t="b">
        <v>0</v>
      </c>
    </row>
    <row r="563" spans="6:9" ht="14.25" customHeight="1" x14ac:dyDescent="0.2">
      <c r="F563" s="61"/>
      <c r="G563" s="61"/>
      <c r="I563" s="2" t="b">
        <v>0</v>
      </c>
    </row>
    <row r="564" spans="6:9" ht="14.25" customHeight="1" x14ac:dyDescent="0.2">
      <c r="F564" s="61"/>
      <c r="G564" s="61"/>
      <c r="I564" s="2" t="b">
        <v>0</v>
      </c>
    </row>
    <row r="565" spans="6:9" ht="14.25" customHeight="1" x14ac:dyDescent="0.2">
      <c r="F565" s="61"/>
      <c r="G565" s="61"/>
      <c r="I565" s="2" t="b">
        <v>0</v>
      </c>
    </row>
    <row r="566" spans="6:9" ht="14.25" customHeight="1" x14ac:dyDescent="0.2">
      <c r="F566" s="61"/>
      <c r="G566" s="61"/>
      <c r="I566" s="2" t="b">
        <v>0</v>
      </c>
    </row>
    <row r="567" spans="6:9" ht="14.25" customHeight="1" x14ac:dyDescent="0.2">
      <c r="F567" s="61"/>
      <c r="G567" s="61"/>
      <c r="I567" s="2" t="b">
        <v>0</v>
      </c>
    </row>
    <row r="568" spans="6:9" ht="14.25" customHeight="1" x14ac:dyDescent="0.2">
      <c r="F568" s="61"/>
      <c r="G568" s="61"/>
      <c r="I568" s="2" t="b">
        <v>0</v>
      </c>
    </row>
    <row r="569" spans="6:9" ht="14.25" customHeight="1" x14ac:dyDescent="0.2">
      <c r="F569" s="61"/>
      <c r="G569" s="61"/>
      <c r="I569" s="2" t="b">
        <v>0</v>
      </c>
    </row>
    <row r="570" spans="6:9" ht="14.25" customHeight="1" x14ac:dyDescent="0.2">
      <c r="F570" s="61"/>
      <c r="G570" s="61"/>
      <c r="I570" s="2" t="b">
        <v>0</v>
      </c>
    </row>
    <row r="571" spans="6:9" ht="14.25" customHeight="1" x14ac:dyDescent="0.2">
      <c r="F571" s="61"/>
      <c r="G571" s="61"/>
      <c r="I571" s="2" t="b">
        <v>0</v>
      </c>
    </row>
    <row r="572" spans="6:9" ht="14.25" customHeight="1" x14ac:dyDescent="0.2">
      <c r="F572" s="61"/>
      <c r="G572" s="61"/>
      <c r="I572" s="2" t="b">
        <v>0</v>
      </c>
    </row>
    <row r="573" spans="6:9" ht="14.25" customHeight="1" x14ac:dyDescent="0.2">
      <c r="F573" s="61"/>
      <c r="G573" s="61"/>
      <c r="I573" s="2" t="b">
        <v>0</v>
      </c>
    </row>
    <row r="574" spans="6:9" ht="14.25" customHeight="1" x14ac:dyDescent="0.2">
      <c r="F574" s="61"/>
      <c r="G574" s="61"/>
      <c r="I574" s="2" t="b">
        <v>0</v>
      </c>
    </row>
    <row r="575" spans="6:9" ht="14.25" customHeight="1" x14ac:dyDescent="0.2">
      <c r="F575" s="61"/>
      <c r="G575" s="61"/>
      <c r="I575" s="2" t="b">
        <v>0</v>
      </c>
    </row>
    <row r="576" spans="6:9" ht="14.25" customHeight="1" x14ac:dyDescent="0.2">
      <c r="F576" s="61"/>
      <c r="G576" s="61"/>
      <c r="I576" s="2" t="b">
        <v>0</v>
      </c>
    </row>
    <row r="577" spans="6:9" ht="14.25" customHeight="1" x14ac:dyDescent="0.2">
      <c r="F577" s="61"/>
      <c r="G577" s="61"/>
      <c r="I577" s="2" t="b">
        <v>0</v>
      </c>
    </row>
    <row r="578" spans="6:9" ht="14.25" customHeight="1" x14ac:dyDescent="0.2">
      <c r="F578" s="61"/>
      <c r="G578" s="61"/>
      <c r="I578" s="2" t="b">
        <v>0</v>
      </c>
    </row>
    <row r="579" spans="6:9" ht="14.25" customHeight="1" x14ac:dyDescent="0.2">
      <c r="F579" s="61"/>
      <c r="G579" s="61"/>
      <c r="I579" s="2" t="b">
        <v>0</v>
      </c>
    </row>
    <row r="580" spans="6:9" ht="14.25" customHeight="1" x14ac:dyDescent="0.2">
      <c r="F580" s="61"/>
      <c r="G580" s="61"/>
      <c r="I580" s="2" t="b">
        <v>0</v>
      </c>
    </row>
    <row r="581" spans="6:9" ht="14.25" customHeight="1" x14ac:dyDescent="0.2">
      <c r="F581" s="61"/>
      <c r="G581" s="61"/>
      <c r="I581" s="2" t="b">
        <v>0</v>
      </c>
    </row>
    <row r="582" spans="6:9" ht="14.25" customHeight="1" x14ac:dyDescent="0.2">
      <c r="F582" s="61"/>
      <c r="G582" s="61"/>
      <c r="I582" s="2" t="b">
        <v>0</v>
      </c>
    </row>
    <row r="583" spans="6:9" ht="14.25" customHeight="1" x14ac:dyDescent="0.2">
      <c r="F583" s="61"/>
      <c r="G583" s="61"/>
      <c r="I583" s="2" t="b">
        <v>0</v>
      </c>
    </row>
    <row r="584" spans="6:9" ht="14.25" customHeight="1" x14ac:dyDescent="0.2">
      <c r="F584" s="61"/>
      <c r="G584" s="61"/>
      <c r="I584" s="2" t="b">
        <v>0</v>
      </c>
    </row>
    <row r="585" spans="6:9" ht="14.25" customHeight="1" x14ac:dyDescent="0.2">
      <c r="F585" s="61"/>
      <c r="G585" s="61"/>
      <c r="I585" s="2" t="b">
        <v>0</v>
      </c>
    </row>
    <row r="586" spans="6:9" ht="14.25" customHeight="1" x14ac:dyDescent="0.2">
      <c r="F586" s="61"/>
      <c r="G586" s="61"/>
      <c r="I586" s="2" t="b">
        <v>0</v>
      </c>
    </row>
    <row r="587" spans="6:9" ht="14.25" customHeight="1" x14ac:dyDescent="0.2">
      <c r="F587" s="61"/>
      <c r="G587" s="61"/>
      <c r="I587" s="2" t="b">
        <v>0</v>
      </c>
    </row>
    <row r="588" spans="6:9" ht="14.25" customHeight="1" x14ac:dyDescent="0.2">
      <c r="F588" s="61"/>
      <c r="G588" s="61"/>
      <c r="I588" s="2" t="b">
        <v>0</v>
      </c>
    </row>
    <row r="589" spans="6:9" ht="14.25" customHeight="1" x14ac:dyDescent="0.2">
      <c r="F589" s="61"/>
      <c r="G589" s="61"/>
      <c r="I589" s="2" t="b">
        <v>0</v>
      </c>
    </row>
    <row r="590" spans="6:9" ht="14.25" customHeight="1" x14ac:dyDescent="0.2">
      <c r="F590" s="61"/>
      <c r="G590" s="61"/>
      <c r="I590" s="2" t="b">
        <v>0</v>
      </c>
    </row>
    <row r="591" spans="6:9" ht="14.25" customHeight="1" x14ac:dyDescent="0.2">
      <c r="F591" s="61"/>
      <c r="G591" s="61"/>
      <c r="I591" s="2" t="b">
        <v>0</v>
      </c>
    </row>
    <row r="592" spans="6:9" ht="14.25" customHeight="1" x14ac:dyDescent="0.2">
      <c r="F592" s="61"/>
      <c r="G592" s="61"/>
      <c r="I592" s="2" t="b">
        <v>0</v>
      </c>
    </row>
    <row r="593" spans="6:9" ht="14.25" customHeight="1" x14ac:dyDescent="0.2">
      <c r="F593" s="61"/>
      <c r="G593" s="61"/>
      <c r="I593" s="2" t="b">
        <v>0</v>
      </c>
    </row>
    <row r="594" spans="6:9" ht="14.25" customHeight="1" x14ac:dyDescent="0.2">
      <c r="F594" s="61"/>
      <c r="G594" s="61"/>
      <c r="I594" s="2" t="b">
        <v>0</v>
      </c>
    </row>
    <row r="595" spans="6:9" ht="14.25" customHeight="1" x14ac:dyDescent="0.2">
      <c r="F595" s="61"/>
      <c r="G595" s="61"/>
      <c r="I595" s="2" t="b">
        <v>0</v>
      </c>
    </row>
    <row r="596" spans="6:9" ht="14.25" customHeight="1" x14ac:dyDescent="0.2">
      <c r="F596" s="61"/>
      <c r="G596" s="61"/>
      <c r="I596" s="2" t="b">
        <v>0</v>
      </c>
    </row>
    <row r="597" spans="6:9" ht="14.25" customHeight="1" x14ac:dyDescent="0.2">
      <c r="F597" s="61"/>
      <c r="G597" s="61"/>
      <c r="I597" s="2" t="b">
        <v>0</v>
      </c>
    </row>
    <row r="598" spans="6:9" ht="14.25" customHeight="1" x14ac:dyDescent="0.2">
      <c r="F598" s="61"/>
      <c r="G598" s="61"/>
      <c r="I598" s="2" t="b">
        <v>0</v>
      </c>
    </row>
    <row r="599" spans="6:9" ht="14.25" customHeight="1" x14ac:dyDescent="0.2">
      <c r="F599" s="61"/>
      <c r="G599" s="61"/>
      <c r="I599" s="2" t="b">
        <v>0</v>
      </c>
    </row>
    <row r="600" spans="6:9" ht="14.25" customHeight="1" x14ac:dyDescent="0.2">
      <c r="F600" s="61"/>
      <c r="G600" s="61"/>
      <c r="I600" s="2" t="b">
        <v>0</v>
      </c>
    </row>
    <row r="601" spans="6:9" ht="14.25" customHeight="1" x14ac:dyDescent="0.2">
      <c r="F601" s="61"/>
      <c r="G601" s="61"/>
      <c r="I601" s="2" t="b">
        <v>0</v>
      </c>
    </row>
    <row r="602" spans="6:9" ht="14.25" customHeight="1" x14ac:dyDescent="0.2">
      <c r="F602" s="61"/>
      <c r="G602" s="61"/>
      <c r="I602" s="2" t="b">
        <v>0</v>
      </c>
    </row>
    <row r="603" spans="6:9" ht="14.25" customHeight="1" x14ac:dyDescent="0.2">
      <c r="F603" s="61"/>
      <c r="G603" s="61"/>
      <c r="I603" s="2" t="b">
        <v>0</v>
      </c>
    </row>
    <row r="604" spans="6:9" ht="14.25" customHeight="1" x14ac:dyDescent="0.2">
      <c r="F604" s="61"/>
      <c r="G604" s="61"/>
      <c r="I604" s="2" t="b">
        <v>0</v>
      </c>
    </row>
    <row r="605" spans="6:9" ht="14.25" customHeight="1" x14ac:dyDescent="0.2">
      <c r="F605" s="61"/>
      <c r="G605" s="61"/>
      <c r="I605" s="2" t="b">
        <v>0</v>
      </c>
    </row>
    <row r="606" spans="6:9" ht="14.25" customHeight="1" x14ac:dyDescent="0.2">
      <c r="F606" s="61"/>
      <c r="G606" s="61"/>
      <c r="I606" s="2" t="b">
        <v>0</v>
      </c>
    </row>
    <row r="607" spans="6:9" ht="14.25" customHeight="1" x14ac:dyDescent="0.2">
      <c r="F607" s="61"/>
      <c r="G607" s="61"/>
      <c r="I607" s="2" t="b">
        <v>0</v>
      </c>
    </row>
    <row r="608" spans="6:9" ht="14.25" customHeight="1" x14ac:dyDescent="0.2">
      <c r="F608" s="61"/>
      <c r="G608" s="61"/>
      <c r="I608" s="2" t="b">
        <v>0</v>
      </c>
    </row>
    <row r="609" spans="6:9" ht="14.25" customHeight="1" x14ac:dyDescent="0.2">
      <c r="F609" s="61"/>
      <c r="G609" s="61"/>
      <c r="I609" s="2" t="b">
        <v>0</v>
      </c>
    </row>
    <row r="610" spans="6:9" ht="14.25" customHeight="1" x14ac:dyDescent="0.2">
      <c r="F610" s="61"/>
      <c r="G610" s="61"/>
      <c r="I610" s="2" t="b">
        <v>0</v>
      </c>
    </row>
    <row r="611" spans="6:9" ht="14.25" customHeight="1" x14ac:dyDescent="0.2">
      <c r="F611" s="61"/>
      <c r="G611" s="61"/>
      <c r="I611" s="2" t="b">
        <v>0</v>
      </c>
    </row>
    <row r="612" spans="6:9" ht="14.25" customHeight="1" x14ac:dyDescent="0.2">
      <c r="F612" s="61"/>
      <c r="G612" s="61"/>
      <c r="I612" s="2" t="b">
        <v>0</v>
      </c>
    </row>
    <row r="613" spans="6:9" ht="14.25" customHeight="1" x14ac:dyDescent="0.2">
      <c r="F613" s="61"/>
      <c r="G613" s="61"/>
      <c r="I613" s="2" t="b">
        <v>0</v>
      </c>
    </row>
    <row r="614" spans="6:9" ht="14.25" customHeight="1" x14ac:dyDescent="0.2">
      <c r="F614" s="61"/>
      <c r="G614" s="61"/>
      <c r="I614" s="2" t="b">
        <v>0</v>
      </c>
    </row>
    <row r="615" spans="6:9" ht="14.25" customHeight="1" x14ac:dyDescent="0.2">
      <c r="F615" s="61"/>
      <c r="G615" s="61"/>
      <c r="I615" s="2" t="b">
        <v>0</v>
      </c>
    </row>
    <row r="616" spans="6:9" ht="14.25" customHeight="1" x14ac:dyDescent="0.2">
      <c r="F616" s="61"/>
      <c r="G616" s="61"/>
      <c r="I616" s="2" t="b">
        <v>0</v>
      </c>
    </row>
    <row r="617" spans="6:9" ht="14.25" customHeight="1" x14ac:dyDescent="0.2">
      <c r="F617" s="61"/>
      <c r="G617" s="61"/>
      <c r="I617" s="2" t="b">
        <v>0</v>
      </c>
    </row>
    <row r="618" spans="6:9" ht="14.25" customHeight="1" x14ac:dyDescent="0.2">
      <c r="F618" s="61"/>
      <c r="G618" s="61"/>
      <c r="I618" s="2" t="b">
        <v>0</v>
      </c>
    </row>
    <row r="619" spans="6:9" ht="14.25" customHeight="1" x14ac:dyDescent="0.2">
      <c r="F619" s="61"/>
      <c r="G619" s="61"/>
      <c r="I619" s="2" t="b">
        <v>0</v>
      </c>
    </row>
    <row r="620" spans="6:9" ht="14.25" customHeight="1" x14ac:dyDescent="0.2">
      <c r="F620" s="61"/>
      <c r="G620" s="61"/>
      <c r="I620" s="2" t="b">
        <v>0</v>
      </c>
    </row>
    <row r="621" spans="6:9" ht="14.25" customHeight="1" x14ac:dyDescent="0.2">
      <c r="F621" s="61"/>
      <c r="G621" s="61"/>
      <c r="I621" s="2" t="b">
        <v>0</v>
      </c>
    </row>
    <row r="622" spans="6:9" ht="14.25" customHeight="1" x14ac:dyDescent="0.2">
      <c r="F622" s="61"/>
      <c r="G622" s="61"/>
      <c r="I622" s="2" t="b">
        <v>0</v>
      </c>
    </row>
    <row r="623" spans="6:9" ht="14.25" customHeight="1" x14ac:dyDescent="0.2">
      <c r="F623" s="61"/>
      <c r="G623" s="61"/>
      <c r="I623" s="2" t="b">
        <v>0</v>
      </c>
    </row>
    <row r="624" spans="6:9" ht="14.25" customHeight="1" x14ac:dyDescent="0.2">
      <c r="F624" s="61"/>
      <c r="G624" s="61"/>
      <c r="I624" s="2" t="b">
        <v>0</v>
      </c>
    </row>
    <row r="625" spans="6:9" ht="14.25" customHeight="1" x14ac:dyDescent="0.2">
      <c r="F625" s="61"/>
      <c r="G625" s="61"/>
      <c r="I625" s="2" t="b">
        <v>0</v>
      </c>
    </row>
    <row r="626" spans="6:9" ht="14.25" customHeight="1" x14ac:dyDescent="0.2">
      <c r="F626" s="61"/>
      <c r="G626" s="61"/>
      <c r="I626" s="2" t="b">
        <v>0</v>
      </c>
    </row>
    <row r="627" spans="6:9" ht="14.25" customHeight="1" x14ac:dyDescent="0.2">
      <c r="F627" s="61"/>
      <c r="G627" s="61"/>
      <c r="I627" s="2" t="b">
        <v>0</v>
      </c>
    </row>
    <row r="628" spans="6:9" ht="14.25" customHeight="1" x14ac:dyDescent="0.2">
      <c r="F628" s="61"/>
      <c r="G628" s="61"/>
      <c r="I628" s="2" t="b">
        <v>0</v>
      </c>
    </row>
    <row r="629" spans="6:9" ht="14.25" customHeight="1" x14ac:dyDescent="0.2">
      <c r="F629" s="61"/>
      <c r="G629" s="61"/>
      <c r="I629" s="2" t="b">
        <v>0</v>
      </c>
    </row>
    <row r="630" spans="6:9" ht="14.25" customHeight="1" x14ac:dyDescent="0.2">
      <c r="F630" s="61"/>
      <c r="G630" s="61"/>
      <c r="I630" s="2" t="b">
        <v>0</v>
      </c>
    </row>
    <row r="631" spans="6:9" ht="14.25" customHeight="1" x14ac:dyDescent="0.2">
      <c r="F631" s="61"/>
      <c r="G631" s="61"/>
      <c r="I631" s="2" t="b">
        <v>0</v>
      </c>
    </row>
    <row r="632" spans="6:9" ht="14.25" customHeight="1" x14ac:dyDescent="0.2">
      <c r="F632" s="61"/>
      <c r="G632" s="61"/>
      <c r="I632" s="2" t="b">
        <v>0</v>
      </c>
    </row>
    <row r="633" spans="6:9" ht="14.25" customHeight="1" x14ac:dyDescent="0.2">
      <c r="F633" s="61"/>
      <c r="G633" s="61"/>
      <c r="I633" s="2" t="b">
        <v>0</v>
      </c>
    </row>
    <row r="634" spans="6:9" ht="14.25" customHeight="1" x14ac:dyDescent="0.2">
      <c r="F634" s="61"/>
      <c r="G634" s="61"/>
      <c r="I634" s="2" t="b">
        <v>0</v>
      </c>
    </row>
    <row r="635" spans="6:9" ht="14.25" customHeight="1" x14ac:dyDescent="0.2">
      <c r="F635" s="61"/>
      <c r="G635" s="61"/>
      <c r="I635" s="2" t="b">
        <v>0</v>
      </c>
    </row>
    <row r="636" spans="6:9" ht="14.25" customHeight="1" x14ac:dyDescent="0.2">
      <c r="F636" s="61"/>
      <c r="G636" s="61"/>
      <c r="I636" s="2" t="b">
        <v>0</v>
      </c>
    </row>
    <row r="637" spans="6:9" ht="14.25" customHeight="1" x14ac:dyDescent="0.2">
      <c r="F637" s="61"/>
      <c r="G637" s="61"/>
      <c r="I637" s="2" t="b">
        <v>0</v>
      </c>
    </row>
    <row r="638" spans="6:9" ht="14.25" customHeight="1" x14ac:dyDescent="0.2">
      <c r="F638" s="61"/>
      <c r="G638" s="61"/>
      <c r="I638" s="2" t="b">
        <v>0</v>
      </c>
    </row>
    <row r="639" spans="6:9" ht="14.25" customHeight="1" x14ac:dyDescent="0.2">
      <c r="F639" s="61"/>
      <c r="G639" s="61"/>
      <c r="I639" s="2" t="b">
        <v>0</v>
      </c>
    </row>
    <row r="640" spans="6:9" ht="14.25" customHeight="1" x14ac:dyDescent="0.2">
      <c r="F640" s="61"/>
      <c r="G640" s="61"/>
      <c r="I640" s="2" t="b">
        <v>0</v>
      </c>
    </row>
    <row r="641" spans="6:9" ht="14.25" customHeight="1" x14ac:dyDescent="0.2">
      <c r="F641" s="61"/>
      <c r="G641" s="61"/>
      <c r="I641" s="2" t="b">
        <v>0</v>
      </c>
    </row>
    <row r="642" spans="6:9" ht="14.25" customHeight="1" x14ac:dyDescent="0.2">
      <c r="F642" s="61"/>
      <c r="G642" s="61"/>
      <c r="I642" s="2" t="b">
        <v>0</v>
      </c>
    </row>
    <row r="643" spans="6:9" ht="14.25" customHeight="1" x14ac:dyDescent="0.2">
      <c r="F643" s="61"/>
      <c r="G643" s="61"/>
      <c r="I643" s="2" t="b">
        <v>0</v>
      </c>
    </row>
    <row r="644" spans="6:9" ht="14.25" customHeight="1" x14ac:dyDescent="0.2">
      <c r="F644" s="61"/>
      <c r="G644" s="61"/>
      <c r="I644" s="2" t="b">
        <v>0</v>
      </c>
    </row>
    <row r="645" spans="6:9" ht="14.25" customHeight="1" x14ac:dyDescent="0.2">
      <c r="F645" s="61"/>
      <c r="G645" s="61"/>
      <c r="I645" s="2" t="b">
        <v>0</v>
      </c>
    </row>
    <row r="646" spans="6:9" ht="14.25" customHeight="1" x14ac:dyDescent="0.2">
      <c r="F646" s="61"/>
      <c r="G646" s="61"/>
      <c r="I646" s="2" t="b">
        <v>0</v>
      </c>
    </row>
    <row r="647" spans="6:9" ht="14.25" customHeight="1" x14ac:dyDescent="0.2">
      <c r="F647" s="61"/>
      <c r="G647" s="61"/>
      <c r="I647" s="2" t="b">
        <v>0</v>
      </c>
    </row>
    <row r="648" spans="6:9" ht="14.25" customHeight="1" x14ac:dyDescent="0.2">
      <c r="F648" s="61"/>
      <c r="G648" s="61"/>
      <c r="I648" s="2" t="b">
        <v>0</v>
      </c>
    </row>
    <row r="649" spans="6:9" ht="14.25" customHeight="1" x14ac:dyDescent="0.2">
      <c r="F649" s="61"/>
      <c r="G649" s="61"/>
      <c r="I649" s="2" t="b">
        <v>0</v>
      </c>
    </row>
    <row r="650" spans="6:9" ht="14.25" customHeight="1" x14ac:dyDescent="0.2">
      <c r="F650" s="61"/>
      <c r="G650" s="61"/>
      <c r="I650" s="2" t="b">
        <v>0</v>
      </c>
    </row>
    <row r="651" spans="6:9" ht="14.25" customHeight="1" x14ac:dyDescent="0.2">
      <c r="F651" s="61"/>
      <c r="G651" s="61"/>
      <c r="I651" s="2" t="b">
        <v>0</v>
      </c>
    </row>
    <row r="652" spans="6:9" ht="14.25" customHeight="1" x14ac:dyDescent="0.2">
      <c r="F652" s="61"/>
      <c r="G652" s="61"/>
      <c r="I652" s="2" t="b">
        <v>0</v>
      </c>
    </row>
    <row r="653" spans="6:9" ht="14.25" customHeight="1" x14ac:dyDescent="0.2">
      <c r="F653" s="61"/>
      <c r="G653" s="61"/>
      <c r="I653" s="2" t="b">
        <v>0</v>
      </c>
    </row>
    <row r="654" spans="6:9" ht="14.25" customHeight="1" x14ac:dyDescent="0.2">
      <c r="F654" s="61"/>
      <c r="G654" s="61"/>
      <c r="I654" s="2" t="b">
        <v>0</v>
      </c>
    </row>
    <row r="655" spans="6:9" ht="14.25" customHeight="1" x14ac:dyDescent="0.2">
      <c r="F655" s="61"/>
      <c r="G655" s="61"/>
      <c r="I655" s="2" t="b">
        <v>0</v>
      </c>
    </row>
    <row r="656" spans="6:9" ht="14.25" customHeight="1" x14ac:dyDescent="0.2">
      <c r="F656" s="61"/>
      <c r="G656" s="61"/>
      <c r="I656" s="2" t="b">
        <v>0</v>
      </c>
    </row>
    <row r="657" spans="6:9" ht="14.25" customHeight="1" x14ac:dyDescent="0.2">
      <c r="F657" s="61"/>
      <c r="G657" s="61"/>
      <c r="I657" s="2" t="b">
        <v>0</v>
      </c>
    </row>
    <row r="658" spans="6:9" ht="14.25" customHeight="1" x14ac:dyDescent="0.2">
      <c r="F658" s="61"/>
      <c r="G658" s="61"/>
      <c r="I658" s="2" t="b">
        <v>0</v>
      </c>
    </row>
    <row r="659" spans="6:9" ht="14.25" customHeight="1" x14ac:dyDescent="0.2">
      <c r="F659" s="61"/>
      <c r="G659" s="61"/>
      <c r="I659" s="2" t="b">
        <v>0</v>
      </c>
    </row>
    <row r="660" spans="6:9" ht="14.25" customHeight="1" x14ac:dyDescent="0.2">
      <c r="F660" s="61"/>
      <c r="G660" s="61"/>
      <c r="I660" s="2" t="b">
        <v>0</v>
      </c>
    </row>
    <row r="661" spans="6:9" ht="14.25" customHeight="1" x14ac:dyDescent="0.2">
      <c r="F661" s="61"/>
      <c r="G661" s="61"/>
      <c r="I661" s="2" t="b">
        <v>0</v>
      </c>
    </row>
    <row r="662" spans="6:9" ht="14.25" customHeight="1" x14ac:dyDescent="0.2">
      <c r="F662" s="61"/>
      <c r="G662" s="61"/>
      <c r="I662" s="2" t="b">
        <v>0</v>
      </c>
    </row>
    <row r="663" spans="6:9" ht="14.25" customHeight="1" x14ac:dyDescent="0.2">
      <c r="F663" s="61"/>
      <c r="G663" s="61"/>
      <c r="I663" s="2" t="b">
        <v>0</v>
      </c>
    </row>
    <row r="664" spans="6:9" ht="14.25" customHeight="1" x14ac:dyDescent="0.2">
      <c r="F664" s="61"/>
      <c r="G664" s="61"/>
      <c r="I664" s="2" t="b">
        <v>0</v>
      </c>
    </row>
    <row r="665" spans="6:9" ht="14.25" customHeight="1" x14ac:dyDescent="0.2">
      <c r="F665" s="61"/>
      <c r="G665" s="61"/>
      <c r="I665" s="2" t="b">
        <v>0</v>
      </c>
    </row>
    <row r="666" spans="6:9" ht="14.25" customHeight="1" x14ac:dyDescent="0.2">
      <c r="F666" s="61"/>
      <c r="G666" s="61"/>
      <c r="I666" s="2" t="b">
        <v>0</v>
      </c>
    </row>
    <row r="667" spans="6:9" ht="14.25" customHeight="1" x14ac:dyDescent="0.2">
      <c r="F667" s="61"/>
      <c r="G667" s="61"/>
      <c r="I667" s="2" t="b">
        <v>0</v>
      </c>
    </row>
    <row r="668" spans="6:9" ht="14.25" customHeight="1" x14ac:dyDescent="0.2">
      <c r="F668" s="61"/>
      <c r="G668" s="61"/>
      <c r="I668" s="2" t="b">
        <v>0</v>
      </c>
    </row>
    <row r="669" spans="6:9" ht="14.25" customHeight="1" x14ac:dyDescent="0.2">
      <c r="F669" s="61"/>
      <c r="G669" s="61"/>
      <c r="I669" s="2" t="b">
        <v>0</v>
      </c>
    </row>
    <row r="670" spans="6:9" ht="14.25" customHeight="1" x14ac:dyDescent="0.2">
      <c r="F670" s="61"/>
      <c r="G670" s="61"/>
      <c r="I670" s="2" t="b">
        <v>0</v>
      </c>
    </row>
    <row r="671" spans="6:9" ht="14.25" customHeight="1" x14ac:dyDescent="0.2">
      <c r="F671" s="61"/>
      <c r="G671" s="61"/>
      <c r="I671" s="2" t="b">
        <v>0</v>
      </c>
    </row>
    <row r="672" spans="6:9" ht="14.25" customHeight="1" x14ac:dyDescent="0.2">
      <c r="F672" s="61"/>
      <c r="G672" s="61"/>
      <c r="I672" s="2" t="b">
        <v>0</v>
      </c>
    </row>
    <row r="673" spans="6:9" ht="14.25" customHeight="1" x14ac:dyDescent="0.2">
      <c r="F673" s="61"/>
      <c r="G673" s="61"/>
      <c r="I673" s="2" t="b">
        <v>0</v>
      </c>
    </row>
    <row r="674" spans="6:9" ht="14.25" customHeight="1" x14ac:dyDescent="0.2">
      <c r="F674" s="61"/>
      <c r="G674" s="61"/>
      <c r="I674" s="2" t="b">
        <v>0</v>
      </c>
    </row>
    <row r="675" spans="6:9" ht="14.25" customHeight="1" x14ac:dyDescent="0.2">
      <c r="F675" s="61"/>
      <c r="G675" s="61"/>
      <c r="I675" s="2" t="b">
        <v>0</v>
      </c>
    </row>
    <row r="676" spans="6:9" ht="14.25" customHeight="1" x14ac:dyDescent="0.2">
      <c r="F676" s="61"/>
      <c r="G676" s="61"/>
      <c r="I676" s="2" t="b">
        <v>0</v>
      </c>
    </row>
    <row r="677" spans="6:9" ht="14.25" customHeight="1" x14ac:dyDescent="0.2">
      <c r="F677" s="61"/>
      <c r="G677" s="61"/>
      <c r="I677" s="2" t="b">
        <v>0</v>
      </c>
    </row>
    <row r="678" spans="6:9" ht="14.25" customHeight="1" x14ac:dyDescent="0.2">
      <c r="F678" s="61"/>
      <c r="G678" s="61"/>
      <c r="I678" s="2" t="b">
        <v>0</v>
      </c>
    </row>
    <row r="679" spans="6:9" ht="14.25" customHeight="1" x14ac:dyDescent="0.2">
      <c r="F679" s="61"/>
      <c r="G679" s="61"/>
      <c r="I679" s="2" t="b">
        <v>0</v>
      </c>
    </row>
    <row r="680" spans="6:9" ht="14.25" customHeight="1" x14ac:dyDescent="0.2">
      <c r="F680" s="61"/>
      <c r="G680" s="61"/>
      <c r="I680" s="2" t="b">
        <v>0</v>
      </c>
    </row>
    <row r="681" spans="6:9" ht="14.25" customHeight="1" x14ac:dyDescent="0.2">
      <c r="F681" s="61"/>
      <c r="G681" s="61"/>
      <c r="I681" s="2" t="b">
        <v>0</v>
      </c>
    </row>
    <row r="682" spans="6:9" ht="14.25" customHeight="1" x14ac:dyDescent="0.2">
      <c r="F682" s="61"/>
      <c r="G682" s="61"/>
      <c r="I682" s="2" t="b">
        <v>0</v>
      </c>
    </row>
    <row r="683" spans="6:9" ht="14.25" customHeight="1" x14ac:dyDescent="0.2">
      <c r="F683" s="61"/>
      <c r="G683" s="61"/>
      <c r="I683" s="2" t="b">
        <v>0</v>
      </c>
    </row>
    <row r="684" spans="6:9" ht="14.25" customHeight="1" x14ac:dyDescent="0.2">
      <c r="F684" s="61"/>
      <c r="G684" s="61"/>
      <c r="I684" s="2" t="b">
        <v>0</v>
      </c>
    </row>
    <row r="685" spans="6:9" ht="14.25" customHeight="1" x14ac:dyDescent="0.2">
      <c r="F685" s="61"/>
      <c r="G685" s="61"/>
      <c r="I685" s="2" t="b">
        <v>0</v>
      </c>
    </row>
    <row r="686" spans="6:9" ht="14.25" customHeight="1" x14ac:dyDescent="0.2">
      <c r="F686" s="61"/>
      <c r="G686" s="61"/>
      <c r="I686" s="2" t="b">
        <v>0</v>
      </c>
    </row>
    <row r="687" spans="6:9" ht="14.25" customHeight="1" x14ac:dyDescent="0.2">
      <c r="F687" s="61"/>
      <c r="G687" s="61"/>
      <c r="I687" s="2" t="b">
        <v>0</v>
      </c>
    </row>
    <row r="688" spans="6:9" ht="14.25" customHeight="1" x14ac:dyDescent="0.2">
      <c r="F688" s="61"/>
      <c r="G688" s="61"/>
      <c r="I688" s="2" t="b">
        <v>0</v>
      </c>
    </row>
    <row r="689" spans="6:9" ht="14.25" customHeight="1" x14ac:dyDescent="0.2">
      <c r="F689" s="61"/>
      <c r="G689" s="61"/>
      <c r="I689" s="2" t="b">
        <v>0</v>
      </c>
    </row>
    <row r="690" spans="6:9" ht="14.25" customHeight="1" x14ac:dyDescent="0.2">
      <c r="F690" s="61"/>
      <c r="G690" s="61"/>
      <c r="I690" s="2" t="b">
        <v>0</v>
      </c>
    </row>
    <row r="691" spans="6:9" ht="14.25" customHeight="1" x14ac:dyDescent="0.2">
      <c r="F691" s="61"/>
      <c r="G691" s="61"/>
      <c r="I691" s="2" t="b">
        <v>0</v>
      </c>
    </row>
    <row r="692" spans="6:9" ht="14.25" customHeight="1" x14ac:dyDescent="0.2">
      <c r="F692" s="61"/>
      <c r="G692" s="61"/>
      <c r="I692" s="2" t="b">
        <v>0</v>
      </c>
    </row>
    <row r="693" spans="6:9" ht="14.25" customHeight="1" x14ac:dyDescent="0.2">
      <c r="F693" s="61"/>
      <c r="G693" s="61"/>
      <c r="I693" s="2" t="b">
        <v>0</v>
      </c>
    </row>
    <row r="694" spans="6:9" ht="14.25" customHeight="1" x14ac:dyDescent="0.2">
      <c r="F694" s="61"/>
      <c r="G694" s="61"/>
      <c r="I694" s="2" t="b">
        <v>0</v>
      </c>
    </row>
    <row r="695" spans="6:9" ht="14.25" customHeight="1" x14ac:dyDescent="0.2">
      <c r="F695" s="61"/>
      <c r="G695" s="61"/>
      <c r="I695" s="2" t="b">
        <v>0</v>
      </c>
    </row>
    <row r="696" spans="6:9" ht="14.25" customHeight="1" x14ac:dyDescent="0.2">
      <c r="F696" s="61"/>
      <c r="G696" s="61"/>
      <c r="I696" s="2" t="b">
        <v>0</v>
      </c>
    </row>
    <row r="697" spans="6:9" ht="14.25" customHeight="1" x14ac:dyDescent="0.2">
      <c r="F697" s="61"/>
      <c r="G697" s="61"/>
      <c r="I697" s="2" t="b">
        <v>0</v>
      </c>
    </row>
    <row r="698" spans="6:9" ht="14.25" customHeight="1" x14ac:dyDescent="0.2">
      <c r="F698" s="61"/>
      <c r="G698" s="61"/>
      <c r="I698" s="2" t="b">
        <v>0</v>
      </c>
    </row>
    <row r="699" spans="6:9" ht="14.25" customHeight="1" x14ac:dyDescent="0.2">
      <c r="F699" s="61"/>
      <c r="G699" s="61"/>
      <c r="I699" s="2" t="b">
        <v>0</v>
      </c>
    </row>
    <row r="700" spans="6:9" ht="14.25" customHeight="1" x14ac:dyDescent="0.2">
      <c r="F700" s="61"/>
      <c r="G700" s="61"/>
      <c r="I700" s="2" t="b">
        <v>0</v>
      </c>
    </row>
    <row r="701" spans="6:9" ht="14.25" customHeight="1" x14ac:dyDescent="0.2">
      <c r="F701" s="61"/>
      <c r="G701" s="61"/>
      <c r="I701" s="2" t="b">
        <v>0</v>
      </c>
    </row>
    <row r="702" spans="6:9" ht="14.25" customHeight="1" x14ac:dyDescent="0.2">
      <c r="F702" s="61"/>
      <c r="G702" s="61"/>
      <c r="I702" s="2" t="b">
        <v>0</v>
      </c>
    </row>
    <row r="703" spans="6:9" ht="14.25" customHeight="1" x14ac:dyDescent="0.2">
      <c r="F703" s="61"/>
      <c r="G703" s="61"/>
      <c r="I703" s="2" t="b">
        <v>0</v>
      </c>
    </row>
    <row r="704" spans="6:9" ht="14.25" customHeight="1" x14ac:dyDescent="0.2">
      <c r="F704" s="61"/>
      <c r="G704" s="61"/>
      <c r="I704" s="2" t="b">
        <v>0</v>
      </c>
    </row>
    <row r="705" spans="6:9" ht="14.25" customHeight="1" x14ac:dyDescent="0.2">
      <c r="F705" s="61"/>
      <c r="G705" s="61"/>
      <c r="I705" s="2" t="b">
        <v>0</v>
      </c>
    </row>
    <row r="706" spans="6:9" ht="14.25" customHeight="1" x14ac:dyDescent="0.2">
      <c r="F706" s="61"/>
      <c r="G706" s="61"/>
      <c r="I706" s="2" t="b">
        <v>0</v>
      </c>
    </row>
    <row r="707" spans="6:9" ht="14.25" customHeight="1" x14ac:dyDescent="0.2">
      <c r="F707" s="61"/>
      <c r="G707" s="61"/>
      <c r="I707" s="2" t="b">
        <v>0</v>
      </c>
    </row>
    <row r="708" spans="6:9" ht="14.25" customHeight="1" x14ac:dyDescent="0.2">
      <c r="F708" s="61"/>
      <c r="G708" s="61"/>
      <c r="I708" s="2" t="b">
        <v>0</v>
      </c>
    </row>
    <row r="709" spans="6:9" ht="14.25" customHeight="1" x14ac:dyDescent="0.2">
      <c r="F709" s="61"/>
      <c r="G709" s="61"/>
      <c r="I709" s="2" t="b">
        <v>0</v>
      </c>
    </row>
    <row r="710" spans="6:9" ht="14.25" customHeight="1" x14ac:dyDescent="0.2">
      <c r="F710" s="61"/>
      <c r="G710" s="61"/>
      <c r="I710" s="2" t="b">
        <v>0</v>
      </c>
    </row>
    <row r="711" spans="6:9" ht="14.25" customHeight="1" x14ac:dyDescent="0.2">
      <c r="F711" s="61"/>
      <c r="G711" s="61"/>
      <c r="I711" s="2" t="b">
        <v>0</v>
      </c>
    </row>
    <row r="712" spans="6:9" ht="14.25" customHeight="1" x14ac:dyDescent="0.2">
      <c r="F712" s="61"/>
      <c r="G712" s="61"/>
      <c r="I712" s="2" t="b">
        <v>0</v>
      </c>
    </row>
    <row r="713" spans="6:9" ht="14.25" customHeight="1" x14ac:dyDescent="0.2">
      <c r="F713" s="61"/>
      <c r="G713" s="61"/>
      <c r="I713" s="2" t="b">
        <v>0</v>
      </c>
    </row>
    <row r="714" spans="6:9" ht="14.25" customHeight="1" x14ac:dyDescent="0.2">
      <c r="F714" s="61"/>
      <c r="G714" s="61"/>
      <c r="I714" s="2" t="b">
        <v>0</v>
      </c>
    </row>
    <row r="715" spans="6:9" ht="14.25" customHeight="1" x14ac:dyDescent="0.2">
      <c r="F715" s="61"/>
      <c r="G715" s="61"/>
      <c r="I715" s="2" t="b">
        <v>0</v>
      </c>
    </row>
    <row r="716" spans="6:9" ht="14.25" customHeight="1" x14ac:dyDescent="0.2">
      <c r="F716" s="61"/>
      <c r="G716" s="61"/>
      <c r="I716" s="2" t="b">
        <v>0</v>
      </c>
    </row>
    <row r="717" spans="6:9" ht="14.25" customHeight="1" x14ac:dyDescent="0.2">
      <c r="F717" s="61"/>
      <c r="G717" s="61"/>
      <c r="I717" s="2" t="b">
        <v>0</v>
      </c>
    </row>
    <row r="718" spans="6:9" ht="14.25" customHeight="1" x14ac:dyDescent="0.2">
      <c r="F718" s="61"/>
      <c r="G718" s="61"/>
      <c r="I718" s="2" t="b">
        <v>0</v>
      </c>
    </row>
    <row r="719" spans="6:9" ht="14.25" customHeight="1" x14ac:dyDescent="0.2">
      <c r="F719" s="61"/>
      <c r="G719" s="61"/>
      <c r="I719" s="2" t="b">
        <v>0</v>
      </c>
    </row>
    <row r="720" spans="6:9" ht="14.25" customHeight="1" x14ac:dyDescent="0.2">
      <c r="F720" s="61"/>
      <c r="G720" s="61"/>
      <c r="I720" s="2" t="b">
        <v>0</v>
      </c>
    </row>
    <row r="721" spans="6:9" ht="14.25" customHeight="1" x14ac:dyDescent="0.2">
      <c r="F721" s="61"/>
      <c r="G721" s="61"/>
      <c r="I721" s="2" t="b">
        <v>0</v>
      </c>
    </row>
    <row r="722" spans="6:9" ht="14.25" customHeight="1" x14ac:dyDescent="0.2">
      <c r="F722" s="61"/>
      <c r="G722" s="61"/>
      <c r="I722" s="2" t="b">
        <v>0</v>
      </c>
    </row>
    <row r="723" spans="6:9" ht="14.25" customHeight="1" x14ac:dyDescent="0.2">
      <c r="F723" s="61"/>
      <c r="G723" s="61"/>
      <c r="I723" s="2" t="b">
        <v>0</v>
      </c>
    </row>
    <row r="724" spans="6:9" ht="14.25" customHeight="1" x14ac:dyDescent="0.2">
      <c r="F724" s="61"/>
      <c r="G724" s="61"/>
      <c r="I724" s="2" t="b">
        <v>0</v>
      </c>
    </row>
    <row r="725" spans="6:9" ht="14.25" customHeight="1" x14ac:dyDescent="0.2">
      <c r="F725" s="61"/>
      <c r="G725" s="61"/>
      <c r="I725" s="2" t="b">
        <v>0</v>
      </c>
    </row>
    <row r="726" spans="6:9" ht="14.25" customHeight="1" x14ac:dyDescent="0.2">
      <c r="F726" s="61"/>
      <c r="G726" s="61"/>
      <c r="I726" s="2" t="b">
        <v>0</v>
      </c>
    </row>
    <row r="727" spans="6:9" ht="14.25" customHeight="1" x14ac:dyDescent="0.2">
      <c r="F727" s="61"/>
      <c r="G727" s="61"/>
      <c r="I727" s="2" t="b">
        <v>0</v>
      </c>
    </row>
    <row r="728" spans="6:9" ht="14.25" customHeight="1" x14ac:dyDescent="0.2">
      <c r="F728" s="61"/>
      <c r="G728" s="61"/>
      <c r="I728" s="2" t="b">
        <v>0</v>
      </c>
    </row>
    <row r="729" spans="6:9" ht="14.25" customHeight="1" x14ac:dyDescent="0.2">
      <c r="F729" s="61"/>
      <c r="G729" s="61"/>
      <c r="I729" s="2" t="b">
        <v>0</v>
      </c>
    </row>
    <row r="730" spans="6:9" ht="14.25" customHeight="1" x14ac:dyDescent="0.2">
      <c r="F730" s="61"/>
      <c r="G730" s="61"/>
      <c r="I730" s="2" t="b">
        <v>0</v>
      </c>
    </row>
    <row r="731" spans="6:9" ht="14.25" customHeight="1" x14ac:dyDescent="0.2">
      <c r="F731" s="61"/>
      <c r="G731" s="61"/>
      <c r="I731" s="2" t="b">
        <v>0</v>
      </c>
    </row>
    <row r="732" spans="6:9" ht="14.25" customHeight="1" x14ac:dyDescent="0.2">
      <c r="F732" s="61"/>
      <c r="G732" s="61"/>
      <c r="I732" s="2" t="b">
        <v>0</v>
      </c>
    </row>
    <row r="733" spans="6:9" ht="14.25" customHeight="1" x14ac:dyDescent="0.2">
      <c r="F733" s="61"/>
      <c r="G733" s="61"/>
      <c r="I733" s="2" t="b">
        <v>0</v>
      </c>
    </row>
    <row r="734" spans="6:9" ht="14.25" customHeight="1" x14ac:dyDescent="0.2">
      <c r="F734" s="61"/>
      <c r="G734" s="61"/>
      <c r="I734" s="2" t="b">
        <v>0</v>
      </c>
    </row>
    <row r="735" spans="6:9" ht="14.25" customHeight="1" x14ac:dyDescent="0.2">
      <c r="F735" s="61"/>
      <c r="G735" s="61"/>
      <c r="I735" s="2" t="b">
        <v>0</v>
      </c>
    </row>
    <row r="736" spans="6:9" ht="14.25" customHeight="1" x14ac:dyDescent="0.2">
      <c r="F736" s="61"/>
      <c r="G736" s="61"/>
      <c r="I736" s="2" t="b">
        <v>0</v>
      </c>
    </row>
    <row r="737" spans="6:9" ht="14.25" customHeight="1" x14ac:dyDescent="0.2">
      <c r="F737" s="61"/>
      <c r="G737" s="61"/>
      <c r="I737" s="2" t="b">
        <v>0</v>
      </c>
    </row>
    <row r="738" spans="6:9" ht="14.25" customHeight="1" x14ac:dyDescent="0.2">
      <c r="F738" s="61"/>
      <c r="G738" s="61"/>
      <c r="I738" s="2" t="b">
        <v>0</v>
      </c>
    </row>
    <row r="739" spans="6:9" ht="14.25" customHeight="1" x14ac:dyDescent="0.2">
      <c r="F739" s="61"/>
      <c r="G739" s="61"/>
      <c r="I739" s="2" t="b">
        <v>0</v>
      </c>
    </row>
    <row r="740" spans="6:9" ht="14.25" customHeight="1" x14ac:dyDescent="0.2">
      <c r="F740" s="61"/>
      <c r="G740" s="61"/>
      <c r="I740" s="2" t="b">
        <v>0</v>
      </c>
    </row>
    <row r="741" spans="6:9" ht="14.25" customHeight="1" x14ac:dyDescent="0.2">
      <c r="F741" s="61"/>
      <c r="G741" s="61"/>
      <c r="I741" s="2" t="b">
        <v>0</v>
      </c>
    </row>
    <row r="742" spans="6:9" ht="14.25" customHeight="1" x14ac:dyDescent="0.2">
      <c r="F742" s="61"/>
      <c r="G742" s="61"/>
      <c r="I742" s="2" t="b">
        <v>0</v>
      </c>
    </row>
    <row r="743" spans="6:9" ht="14.25" customHeight="1" x14ac:dyDescent="0.2">
      <c r="F743" s="61"/>
      <c r="G743" s="61"/>
      <c r="I743" s="2" t="b">
        <v>0</v>
      </c>
    </row>
    <row r="744" spans="6:9" ht="14.25" customHeight="1" x14ac:dyDescent="0.2">
      <c r="F744" s="61"/>
      <c r="G744" s="61"/>
      <c r="I744" s="2" t="b">
        <v>0</v>
      </c>
    </row>
    <row r="745" spans="6:9" ht="14.25" customHeight="1" x14ac:dyDescent="0.2">
      <c r="F745" s="61"/>
      <c r="G745" s="61"/>
      <c r="I745" s="2" t="b">
        <v>0</v>
      </c>
    </row>
    <row r="746" spans="6:9" ht="14.25" customHeight="1" x14ac:dyDescent="0.2">
      <c r="F746" s="61"/>
      <c r="G746" s="61"/>
      <c r="I746" s="2" t="b">
        <v>0</v>
      </c>
    </row>
    <row r="747" spans="6:9" ht="14.25" customHeight="1" x14ac:dyDescent="0.2">
      <c r="F747" s="61"/>
      <c r="G747" s="61"/>
      <c r="I747" s="2" t="b">
        <v>0</v>
      </c>
    </row>
    <row r="748" spans="6:9" ht="14.25" customHeight="1" x14ac:dyDescent="0.2">
      <c r="F748" s="61"/>
      <c r="G748" s="61"/>
      <c r="I748" s="2" t="b">
        <v>0</v>
      </c>
    </row>
    <row r="749" spans="6:9" ht="14.25" customHeight="1" x14ac:dyDescent="0.2">
      <c r="F749" s="61"/>
      <c r="G749" s="61"/>
      <c r="I749" s="2" t="b">
        <v>0</v>
      </c>
    </row>
    <row r="750" spans="6:9" ht="14.25" customHeight="1" x14ac:dyDescent="0.2">
      <c r="F750" s="61"/>
      <c r="G750" s="61"/>
      <c r="I750" s="2" t="b">
        <v>0</v>
      </c>
    </row>
    <row r="751" spans="6:9" ht="14.25" customHeight="1" x14ac:dyDescent="0.2">
      <c r="F751" s="61"/>
      <c r="G751" s="61"/>
      <c r="I751" s="2" t="b">
        <v>0</v>
      </c>
    </row>
    <row r="752" spans="6:9" ht="14.25" customHeight="1" x14ac:dyDescent="0.2">
      <c r="F752" s="61"/>
      <c r="G752" s="61"/>
      <c r="I752" s="2" t="b">
        <v>0</v>
      </c>
    </row>
    <row r="753" spans="6:9" ht="14.25" customHeight="1" x14ac:dyDescent="0.2">
      <c r="F753" s="61"/>
      <c r="G753" s="61"/>
      <c r="I753" s="2" t="b">
        <v>0</v>
      </c>
    </row>
    <row r="754" spans="6:9" ht="14.25" customHeight="1" x14ac:dyDescent="0.2">
      <c r="F754" s="61"/>
      <c r="G754" s="61"/>
      <c r="I754" s="2" t="b">
        <v>0</v>
      </c>
    </row>
    <row r="755" spans="6:9" ht="14.25" customHeight="1" x14ac:dyDescent="0.2">
      <c r="F755" s="61"/>
      <c r="G755" s="61"/>
      <c r="I755" s="2" t="b">
        <v>0</v>
      </c>
    </row>
    <row r="756" spans="6:9" ht="14.25" customHeight="1" x14ac:dyDescent="0.2">
      <c r="F756" s="61"/>
      <c r="G756" s="61"/>
      <c r="I756" s="2" t="b">
        <v>0</v>
      </c>
    </row>
    <row r="757" spans="6:9" ht="14.25" customHeight="1" x14ac:dyDescent="0.2">
      <c r="F757" s="61"/>
      <c r="G757" s="61"/>
      <c r="I757" s="2" t="b">
        <v>0</v>
      </c>
    </row>
    <row r="758" spans="6:9" ht="14.25" customHeight="1" x14ac:dyDescent="0.2">
      <c r="F758" s="61"/>
      <c r="G758" s="61"/>
      <c r="I758" s="2" t="b">
        <v>0</v>
      </c>
    </row>
    <row r="759" spans="6:9" ht="14.25" customHeight="1" x14ac:dyDescent="0.2">
      <c r="F759" s="61"/>
      <c r="G759" s="61"/>
      <c r="I759" s="2" t="b">
        <v>0</v>
      </c>
    </row>
    <row r="760" spans="6:9" ht="14.25" customHeight="1" x14ac:dyDescent="0.2">
      <c r="F760" s="61"/>
      <c r="G760" s="61"/>
      <c r="I760" s="2" t="b">
        <v>0</v>
      </c>
    </row>
    <row r="761" spans="6:9" ht="14.25" customHeight="1" x14ac:dyDescent="0.2">
      <c r="F761" s="61"/>
      <c r="G761" s="61"/>
      <c r="I761" s="2" t="b">
        <v>0</v>
      </c>
    </row>
    <row r="762" spans="6:9" ht="14.25" customHeight="1" x14ac:dyDescent="0.2">
      <c r="F762" s="61"/>
      <c r="G762" s="61"/>
      <c r="I762" s="2" t="b">
        <v>0</v>
      </c>
    </row>
    <row r="763" spans="6:9" ht="14.25" customHeight="1" x14ac:dyDescent="0.2">
      <c r="F763" s="61"/>
      <c r="G763" s="61"/>
      <c r="I763" s="2" t="b">
        <v>0</v>
      </c>
    </row>
    <row r="764" spans="6:9" ht="14.25" customHeight="1" x14ac:dyDescent="0.2">
      <c r="F764" s="61"/>
      <c r="G764" s="61"/>
      <c r="I764" s="2" t="b">
        <v>0</v>
      </c>
    </row>
    <row r="765" spans="6:9" ht="14.25" customHeight="1" x14ac:dyDescent="0.2">
      <c r="F765" s="61"/>
      <c r="G765" s="61"/>
      <c r="I765" s="2" t="b">
        <v>0</v>
      </c>
    </row>
    <row r="766" spans="6:9" ht="14.25" customHeight="1" x14ac:dyDescent="0.2">
      <c r="F766" s="61"/>
      <c r="G766" s="61"/>
      <c r="I766" s="2" t="b">
        <v>0</v>
      </c>
    </row>
    <row r="767" spans="6:9" ht="14.25" customHeight="1" x14ac:dyDescent="0.2">
      <c r="F767" s="61"/>
      <c r="G767" s="61"/>
      <c r="I767" s="2" t="b">
        <v>0</v>
      </c>
    </row>
    <row r="768" spans="6:9" ht="14.25" customHeight="1" x14ac:dyDescent="0.2">
      <c r="F768" s="61"/>
      <c r="G768" s="61"/>
      <c r="I768" s="2" t="b">
        <v>0</v>
      </c>
    </row>
    <row r="769" spans="6:9" ht="14.25" customHeight="1" x14ac:dyDescent="0.2">
      <c r="F769" s="61"/>
      <c r="G769" s="61"/>
      <c r="I769" s="2" t="b">
        <v>0</v>
      </c>
    </row>
    <row r="770" spans="6:9" ht="14.25" customHeight="1" x14ac:dyDescent="0.2">
      <c r="F770" s="61"/>
      <c r="G770" s="61"/>
      <c r="I770" s="2" t="b">
        <v>0</v>
      </c>
    </row>
    <row r="771" spans="6:9" ht="14.25" customHeight="1" x14ac:dyDescent="0.2">
      <c r="F771" s="61"/>
      <c r="G771" s="61"/>
      <c r="I771" s="2" t="b">
        <v>0</v>
      </c>
    </row>
    <row r="772" spans="6:9" ht="14.25" customHeight="1" x14ac:dyDescent="0.2">
      <c r="F772" s="61"/>
      <c r="G772" s="61"/>
      <c r="I772" s="2" t="b">
        <v>0</v>
      </c>
    </row>
    <row r="773" spans="6:9" ht="14.25" customHeight="1" x14ac:dyDescent="0.2">
      <c r="F773" s="61"/>
      <c r="G773" s="61"/>
      <c r="I773" s="2" t="b">
        <v>0</v>
      </c>
    </row>
    <row r="774" spans="6:9" ht="14.25" customHeight="1" x14ac:dyDescent="0.2">
      <c r="F774" s="61"/>
      <c r="G774" s="61"/>
      <c r="I774" s="2" t="b">
        <v>0</v>
      </c>
    </row>
    <row r="775" spans="6:9" ht="14.25" customHeight="1" x14ac:dyDescent="0.2">
      <c r="F775" s="61"/>
      <c r="G775" s="61"/>
      <c r="I775" s="2" t="b">
        <v>0</v>
      </c>
    </row>
    <row r="776" spans="6:9" ht="14.25" customHeight="1" x14ac:dyDescent="0.2">
      <c r="F776" s="61"/>
      <c r="G776" s="61"/>
      <c r="I776" s="2" t="b">
        <v>0</v>
      </c>
    </row>
    <row r="777" spans="6:9" ht="14.25" customHeight="1" x14ac:dyDescent="0.2">
      <c r="F777" s="61"/>
      <c r="G777" s="61"/>
      <c r="I777" s="2" t="b">
        <v>0</v>
      </c>
    </row>
    <row r="778" spans="6:9" ht="14.25" customHeight="1" x14ac:dyDescent="0.2">
      <c r="F778" s="61"/>
      <c r="G778" s="61"/>
      <c r="I778" s="2" t="b">
        <v>0</v>
      </c>
    </row>
    <row r="779" spans="6:9" ht="14.25" customHeight="1" x14ac:dyDescent="0.2">
      <c r="F779" s="61"/>
      <c r="G779" s="61"/>
      <c r="I779" s="2" t="b">
        <v>0</v>
      </c>
    </row>
    <row r="780" spans="6:9" ht="14.25" customHeight="1" x14ac:dyDescent="0.2">
      <c r="F780" s="61"/>
      <c r="G780" s="61"/>
      <c r="I780" s="2" t="b">
        <v>0</v>
      </c>
    </row>
    <row r="781" spans="6:9" ht="14.25" customHeight="1" x14ac:dyDescent="0.2">
      <c r="F781" s="61"/>
      <c r="G781" s="61"/>
      <c r="I781" s="2" t="b">
        <v>0</v>
      </c>
    </row>
    <row r="782" spans="6:9" ht="14.25" customHeight="1" x14ac:dyDescent="0.2">
      <c r="F782" s="61"/>
      <c r="G782" s="61"/>
      <c r="I782" s="2" t="b">
        <v>0</v>
      </c>
    </row>
    <row r="783" spans="6:9" ht="14.25" customHeight="1" x14ac:dyDescent="0.2">
      <c r="F783" s="61"/>
      <c r="G783" s="61"/>
      <c r="I783" s="2" t="b">
        <v>0</v>
      </c>
    </row>
    <row r="784" spans="6:9" ht="14.25" customHeight="1" x14ac:dyDescent="0.2">
      <c r="F784" s="61"/>
      <c r="G784" s="61"/>
      <c r="I784" s="2" t="b">
        <v>0</v>
      </c>
    </row>
    <row r="785" spans="6:9" ht="14.25" customHeight="1" x14ac:dyDescent="0.2">
      <c r="F785" s="61"/>
      <c r="G785" s="61"/>
      <c r="I785" s="2" t="b">
        <v>0</v>
      </c>
    </row>
    <row r="786" spans="6:9" ht="14.25" customHeight="1" x14ac:dyDescent="0.2">
      <c r="F786" s="61"/>
      <c r="G786" s="61"/>
      <c r="I786" s="2" t="b">
        <v>0</v>
      </c>
    </row>
    <row r="787" spans="6:9" ht="14.25" customHeight="1" x14ac:dyDescent="0.2">
      <c r="F787" s="61"/>
      <c r="G787" s="61"/>
      <c r="I787" s="2" t="b">
        <v>0</v>
      </c>
    </row>
    <row r="788" spans="6:9" ht="14.25" customHeight="1" x14ac:dyDescent="0.2">
      <c r="F788" s="61"/>
      <c r="G788" s="61"/>
      <c r="I788" s="2" t="b">
        <v>0</v>
      </c>
    </row>
    <row r="789" spans="6:9" ht="14.25" customHeight="1" x14ac:dyDescent="0.2">
      <c r="F789" s="61"/>
      <c r="G789" s="61"/>
      <c r="I789" s="2" t="b">
        <v>0</v>
      </c>
    </row>
    <row r="790" spans="6:9" ht="14.25" customHeight="1" x14ac:dyDescent="0.2">
      <c r="F790" s="61"/>
      <c r="G790" s="61"/>
      <c r="I790" s="2" t="b">
        <v>0</v>
      </c>
    </row>
    <row r="791" spans="6:9" ht="14.25" customHeight="1" x14ac:dyDescent="0.2">
      <c r="F791" s="61"/>
      <c r="G791" s="61"/>
      <c r="I791" s="2" t="b">
        <v>0</v>
      </c>
    </row>
    <row r="792" spans="6:9" ht="14.25" customHeight="1" x14ac:dyDescent="0.2">
      <c r="F792" s="61"/>
      <c r="G792" s="61"/>
      <c r="I792" s="2" t="b">
        <v>0</v>
      </c>
    </row>
    <row r="793" spans="6:9" ht="14.25" customHeight="1" x14ac:dyDescent="0.2">
      <c r="F793" s="61"/>
      <c r="G793" s="61"/>
      <c r="I793" s="2" t="b">
        <v>0</v>
      </c>
    </row>
    <row r="794" spans="6:9" ht="14.25" customHeight="1" x14ac:dyDescent="0.2">
      <c r="F794" s="61"/>
      <c r="G794" s="61"/>
      <c r="I794" s="2" t="b">
        <v>0</v>
      </c>
    </row>
    <row r="795" spans="6:9" ht="14.25" customHeight="1" x14ac:dyDescent="0.2">
      <c r="F795" s="61"/>
      <c r="G795" s="61"/>
      <c r="I795" s="2" t="b">
        <v>0</v>
      </c>
    </row>
    <row r="796" spans="6:9" ht="14.25" customHeight="1" x14ac:dyDescent="0.2">
      <c r="F796" s="61"/>
      <c r="G796" s="61"/>
      <c r="I796" s="2" t="b">
        <v>0</v>
      </c>
    </row>
    <row r="797" spans="6:9" ht="14.25" customHeight="1" x14ac:dyDescent="0.2">
      <c r="F797" s="61"/>
      <c r="G797" s="61"/>
      <c r="I797" s="2" t="b">
        <v>0</v>
      </c>
    </row>
    <row r="798" spans="6:9" ht="14.25" customHeight="1" x14ac:dyDescent="0.2">
      <c r="F798" s="61"/>
      <c r="G798" s="61"/>
      <c r="I798" s="2" t="b">
        <v>0</v>
      </c>
    </row>
    <row r="799" spans="6:9" ht="14.25" customHeight="1" x14ac:dyDescent="0.2">
      <c r="F799" s="61"/>
      <c r="G799" s="61"/>
      <c r="I799" s="2" t="b">
        <v>0</v>
      </c>
    </row>
    <row r="800" spans="6:9" ht="14.25" customHeight="1" x14ac:dyDescent="0.2">
      <c r="F800" s="61"/>
      <c r="G800" s="61"/>
      <c r="I800" s="2" t="b">
        <v>0</v>
      </c>
    </row>
    <row r="801" spans="6:9" ht="14.25" customHeight="1" x14ac:dyDescent="0.2">
      <c r="F801" s="61"/>
      <c r="G801" s="61"/>
      <c r="I801" s="2" t="b">
        <v>0</v>
      </c>
    </row>
    <row r="802" spans="6:9" ht="14.25" customHeight="1" x14ac:dyDescent="0.2">
      <c r="F802" s="61"/>
      <c r="G802" s="61"/>
      <c r="I802" s="2" t="b">
        <v>0</v>
      </c>
    </row>
    <row r="803" spans="6:9" ht="14.25" customHeight="1" x14ac:dyDescent="0.2">
      <c r="F803" s="61"/>
      <c r="G803" s="61"/>
      <c r="I803" s="2" t="b">
        <v>0</v>
      </c>
    </row>
    <row r="804" spans="6:9" ht="14.25" customHeight="1" x14ac:dyDescent="0.2">
      <c r="F804" s="61"/>
      <c r="G804" s="61"/>
      <c r="I804" s="2" t="b">
        <v>0</v>
      </c>
    </row>
    <row r="805" spans="6:9" ht="14.25" customHeight="1" x14ac:dyDescent="0.2">
      <c r="F805" s="61"/>
      <c r="G805" s="61"/>
      <c r="I805" s="2" t="b">
        <v>0</v>
      </c>
    </row>
    <row r="806" spans="6:9" ht="14.25" customHeight="1" x14ac:dyDescent="0.2">
      <c r="F806" s="61"/>
      <c r="G806" s="61"/>
      <c r="I806" s="2" t="b">
        <v>0</v>
      </c>
    </row>
    <row r="807" spans="6:9" ht="14.25" customHeight="1" x14ac:dyDescent="0.2">
      <c r="F807" s="61"/>
      <c r="G807" s="61"/>
      <c r="I807" s="2" t="b">
        <v>0</v>
      </c>
    </row>
    <row r="808" spans="6:9" ht="14.25" customHeight="1" x14ac:dyDescent="0.2">
      <c r="F808" s="61"/>
      <c r="G808" s="61"/>
      <c r="I808" s="2" t="b">
        <v>0</v>
      </c>
    </row>
    <row r="809" spans="6:9" ht="14.25" customHeight="1" x14ac:dyDescent="0.2">
      <c r="F809" s="61"/>
      <c r="G809" s="61"/>
      <c r="I809" s="2" t="b">
        <v>0</v>
      </c>
    </row>
    <row r="810" spans="6:9" ht="14.25" customHeight="1" x14ac:dyDescent="0.2">
      <c r="F810" s="61"/>
      <c r="G810" s="61"/>
      <c r="I810" s="2" t="b">
        <v>0</v>
      </c>
    </row>
    <row r="811" spans="6:9" ht="14.25" customHeight="1" x14ac:dyDescent="0.2">
      <c r="F811" s="61"/>
      <c r="G811" s="61"/>
      <c r="I811" s="2" t="b">
        <v>0</v>
      </c>
    </row>
    <row r="812" spans="6:9" ht="14.25" customHeight="1" x14ac:dyDescent="0.2">
      <c r="F812" s="61"/>
      <c r="G812" s="61"/>
      <c r="I812" s="2" t="b">
        <v>0</v>
      </c>
    </row>
    <row r="813" spans="6:9" ht="14.25" customHeight="1" x14ac:dyDescent="0.2">
      <c r="F813" s="61"/>
      <c r="G813" s="61"/>
      <c r="I813" s="2" t="b">
        <v>0</v>
      </c>
    </row>
    <row r="814" spans="6:9" ht="14.25" customHeight="1" x14ac:dyDescent="0.2">
      <c r="F814" s="61"/>
      <c r="G814" s="61"/>
      <c r="I814" s="2" t="b">
        <v>0</v>
      </c>
    </row>
    <row r="815" spans="6:9" ht="14.25" customHeight="1" x14ac:dyDescent="0.2">
      <c r="F815" s="61"/>
      <c r="G815" s="61"/>
      <c r="I815" s="2" t="b">
        <v>0</v>
      </c>
    </row>
    <row r="816" spans="6:9" ht="14.25" customHeight="1" x14ac:dyDescent="0.2">
      <c r="F816" s="61"/>
      <c r="G816" s="61"/>
      <c r="I816" s="2" t="b">
        <v>0</v>
      </c>
    </row>
    <row r="817" spans="6:9" ht="14.25" customHeight="1" x14ac:dyDescent="0.2">
      <c r="F817" s="61"/>
      <c r="G817" s="61"/>
      <c r="I817" s="2" t="b">
        <v>0</v>
      </c>
    </row>
    <row r="818" spans="6:9" ht="14.25" customHeight="1" x14ac:dyDescent="0.2">
      <c r="F818" s="61"/>
      <c r="G818" s="61"/>
      <c r="I818" s="2" t="b">
        <v>0</v>
      </c>
    </row>
    <row r="819" spans="6:9" ht="14.25" customHeight="1" x14ac:dyDescent="0.2">
      <c r="F819" s="61"/>
      <c r="G819" s="61"/>
      <c r="I819" s="2" t="b">
        <v>0</v>
      </c>
    </row>
    <row r="820" spans="6:9" ht="14.25" customHeight="1" x14ac:dyDescent="0.2">
      <c r="F820" s="61"/>
      <c r="G820" s="61"/>
      <c r="I820" s="2" t="b">
        <v>0</v>
      </c>
    </row>
    <row r="821" spans="6:9" ht="14.25" customHeight="1" x14ac:dyDescent="0.2">
      <c r="F821" s="61"/>
      <c r="G821" s="61"/>
      <c r="I821" s="2" t="b">
        <v>0</v>
      </c>
    </row>
    <row r="822" spans="6:9" ht="14.25" customHeight="1" x14ac:dyDescent="0.2">
      <c r="F822" s="61"/>
      <c r="G822" s="61"/>
      <c r="I822" s="2" t="b">
        <v>0</v>
      </c>
    </row>
    <row r="823" spans="6:9" ht="14.25" customHeight="1" x14ac:dyDescent="0.2">
      <c r="F823" s="61"/>
      <c r="G823" s="61"/>
      <c r="I823" s="2" t="b">
        <v>0</v>
      </c>
    </row>
    <row r="824" spans="6:9" ht="14.25" customHeight="1" x14ac:dyDescent="0.2">
      <c r="F824" s="61"/>
      <c r="G824" s="61"/>
      <c r="I824" s="2" t="b">
        <v>0</v>
      </c>
    </row>
    <row r="825" spans="6:9" ht="14.25" customHeight="1" x14ac:dyDescent="0.2">
      <c r="F825" s="61"/>
      <c r="G825" s="61"/>
      <c r="I825" s="2" t="b">
        <v>0</v>
      </c>
    </row>
    <row r="826" spans="6:9" ht="14.25" customHeight="1" x14ac:dyDescent="0.2">
      <c r="F826" s="61"/>
      <c r="G826" s="61"/>
      <c r="I826" s="2" t="b">
        <v>0</v>
      </c>
    </row>
    <row r="827" spans="6:9" ht="14.25" customHeight="1" x14ac:dyDescent="0.2">
      <c r="F827" s="61"/>
      <c r="G827" s="61"/>
      <c r="I827" s="2" t="b">
        <v>0</v>
      </c>
    </row>
    <row r="828" spans="6:9" ht="14.25" customHeight="1" x14ac:dyDescent="0.2">
      <c r="F828" s="61"/>
      <c r="G828" s="61"/>
      <c r="I828" s="2" t="b">
        <v>0</v>
      </c>
    </row>
    <row r="829" spans="6:9" ht="14.25" customHeight="1" x14ac:dyDescent="0.2">
      <c r="F829" s="61"/>
      <c r="G829" s="61"/>
      <c r="I829" s="2" t="b">
        <v>0</v>
      </c>
    </row>
    <row r="830" spans="6:9" ht="14.25" customHeight="1" x14ac:dyDescent="0.2">
      <c r="F830" s="61"/>
      <c r="G830" s="61"/>
      <c r="I830" s="2" t="b">
        <v>0</v>
      </c>
    </row>
    <row r="831" spans="6:9" ht="14.25" customHeight="1" x14ac:dyDescent="0.2">
      <c r="F831" s="61"/>
      <c r="G831" s="61"/>
      <c r="I831" s="2" t="b">
        <v>0</v>
      </c>
    </row>
    <row r="832" spans="6:9" ht="14.25" customHeight="1" x14ac:dyDescent="0.2">
      <c r="F832" s="61"/>
      <c r="G832" s="61"/>
      <c r="I832" s="2" t="b">
        <v>0</v>
      </c>
    </row>
    <row r="833" spans="6:9" ht="14.25" customHeight="1" x14ac:dyDescent="0.2">
      <c r="F833" s="61"/>
      <c r="G833" s="61"/>
      <c r="I833" s="2" t="b">
        <v>0</v>
      </c>
    </row>
    <row r="834" spans="6:9" ht="14.25" customHeight="1" x14ac:dyDescent="0.2">
      <c r="F834" s="61"/>
      <c r="G834" s="61"/>
      <c r="I834" s="2" t="b">
        <v>0</v>
      </c>
    </row>
    <row r="835" spans="6:9" ht="14.25" customHeight="1" x14ac:dyDescent="0.2">
      <c r="F835" s="61"/>
      <c r="G835" s="61"/>
      <c r="I835" s="2" t="b">
        <v>0</v>
      </c>
    </row>
    <row r="836" spans="6:9" ht="14.25" customHeight="1" x14ac:dyDescent="0.2">
      <c r="F836" s="61"/>
      <c r="G836" s="61"/>
      <c r="I836" s="2" t="b">
        <v>0</v>
      </c>
    </row>
    <row r="837" spans="6:9" ht="14.25" customHeight="1" x14ac:dyDescent="0.2">
      <c r="F837" s="61"/>
      <c r="G837" s="61"/>
      <c r="I837" s="2" t="b">
        <v>0</v>
      </c>
    </row>
    <row r="838" spans="6:9" ht="14.25" customHeight="1" x14ac:dyDescent="0.2">
      <c r="F838" s="61"/>
      <c r="G838" s="61"/>
      <c r="I838" s="2" t="b">
        <v>0</v>
      </c>
    </row>
    <row r="839" spans="6:9" ht="14.25" customHeight="1" x14ac:dyDescent="0.2">
      <c r="F839" s="61"/>
      <c r="G839" s="61"/>
      <c r="I839" s="2" t="b">
        <v>0</v>
      </c>
    </row>
    <row r="840" spans="6:9" ht="14.25" customHeight="1" x14ac:dyDescent="0.2">
      <c r="F840" s="61"/>
      <c r="G840" s="61"/>
      <c r="I840" s="2" t="b">
        <v>0</v>
      </c>
    </row>
    <row r="841" spans="6:9" ht="14.25" customHeight="1" x14ac:dyDescent="0.2">
      <c r="F841" s="61"/>
      <c r="G841" s="61"/>
      <c r="I841" s="2" t="b">
        <v>0</v>
      </c>
    </row>
    <row r="842" spans="6:9" ht="14.25" customHeight="1" x14ac:dyDescent="0.2">
      <c r="F842" s="61"/>
      <c r="G842" s="61"/>
      <c r="I842" s="2" t="b">
        <v>0</v>
      </c>
    </row>
    <row r="843" spans="6:9" ht="14.25" customHeight="1" x14ac:dyDescent="0.2">
      <c r="F843" s="61"/>
      <c r="G843" s="61"/>
      <c r="I843" s="2" t="b">
        <v>0</v>
      </c>
    </row>
    <row r="844" spans="6:9" ht="14.25" customHeight="1" x14ac:dyDescent="0.2">
      <c r="F844" s="61"/>
      <c r="G844" s="61"/>
      <c r="I844" s="2" t="b">
        <v>0</v>
      </c>
    </row>
    <row r="845" spans="6:9" ht="14.25" customHeight="1" x14ac:dyDescent="0.2">
      <c r="F845" s="61"/>
      <c r="G845" s="61"/>
      <c r="I845" s="2" t="b">
        <v>0</v>
      </c>
    </row>
    <row r="846" spans="6:9" ht="14.25" customHeight="1" x14ac:dyDescent="0.2">
      <c r="F846" s="61"/>
      <c r="G846" s="61"/>
      <c r="I846" s="2" t="b">
        <v>0</v>
      </c>
    </row>
    <row r="847" spans="6:9" ht="14.25" customHeight="1" x14ac:dyDescent="0.2">
      <c r="F847" s="61"/>
      <c r="G847" s="61"/>
      <c r="I847" s="2" t="b">
        <v>0</v>
      </c>
    </row>
    <row r="848" spans="6:9" ht="14.25" customHeight="1" x14ac:dyDescent="0.2">
      <c r="F848" s="61"/>
      <c r="G848" s="61"/>
      <c r="I848" s="2" t="b">
        <v>0</v>
      </c>
    </row>
    <row r="849" spans="6:9" ht="14.25" customHeight="1" x14ac:dyDescent="0.2">
      <c r="F849" s="61"/>
      <c r="G849" s="61"/>
      <c r="I849" s="2" t="b">
        <v>0</v>
      </c>
    </row>
    <row r="850" spans="6:9" ht="14.25" customHeight="1" x14ac:dyDescent="0.2">
      <c r="F850" s="61"/>
      <c r="G850" s="61"/>
      <c r="I850" s="2" t="b">
        <v>0</v>
      </c>
    </row>
    <row r="851" spans="6:9" ht="14.25" customHeight="1" x14ac:dyDescent="0.2">
      <c r="F851" s="61"/>
      <c r="G851" s="61"/>
      <c r="I851" s="2" t="b">
        <v>0</v>
      </c>
    </row>
    <row r="852" spans="6:9" ht="14.25" customHeight="1" x14ac:dyDescent="0.2">
      <c r="F852" s="61"/>
      <c r="G852" s="61"/>
      <c r="I852" s="2" t="b">
        <v>0</v>
      </c>
    </row>
    <row r="853" spans="6:9" ht="14.25" customHeight="1" x14ac:dyDescent="0.2">
      <c r="F853" s="61"/>
      <c r="G853" s="61"/>
      <c r="I853" s="2" t="b">
        <v>0</v>
      </c>
    </row>
    <row r="854" spans="6:9" ht="14.25" customHeight="1" x14ac:dyDescent="0.2">
      <c r="F854" s="61"/>
      <c r="G854" s="61"/>
      <c r="I854" s="2" t="b">
        <v>0</v>
      </c>
    </row>
    <row r="855" spans="6:9" ht="14.25" customHeight="1" x14ac:dyDescent="0.2">
      <c r="F855" s="61"/>
      <c r="G855" s="61"/>
      <c r="I855" s="2" t="b">
        <v>0</v>
      </c>
    </row>
    <row r="856" spans="6:9" ht="14.25" customHeight="1" x14ac:dyDescent="0.2">
      <c r="F856" s="61"/>
      <c r="G856" s="61"/>
      <c r="I856" s="2" t="b">
        <v>0</v>
      </c>
    </row>
    <row r="857" spans="6:9" ht="14.25" customHeight="1" x14ac:dyDescent="0.2">
      <c r="F857" s="61"/>
      <c r="G857" s="61"/>
      <c r="I857" s="2" t="b">
        <v>0</v>
      </c>
    </row>
    <row r="858" spans="6:9" ht="14.25" customHeight="1" x14ac:dyDescent="0.2">
      <c r="F858" s="61"/>
      <c r="G858" s="61"/>
      <c r="I858" s="2" t="b">
        <v>0</v>
      </c>
    </row>
    <row r="859" spans="6:9" ht="14.25" customHeight="1" x14ac:dyDescent="0.2">
      <c r="F859" s="61"/>
      <c r="G859" s="61"/>
      <c r="I859" s="2" t="b">
        <v>0</v>
      </c>
    </row>
    <row r="860" spans="6:9" ht="14.25" customHeight="1" x14ac:dyDescent="0.2">
      <c r="F860" s="61"/>
      <c r="G860" s="61"/>
      <c r="I860" s="2" t="b">
        <v>0</v>
      </c>
    </row>
    <row r="861" spans="6:9" ht="14.25" customHeight="1" x14ac:dyDescent="0.2">
      <c r="F861" s="61"/>
      <c r="G861" s="61"/>
      <c r="I861" s="2" t="b">
        <v>0</v>
      </c>
    </row>
    <row r="862" spans="6:9" ht="14.25" customHeight="1" x14ac:dyDescent="0.2">
      <c r="F862" s="61"/>
      <c r="G862" s="61"/>
      <c r="I862" s="2" t="b">
        <v>0</v>
      </c>
    </row>
    <row r="863" spans="6:9" ht="14.25" customHeight="1" x14ac:dyDescent="0.2">
      <c r="F863" s="61"/>
      <c r="G863" s="61"/>
      <c r="I863" s="2" t="b">
        <v>0</v>
      </c>
    </row>
    <row r="864" spans="6:9" ht="14.25" customHeight="1" x14ac:dyDescent="0.2">
      <c r="F864" s="61"/>
      <c r="G864" s="61"/>
      <c r="I864" s="2" t="b">
        <v>0</v>
      </c>
    </row>
    <row r="865" spans="6:9" ht="14.25" customHeight="1" x14ac:dyDescent="0.2">
      <c r="F865" s="61"/>
      <c r="G865" s="61"/>
      <c r="I865" s="2" t="b">
        <v>0</v>
      </c>
    </row>
    <row r="866" spans="6:9" ht="14.25" customHeight="1" x14ac:dyDescent="0.2">
      <c r="F866" s="61"/>
      <c r="G866" s="61"/>
      <c r="I866" s="2" t="b">
        <v>0</v>
      </c>
    </row>
    <row r="867" spans="6:9" ht="14.25" customHeight="1" x14ac:dyDescent="0.2">
      <c r="F867" s="61"/>
      <c r="G867" s="61"/>
      <c r="I867" s="2" t="b">
        <v>0</v>
      </c>
    </row>
    <row r="868" spans="6:9" ht="14.25" customHeight="1" x14ac:dyDescent="0.2">
      <c r="F868" s="61"/>
      <c r="G868" s="61"/>
      <c r="I868" s="2" t="b">
        <v>0</v>
      </c>
    </row>
    <row r="869" spans="6:9" ht="14.25" customHeight="1" x14ac:dyDescent="0.2">
      <c r="F869" s="61"/>
      <c r="G869" s="61"/>
      <c r="I869" s="2" t="b">
        <v>0</v>
      </c>
    </row>
    <row r="870" spans="6:9" ht="14.25" customHeight="1" x14ac:dyDescent="0.2">
      <c r="F870" s="61"/>
      <c r="G870" s="61"/>
      <c r="I870" s="2" t="b">
        <v>0</v>
      </c>
    </row>
    <row r="871" spans="6:9" ht="14.25" customHeight="1" x14ac:dyDescent="0.2">
      <c r="F871" s="61"/>
      <c r="G871" s="61"/>
      <c r="I871" s="2" t="b">
        <v>0</v>
      </c>
    </row>
    <row r="872" spans="6:9" ht="14.25" customHeight="1" x14ac:dyDescent="0.2">
      <c r="F872" s="61"/>
      <c r="G872" s="61"/>
      <c r="I872" s="2" t="b">
        <v>0</v>
      </c>
    </row>
    <row r="873" spans="6:9" ht="14.25" customHeight="1" x14ac:dyDescent="0.2">
      <c r="F873" s="61"/>
      <c r="G873" s="61"/>
      <c r="I873" s="2" t="b">
        <v>0</v>
      </c>
    </row>
    <row r="874" spans="6:9" ht="14.25" customHeight="1" x14ac:dyDescent="0.2">
      <c r="F874" s="61"/>
      <c r="G874" s="61"/>
      <c r="I874" s="2" t="b">
        <v>0</v>
      </c>
    </row>
    <row r="875" spans="6:9" ht="14.25" customHeight="1" x14ac:dyDescent="0.2">
      <c r="F875" s="61"/>
      <c r="G875" s="61"/>
      <c r="I875" s="2" t="b">
        <v>0</v>
      </c>
    </row>
    <row r="876" spans="6:9" ht="14.25" customHeight="1" x14ac:dyDescent="0.2">
      <c r="F876" s="61"/>
      <c r="G876" s="61"/>
      <c r="I876" s="2" t="b">
        <v>0</v>
      </c>
    </row>
    <row r="877" spans="6:9" ht="14.25" customHeight="1" x14ac:dyDescent="0.2">
      <c r="F877" s="61"/>
      <c r="G877" s="61"/>
      <c r="I877" s="2" t="b">
        <v>0</v>
      </c>
    </row>
    <row r="878" spans="6:9" ht="14.25" customHeight="1" x14ac:dyDescent="0.2">
      <c r="F878" s="61"/>
      <c r="G878" s="61"/>
      <c r="I878" s="2" t="b">
        <v>0</v>
      </c>
    </row>
    <row r="879" spans="6:9" ht="14.25" customHeight="1" x14ac:dyDescent="0.2">
      <c r="F879" s="61"/>
      <c r="G879" s="61"/>
      <c r="I879" s="2" t="b">
        <v>0</v>
      </c>
    </row>
    <row r="880" spans="6:9" ht="14.25" customHeight="1" x14ac:dyDescent="0.2">
      <c r="F880" s="61"/>
      <c r="G880" s="61"/>
      <c r="I880" s="2" t="b">
        <v>0</v>
      </c>
    </row>
    <row r="881" spans="6:9" ht="14.25" customHeight="1" x14ac:dyDescent="0.2">
      <c r="F881" s="61"/>
      <c r="G881" s="61"/>
      <c r="I881" s="2" t="b">
        <v>0</v>
      </c>
    </row>
    <row r="882" spans="6:9" ht="14.25" customHeight="1" x14ac:dyDescent="0.2">
      <c r="F882" s="61"/>
      <c r="G882" s="61"/>
      <c r="I882" s="2" t="b">
        <v>0</v>
      </c>
    </row>
    <row r="883" spans="6:9" ht="14.25" customHeight="1" x14ac:dyDescent="0.2">
      <c r="F883" s="61"/>
      <c r="G883" s="61"/>
      <c r="I883" s="2" t="b">
        <v>0</v>
      </c>
    </row>
    <row r="884" spans="6:9" ht="14.25" customHeight="1" x14ac:dyDescent="0.2">
      <c r="F884" s="61"/>
      <c r="G884" s="61"/>
      <c r="I884" s="2" t="b">
        <v>0</v>
      </c>
    </row>
    <row r="885" spans="6:9" ht="14.25" customHeight="1" x14ac:dyDescent="0.2">
      <c r="F885" s="61"/>
      <c r="G885" s="61"/>
      <c r="I885" s="2" t="b">
        <v>0</v>
      </c>
    </row>
    <row r="886" spans="6:9" ht="14.25" customHeight="1" x14ac:dyDescent="0.2">
      <c r="F886" s="61"/>
      <c r="G886" s="61"/>
      <c r="I886" s="2" t="b">
        <v>0</v>
      </c>
    </row>
    <row r="887" spans="6:9" ht="14.25" customHeight="1" x14ac:dyDescent="0.2">
      <c r="F887" s="61"/>
      <c r="G887" s="61"/>
      <c r="I887" s="2" t="b">
        <v>0</v>
      </c>
    </row>
    <row r="888" spans="6:9" ht="14.25" customHeight="1" x14ac:dyDescent="0.2">
      <c r="F888" s="61"/>
      <c r="G888" s="61"/>
      <c r="I888" s="2" t="b">
        <v>0</v>
      </c>
    </row>
    <row r="889" spans="6:9" ht="14.25" customHeight="1" x14ac:dyDescent="0.2">
      <c r="F889" s="61"/>
      <c r="G889" s="61"/>
      <c r="I889" s="2" t="b">
        <v>0</v>
      </c>
    </row>
    <row r="890" spans="6:9" ht="14.25" customHeight="1" x14ac:dyDescent="0.2">
      <c r="F890" s="61"/>
      <c r="G890" s="61"/>
      <c r="I890" s="2" t="b">
        <v>0</v>
      </c>
    </row>
    <row r="891" spans="6:9" ht="14.25" customHeight="1" x14ac:dyDescent="0.2">
      <c r="F891" s="61"/>
      <c r="G891" s="61"/>
      <c r="I891" s="2" t="b">
        <v>0</v>
      </c>
    </row>
    <row r="892" spans="6:9" ht="14.25" customHeight="1" x14ac:dyDescent="0.2">
      <c r="F892" s="61"/>
      <c r="G892" s="61"/>
      <c r="I892" s="2" t="b">
        <v>0</v>
      </c>
    </row>
    <row r="893" spans="6:9" ht="14.25" customHeight="1" x14ac:dyDescent="0.2">
      <c r="F893" s="61"/>
      <c r="G893" s="61"/>
      <c r="I893" s="2" t="b">
        <v>0</v>
      </c>
    </row>
    <row r="894" spans="6:9" ht="14.25" customHeight="1" x14ac:dyDescent="0.2">
      <c r="F894" s="61"/>
      <c r="G894" s="61"/>
      <c r="I894" s="2" t="b">
        <v>0</v>
      </c>
    </row>
    <row r="895" spans="6:9" ht="14.25" customHeight="1" x14ac:dyDescent="0.2">
      <c r="F895" s="61"/>
      <c r="G895" s="61"/>
      <c r="I895" s="2" t="b">
        <v>0</v>
      </c>
    </row>
    <row r="896" spans="6:9" ht="14.25" customHeight="1" x14ac:dyDescent="0.2">
      <c r="F896" s="61"/>
      <c r="G896" s="61"/>
      <c r="I896" s="2" t="b">
        <v>0</v>
      </c>
    </row>
    <row r="897" spans="6:9" ht="14.25" customHeight="1" x14ac:dyDescent="0.2">
      <c r="F897" s="61"/>
      <c r="G897" s="61"/>
      <c r="I897" s="2" t="b">
        <v>0</v>
      </c>
    </row>
    <row r="898" spans="6:9" ht="14.25" customHeight="1" x14ac:dyDescent="0.2">
      <c r="F898" s="61"/>
      <c r="G898" s="61"/>
      <c r="I898" s="2" t="b">
        <v>0</v>
      </c>
    </row>
    <row r="899" spans="6:9" ht="14.25" customHeight="1" x14ac:dyDescent="0.2">
      <c r="F899" s="61"/>
      <c r="G899" s="61"/>
      <c r="I899" s="2" t="b">
        <v>0</v>
      </c>
    </row>
    <row r="900" spans="6:9" ht="14.25" customHeight="1" x14ac:dyDescent="0.2">
      <c r="F900" s="61"/>
      <c r="G900" s="61"/>
      <c r="I900" s="2" t="b">
        <v>0</v>
      </c>
    </row>
    <row r="901" spans="6:9" ht="14.25" customHeight="1" x14ac:dyDescent="0.2">
      <c r="F901" s="61"/>
      <c r="G901" s="61"/>
      <c r="I901" s="2" t="b">
        <v>0</v>
      </c>
    </row>
    <row r="902" spans="6:9" ht="14.25" customHeight="1" x14ac:dyDescent="0.2">
      <c r="F902" s="61"/>
      <c r="G902" s="61"/>
      <c r="I902" s="2" t="b">
        <v>0</v>
      </c>
    </row>
    <row r="903" spans="6:9" ht="14.25" customHeight="1" x14ac:dyDescent="0.2">
      <c r="F903" s="61"/>
      <c r="G903" s="61"/>
      <c r="I903" s="2" t="b">
        <v>0</v>
      </c>
    </row>
    <row r="904" spans="6:9" ht="14.25" customHeight="1" x14ac:dyDescent="0.2">
      <c r="F904" s="61"/>
      <c r="G904" s="61"/>
      <c r="I904" s="2" t="b">
        <v>0</v>
      </c>
    </row>
    <row r="905" spans="6:9" ht="14.25" customHeight="1" x14ac:dyDescent="0.2">
      <c r="F905" s="61"/>
      <c r="G905" s="61"/>
      <c r="I905" s="2" t="b">
        <v>0</v>
      </c>
    </row>
    <row r="906" spans="6:9" ht="14.25" customHeight="1" x14ac:dyDescent="0.2">
      <c r="F906" s="61"/>
      <c r="G906" s="61"/>
      <c r="I906" s="2" t="b">
        <v>0</v>
      </c>
    </row>
    <row r="907" spans="6:9" ht="14.25" customHeight="1" x14ac:dyDescent="0.2">
      <c r="F907" s="61"/>
      <c r="G907" s="61"/>
      <c r="I907" s="2" t="b">
        <v>0</v>
      </c>
    </row>
    <row r="908" spans="6:9" ht="14.25" customHeight="1" x14ac:dyDescent="0.2">
      <c r="F908" s="61"/>
      <c r="G908" s="61"/>
      <c r="I908" s="2" t="b">
        <v>0</v>
      </c>
    </row>
    <row r="909" spans="6:9" ht="14.25" customHeight="1" x14ac:dyDescent="0.2">
      <c r="F909" s="61"/>
      <c r="G909" s="61"/>
      <c r="I909" s="2" t="b">
        <v>0</v>
      </c>
    </row>
    <row r="910" spans="6:9" ht="14.25" customHeight="1" x14ac:dyDescent="0.2">
      <c r="F910" s="61"/>
      <c r="G910" s="61"/>
      <c r="I910" s="2" t="b">
        <v>0</v>
      </c>
    </row>
    <row r="911" spans="6:9" ht="14.25" customHeight="1" x14ac:dyDescent="0.2">
      <c r="F911" s="61"/>
      <c r="G911" s="61"/>
      <c r="I911" s="2" t="b">
        <v>0</v>
      </c>
    </row>
    <row r="912" spans="6:9" ht="14.25" customHeight="1" x14ac:dyDescent="0.2">
      <c r="F912" s="61"/>
      <c r="G912" s="61"/>
      <c r="I912" s="2" t="b">
        <v>0</v>
      </c>
    </row>
    <row r="913" spans="6:9" ht="14.25" customHeight="1" x14ac:dyDescent="0.2">
      <c r="F913" s="61"/>
      <c r="G913" s="61"/>
      <c r="I913" s="2" t="b">
        <v>0</v>
      </c>
    </row>
    <row r="914" spans="6:9" ht="14.25" customHeight="1" x14ac:dyDescent="0.2">
      <c r="F914" s="61"/>
      <c r="G914" s="61"/>
      <c r="I914" s="2" t="b">
        <v>0</v>
      </c>
    </row>
    <row r="915" spans="6:9" ht="14.25" customHeight="1" x14ac:dyDescent="0.2">
      <c r="F915" s="61"/>
      <c r="G915" s="61"/>
      <c r="I915" s="2" t="b">
        <v>0</v>
      </c>
    </row>
    <row r="916" spans="6:9" ht="14.25" customHeight="1" x14ac:dyDescent="0.2">
      <c r="F916" s="61"/>
      <c r="G916" s="61"/>
      <c r="I916" s="2" t="b">
        <v>0</v>
      </c>
    </row>
    <row r="917" spans="6:9" ht="14.25" customHeight="1" x14ac:dyDescent="0.2">
      <c r="F917" s="61"/>
      <c r="G917" s="61"/>
      <c r="I917" s="2" t="b">
        <v>0</v>
      </c>
    </row>
    <row r="918" spans="6:9" ht="14.25" customHeight="1" x14ac:dyDescent="0.2">
      <c r="F918" s="61"/>
      <c r="G918" s="61"/>
      <c r="I918" s="2" t="b">
        <v>0</v>
      </c>
    </row>
    <row r="919" spans="6:9" ht="14.25" customHeight="1" x14ac:dyDescent="0.2">
      <c r="F919" s="61"/>
      <c r="G919" s="61"/>
      <c r="I919" s="2" t="b">
        <v>0</v>
      </c>
    </row>
    <row r="920" spans="6:9" ht="14.25" customHeight="1" x14ac:dyDescent="0.2">
      <c r="F920" s="61"/>
      <c r="G920" s="61"/>
      <c r="I920" s="2" t="b">
        <v>0</v>
      </c>
    </row>
    <row r="921" spans="6:9" ht="14.25" customHeight="1" x14ac:dyDescent="0.2">
      <c r="F921" s="61"/>
      <c r="G921" s="61"/>
      <c r="I921" s="2" t="b">
        <v>0</v>
      </c>
    </row>
    <row r="922" spans="6:9" ht="14.25" customHeight="1" x14ac:dyDescent="0.2">
      <c r="F922" s="61"/>
      <c r="G922" s="61"/>
      <c r="I922" s="2" t="b">
        <v>0</v>
      </c>
    </row>
    <row r="923" spans="6:9" ht="14.25" customHeight="1" x14ac:dyDescent="0.2">
      <c r="F923" s="61"/>
      <c r="G923" s="61"/>
      <c r="I923" s="2" t="b">
        <v>0</v>
      </c>
    </row>
    <row r="924" spans="6:9" ht="14.25" customHeight="1" x14ac:dyDescent="0.2">
      <c r="F924" s="61"/>
      <c r="G924" s="61"/>
      <c r="I924" s="2" t="b">
        <v>0</v>
      </c>
    </row>
    <row r="925" spans="6:9" ht="14.25" customHeight="1" x14ac:dyDescent="0.2">
      <c r="F925" s="61"/>
      <c r="G925" s="61"/>
      <c r="I925" s="2" t="b">
        <v>0</v>
      </c>
    </row>
    <row r="926" spans="6:9" ht="14.25" customHeight="1" x14ac:dyDescent="0.2">
      <c r="F926" s="61"/>
      <c r="G926" s="61"/>
      <c r="I926" s="2" t="b">
        <v>0</v>
      </c>
    </row>
    <row r="927" spans="6:9" ht="14.25" customHeight="1" x14ac:dyDescent="0.2">
      <c r="F927" s="61"/>
      <c r="G927" s="61"/>
      <c r="I927" s="2" t="b">
        <v>0</v>
      </c>
    </row>
    <row r="928" spans="6:9" ht="14.25" customHeight="1" x14ac:dyDescent="0.2">
      <c r="F928" s="61"/>
      <c r="G928" s="61"/>
      <c r="I928" s="2" t="b">
        <v>0</v>
      </c>
    </row>
    <row r="929" spans="6:9" ht="14.25" customHeight="1" x14ac:dyDescent="0.2">
      <c r="F929" s="61"/>
      <c r="G929" s="61"/>
      <c r="I929" s="2" t="b">
        <v>0</v>
      </c>
    </row>
    <row r="930" spans="6:9" ht="14.25" customHeight="1" x14ac:dyDescent="0.2">
      <c r="F930" s="61"/>
      <c r="G930" s="61"/>
      <c r="I930" s="2" t="b">
        <v>0</v>
      </c>
    </row>
    <row r="931" spans="6:9" ht="14.25" customHeight="1" x14ac:dyDescent="0.2">
      <c r="F931" s="61"/>
      <c r="G931" s="61"/>
      <c r="I931" s="2" t="b">
        <v>0</v>
      </c>
    </row>
    <row r="932" spans="6:9" ht="14.25" customHeight="1" x14ac:dyDescent="0.2">
      <c r="F932" s="61"/>
      <c r="G932" s="61"/>
      <c r="I932" s="2" t="b">
        <v>0</v>
      </c>
    </row>
    <row r="933" spans="6:9" ht="14.25" customHeight="1" x14ac:dyDescent="0.2">
      <c r="F933" s="61"/>
      <c r="G933" s="61"/>
      <c r="I933" s="2" t="b">
        <v>0</v>
      </c>
    </row>
    <row r="934" spans="6:9" ht="14.25" customHeight="1" x14ac:dyDescent="0.2">
      <c r="F934" s="61"/>
      <c r="G934" s="61"/>
      <c r="I934" s="2" t="b">
        <v>0</v>
      </c>
    </row>
    <row r="935" spans="6:9" ht="14.25" customHeight="1" x14ac:dyDescent="0.2">
      <c r="F935" s="61"/>
      <c r="G935" s="61"/>
      <c r="I935" s="2" t="b">
        <v>0</v>
      </c>
    </row>
    <row r="936" spans="6:9" ht="14.25" customHeight="1" x14ac:dyDescent="0.2">
      <c r="F936" s="61"/>
      <c r="G936" s="61"/>
      <c r="I936" s="2" t="b">
        <v>0</v>
      </c>
    </row>
    <row r="937" spans="6:9" ht="14.25" customHeight="1" x14ac:dyDescent="0.2">
      <c r="F937" s="61"/>
      <c r="G937" s="61"/>
      <c r="I937" s="2" t="b">
        <v>0</v>
      </c>
    </row>
    <row r="938" spans="6:9" ht="14.25" customHeight="1" x14ac:dyDescent="0.2">
      <c r="F938" s="61"/>
      <c r="G938" s="61"/>
      <c r="I938" s="2" t="b">
        <v>0</v>
      </c>
    </row>
    <row r="939" spans="6:9" ht="14.25" customHeight="1" x14ac:dyDescent="0.2">
      <c r="F939" s="61"/>
      <c r="G939" s="61"/>
      <c r="I939" s="2" t="b">
        <v>0</v>
      </c>
    </row>
    <row r="940" spans="6:9" ht="14.25" customHeight="1" x14ac:dyDescent="0.2">
      <c r="F940" s="61"/>
      <c r="G940" s="61"/>
      <c r="I940" s="2" t="b">
        <v>0</v>
      </c>
    </row>
    <row r="941" spans="6:9" ht="14.25" customHeight="1" x14ac:dyDescent="0.2">
      <c r="F941" s="61"/>
      <c r="G941" s="61"/>
      <c r="I941" s="2" t="b">
        <v>0</v>
      </c>
    </row>
    <row r="942" spans="6:9" ht="14.25" customHeight="1" x14ac:dyDescent="0.2">
      <c r="F942" s="61"/>
      <c r="G942" s="61"/>
      <c r="I942" s="2" t="b">
        <v>0</v>
      </c>
    </row>
    <row r="943" spans="6:9" ht="14.25" customHeight="1" x14ac:dyDescent="0.2">
      <c r="F943" s="61"/>
      <c r="G943" s="61"/>
      <c r="I943" s="2" t="b">
        <v>0</v>
      </c>
    </row>
    <row r="944" spans="6:9" ht="14.25" customHeight="1" x14ac:dyDescent="0.2">
      <c r="F944" s="61"/>
      <c r="G944" s="61"/>
      <c r="I944" s="2" t="b">
        <v>0</v>
      </c>
    </row>
    <row r="945" spans="6:9" ht="14.25" customHeight="1" x14ac:dyDescent="0.2">
      <c r="F945" s="61"/>
      <c r="G945" s="61"/>
      <c r="I945" s="2" t="b">
        <v>0</v>
      </c>
    </row>
    <row r="946" spans="6:9" ht="14.25" customHeight="1" x14ac:dyDescent="0.2">
      <c r="F946" s="61"/>
      <c r="G946" s="61"/>
      <c r="I946" s="2" t="b">
        <v>0</v>
      </c>
    </row>
    <row r="947" spans="6:9" ht="14.25" customHeight="1" x14ac:dyDescent="0.2">
      <c r="F947" s="61"/>
      <c r="G947" s="61"/>
      <c r="I947" s="2" t="b">
        <v>0</v>
      </c>
    </row>
    <row r="948" spans="6:9" ht="14.25" customHeight="1" x14ac:dyDescent="0.2">
      <c r="F948" s="61"/>
      <c r="G948" s="61"/>
      <c r="I948" s="2" t="b">
        <v>0</v>
      </c>
    </row>
    <row r="949" spans="6:9" ht="14.25" customHeight="1" x14ac:dyDescent="0.2">
      <c r="F949" s="61"/>
      <c r="G949" s="61"/>
      <c r="I949" s="2" t="b">
        <v>0</v>
      </c>
    </row>
    <row r="950" spans="6:9" ht="14.25" customHeight="1" x14ac:dyDescent="0.2">
      <c r="F950" s="61"/>
      <c r="G950" s="61"/>
      <c r="I950" s="2" t="b">
        <v>0</v>
      </c>
    </row>
    <row r="951" spans="6:9" ht="14.25" customHeight="1" x14ac:dyDescent="0.2">
      <c r="F951" s="61"/>
      <c r="G951" s="61"/>
      <c r="I951" s="2" t="b">
        <v>0</v>
      </c>
    </row>
    <row r="952" spans="6:9" ht="14.25" customHeight="1" x14ac:dyDescent="0.2">
      <c r="F952" s="61"/>
      <c r="G952" s="61"/>
      <c r="I952" s="2" t="b">
        <v>0</v>
      </c>
    </row>
    <row r="953" spans="6:9" ht="14.25" customHeight="1" x14ac:dyDescent="0.2">
      <c r="F953" s="61"/>
      <c r="G953" s="61"/>
      <c r="I953" s="2" t="b">
        <v>0</v>
      </c>
    </row>
    <row r="954" spans="6:9" ht="14.25" customHeight="1" x14ac:dyDescent="0.2">
      <c r="F954" s="61"/>
      <c r="G954" s="61"/>
      <c r="I954" s="2" t="b">
        <v>0</v>
      </c>
    </row>
    <row r="955" spans="6:9" ht="14.25" customHeight="1" x14ac:dyDescent="0.2">
      <c r="F955" s="61"/>
      <c r="G955" s="61"/>
      <c r="I955" s="2" t="b">
        <v>0</v>
      </c>
    </row>
    <row r="956" spans="6:9" ht="14.25" customHeight="1" x14ac:dyDescent="0.2">
      <c r="F956" s="61"/>
      <c r="G956" s="61"/>
      <c r="I956" s="2" t="b">
        <v>0</v>
      </c>
    </row>
    <row r="957" spans="6:9" ht="14.25" customHeight="1" x14ac:dyDescent="0.2">
      <c r="F957" s="61"/>
      <c r="G957" s="61"/>
      <c r="I957" s="2" t="b">
        <v>0</v>
      </c>
    </row>
    <row r="958" spans="6:9" ht="14.25" customHeight="1" x14ac:dyDescent="0.2">
      <c r="F958" s="61"/>
      <c r="G958" s="61"/>
      <c r="I958" s="2" t="b">
        <v>0</v>
      </c>
    </row>
    <row r="959" spans="6:9" ht="14.25" customHeight="1" x14ac:dyDescent="0.2">
      <c r="F959" s="61"/>
      <c r="G959" s="61"/>
      <c r="I959" s="2" t="b">
        <v>0</v>
      </c>
    </row>
    <row r="960" spans="6:9" ht="14.25" customHeight="1" x14ac:dyDescent="0.2">
      <c r="F960" s="61"/>
      <c r="G960" s="61"/>
      <c r="I960" s="2" t="b">
        <v>0</v>
      </c>
    </row>
    <row r="961" spans="6:9" ht="14.25" customHeight="1" x14ac:dyDescent="0.2">
      <c r="F961" s="61"/>
      <c r="G961" s="61"/>
      <c r="I961" s="2" t="b">
        <v>0</v>
      </c>
    </row>
    <row r="962" spans="6:9" ht="14.25" customHeight="1" x14ac:dyDescent="0.2">
      <c r="F962" s="61"/>
      <c r="G962" s="61"/>
      <c r="I962" s="2" t="b">
        <v>0</v>
      </c>
    </row>
    <row r="963" spans="6:9" ht="14.25" customHeight="1" x14ac:dyDescent="0.2">
      <c r="F963" s="61"/>
      <c r="G963" s="61"/>
      <c r="I963" s="2" t="b">
        <v>0</v>
      </c>
    </row>
    <row r="964" spans="6:9" ht="14.25" customHeight="1" x14ac:dyDescent="0.2">
      <c r="F964" s="61"/>
      <c r="G964" s="61"/>
      <c r="I964" s="2" t="b">
        <v>0</v>
      </c>
    </row>
    <row r="965" spans="6:9" ht="14.25" customHeight="1" x14ac:dyDescent="0.2">
      <c r="F965" s="61"/>
      <c r="G965" s="61"/>
      <c r="I965" s="2" t="b">
        <v>0</v>
      </c>
    </row>
    <row r="966" spans="6:9" ht="14.25" customHeight="1" x14ac:dyDescent="0.2">
      <c r="F966" s="61"/>
      <c r="G966" s="61"/>
      <c r="I966" s="2" t="b">
        <v>0</v>
      </c>
    </row>
    <row r="967" spans="6:9" ht="14.25" customHeight="1" x14ac:dyDescent="0.2">
      <c r="F967" s="61"/>
      <c r="G967" s="61"/>
      <c r="I967" s="2" t="b">
        <v>0</v>
      </c>
    </row>
    <row r="968" spans="6:9" ht="14.25" customHeight="1" x14ac:dyDescent="0.2">
      <c r="F968" s="61"/>
      <c r="G968" s="61"/>
      <c r="I968" s="2" t="b">
        <v>0</v>
      </c>
    </row>
    <row r="969" spans="6:9" ht="14.25" customHeight="1" x14ac:dyDescent="0.2">
      <c r="F969" s="61"/>
      <c r="G969" s="61"/>
      <c r="I969" s="2" t="b">
        <v>0</v>
      </c>
    </row>
    <row r="970" spans="6:9" ht="14.25" customHeight="1" x14ac:dyDescent="0.2">
      <c r="F970" s="61"/>
      <c r="G970" s="61"/>
      <c r="I970" s="2" t="b">
        <v>0</v>
      </c>
    </row>
    <row r="971" spans="6:9" ht="14.25" customHeight="1" x14ac:dyDescent="0.2">
      <c r="F971" s="61"/>
      <c r="G971" s="61"/>
      <c r="I971" s="2" t="b">
        <v>0</v>
      </c>
    </row>
    <row r="972" spans="6:9" ht="14.25" customHeight="1" x14ac:dyDescent="0.2">
      <c r="F972" s="61"/>
      <c r="G972" s="61"/>
      <c r="I972" s="2" t="b">
        <v>0</v>
      </c>
    </row>
    <row r="973" spans="6:9" ht="14.25" customHeight="1" x14ac:dyDescent="0.2">
      <c r="F973" s="61"/>
      <c r="G973" s="61"/>
      <c r="I973" s="2" t="b">
        <v>0</v>
      </c>
    </row>
    <row r="974" spans="6:9" ht="14.25" customHeight="1" x14ac:dyDescent="0.2">
      <c r="F974" s="61"/>
      <c r="G974" s="61"/>
      <c r="I974" s="2" t="b">
        <v>0</v>
      </c>
    </row>
    <row r="975" spans="6:9" ht="14.25" customHeight="1" x14ac:dyDescent="0.2">
      <c r="F975" s="61"/>
      <c r="G975" s="61"/>
      <c r="I975" s="2" t="b">
        <v>0</v>
      </c>
    </row>
    <row r="976" spans="6:9" ht="14.25" customHeight="1" x14ac:dyDescent="0.2">
      <c r="F976" s="61"/>
      <c r="G976" s="61"/>
      <c r="I976" s="2" t="b">
        <v>0</v>
      </c>
    </row>
    <row r="977" spans="6:9" ht="14.25" customHeight="1" x14ac:dyDescent="0.2">
      <c r="F977" s="61"/>
      <c r="G977" s="61"/>
      <c r="I977" s="2" t="b">
        <v>0</v>
      </c>
    </row>
    <row r="978" spans="6:9" ht="14.25" customHeight="1" x14ac:dyDescent="0.2">
      <c r="F978" s="61"/>
      <c r="G978" s="61"/>
      <c r="I978" s="2" t="b">
        <v>0</v>
      </c>
    </row>
    <row r="979" spans="6:9" ht="14.25" customHeight="1" x14ac:dyDescent="0.2">
      <c r="F979" s="61"/>
      <c r="G979" s="61"/>
      <c r="I979" s="2" t="b">
        <v>0</v>
      </c>
    </row>
    <row r="980" spans="6:9" ht="14.25" customHeight="1" x14ac:dyDescent="0.2">
      <c r="F980" s="61"/>
      <c r="G980" s="61"/>
      <c r="I980" s="2" t="b">
        <v>0</v>
      </c>
    </row>
    <row r="981" spans="6:9" ht="14.25" customHeight="1" x14ac:dyDescent="0.2">
      <c r="F981" s="61"/>
      <c r="G981" s="61"/>
      <c r="I981" s="2" t="b">
        <v>0</v>
      </c>
    </row>
    <row r="982" spans="6:9" ht="14.25" customHeight="1" x14ac:dyDescent="0.2">
      <c r="F982" s="61"/>
      <c r="G982" s="61"/>
      <c r="I982" s="2" t="b">
        <v>0</v>
      </c>
    </row>
    <row r="983" spans="6:9" ht="14.25" customHeight="1" x14ac:dyDescent="0.2">
      <c r="F983" s="61"/>
      <c r="G983" s="61"/>
      <c r="I983" s="2" t="b">
        <v>0</v>
      </c>
    </row>
    <row r="984" spans="6:9" ht="14.25" customHeight="1" x14ac:dyDescent="0.2">
      <c r="F984" s="61"/>
      <c r="G984" s="61"/>
      <c r="I984" s="2" t="b">
        <v>0</v>
      </c>
    </row>
    <row r="985" spans="6:9" ht="14.25" customHeight="1" x14ac:dyDescent="0.2">
      <c r="F985" s="61"/>
      <c r="G985" s="61"/>
      <c r="I985" s="2" t="b">
        <v>0</v>
      </c>
    </row>
    <row r="986" spans="6:9" ht="14.25" customHeight="1" x14ac:dyDescent="0.2">
      <c r="F986" s="61"/>
      <c r="G986" s="61"/>
      <c r="I986" s="2" t="b">
        <v>0</v>
      </c>
    </row>
    <row r="987" spans="6:9" ht="14.25" customHeight="1" x14ac:dyDescent="0.2">
      <c r="F987" s="61"/>
      <c r="G987" s="61"/>
      <c r="I987" s="2" t="b">
        <v>0</v>
      </c>
    </row>
    <row r="988" spans="6:9" ht="14.25" customHeight="1" x14ac:dyDescent="0.2">
      <c r="F988" s="61"/>
      <c r="G988" s="61"/>
      <c r="I988" s="2" t="b">
        <v>0</v>
      </c>
    </row>
    <row r="989" spans="6:9" ht="14.25" customHeight="1" x14ac:dyDescent="0.2">
      <c r="F989" s="61"/>
      <c r="G989" s="61"/>
      <c r="I989" s="2" t="b">
        <v>0</v>
      </c>
    </row>
    <row r="990" spans="6:9" ht="14.25" customHeight="1" x14ac:dyDescent="0.2">
      <c r="F990" s="61"/>
      <c r="G990" s="61"/>
      <c r="I990" s="2" t="b">
        <v>0</v>
      </c>
    </row>
    <row r="991" spans="6:9" ht="14.25" customHeight="1" x14ac:dyDescent="0.2">
      <c r="F991" s="61"/>
      <c r="G991" s="61"/>
      <c r="I991" s="2" t="b">
        <v>0</v>
      </c>
    </row>
    <row r="992" spans="6:9" ht="14.25" customHeight="1" x14ac:dyDescent="0.2">
      <c r="F992" s="61"/>
      <c r="G992" s="61"/>
      <c r="I992" s="2" t="b">
        <v>0</v>
      </c>
    </row>
    <row r="993" spans="6:9" ht="14.25" customHeight="1" x14ac:dyDescent="0.2">
      <c r="F993" s="61"/>
      <c r="G993" s="61"/>
      <c r="I993" s="2" t="b">
        <v>0</v>
      </c>
    </row>
    <row r="994" spans="6:9" ht="14.25" customHeight="1" x14ac:dyDescent="0.2">
      <c r="F994" s="61"/>
      <c r="G994" s="61"/>
      <c r="I994" s="2" t="b">
        <v>0</v>
      </c>
    </row>
    <row r="995" spans="6:9" ht="14.25" customHeight="1" x14ac:dyDescent="0.2">
      <c r="F995" s="61"/>
      <c r="G995" s="61"/>
      <c r="I995" s="2" t="b">
        <v>0</v>
      </c>
    </row>
    <row r="996" spans="6:9" ht="14.25" customHeight="1" x14ac:dyDescent="0.2">
      <c r="F996" s="61"/>
      <c r="G996" s="61"/>
      <c r="I996" s="2" t="b">
        <v>0</v>
      </c>
    </row>
    <row r="997" spans="6:9" ht="14.25" customHeight="1" x14ac:dyDescent="0.2">
      <c r="F997" s="61"/>
      <c r="G997" s="61"/>
      <c r="I997" s="2" t="b">
        <v>0</v>
      </c>
    </row>
    <row r="998" spans="6:9" ht="14.25" customHeight="1" x14ac:dyDescent="0.2">
      <c r="F998" s="61"/>
      <c r="G998" s="61"/>
      <c r="I998" s="2" t="b">
        <v>0</v>
      </c>
    </row>
    <row r="999" spans="6:9" ht="14.25" customHeight="1" x14ac:dyDescent="0.2">
      <c r="F999" s="61"/>
      <c r="G999" s="61"/>
      <c r="I999" s="2" t="b">
        <v>0</v>
      </c>
    </row>
    <row r="1000" spans="6:9" ht="14.25" customHeight="1" x14ac:dyDescent="0.2">
      <c r="F1000" s="61"/>
      <c r="G1000" s="61"/>
      <c r="I1000" s="2" t="b">
        <v>0</v>
      </c>
    </row>
    <row r="1001" spans="6:9" ht="14.25" customHeight="1" x14ac:dyDescent="0.2">
      <c r="F1001" s="61"/>
      <c r="G1001" s="61"/>
      <c r="I1001" s="2" t="b">
        <v>0</v>
      </c>
    </row>
    <row r="1002" spans="6:9" ht="14.25" customHeight="1" x14ac:dyDescent="0.2">
      <c r="F1002" s="61"/>
      <c r="G1002" s="61"/>
      <c r="I1002" s="2" t="b">
        <v>0</v>
      </c>
    </row>
    <row r="1003" spans="6:9" ht="14.25" customHeight="1" x14ac:dyDescent="0.2">
      <c r="F1003" s="61"/>
      <c r="G1003" s="61"/>
      <c r="I1003" s="2" t="b">
        <v>0</v>
      </c>
    </row>
    <row r="1004" spans="6:9" ht="14.25" customHeight="1" x14ac:dyDescent="0.2">
      <c r="F1004" s="61"/>
      <c r="G1004" s="61"/>
      <c r="I1004" s="2" t="b">
        <v>0</v>
      </c>
    </row>
    <row r="1005" spans="6:9" ht="14.25" customHeight="1" x14ac:dyDescent="0.2">
      <c r="F1005" s="61"/>
      <c r="G1005" s="61"/>
      <c r="I1005" s="2" t="b">
        <v>0</v>
      </c>
    </row>
    <row r="1006" spans="6:9" ht="14.25" customHeight="1" x14ac:dyDescent="0.2">
      <c r="F1006" s="61"/>
      <c r="G1006" s="61"/>
      <c r="I1006" s="2" t="b">
        <v>0</v>
      </c>
    </row>
    <row r="1007" spans="6:9" ht="14.25" customHeight="1" x14ac:dyDescent="0.2">
      <c r="F1007" s="61"/>
      <c r="G1007" s="61"/>
      <c r="I1007" s="2" t="b">
        <v>0</v>
      </c>
    </row>
    <row r="1008" spans="6:9" ht="14.25" customHeight="1" x14ac:dyDescent="0.2">
      <c r="F1008" s="61"/>
      <c r="G1008" s="61"/>
      <c r="I1008" s="2" t="b">
        <v>0</v>
      </c>
    </row>
    <row r="1009" spans="6:9" ht="14.25" customHeight="1" x14ac:dyDescent="0.2">
      <c r="F1009" s="61"/>
      <c r="G1009" s="61"/>
      <c r="I1009" s="2" t="b">
        <v>0</v>
      </c>
    </row>
    <row r="1010" spans="6:9" ht="14.25" customHeight="1" x14ac:dyDescent="0.2">
      <c r="F1010" s="61"/>
      <c r="G1010" s="61"/>
      <c r="I1010" s="2" t="b">
        <v>0</v>
      </c>
    </row>
    <row r="1011" spans="6:9" ht="14.25" customHeight="1" x14ac:dyDescent="0.2">
      <c r="F1011" s="61"/>
      <c r="G1011" s="61"/>
      <c r="I1011" s="2" t="b">
        <v>0</v>
      </c>
    </row>
    <row r="1012" spans="6:9" ht="14.25" customHeight="1" x14ac:dyDescent="0.2">
      <c r="F1012" s="61"/>
      <c r="G1012" s="61"/>
      <c r="I1012" s="2" t="b">
        <v>0</v>
      </c>
    </row>
    <row r="1013" spans="6:9" ht="14.25" customHeight="1" x14ac:dyDescent="0.2">
      <c r="F1013" s="61"/>
      <c r="G1013" s="61"/>
      <c r="I1013" s="2" t="b">
        <v>0</v>
      </c>
    </row>
    <row r="1014" spans="6:9" ht="14.25" customHeight="1" x14ac:dyDescent="0.2">
      <c r="F1014" s="61"/>
      <c r="G1014" s="61"/>
      <c r="I1014" s="2" t="b">
        <v>0</v>
      </c>
    </row>
    <row r="1015" spans="6:9" ht="14.25" customHeight="1" x14ac:dyDescent="0.2">
      <c r="F1015" s="61"/>
      <c r="G1015" s="61"/>
      <c r="I1015" s="2" t="b">
        <v>0</v>
      </c>
    </row>
  </sheetData>
  <pageMargins left="0.7" right="0.7" top="0.75" bottom="0.75" header="0" footer="0"/>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983"/>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2" width="4.33203125" customWidth="1"/>
    <col min="3" max="3" width="4.83203125" customWidth="1"/>
    <col min="4" max="4" width="4.33203125" customWidth="1"/>
    <col min="5" max="5" width="49.6640625" customWidth="1"/>
    <col min="6" max="6" width="20.5" customWidth="1"/>
    <col min="7" max="7" width="21.5" customWidth="1"/>
    <col min="8" max="8" width="5.83203125" customWidth="1"/>
    <col min="9" max="9" width="8.6640625" customWidth="1"/>
    <col min="10" max="10" width="15.33203125" customWidth="1"/>
    <col min="11" max="12" width="12.5" customWidth="1"/>
    <col min="13" max="13" width="11.33203125" customWidth="1"/>
    <col min="14" max="14" width="12.6640625" customWidth="1"/>
    <col min="15" max="16" width="8.6640625" customWidth="1"/>
    <col min="17" max="17" width="13.83203125" customWidth="1"/>
    <col min="18" max="18" width="8.6640625" customWidth="1"/>
    <col min="19" max="19" width="13.6640625" customWidth="1"/>
    <col min="20" max="31" width="8.6640625" customWidth="1"/>
  </cols>
  <sheetData>
    <row r="1" spans="1:31" ht="14.25" customHeight="1" x14ac:dyDescent="0.2">
      <c r="A1" s="4" t="s">
        <v>0</v>
      </c>
      <c r="B1" s="5"/>
      <c r="C1" s="5"/>
      <c r="D1" s="5"/>
      <c r="E1" s="6"/>
      <c r="F1" s="6" t="s">
        <v>969</v>
      </c>
      <c r="G1" s="6" t="s">
        <v>970</v>
      </c>
      <c r="H1" s="10" t="b">
        <v>0</v>
      </c>
      <c r="I1" s="10"/>
      <c r="J1" s="10"/>
      <c r="K1" s="10"/>
      <c r="L1" s="10"/>
      <c r="M1" s="10"/>
      <c r="N1" s="10"/>
      <c r="O1" s="10"/>
      <c r="P1" s="10"/>
      <c r="Q1" s="10"/>
      <c r="R1" s="10"/>
      <c r="S1" s="10"/>
      <c r="T1" s="10"/>
      <c r="U1" s="10"/>
      <c r="V1" s="10"/>
      <c r="W1" s="10"/>
      <c r="X1" s="10"/>
      <c r="Y1" s="10"/>
      <c r="Z1" s="10"/>
      <c r="AA1" s="10"/>
      <c r="AB1" s="10"/>
      <c r="AC1" s="10"/>
      <c r="AD1" s="10"/>
      <c r="AE1" s="10"/>
    </row>
    <row r="2" spans="1:31" ht="14.25" customHeight="1" x14ac:dyDescent="0.2">
      <c r="A2" s="12" t="s">
        <v>6</v>
      </c>
      <c r="B2" s="12"/>
      <c r="C2" s="12"/>
      <c r="D2" s="13"/>
      <c r="E2" s="14"/>
      <c r="F2" s="14">
        <v>7746698000</v>
      </c>
      <c r="G2" s="22"/>
      <c r="H2" s="2" t="b">
        <v>1</v>
      </c>
    </row>
    <row r="3" spans="1:31" ht="14.25" customHeight="1" x14ac:dyDescent="0.2">
      <c r="A3" s="12" t="s">
        <v>7</v>
      </c>
      <c r="B3" s="12"/>
      <c r="C3" s="12"/>
      <c r="D3" s="13"/>
      <c r="E3" s="14"/>
      <c r="F3" s="14">
        <v>16710141000</v>
      </c>
      <c r="G3" s="22"/>
      <c r="H3" s="2" t="b">
        <v>1</v>
      </c>
    </row>
    <row r="4" spans="1:31" ht="14.25" customHeight="1" x14ac:dyDescent="0.2">
      <c r="A4" s="12" t="s">
        <v>8</v>
      </c>
      <c r="B4" s="12"/>
      <c r="C4" s="12"/>
      <c r="D4" s="19"/>
      <c r="E4" s="194"/>
      <c r="F4" s="20">
        <v>430264174000</v>
      </c>
      <c r="G4" s="22"/>
      <c r="H4" s="2" t="b">
        <v>1</v>
      </c>
    </row>
    <row r="5" spans="1:31" ht="14.25" customHeight="1" x14ac:dyDescent="0.2">
      <c r="A5" s="21" t="s">
        <v>9</v>
      </c>
      <c r="B5" s="21" t="s">
        <v>10</v>
      </c>
      <c r="C5" s="21"/>
      <c r="D5" s="21"/>
      <c r="E5" s="22"/>
      <c r="F5" s="22">
        <v>1861682000</v>
      </c>
      <c r="H5" s="2" t="b">
        <v>1</v>
      </c>
    </row>
    <row r="6" spans="1:31" ht="14.25" customHeight="1" x14ac:dyDescent="0.2">
      <c r="A6" s="21" t="s">
        <v>11</v>
      </c>
      <c r="B6" s="21" t="s">
        <v>12</v>
      </c>
      <c r="C6" s="21"/>
      <c r="D6" s="21"/>
      <c r="E6" s="22"/>
      <c r="F6" s="22">
        <v>25243974000</v>
      </c>
      <c r="G6" s="22"/>
      <c r="H6" s="2" t="b">
        <v>1</v>
      </c>
    </row>
    <row r="7" spans="1:31" ht="14.25" customHeight="1" x14ac:dyDescent="0.2">
      <c r="A7" s="21" t="s">
        <v>13</v>
      </c>
      <c r="B7" s="21" t="s">
        <v>14</v>
      </c>
      <c r="C7" s="21"/>
      <c r="D7" s="21"/>
      <c r="E7" s="22"/>
      <c r="F7" s="22">
        <v>309549483000</v>
      </c>
      <c r="G7" s="22"/>
      <c r="H7" s="2" t="b">
        <v>1</v>
      </c>
    </row>
    <row r="8" spans="1:31" ht="14.25" customHeight="1" x14ac:dyDescent="0.2">
      <c r="A8" s="21"/>
      <c r="B8" s="27" t="s">
        <v>971</v>
      </c>
      <c r="C8" s="27"/>
      <c r="D8" s="27"/>
      <c r="E8" s="124"/>
      <c r="F8" s="22">
        <v>216892041000</v>
      </c>
      <c r="G8" s="22"/>
      <c r="H8" s="2" t="b">
        <v>1</v>
      </c>
      <c r="I8" s="2" t="s">
        <v>972</v>
      </c>
      <c r="J8" s="195">
        <f>SUM(F9,F32)</f>
        <v>216892041000</v>
      </c>
    </row>
    <row r="9" spans="1:31" ht="14.25" customHeight="1" x14ac:dyDescent="0.2">
      <c r="A9" s="21"/>
      <c r="B9" s="21"/>
      <c r="C9" s="27" t="s">
        <v>16</v>
      </c>
      <c r="D9" s="27"/>
      <c r="E9" s="124"/>
      <c r="F9" s="28">
        <v>41414434000</v>
      </c>
      <c r="G9" s="28">
        <v>41414434000</v>
      </c>
      <c r="H9" s="2" t="b">
        <v>1</v>
      </c>
    </row>
    <row r="10" spans="1:31" ht="14.25" customHeight="1" x14ac:dyDescent="0.2">
      <c r="A10" s="26"/>
      <c r="B10" s="26"/>
      <c r="C10" s="26" t="s">
        <v>973</v>
      </c>
      <c r="D10" s="26"/>
      <c r="E10" s="22"/>
      <c r="F10" s="22">
        <v>5380423000</v>
      </c>
      <c r="G10" s="22"/>
      <c r="H10" s="2" t="b">
        <v>1</v>
      </c>
      <c r="J10" s="2">
        <v>1309665000</v>
      </c>
      <c r="K10" s="2">
        <v>2443034000</v>
      </c>
      <c r="L10" s="2">
        <v>1627724000</v>
      </c>
      <c r="N10" s="196">
        <f t="shared" ref="N10:N13" si="0">SUM(J10,K10,L10)</f>
        <v>5380423000</v>
      </c>
    </row>
    <row r="11" spans="1:31" ht="14.25" customHeight="1" x14ac:dyDescent="0.2">
      <c r="A11" s="26"/>
      <c r="B11" s="26"/>
      <c r="C11" s="29" t="s">
        <v>974</v>
      </c>
      <c r="E11" s="22"/>
      <c r="F11" s="22">
        <v>17055124000</v>
      </c>
      <c r="G11" s="22"/>
      <c r="H11" s="2" t="b">
        <v>1</v>
      </c>
      <c r="I11" s="2" t="s">
        <v>975</v>
      </c>
      <c r="J11" s="2">
        <v>4934827000</v>
      </c>
      <c r="K11" s="2">
        <v>6272038000</v>
      </c>
      <c r="L11" s="2">
        <v>5848259000</v>
      </c>
      <c r="N11" s="196">
        <f t="shared" si="0"/>
        <v>17055124000</v>
      </c>
    </row>
    <row r="12" spans="1:31" ht="14.25" customHeight="1" x14ac:dyDescent="0.2">
      <c r="A12" s="26"/>
      <c r="B12" s="26"/>
      <c r="C12" s="26" t="s">
        <v>976</v>
      </c>
      <c r="D12" s="26"/>
      <c r="E12" s="22"/>
      <c r="F12" s="22">
        <v>11650057000</v>
      </c>
      <c r="G12" s="22"/>
      <c r="H12" s="2" t="b">
        <v>1</v>
      </c>
      <c r="I12" s="2" t="s">
        <v>977</v>
      </c>
      <c r="J12" s="2">
        <v>2313950000</v>
      </c>
      <c r="K12" s="2">
        <v>5788325000</v>
      </c>
      <c r="L12" s="2">
        <v>3547782000</v>
      </c>
      <c r="N12" s="196">
        <f t="shared" si="0"/>
        <v>11650057000</v>
      </c>
    </row>
    <row r="13" spans="1:31" ht="14.25" customHeight="1" x14ac:dyDescent="0.2">
      <c r="A13" s="26"/>
      <c r="B13" s="26"/>
      <c r="C13" s="26" t="s">
        <v>978</v>
      </c>
      <c r="D13" s="26"/>
      <c r="E13" s="22"/>
      <c r="F13" s="22">
        <v>7328830000</v>
      </c>
      <c r="G13" s="22"/>
      <c r="H13" s="2" t="b">
        <v>1</v>
      </c>
      <c r="I13" s="2" t="s">
        <v>959</v>
      </c>
      <c r="J13" s="2">
        <v>2211658000</v>
      </c>
      <c r="K13" s="2">
        <v>2946736000</v>
      </c>
      <c r="L13" s="2">
        <v>2170436000</v>
      </c>
      <c r="N13" s="196">
        <f t="shared" si="0"/>
        <v>7328830000</v>
      </c>
    </row>
    <row r="14" spans="1:31" ht="14.25" customHeight="1" x14ac:dyDescent="0.2">
      <c r="A14" s="21"/>
      <c r="B14" s="21"/>
      <c r="C14" s="154"/>
      <c r="D14" s="154"/>
      <c r="E14" s="197"/>
      <c r="F14" s="156">
        <f>SUM(F10:F13)</f>
        <v>41414434000</v>
      </c>
      <c r="G14" s="22"/>
      <c r="H14" s="2" t="b">
        <v>0</v>
      </c>
      <c r="I14" s="2"/>
    </row>
    <row r="15" spans="1:31" ht="14.25" customHeight="1" x14ac:dyDescent="0.2">
      <c r="A15" s="21"/>
      <c r="B15" s="21"/>
      <c r="C15" s="27" t="s">
        <v>21</v>
      </c>
      <c r="D15" s="27"/>
      <c r="E15" s="124"/>
      <c r="F15" s="99">
        <v>120270144000</v>
      </c>
      <c r="G15" s="22">
        <f>F15</f>
        <v>120270144000</v>
      </c>
      <c r="H15" s="2" t="b">
        <v>1</v>
      </c>
      <c r="I15" s="2" t="s">
        <v>979</v>
      </c>
    </row>
    <row r="16" spans="1:31" ht="14.25" customHeight="1" x14ac:dyDescent="0.2">
      <c r="A16" s="26"/>
      <c r="B16" s="26"/>
      <c r="C16" s="26" t="s">
        <v>980</v>
      </c>
      <c r="D16" s="26"/>
      <c r="E16" s="22"/>
      <c r="F16" s="22">
        <v>53873398000</v>
      </c>
      <c r="H16" s="2" t="b">
        <v>1</v>
      </c>
      <c r="J16" s="2">
        <v>17522458000</v>
      </c>
      <c r="K16" s="2">
        <v>15798035000</v>
      </c>
      <c r="L16" s="2">
        <v>14347813000</v>
      </c>
      <c r="M16" s="2">
        <v>6205092000</v>
      </c>
      <c r="N16" s="81">
        <f>SUM(J16,K16,L16,M16)</f>
        <v>53873398000</v>
      </c>
    </row>
    <row r="17" spans="1:17" ht="14.25" customHeight="1" x14ac:dyDescent="0.2">
      <c r="A17" s="26"/>
      <c r="B17" s="26"/>
      <c r="C17" s="26" t="s">
        <v>981</v>
      </c>
      <c r="D17" s="26"/>
      <c r="E17" s="22"/>
      <c r="F17" s="22">
        <v>29920925000</v>
      </c>
      <c r="H17" s="2" t="b">
        <v>1</v>
      </c>
      <c r="I17" s="2" t="s">
        <v>808</v>
      </c>
    </row>
    <row r="18" spans="1:17" ht="14.25" customHeight="1" x14ac:dyDescent="0.2">
      <c r="A18" s="26"/>
      <c r="B18" s="26"/>
      <c r="C18" s="26" t="s">
        <v>982</v>
      </c>
      <c r="D18" s="26"/>
      <c r="E18" s="22"/>
      <c r="F18" s="22">
        <v>19447824000</v>
      </c>
      <c r="H18" s="2" t="b">
        <v>1</v>
      </c>
      <c r="I18" s="2" t="s">
        <v>983</v>
      </c>
    </row>
    <row r="19" spans="1:17" ht="14.25" customHeight="1" x14ac:dyDescent="0.2">
      <c r="A19" s="26"/>
      <c r="B19" s="26"/>
      <c r="C19" s="26" t="s">
        <v>984</v>
      </c>
      <c r="D19" s="26"/>
      <c r="E19" s="22"/>
      <c r="F19" s="22">
        <v>3399300000</v>
      </c>
      <c r="H19" s="2" t="b">
        <v>1</v>
      </c>
    </row>
    <row r="20" spans="1:17" ht="14.25" customHeight="1" x14ac:dyDescent="0.2">
      <c r="A20" s="26"/>
      <c r="B20" s="26"/>
      <c r="C20" s="26" t="s">
        <v>985</v>
      </c>
      <c r="D20" s="26"/>
      <c r="E20" s="22"/>
      <c r="F20" s="22">
        <v>13628697000</v>
      </c>
      <c r="H20" s="2" t="b">
        <v>1</v>
      </c>
      <c r="I20" s="2" t="s">
        <v>986</v>
      </c>
      <c r="J20" s="2">
        <v>1633253000</v>
      </c>
      <c r="K20" s="2">
        <v>7296955000</v>
      </c>
      <c r="L20" s="2">
        <v>4698489000</v>
      </c>
      <c r="N20" s="81">
        <f>SUM(J20,K20,L20)</f>
        <v>13628697000</v>
      </c>
    </row>
    <row r="21" spans="1:17" ht="14.25" customHeight="1" x14ac:dyDescent="0.2">
      <c r="A21" s="26"/>
      <c r="B21" s="26"/>
      <c r="C21" s="26" t="s">
        <v>987</v>
      </c>
      <c r="D21" s="26"/>
      <c r="E21" s="22"/>
      <c r="F21" s="22">
        <v>20664582000</v>
      </c>
      <c r="H21" s="2" t="b">
        <v>1</v>
      </c>
      <c r="J21" s="2">
        <v>7190385000</v>
      </c>
      <c r="K21" s="2">
        <v>13474197000</v>
      </c>
      <c r="N21" s="81">
        <f>SUM(J21, K21)</f>
        <v>20664582000</v>
      </c>
    </row>
    <row r="22" spans="1:17" ht="14.25" customHeight="1" x14ac:dyDescent="0.2">
      <c r="A22" s="21"/>
      <c r="B22" s="21"/>
      <c r="C22" s="21"/>
      <c r="D22" s="26" t="s">
        <v>988</v>
      </c>
      <c r="E22" s="22"/>
      <c r="F22" s="22">
        <v>7190385000</v>
      </c>
      <c r="G22" s="22"/>
      <c r="H22" s="2" t="b">
        <v>1</v>
      </c>
    </row>
    <row r="23" spans="1:17" ht="14.25" customHeight="1" x14ac:dyDescent="0.2">
      <c r="A23" s="21"/>
      <c r="B23" s="21"/>
      <c r="C23" s="21"/>
      <c r="D23" s="26" t="s">
        <v>989</v>
      </c>
      <c r="E23" s="22"/>
      <c r="F23" s="22">
        <v>13474197000</v>
      </c>
      <c r="G23" s="22"/>
      <c r="H23" s="2" t="b">
        <v>1</v>
      </c>
    </row>
    <row r="24" spans="1:17" ht="14.25" customHeight="1" x14ac:dyDescent="0.2">
      <c r="A24" s="21"/>
      <c r="B24" s="21"/>
      <c r="C24" s="26" t="s">
        <v>990</v>
      </c>
      <c r="D24" s="26"/>
      <c r="E24" s="22"/>
      <c r="F24" s="22">
        <v>34542881000</v>
      </c>
      <c r="G24" s="22"/>
      <c r="H24" s="2" t="b">
        <v>1</v>
      </c>
      <c r="I24" s="2" t="s">
        <v>991</v>
      </c>
      <c r="J24" s="2">
        <v>193850000</v>
      </c>
      <c r="K24" s="2">
        <v>3100576000</v>
      </c>
      <c r="L24" s="2">
        <v>2438456000</v>
      </c>
      <c r="M24" s="2">
        <v>5181882000</v>
      </c>
      <c r="N24" s="2">
        <v>297956000</v>
      </c>
      <c r="O24" s="2">
        <v>19626232000</v>
      </c>
      <c r="P24" s="2">
        <v>3703929000</v>
      </c>
      <c r="Q24" s="2">
        <f>SUM(J24:P24)</f>
        <v>34542881000</v>
      </c>
    </row>
    <row r="25" spans="1:17" ht="14.25" customHeight="1" x14ac:dyDescent="0.2">
      <c r="A25" s="21"/>
      <c r="B25" s="21"/>
      <c r="C25" s="26"/>
      <c r="D25" s="26" t="s">
        <v>103</v>
      </c>
      <c r="E25" s="22"/>
      <c r="F25" s="22">
        <v>193850000</v>
      </c>
      <c r="G25" s="22"/>
      <c r="H25" s="2" t="b">
        <v>1</v>
      </c>
    </row>
    <row r="26" spans="1:17" ht="14.25" customHeight="1" x14ac:dyDescent="0.2">
      <c r="A26" s="21"/>
      <c r="B26" s="21"/>
      <c r="C26" s="21"/>
      <c r="D26" s="26" t="s">
        <v>992</v>
      </c>
      <c r="E26" s="22"/>
      <c r="F26" s="22">
        <v>3100576000</v>
      </c>
      <c r="G26" s="22"/>
      <c r="H26" s="2" t="b">
        <v>1</v>
      </c>
    </row>
    <row r="27" spans="1:17" ht="14.25" customHeight="1" x14ac:dyDescent="0.2">
      <c r="A27" s="21"/>
      <c r="B27" s="21"/>
      <c r="C27" s="21"/>
      <c r="D27" s="26" t="s">
        <v>30</v>
      </c>
      <c r="E27" s="22"/>
      <c r="F27" s="22">
        <v>2438456000</v>
      </c>
      <c r="G27" s="22"/>
      <c r="H27" s="2" t="b">
        <v>1</v>
      </c>
    </row>
    <row r="28" spans="1:17" ht="14.25" customHeight="1" x14ac:dyDescent="0.2">
      <c r="A28" s="21"/>
      <c r="B28" s="21"/>
      <c r="C28" s="21"/>
      <c r="D28" s="26" t="s">
        <v>31</v>
      </c>
      <c r="E28" s="22"/>
      <c r="F28" s="22">
        <v>5181882000</v>
      </c>
      <c r="G28" s="22"/>
      <c r="H28" s="2" t="b">
        <v>1</v>
      </c>
    </row>
    <row r="29" spans="1:17" ht="14.25" customHeight="1" x14ac:dyDescent="0.2">
      <c r="A29" s="21"/>
      <c r="B29" s="21"/>
      <c r="C29" s="21"/>
      <c r="D29" s="26" t="s">
        <v>993</v>
      </c>
      <c r="E29" s="22"/>
      <c r="F29" s="22">
        <v>297956000</v>
      </c>
      <c r="G29" s="22"/>
      <c r="H29" s="2" t="b">
        <v>1</v>
      </c>
    </row>
    <row r="30" spans="1:17" ht="14.25" customHeight="1" x14ac:dyDescent="0.2">
      <c r="A30" s="26"/>
      <c r="B30" s="26"/>
      <c r="C30" s="26"/>
      <c r="D30" s="37" t="s">
        <v>994</v>
      </c>
      <c r="F30" s="22">
        <v>19626232000</v>
      </c>
      <c r="G30" s="22"/>
      <c r="H30" s="2" t="b">
        <v>1</v>
      </c>
    </row>
    <row r="31" spans="1:17" ht="14.25" customHeight="1" x14ac:dyDescent="0.2">
      <c r="A31" s="26"/>
      <c r="B31" s="26"/>
      <c r="C31" s="26"/>
      <c r="D31" s="37" t="s">
        <v>105</v>
      </c>
      <c r="E31" s="39"/>
      <c r="F31" s="39">
        <v>3703929000</v>
      </c>
      <c r="G31" s="22"/>
      <c r="H31" s="2" t="b">
        <v>1</v>
      </c>
    </row>
    <row r="32" spans="1:17" ht="14.25" customHeight="1" x14ac:dyDescent="0.2">
      <c r="A32" s="26"/>
      <c r="B32" s="154"/>
      <c r="C32" s="155"/>
      <c r="D32" s="161"/>
      <c r="E32" s="197"/>
      <c r="F32" s="198">
        <f>SUM(F16:F21,F24)</f>
        <v>175477607000</v>
      </c>
      <c r="G32" s="22"/>
      <c r="H32" s="2" t="b">
        <v>0</v>
      </c>
      <c r="I32" s="2"/>
      <c r="J32" s="2"/>
      <c r="K32" s="2"/>
    </row>
    <row r="33" spans="1:14" ht="14.25" customHeight="1" x14ac:dyDescent="0.2">
      <c r="A33" s="26"/>
      <c r="B33" s="27" t="s">
        <v>995</v>
      </c>
      <c r="C33" s="199"/>
      <c r="D33" s="200"/>
      <c r="E33" s="124"/>
      <c r="F33" s="28">
        <v>72926249000</v>
      </c>
      <c r="G33" s="22">
        <f>F33</f>
        <v>72926249000</v>
      </c>
      <c r="H33" s="2" t="b">
        <v>1</v>
      </c>
      <c r="I33" s="2" t="s">
        <v>996</v>
      </c>
      <c r="J33" s="2">
        <v>68900249000</v>
      </c>
      <c r="K33" s="2">
        <v>4026000000</v>
      </c>
      <c r="N33" s="2">
        <f>SUM(J33, K33)</f>
        <v>72926249000</v>
      </c>
    </row>
    <row r="34" spans="1:14" ht="14.25" customHeight="1" x14ac:dyDescent="0.2">
      <c r="A34" s="26"/>
      <c r="B34" s="26"/>
      <c r="C34" s="26" t="s">
        <v>737</v>
      </c>
      <c r="D34" s="37"/>
      <c r="E34" s="22"/>
      <c r="F34" s="22">
        <v>68900249000</v>
      </c>
      <c r="G34" s="22"/>
      <c r="H34" s="2" t="b">
        <v>1</v>
      </c>
    </row>
    <row r="35" spans="1:14" ht="14.25" customHeight="1" x14ac:dyDescent="0.2">
      <c r="A35" s="26"/>
      <c r="B35" s="26"/>
      <c r="C35" s="26" t="s">
        <v>997</v>
      </c>
      <c r="D35" s="37"/>
      <c r="E35" s="22"/>
      <c r="F35" s="22">
        <v>4026000000</v>
      </c>
      <c r="H35" s="2" t="b">
        <v>1</v>
      </c>
    </row>
    <row r="36" spans="1:14" ht="14.25" customHeight="1" x14ac:dyDescent="0.2">
      <c r="A36" s="26"/>
      <c r="B36" s="154"/>
      <c r="C36" s="155"/>
      <c r="D36" s="155"/>
      <c r="E36" s="197" t="s">
        <v>804</v>
      </c>
      <c r="F36" s="197">
        <f>SUM(F34,F35)</f>
        <v>72926249000</v>
      </c>
      <c r="G36" s="22"/>
      <c r="H36" s="2" t="b">
        <v>0</v>
      </c>
      <c r="I36" s="2"/>
      <c r="J36" s="2"/>
      <c r="K36" s="2"/>
      <c r="L36" s="2"/>
      <c r="N36" s="81"/>
    </row>
    <row r="37" spans="1:14" ht="14.25" customHeight="1" x14ac:dyDescent="0.2">
      <c r="A37" s="26"/>
      <c r="B37" s="27" t="s">
        <v>998</v>
      </c>
      <c r="C37" s="199"/>
      <c r="D37" s="199"/>
      <c r="E37" s="124"/>
      <c r="F37" s="28">
        <v>19731193000</v>
      </c>
      <c r="G37" s="22"/>
      <c r="H37" s="2" t="b">
        <v>1</v>
      </c>
      <c r="I37" s="2" t="s">
        <v>965</v>
      </c>
      <c r="J37" s="2">
        <v>18089193000</v>
      </c>
      <c r="K37" s="2">
        <v>1322000000</v>
      </c>
      <c r="L37" s="2">
        <v>320000000</v>
      </c>
      <c r="N37" s="81">
        <f t="shared" ref="N37:N38" si="1">SUM(J37,K37,L37)</f>
        <v>19731193000</v>
      </c>
    </row>
    <row r="38" spans="1:14" ht="14.25" customHeight="1" x14ac:dyDescent="0.2">
      <c r="A38" s="26"/>
      <c r="B38" s="26"/>
      <c r="C38" s="26" t="s">
        <v>999</v>
      </c>
      <c r="D38" s="37"/>
      <c r="E38" s="22"/>
      <c r="F38" s="22">
        <v>18089193000</v>
      </c>
      <c r="G38" s="22">
        <v>18089193000</v>
      </c>
      <c r="H38" s="2" t="b">
        <v>1</v>
      </c>
      <c r="J38" s="2">
        <v>1471877000</v>
      </c>
      <c r="K38" s="2">
        <v>4337274000</v>
      </c>
      <c r="L38" s="2">
        <v>12280042000</v>
      </c>
      <c r="N38" s="81">
        <f t="shared" si="1"/>
        <v>18089193000</v>
      </c>
    </row>
    <row r="39" spans="1:14" ht="14.25" customHeight="1" x14ac:dyDescent="0.2">
      <c r="A39" s="26"/>
      <c r="B39" s="26"/>
      <c r="C39" s="26"/>
      <c r="D39" s="37" t="s">
        <v>912</v>
      </c>
      <c r="E39" s="22"/>
      <c r="F39" s="22">
        <v>1471877000</v>
      </c>
      <c r="G39" s="22">
        <v>1471877000</v>
      </c>
      <c r="H39" s="2" t="b">
        <v>1</v>
      </c>
    </row>
    <row r="40" spans="1:14" ht="14.25" customHeight="1" x14ac:dyDescent="0.2">
      <c r="A40" s="26"/>
      <c r="B40" s="26"/>
      <c r="C40" s="26"/>
      <c r="D40" s="37" t="s">
        <v>914</v>
      </c>
      <c r="E40" s="22"/>
      <c r="F40" s="22">
        <v>4337274000</v>
      </c>
      <c r="G40" s="22">
        <v>4337274000</v>
      </c>
      <c r="H40" s="2" t="b">
        <v>1</v>
      </c>
    </row>
    <row r="41" spans="1:14" ht="14.25" customHeight="1" x14ac:dyDescent="0.2">
      <c r="A41" s="26"/>
      <c r="B41" s="26"/>
      <c r="C41" s="26"/>
      <c r="D41" s="37" t="s">
        <v>916</v>
      </c>
      <c r="E41" s="22"/>
      <c r="F41" s="22">
        <v>12280042000</v>
      </c>
      <c r="G41" s="22">
        <v>12280042000</v>
      </c>
      <c r="H41" s="2" t="b">
        <v>1</v>
      </c>
    </row>
    <row r="42" spans="1:14" ht="14.25" customHeight="1" x14ac:dyDescent="0.2">
      <c r="A42" s="26"/>
      <c r="B42" s="26"/>
      <c r="C42" s="26" t="s">
        <v>50</v>
      </c>
      <c r="D42" s="37"/>
      <c r="E42" s="22"/>
      <c r="F42" s="22">
        <v>1322000000</v>
      </c>
      <c r="G42" s="22">
        <v>1322000000</v>
      </c>
      <c r="H42" s="2" t="b">
        <v>1</v>
      </c>
    </row>
    <row r="43" spans="1:14" ht="14.25" customHeight="1" x14ac:dyDescent="0.2">
      <c r="A43" s="26"/>
      <c r="B43" s="26"/>
      <c r="C43" s="26" t="s">
        <v>759</v>
      </c>
      <c r="D43" s="26"/>
      <c r="E43" s="22"/>
      <c r="F43" s="22">
        <v>320000000</v>
      </c>
      <c r="H43" s="2" t="b">
        <v>1</v>
      </c>
    </row>
    <row r="44" spans="1:14" ht="14.25" customHeight="1" x14ac:dyDescent="0.2">
      <c r="A44" s="26"/>
      <c r="B44" s="26"/>
      <c r="C44" s="154"/>
      <c r="D44" s="154"/>
      <c r="E44" s="197" t="s">
        <v>804</v>
      </c>
      <c r="F44" s="197">
        <f>SUM(F38,F42,F43)</f>
        <v>19731193000</v>
      </c>
      <c r="H44" s="2" t="b">
        <v>0</v>
      </c>
      <c r="I44" s="2"/>
    </row>
    <row r="45" spans="1:14" ht="14.25" customHeight="1" x14ac:dyDescent="0.2">
      <c r="A45" s="26"/>
      <c r="B45" s="199"/>
      <c r="C45" s="27" t="s">
        <v>89</v>
      </c>
      <c r="D45" s="27"/>
      <c r="E45" s="201"/>
      <c r="F45" s="202">
        <v>83634822000</v>
      </c>
      <c r="H45" s="2" t="b">
        <v>1</v>
      </c>
      <c r="I45" s="2" t="s">
        <v>1000</v>
      </c>
    </row>
    <row r="46" spans="1:14" ht="14.25" customHeight="1" x14ac:dyDescent="0.2">
      <c r="A46" s="26"/>
      <c r="B46" s="26"/>
      <c r="C46" s="26" t="s">
        <v>676</v>
      </c>
      <c r="D46" s="26"/>
      <c r="E46" s="203"/>
      <c r="F46" s="203">
        <v>19315381000</v>
      </c>
      <c r="G46" s="22"/>
      <c r="H46" s="2" t="b">
        <v>1</v>
      </c>
    </row>
    <row r="47" spans="1:14" ht="14.25" customHeight="1" x14ac:dyDescent="0.2">
      <c r="A47" s="26"/>
      <c r="B47" s="26"/>
      <c r="C47" s="26" t="s">
        <v>679</v>
      </c>
      <c r="D47" s="26"/>
      <c r="E47" s="203"/>
      <c r="F47" s="204">
        <v>6069954000</v>
      </c>
      <c r="G47" s="22">
        <f>F47</f>
        <v>6069954000</v>
      </c>
      <c r="H47" s="2" t="b">
        <v>1</v>
      </c>
      <c r="I47" s="2" t="s">
        <v>1001</v>
      </c>
    </row>
    <row r="48" spans="1:14" ht="14.25" customHeight="1" x14ac:dyDescent="0.2">
      <c r="A48" s="26"/>
      <c r="B48" s="26"/>
      <c r="C48" s="26"/>
      <c r="D48" s="26" t="s">
        <v>1002</v>
      </c>
      <c r="E48" s="203"/>
      <c r="F48" s="203">
        <v>4857028000</v>
      </c>
      <c r="G48" s="22"/>
      <c r="H48" s="2" t="b">
        <v>1</v>
      </c>
      <c r="J48" s="2">
        <v>737358000</v>
      </c>
      <c r="K48" s="2">
        <v>4119670000</v>
      </c>
      <c r="N48" s="81">
        <f>SUM(J48,K48)</f>
        <v>4857028000</v>
      </c>
    </row>
    <row r="49" spans="1:14" ht="14.25" customHeight="1" x14ac:dyDescent="0.2">
      <c r="A49" s="26"/>
      <c r="B49" s="26"/>
      <c r="C49" s="26"/>
      <c r="D49" s="26" t="s">
        <v>941</v>
      </c>
      <c r="E49" s="202"/>
      <c r="F49" s="202">
        <v>1212926000</v>
      </c>
      <c r="H49" s="2" t="b">
        <v>1</v>
      </c>
      <c r="J49" s="184">
        <v>129926000</v>
      </c>
      <c r="K49" s="184">
        <v>1083000000</v>
      </c>
      <c r="L49" s="84"/>
      <c r="M49" s="84"/>
      <c r="N49" s="205">
        <f>SUM(J49, K49)</f>
        <v>1212926000</v>
      </c>
    </row>
    <row r="50" spans="1:14" ht="14.25" customHeight="1" x14ac:dyDescent="0.2">
      <c r="A50" s="26"/>
      <c r="B50" s="26"/>
      <c r="C50" s="155"/>
      <c r="D50" s="155"/>
      <c r="E50" s="206" t="s">
        <v>804</v>
      </c>
      <c r="F50" s="207">
        <f>SUM(F48,F49)</f>
        <v>6069954000</v>
      </c>
      <c r="G50" s="45"/>
      <c r="H50" s="2" t="b">
        <v>0</v>
      </c>
      <c r="I50" s="2"/>
      <c r="J50" s="2"/>
      <c r="K50" s="2"/>
      <c r="L50" s="2"/>
      <c r="M50" s="2"/>
      <c r="N50" s="81"/>
    </row>
    <row r="51" spans="1:14" ht="14.25" customHeight="1" x14ac:dyDescent="0.2">
      <c r="A51" s="26"/>
      <c r="B51" s="26"/>
      <c r="C51" s="26" t="s">
        <v>1003</v>
      </c>
      <c r="D51" s="26"/>
      <c r="E51" s="202"/>
      <c r="F51" s="208">
        <v>54642288000</v>
      </c>
      <c r="G51" s="208">
        <v>54642288000</v>
      </c>
      <c r="H51" s="2" t="b">
        <v>1</v>
      </c>
      <c r="I51" s="2" t="s">
        <v>1004</v>
      </c>
      <c r="J51" s="2">
        <v>22169967000</v>
      </c>
      <c r="K51" s="2">
        <v>5510222000</v>
      </c>
      <c r="L51" s="2">
        <v>26684440000</v>
      </c>
      <c r="M51" s="2">
        <v>2277659000</v>
      </c>
      <c r="N51" s="81">
        <f>SUM(J51, K51, L51, M51)</f>
        <v>56642288000</v>
      </c>
    </row>
    <row r="52" spans="1:14" ht="14.25" customHeight="1" x14ac:dyDescent="0.2">
      <c r="A52" s="26"/>
      <c r="B52" s="26"/>
      <c r="C52" s="26"/>
      <c r="D52" s="2" t="s">
        <v>683</v>
      </c>
      <c r="E52" s="22"/>
      <c r="F52" s="209">
        <v>22169967000</v>
      </c>
      <c r="H52" s="2" t="b">
        <v>1</v>
      </c>
    </row>
    <row r="53" spans="1:14" ht="14.25" customHeight="1" x14ac:dyDescent="0.2">
      <c r="A53" s="26"/>
      <c r="B53" s="26"/>
      <c r="C53" s="26"/>
      <c r="E53" s="2" t="s">
        <v>1005</v>
      </c>
      <c r="F53" s="202">
        <v>12475717000</v>
      </c>
      <c r="H53" s="2" t="b">
        <v>1</v>
      </c>
    </row>
    <row r="54" spans="1:14" ht="14.25" customHeight="1" x14ac:dyDescent="0.2">
      <c r="A54" s="26"/>
      <c r="B54" s="26"/>
      <c r="C54" s="26"/>
      <c r="E54" s="2" t="s">
        <v>1006</v>
      </c>
      <c r="F54" s="202">
        <v>3567000000</v>
      </c>
      <c r="H54" s="2" t="b">
        <v>1</v>
      </c>
    </row>
    <row r="55" spans="1:14" ht="14.25" customHeight="1" x14ac:dyDescent="0.2">
      <c r="A55" s="26"/>
      <c r="B55" s="26"/>
      <c r="C55" s="26"/>
      <c r="E55" s="2" t="s">
        <v>939</v>
      </c>
      <c r="F55" s="202">
        <v>6127250000</v>
      </c>
      <c r="H55" s="2" t="b">
        <v>1</v>
      </c>
    </row>
    <row r="56" spans="1:14" ht="14.25" customHeight="1" x14ac:dyDescent="0.2">
      <c r="A56" s="26"/>
      <c r="B56" s="26"/>
      <c r="C56" s="26"/>
      <c r="D56" s="2" t="s">
        <v>684</v>
      </c>
      <c r="E56" s="22"/>
      <c r="F56" s="209">
        <v>5510222000</v>
      </c>
      <c r="G56" s="22"/>
      <c r="H56" s="2" t="b">
        <v>1</v>
      </c>
    </row>
    <row r="57" spans="1:14" ht="14.25" customHeight="1" x14ac:dyDescent="0.2">
      <c r="A57" s="26"/>
      <c r="B57" s="26"/>
      <c r="C57" s="26"/>
      <c r="E57" s="22" t="s">
        <v>1007</v>
      </c>
      <c r="F57" s="202">
        <v>5205222000</v>
      </c>
      <c r="G57" s="22"/>
      <c r="H57" s="2" t="b">
        <v>1</v>
      </c>
    </row>
    <row r="58" spans="1:14" ht="14.25" customHeight="1" x14ac:dyDescent="0.2">
      <c r="A58" s="26"/>
      <c r="B58" s="26"/>
      <c r="C58" s="26"/>
      <c r="E58" s="22" t="s">
        <v>1006</v>
      </c>
      <c r="F58" s="202">
        <v>154000000</v>
      </c>
      <c r="G58" s="22"/>
      <c r="H58" s="2" t="b">
        <v>1</v>
      </c>
    </row>
    <row r="59" spans="1:14" ht="14.25" customHeight="1" x14ac:dyDescent="0.2">
      <c r="A59" s="26"/>
      <c r="B59" s="26"/>
      <c r="C59" s="26"/>
      <c r="D59" s="26"/>
      <c r="E59" s="202" t="s">
        <v>939</v>
      </c>
      <c r="F59" s="22">
        <v>151000000</v>
      </c>
      <c r="G59" s="22"/>
      <c r="H59" s="2" t="b">
        <v>1</v>
      </c>
    </row>
    <row r="60" spans="1:14" ht="14.25" customHeight="1" x14ac:dyDescent="0.2">
      <c r="A60" s="26"/>
      <c r="B60" s="26"/>
      <c r="C60" s="26"/>
      <c r="D60" s="26" t="s">
        <v>686</v>
      </c>
      <c r="E60" s="22"/>
      <c r="F60" s="210">
        <v>24684440000</v>
      </c>
      <c r="G60" s="22"/>
      <c r="H60" s="2" t="b">
        <v>1</v>
      </c>
    </row>
    <row r="61" spans="1:14" ht="14.25" customHeight="1" x14ac:dyDescent="0.2">
      <c r="A61" s="26"/>
      <c r="B61" s="26"/>
      <c r="C61" s="26"/>
      <c r="D61" s="26"/>
      <c r="E61" s="202" t="s">
        <v>1006</v>
      </c>
      <c r="F61" s="22">
        <v>13659676000</v>
      </c>
      <c r="G61" s="22"/>
      <c r="H61" s="2" t="b">
        <v>1</v>
      </c>
    </row>
    <row r="62" spans="1:14" ht="14.25" customHeight="1" x14ac:dyDescent="0.2">
      <c r="A62" s="26"/>
      <c r="B62" s="26"/>
      <c r="C62" s="26"/>
      <c r="D62" s="26"/>
      <c r="E62" s="202" t="s">
        <v>939</v>
      </c>
      <c r="F62" s="22">
        <v>11024764000</v>
      </c>
      <c r="H62" s="2" t="b">
        <v>1</v>
      </c>
    </row>
    <row r="63" spans="1:14" ht="14.25" customHeight="1" x14ac:dyDescent="0.2">
      <c r="A63" s="26"/>
      <c r="B63" s="26"/>
      <c r="C63" s="26"/>
      <c r="D63" s="26" t="s">
        <v>688</v>
      </c>
      <c r="E63" s="22"/>
      <c r="F63" s="210">
        <v>2277659000</v>
      </c>
      <c r="G63" s="22"/>
      <c r="H63" s="2" t="b">
        <v>1</v>
      </c>
    </row>
    <row r="64" spans="1:14" ht="14.25" customHeight="1" x14ac:dyDescent="0.2">
      <c r="A64" s="26"/>
      <c r="B64" s="26"/>
      <c r="C64" s="26"/>
      <c r="D64" s="26"/>
      <c r="E64" s="202" t="s">
        <v>1006</v>
      </c>
      <c r="F64" s="22">
        <v>1812959000</v>
      </c>
      <c r="G64" s="22"/>
      <c r="H64" s="2" t="b">
        <v>1</v>
      </c>
    </row>
    <row r="65" spans="1:19" ht="14.25" customHeight="1" x14ac:dyDescent="0.2">
      <c r="A65" s="26"/>
      <c r="B65" s="26"/>
      <c r="C65" s="26"/>
      <c r="D65" s="26"/>
      <c r="E65" s="202" t="s">
        <v>939</v>
      </c>
      <c r="F65" s="22">
        <v>464700000</v>
      </c>
      <c r="G65" s="22"/>
      <c r="H65" s="2" t="b">
        <v>1</v>
      </c>
    </row>
    <row r="66" spans="1:19" ht="14.25" customHeight="1" x14ac:dyDescent="0.2">
      <c r="A66" s="26"/>
      <c r="B66" s="26"/>
      <c r="C66" s="155"/>
      <c r="D66" s="155"/>
      <c r="E66" s="197" t="s">
        <v>804</v>
      </c>
      <c r="F66" s="156">
        <f>SUM(F52,F56,F60,F63)</f>
        <v>54642288000</v>
      </c>
      <c r="G66" s="22"/>
      <c r="H66" s="2" t="b">
        <v>0</v>
      </c>
      <c r="J66" s="2"/>
      <c r="K66" s="2"/>
      <c r="N66" s="196"/>
    </row>
    <row r="67" spans="1:19" ht="14.25" customHeight="1" x14ac:dyDescent="0.2">
      <c r="A67" s="26"/>
      <c r="B67" s="26"/>
      <c r="C67" s="26" t="s">
        <v>1008</v>
      </c>
      <c r="D67" s="26"/>
      <c r="E67" s="22"/>
      <c r="F67" s="28">
        <v>3607199000</v>
      </c>
      <c r="G67" s="22"/>
      <c r="H67" s="2" t="b">
        <v>1</v>
      </c>
      <c r="J67" s="2">
        <v>3076983000</v>
      </c>
      <c r="K67" s="2">
        <v>530216000</v>
      </c>
      <c r="N67" s="196">
        <f>SUM(J67, K67)</f>
        <v>3607199000</v>
      </c>
    </row>
    <row r="68" spans="1:19" ht="14.25" customHeight="1" x14ac:dyDescent="0.2">
      <c r="A68" s="21"/>
      <c r="B68" s="27"/>
      <c r="C68" s="27" t="s">
        <v>93</v>
      </c>
      <c r="D68" s="27"/>
      <c r="E68" s="124"/>
      <c r="F68" s="22">
        <v>9974213000</v>
      </c>
      <c r="G68" s="22">
        <v>9974213000</v>
      </c>
      <c r="H68" s="2" t="b">
        <v>1</v>
      </c>
    </row>
    <row r="69" spans="1:19" ht="14.25" customHeight="1" x14ac:dyDescent="0.2">
      <c r="A69" s="26"/>
      <c r="B69" s="26"/>
      <c r="C69" s="26" t="s">
        <v>679</v>
      </c>
      <c r="D69" s="37"/>
      <c r="E69" s="22"/>
      <c r="F69" s="22">
        <v>2226733000</v>
      </c>
      <c r="G69" s="22"/>
      <c r="H69" s="2" t="b">
        <v>1</v>
      </c>
      <c r="J69" s="2">
        <v>632860000</v>
      </c>
      <c r="K69" s="2">
        <v>400000000</v>
      </c>
      <c r="L69" s="2">
        <v>1130000000</v>
      </c>
      <c r="M69" s="2">
        <v>63873000</v>
      </c>
      <c r="N69" s="196">
        <f>SUM(J69:M69)</f>
        <v>2226733000</v>
      </c>
    </row>
    <row r="70" spans="1:19" ht="14.25" customHeight="1" x14ac:dyDescent="0.2">
      <c r="A70" s="26"/>
      <c r="B70" s="26"/>
      <c r="C70" s="26" t="s">
        <v>1003</v>
      </c>
      <c r="D70" s="26"/>
      <c r="E70" s="22"/>
      <c r="F70" s="22">
        <v>7747480000</v>
      </c>
      <c r="G70" s="22"/>
      <c r="H70" s="2" t="b">
        <v>1</v>
      </c>
    </row>
    <row r="71" spans="1:19" ht="14.25" customHeight="1" x14ac:dyDescent="0.2">
      <c r="A71" s="78"/>
      <c r="B71" s="78"/>
      <c r="C71" s="84"/>
      <c r="D71" s="84" t="s">
        <v>683</v>
      </c>
      <c r="E71" s="22"/>
      <c r="F71" s="22">
        <v>6619660000</v>
      </c>
      <c r="G71" s="28"/>
      <c r="H71" s="2" t="b">
        <v>1</v>
      </c>
      <c r="J71" s="2">
        <v>4559116000</v>
      </c>
      <c r="K71" s="2">
        <v>20234000</v>
      </c>
      <c r="L71" s="2">
        <v>200000000</v>
      </c>
      <c r="M71" s="2">
        <v>313861000</v>
      </c>
      <c r="N71" s="2">
        <v>79142000</v>
      </c>
      <c r="O71" s="22">
        <v>389687000</v>
      </c>
      <c r="P71" s="22">
        <v>272947000</v>
      </c>
      <c r="Q71" s="22">
        <v>1350000</v>
      </c>
      <c r="R71" s="22">
        <v>783323000</v>
      </c>
      <c r="S71" s="81">
        <f>SUM(J71:R71)</f>
        <v>6619660000</v>
      </c>
    </row>
    <row r="72" spans="1:19" ht="14.25" customHeight="1" x14ac:dyDescent="0.2">
      <c r="A72" s="78"/>
      <c r="B72" s="78"/>
      <c r="C72" s="78"/>
      <c r="D72" s="84" t="s">
        <v>684</v>
      </c>
      <c r="E72" s="22"/>
      <c r="F72" s="22">
        <v>1127820000</v>
      </c>
      <c r="G72" s="28"/>
      <c r="H72" s="2" t="b">
        <v>1</v>
      </c>
      <c r="J72" s="2">
        <v>101122000</v>
      </c>
      <c r="K72" s="2">
        <v>872138000</v>
      </c>
      <c r="L72" s="2">
        <v>154560000</v>
      </c>
      <c r="N72" s="2">
        <f>SUM(J72, K72, L72)</f>
        <v>1127820000</v>
      </c>
    </row>
    <row r="73" spans="1:19" ht="14.25" customHeight="1" x14ac:dyDescent="0.2">
      <c r="A73" s="78"/>
      <c r="B73" s="78"/>
      <c r="C73" s="78"/>
      <c r="D73" s="84"/>
      <c r="E73" s="22" t="s">
        <v>1009</v>
      </c>
      <c r="F73" s="22">
        <v>101122000</v>
      </c>
      <c r="G73" s="28"/>
      <c r="H73" s="2" t="b">
        <v>1</v>
      </c>
    </row>
    <row r="74" spans="1:19" ht="14.25" customHeight="1" x14ac:dyDescent="0.2">
      <c r="A74" s="78"/>
      <c r="B74" s="78"/>
      <c r="C74" s="78"/>
      <c r="D74" s="84"/>
      <c r="E74" s="22" t="s">
        <v>1010</v>
      </c>
      <c r="F74" s="22">
        <v>872138000</v>
      </c>
      <c r="G74" s="28"/>
      <c r="H74" s="2" t="b">
        <v>1</v>
      </c>
    </row>
    <row r="75" spans="1:19" ht="14.25" customHeight="1" x14ac:dyDescent="0.2">
      <c r="A75" s="78"/>
      <c r="B75" s="78"/>
      <c r="C75" s="78"/>
      <c r="D75" s="84"/>
      <c r="E75" s="22" t="s">
        <v>1011</v>
      </c>
      <c r="F75" s="22">
        <v>154560000</v>
      </c>
      <c r="G75" s="28"/>
      <c r="H75" s="2" t="b">
        <v>1</v>
      </c>
    </row>
    <row r="76" spans="1:19" ht="14.25" customHeight="1" x14ac:dyDescent="0.2">
      <c r="A76" s="12" t="s">
        <v>96</v>
      </c>
      <c r="B76" s="12"/>
      <c r="C76" s="12"/>
      <c r="D76" s="86"/>
      <c r="E76" s="211"/>
      <c r="F76" s="57">
        <f>SUM(F2:F4)</f>
        <v>454721013000</v>
      </c>
      <c r="G76" s="57">
        <f>SUM(G9:G75)</f>
        <v>342797668000</v>
      </c>
      <c r="H76" s="2" t="b">
        <v>0</v>
      </c>
    </row>
    <row r="77" spans="1:19" ht="14.25" customHeight="1" x14ac:dyDescent="0.2">
      <c r="F77" s="184" t="s">
        <v>97</v>
      </c>
      <c r="G77" s="62">
        <f>(G76/F76)</f>
        <v>0.75386370587628859</v>
      </c>
      <c r="H77" s="2" t="b">
        <v>0</v>
      </c>
    </row>
    <row r="78" spans="1:19" ht="14.25" customHeight="1" x14ac:dyDescent="0.2">
      <c r="F78" s="184" t="s">
        <v>98</v>
      </c>
      <c r="G78" s="62">
        <f>(G76/F4)</f>
        <v>0.79671441108643171</v>
      </c>
      <c r="H78" s="2" t="b">
        <v>0</v>
      </c>
    </row>
    <row r="79" spans="1:19" ht="14.25" customHeight="1" x14ac:dyDescent="0.2">
      <c r="F79" s="84" t="s">
        <v>99</v>
      </c>
      <c r="G79" s="62">
        <f>F4/F76</f>
        <v>0.94621572722437619</v>
      </c>
      <c r="H79" s="2" t="b">
        <v>0</v>
      </c>
    </row>
    <row r="80" spans="1:19" ht="14.25" customHeight="1" x14ac:dyDescent="0.2">
      <c r="H80" s="2" t="b">
        <v>0</v>
      </c>
    </row>
    <row r="81" spans="8:8" ht="14.25" customHeight="1" x14ac:dyDescent="0.2">
      <c r="H81" s="2" t="b">
        <v>0</v>
      </c>
    </row>
    <row r="82" spans="8:8" ht="14.25" customHeight="1" x14ac:dyDescent="0.2">
      <c r="H82" s="2" t="b">
        <v>0</v>
      </c>
    </row>
    <row r="83" spans="8:8" ht="14.25" customHeight="1" x14ac:dyDescent="0.2">
      <c r="H83" s="2" t="b">
        <v>0</v>
      </c>
    </row>
    <row r="84" spans="8:8" ht="14.25" customHeight="1" x14ac:dyDescent="0.2">
      <c r="H84" s="2" t="b">
        <v>0</v>
      </c>
    </row>
    <row r="85" spans="8:8" ht="14.25" customHeight="1" x14ac:dyDescent="0.2">
      <c r="H85" s="2" t="b">
        <v>0</v>
      </c>
    </row>
    <row r="86" spans="8:8" ht="14.25" customHeight="1" x14ac:dyDescent="0.2">
      <c r="H86" s="2" t="b">
        <v>0</v>
      </c>
    </row>
    <row r="87" spans="8:8" ht="14.25" customHeight="1" x14ac:dyDescent="0.2">
      <c r="H87" s="2" t="b">
        <v>0</v>
      </c>
    </row>
    <row r="88" spans="8:8" ht="14.25" customHeight="1" x14ac:dyDescent="0.2">
      <c r="H88" s="2" t="b">
        <v>0</v>
      </c>
    </row>
    <row r="89" spans="8:8" ht="14.25" customHeight="1" x14ac:dyDescent="0.2">
      <c r="H89" s="2" t="b">
        <v>0</v>
      </c>
    </row>
    <row r="90" spans="8:8" ht="14.25" customHeight="1" x14ac:dyDescent="0.2">
      <c r="H90" s="2" t="b">
        <v>0</v>
      </c>
    </row>
    <row r="91" spans="8:8" ht="14.25" customHeight="1" x14ac:dyDescent="0.2">
      <c r="H91" s="2" t="b">
        <v>0</v>
      </c>
    </row>
    <row r="92" spans="8:8" ht="14.25" customHeight="1" x14ac:dyDescent="0.2">
      <c r="H92" s="2" t="b">
        <v>0</v>
      </c>
    </row>
    <row r="93" spans="8:8" ht="14.25" customHeight="1" x14ac:dyDescent="0.2">
      <c r="H93" s="2" t="b">
        <v>0</v>
      </c>
    </row>
    <row r="94" spans="8:8" ht="14.25" customHeight="1" x14ac:dyDescent="0.2">
      <c r="H94" s="2" t="b">
        <v>0</v>
      </c>
    </row>
    <row r="95" spans="8:8" ht="14.25" customHeight="1" x14ac:dyDescent="0.2">
      <c r="H95" s="2" t="b">
        <v>0</v>
      </c>
    </row>
    <row r="96" spans="8:8" ht="14.25" customHeight="1" x14ac:dyDescent="0.2">
      <c r="H96" s="2" t="b">
        <v>0</v>
      </c>
    </row>
    <row r="97" spans="8:8" ht="14.25" customHeight="1" x14ac:dyDescent="0.2">
      <c r="H97" s="2" t="b">
        <v>0</v>
      </c>
    </row>
    <row r="98" spans="8:8" ht="14.25" customHeight="1" x14ac:dyDescent="0.2">
      <c r="H98" s="2" t="b">
        <v>0</v>
      </c>
    </row>
    <row r="99" spans="8:8" ht="14.25" customHeight="1" x14ac:dyDescent="0.2">
      <c r="H99" s="2" t="b">
        <v>0</v>
      </c>
    </row>
    <row r="100" spans="8:8" ht="14.25" customHeight="1" x14ac:dyDescent="0.2">
      <c r="H100" s="2" t="b">
        <v>0</v>
      </c>
    </row>
    <row r="101" spans="8:8" ht="14.25" customHeight="1" x14ac:dyDescent="0.2">
      <c r="H101" s="2" t="b">
        <v>0</v>
      </c>
    </row>
    <row r="102" spans="8:8" ht="14.25" customHeight="1" x14ac:dyDescent="0.2">
      <c r="H102" s="2" t="b">
        <v>0</v>
      </c>
    </row>
    <row r="103" spans="8:8" ht="14.25" customHeight="1" x14ac:dyDescent="0.2">
      <c r="H103" s="2" t="b">
        <v>0</v>
      </c>
    </row>
    <row r="104" spans="8:8" ht="14.25" customHeight="1" x14ac:dyDescent="0.2">
      <c r="H104" s="2" t="b">
        <v>0</v>
      </c>
    </row>
    <row r="105" spans="8:8" ht="14.25" customHeight="1" x14ac:dyDescent="0.2">
      <c r="H105" s="2" t="b">
        <v>0</v>
      </c>
    </row>
    <row r="106" spans="8:8" ht="14.25" customHeight="1" x14ac:dyDescent="0.2">
      <c r="H106" s="2" t="b">
        <v>0</v>
      </c>
    </row>
    <row r="107" spans="8:8" ht="14.25" customHeight="1" x14ac:dyDescent="0.2">
      <c r="H107" s="2" t="b">
        <v>0</v>
      </c>
    </row>
    <row r="108" spans="8:8" ht="14.25" customHeight="1" x14ac:dyDescent="0.2">
      <c r="H108" s="2" t="b">
        <v>0</v>
      </c>
    </row>
    <row r="109" spans="8:8" ht="14.25" customHeight="1" x14ac:dyDescent="0.2">
      <c r="H109" s="2" t="b">
        <v>0</v>
      </c>
    </row>
    <row r="110" spans="8:8" ht="14.25" customHeight="1" x14ac:dyDescent="0.2">
      <c r="H110" s="2" t="b">
        <v>0</v>
      </c>
    </row>
    <row r="111" spans="8:8" ht="14.25" customHeight="1" x14ac:dyDescent="0.2">
      <c r="H111" s="2" t="b">
        <v>0</v>
      </c>
    </row>
    <row r="112" spans="8:8" ht="14.25" customHeight="1" x14ac:dyDescent="0.2">
      <c r="H112" s="2" t="b">
        <v>0</v>
      </c>
    </row>
    <row r="113" spans="8:8" ht="14.25" customHeight="1" x14ac:dyDescent="0.2">
      <c r="H113" s="2" t="b">
        <v>0</v>
      </c>
    </row>
    <row r="114" spans="8:8" ht="14.25" customHeight="1" x14ac:dyDescent="0.2">
      <c r="H114" s="2" t="b">
        <v>0</v>
      </c>
    </row>
    <row r="115" spans="8:8" ht="14.25" customHeight="1" x14ac:dyDescent="0.2">
      <c r="H115" s="2" t="b">
        <v>0</v>
      </c>
    </row>
    <row r="116" spans="8:8" ht="14.25" customHeight="1" x14ac:dyDescent="0.2">
      <c r="H116" s="2" t="b">
        <v>0</v>
      </c>
    </row>
    <row r="117" spans="8:8" ht="14.25" customHeight="1" x14ac:dyDescent="0.2">
      <c r="H117" s="2" t="b">
        <v>0</v>
      </c>
    </row>
    <row r="118" spans="8:8" ht="14.25" customHeight="1" x14ac:dyDescent="0.2">
      <c r="H118" s="2" t="b">
        <v>0</v>
      </c>
    </row>
    <row r="119" spans="8:8" ht="14.25" customHeight="1" x14ac:dyDescent="0.2">
      <c r="H119" s="2" t="b">
        <v>0</v>
      </c>
    </row>
    <row r="120" spans="8:8" ht="14.25" customHeight="1" x14ac:dyDescent="0.2">
      <c r="H120" s="2" t="b">
        <v>0</v>
      </c>
    </row>
    <row r="121" spans="8:8" ht="14.25" customHeight="1" x14ac:dyDescent="0.2">
      <c r="H121" s="2" t="b">
        <v>0</v>
      </c>
    </row>
    <row r="122" spans="8:8" ht="14.25" customHeight="1" x14ac:dyDescent="0.2">
      <c r="H122" s="2" t="b">
        <v>0</v>
      </c>
    </row>
    <row r="123" spans="8:8" ht="14.25" customHeight="1" x14ac:dyDescent="0.2">
      <c r="H123" s="2" t="b">
        <v>0</v>
      </c>
    </row>
    <row r="124" spans="8:8" ht="14.25" customHeight="1" x14ac:dyDescent="0.2">
      <c r="H124" s="2" t="b">
        <v>0</v>
      </c>
    </row>
    <row r="125" spans="8:8" ht="14.25" customHeight="1" x14ac:dyDescent="0.2">
      <c r="H125" s="2" t="b">
        <v>0</v>
      </c>
    </row>
    <row r="126" spans="8:8" ht="14.25" customHeight="1" x14ac:dyDescent="0.2">
      <c r="H126" s="2" t="b">
        <v>0</v>
      </c>
    </row>
    <row r="127" spans="8:8" ht="14.25" customHeight="1" x14ac:dyDescent="0.2">
      <c r="H127" s="2" t="b">
        <v>0</v>
      </c>
    </row>
    <row r="128" spans="8:8" ht="14.25" customHeight="1" x14ac:dyDescent="0.2">
      <c r="H128" s="2" t="b">
        <v>0</v>
      </c>
    </row>
    <row r="129" spans="8:8" ht="14.25" customHeight="1" x14ac:dyDescent="0.2">
      <c r="H129" s="2" t="b">
        <v>0</v>
      </c>
    </row>
    <row r="130" spans="8:8" ht="14.25" customHeight="1" x14ac:dyDescent="0.2">
      <c r="H130" s="2" t="b">
        <v>0</v>
      </c>
    </row>
    <row r="131" spans="8:8" ht="14.25" customHeight="1" x14ac:dyDescent="0.2">
      <c r="H131" s="2" t="b">
        <v>0</v>
      </c>
    </row>
    <row r="132" spans="8:8" ht="14.25" customHeight="1" x14ac:dyDescent="0.2">
      <c r="H132" s="2" t="b">
        <v>0</v>
      </c>
    </row>
    <row r="133" spans="8:8" ht="14.25" customHeight="1" x14ac:dyDescent="0.2">
      <c r="H133" s="2" t="b">
        <v>0</v>
      </c>
    </row>
    <row r="134" spans="8:8" ht="14.25" customHeight="1" x14ac:dyDescent="0.2">
      <c r="H134" s="2" t="b">
        <v>0</v>
      </c>
    </row>
    <row r="135" spans="8:8" ht="14.25" customHeight="1" x14ac:dyDescent="0.2">
      <c r="H135" s="2" t="b">
        <v>0</v>
      </c>
    </row>
    <row r="136" spans="8:8" ht="14.25" customHeight="1" x14ac:dyDescent="0.2">
      <c r="H136" s="2" t="b">
        <v>0</v>
      </c>
    </row>
    <row r="137" spans="8:8" ht="14.25" customHeight="1" x14ac:dyDescent="0.2">
      <c r="H137" s="2" t="b">
        <v>0</v>
      </c>
    </row>
    <row r="138" spans="8:8" ht="14.25" customHeight="1" x14ac:dyDescent="0.2">
      <c r="H138" s="2" t="b">
        <v>0</v>
      </c>
    </row>
    <row r="139" spans="8:8" ht="14.25" customHeight="1" x14ac:dyDescent="0.2">
      <c r="H139" s="2" t="b">
        <v>0</v>
      </c>
    </row>
    <row r="140" spans="8:8" ht="14.25" customHeight="1" x14ac:dyDescent="0.2">
      <c r="H140" s="2" t="b">
        <v>0</v>
      </c>
    </row>
    <row r="141" spans="8:8" ht="14.25" customHeight="1" x14ac:dyDescent="0.2">
      <c r="H141" s="2" t="b">
        <v>0</v>
      </c>
    </row>
    <row r="142" spans="8:8" ht="14.25" customHeight="1" x14ac:dyDescent="0.2">
      <c r="H142" s="2" t="b">
        <v>0</v>
      </c>
    </row>
    <row r="143" spans="8:8" ht="14.25" customHeight="1" x14ac:dyDescent="0.2">
      <c r="H143" s="2" t="b">
        <v>0</v>
      </c>
    </row>
    <row r="144" spans="8:8" ht="14.25" customHeight="1" x14ac:dyDescent="0.2">
      <c r="H144" s="2" t="b">
        <v>0</v>
      </c>
    </row>
    <row r="145" spans="8:8" ht="14.25" customHeight="1" x14ac:dyDescent="0.2">
      <c r="H145" s="2" t="b">
        <v>0</v>
      </c>
    </row>
    <row r="146" spans="8:8" ht="14.25" customHeight="1" x14ac:dyDescent="0.2">
      <c r="H146" s="2" t="b">
        <v>0</v>
      </c>
    </row>
    <row r="147" spans="8:8" ht="14.25" customHeight="1" x14ac:dyDescent="0.2">
      <c r="H147" s="2" t="b">
        <v>0</v>
      </c>
    </row>
    <row r="148" spans="8:8" ht="14.25" customHeight="1" x14ac:dyDescent="0.2">
      <c r="H148" s="2" t="b">
        <v>0</v>
      </c>
    </row>
    <row r="149" spans="8:8" ht="14.25" customHeight="1" x14ac:dyDescent="0.2">
      <c r="H149" s="2" t="b">
        <v>0</v>
      </c>
    </row>
    <row r="150" spans="8:8" ht="14.25" customHeight="1" x14ac:dyDescent="0.2">
      <c r="H150" s="2" t="b">
        <v>0</v>
      </c>
    </row>
    <row r="151" spans="8:8" ht="14.25" customHeight="1" x14ac:dyDescent="0.2">
      <c r="H151" s="2" t="b">
        <v>0</v>
      </c>
    </row>
    <row r="152" spans="8:8" ht="14.25" customHeight="1" x14ac:dyDescent="0.2">
      <c r="H152" s="2" t="b">
        <v>0</v>
      </c>
    </row>
    <row r="153" spans="8:8" ht="14.25" customHeight="1" x14ac:dyDescent="0.2">
      <c r="H153" s="2" t="b">
        <v>0</v>
      </c>
    </row>
    <row r="154" spans="8:8" ht="14.25" customHeight="1" x14ac:dyDescent="0.2">
      <c r="H154" s="2" t="b">
        <v>0</v>
      </c>
    </row>
    <row r="155" spans="8:8" ht="14.25" customHeight="1" x14ac:dyDescent="0.2">
      <c r="H155" s="2" t="b">
        <v>0</v>
      </c>
    </row>
    <row r="156" spans="8:8" ht="14.25" customHeight="1" x14ac:dyDescent="0.2">
      <c r="H156" s="2" t="b">
        <v>0</v>
      </c>
    </row>
    <row r="157" spans="8:8" ht="14.25" customHeight="1" x14ac:dyDescent="0.2">
      <c r="H157" s="2" t="b">
        <v>0</v>
      </c>
    </row>
    <row r="158" spans="8:8" ht="14.25" customHeight="1" x14ac:dyDescent="0.2">
      <c r="H158" s="2" t="b">
        <v>0</v>
      </c>
    </row>
    <row r="159" spans="8:8" ht="14.25" customHeight="1" x14ac:dyDescent="0.2">
      <c r="H159" s="2" t="b">
        <v>0</v>
      </c>
    </row>
    <row r="160" spans="8:8" ht="14.25" customHeight="1" x14ac:dyDescent="0.2">
      <c r="H160" s="2" t="b">
        <v>0</v>
      </c>
    </row>
    <row r="161" spans="8:8" ht="14.25" customHeight="1" x14ac:dyDescent="0.2">
      <c r="H161" s="2" t="b">
        <v>0</v>
      </c>
    </row>
    <row r="162" spans="8:8" ht="14.25" customHeight="1" x14ac:dyDescent="0.2">
      <c r="H162" s="2" t="b">
        <v>0</v>
      </c>
    </row>
    <row r="163" spans="8:8" ht="14.25" customHeight="1" x14ac:dyDescent="0.2">
      <c r="H163" s="2" t="b">
        <v>0</v>
      </c>
    </row>
    <row r="164" spans="8:8" ht="14.25" customHeight="1" x14ac:dyDescent="0.2">
      <c r="H164" s="2" t="b">
        <v>0</v>
      </c>
    </row>
    <row r="165" spans="8:8" ht="14.25" customHeight="1" x14ac:dyDescent="0.2">
      <c r="H165" s="2" t="b">
        <v>0</v>
      </c>
    </row>
    <row r="166" spans="8:8" ht="14.25" customHeight="1" x14ac:dyDescent="0.2">
      <c r="H166" s="2" t="b">
        <v>0</v>
      </c>
    </row>
    <row r="167" spans="8:8" ht="14.25" customHeight="1" x14ac:dyDescent="0.2">
      <c r="H167" s="2" t="b">
        <v>0</v>
      </c>
    </row>
    <row r="168" spans="8:8" ht="14.25" customHeight="1" x14ac:dyDescent="0.2">
      <c r="H168" s="2" t="b">
        <v>0</v>
      </c>
    </row>
    <row r="169" spans="8:8" ht="14.25" customHeight="1" x14ac:dyDescent="0.2">
      <c r="H169" s="2" t="b">
        <v>0</v>
      </c>
    </row>
    <row r="170" spans="8:8" ht="14.25" customHeight="1" x14ac:dyDescent="0.2">
      <c r="H170" s="2" t="b">
        <v>0</v>
      </c>
    </row>
    <row r="171" spans="8:8" ht="14.25" customHeight="1" x14ac:dyDescent="0.2">
      <c r="H171" s="2" t="b">
        <v>0</v>
      </c>
    </row>
    <row r="172" spans="8:8" ht="14.25" customHeight="1" x14ac:dyDescent="0.2">
      <c r="H172" s="2" t="b">
        <v>0</v>
      </c>
    </row>
    <row r="173" spans="8:8" ht="14.25" customHeight="1" x14ac:dyDescent="0.2">
      <c r="H173" s="2" t="b">
        <v>0</v>
      </c>
    </row>
    <row r="174" spans="8:8" ht="14.25" customHeight="1" x14ac:dyDescent="0.2">
      <c r="H174" s="2" t="b">
        <v>0</v>
      </c>
    </row>
    <row r="175" spans="8:8" ht="14.25" customHeight="1" x14ac:dyDescent="0.2">
      <c r="H175" s="2" t="b">
        <v>0</v>
      </c>
    </row>
    <row r="176" spans="8:8" ht="14.25" customHeight="1" x14ac:dyDescent="0.2">
      <c r="H176" s="2" t="b">
        <v>0</v>
      </c>
    </row>
    <row r="177" spans="8:8" ht="14.25" customHeight="1" x14ac:dyDescent="0.2">
      <c r="H177" s="2" t="b">
        <v>0</v>
      </c>
    </row>
    <row r="178" spans="8:8" ht="14.25" customHeight="1" x14ac:dyDescent="0.2">
      <c r="H178" s="2" t="b">
        <v>0</v>
      </c>
    </row>
    <row r="179" spans="8:8" ht="14.25" customHeight="1" x14ac:dyDescent="0.2">
      <c r="H179" s="2" t="b">
        <v>0</v>
      </c>
    </row>
    <row r="180" spans="8:8" ht="14.25" customHeight="1" x14ac:dyDescent="0.2">
      <c r="H180" s="2" t="b">
        <v>0</v>
      </c>
    </row>
    <row r="181" spans="8:8" ht="14.25" customHeight="1" x14ac:dyDescent="0.2">
      <c r="H181" s="2" t="b">
        <v>0</v>
      </c>
    </row>
    <row r="182" spans="8:8" ht="14.25" customHeight="1" x14ac:dyDescent="0.2">
      <c r="H182" s="2" t="b">
        <v>0</v>
      </c>
    </row>
    <row r="183" spans="8:8" ht="14.25" customHeight="1" x14ac:dyDescent="0.2">
      <c r="H183" s="2" t="b">
        <v>0</v>
      </c>
    </row>
    <row r="184" spans="8:8" ht="14.25" customHeight="1" x14ac:dyDescent="0.2">
      <c r="H184" s="2" t="b">
        <v>0</v>
      </c>
    </row>
    <row r="185" spans="8:8" ht="14.25" customHeight="1" x14ac:dyDescent="0.2">
      <c r="H185" s="2" t="b">
        <v>0</v>
      </c>
    </row>
    <row r="186" spans="8:8" ht="14.25" customHeight="1" x14ac:dyDescent="0.2">
      <c r="H186" s="2" t="b">
        <v>0</v>
      </c>
    </row>
    <row r="187" spans="8:8" ht="14.25" customHeight="1" x14ac:dyDescent="0.2">
      <c r="H187" s="2" t="b">
        <v>0</v>
      </c>
    </row>
    <row r="188" spans="8:8" ht="14.25" customHeight="1" x14ac:dyDescent="0.2">
      <c r="H188" s="2" t="b">
        <v>0</v>
      </c>
    </row>
    <row r="189" spans="8:8" ht="14.25" customHeight="1" x14ac:dyDescent="0.2">
      <c r="H189" s="2" t="b">
        <v>0</v>
      </c>
    </row>
    <row r="190" spans="8:8" ht="14.25" customHeight="1" x14ac:dyDescent="0.2">
      <c r="H190" s="2" t="b">
        <v>0</v>
      </c>
    </row>
    <row r="191" spans="8:8" ht="14.25" customHeight="1" x14ac:dyDescent="0.2">
      <c r="H191" s="2" t="b">
        <v>0</v>
      </c>
    </row>
    <row r="192" spans="8:8" ht="14.25" customHeight="1" x14ac:dyDescent="0.2">
      <c r="H192" s="2" t="b">
        <v>0</v>
      </c>
    </row>
    <row r="193" spans="8:8" ht="14.25" customHeight="1" x14ac:dyDescent="0.2">
      <c r="H193" s="2" t="b">
        <v>0</v>
      </c>
    </row>
    <row r="194" spans="8:8" ht="14.25" customHeight="1" x14ac:dyDescent="0.2">
      <c r="H194" s="2" t="b">
        <v>0</v>
      </c>
    </row>
    <row r="195" spans="8:8" ht="14.25" customHeight="1" x14ac:dyDescent="0.2">
      <c r="H195" s="2" t="b">
        <v>0</v>
      </c>
    </row>
    <row r="196" spans="8:8" ht="14.25" customHeight="1" x14ac:dyDescent="0.2">
      <c r="H196" s="2" t="b">
        <v>0</v>
      </c>
    </row>
    <row r="197" spans="8:8" ht="14.25" customHeight="1" x14ac:dyDescent="0.2">
      <c r="H197" s="2" t="b">
        <v>0</v>
      </c>
    </row>
    <row r="198" spans="8:8" ht="14.25" customHeight="1" x14ac:dyDescent="0.2">
      <c r="H198" s="2" t="b">
        <v>0</v>
      </c>
    </row>
    <row r="199" spans="8:8" ht="14.25" customHeight="1" x14ac:dyDescent="0.2">
      <c r="H199" s="2" t="b">
        <v>0</v>
      </c>
    </row>
    <row r="200" spans="8:8" ht="14.25" customHeight="1" x14ac:dyDescent="0.2">
      <c r="H200" s="2" t="b">
        <v>0</v>
      </c>
    </row>
    <row r="201" spans="8:8" ht="14.25" customHeight="1" x14ac:dyDescent="0.2">
      <c r="H201" s="2" t="b">
        <v>0</v>
      </c>
    </row>
    <row r="202" spans="8:8" ht="14.25" customHeight="1" x14ac:dyDescent="0.2">
      <c r="H202" s="2" t="b">
        <v>0</v>
      </c>
    </row>
    <row r="203" spans="8:8" ht="14.25" customHeight="1" x14ac:dyDescent="0.2">
      <c r="H203" s="2" t="b">
        <v>0</v>
      </c>
    </row>
    <row r="204" spans="8:8" ht="14.25" customHeight="1" x14ac:dyDescent="0.2">
      <c r="H204" s="2" t="b">
        <v>0</v>
      </c>
    </row>
    <row r="205" spans="8:8" ht="14.25" customHeight="1" x14ac:dyDescent="0.2">
      <c r="H205" s="2" t="b">
        <v>0</v>
      </c>
    </row>
    <row r="206" spans="8:8" ht="14.25" customHeight="1" x14ac:dyDescent="0.2">
      <c r="H206" s="2" t="b">
        <v>0</v>
      </c>
    </row>
    <row r="207" spans="8:8" ht="14.25" customHeight="1" x14ac:dyDescent="0.2">
      <c r="H207" s="2" t="b">
        <v>0</v>
      </c>
    </row>
    <row r="208" spans="8:8" ht="14.25" customHeight="1" x14ac:dyDescent="0.2">
      <c r="H208" s="2" t="b">
        <v>0</v>
      </c>
    </row>
    <row r="209" spans="8:8" ht="14.25" customHeight="1" x14ac:dyDescent="0.2">
      <c r="H209" s="2" t="b">
        <v>0</v>
      </c>
    </row>
    <row r="210" spans="8:8" ht="14.25" customHeight="1" x14ac:dyDescent="0.2">
      <c r="H210" s="2" t="b">
        <v>0</v>
      </c>
    </row>
    <row r="211" spans="8:8" ht="14.25" customHeight="1" x14ac:dyDescent="0.2">
      <c r="H211" s="2" t="b">
        <v>0</v>
      </c>
    </row>
    <row r="212" spans="8:8" ht="14.25" customHeight="1" x14ac:dyDescent="0.2">
      <c r="H212" s="2" t="b">
        <v>0</v>
      </c>
    </row>
    <row r="213" spans="8:8" ht="14.25" customHeight="1" x14ac:dyDescent="0.2">
      <c r="H213" s="2" t="b">
        <v>0</v>
      </c>
    </row>
    <row r="214" spans="8:8" ht="14.25" customHeight="1" x14ac:dyDescent="0.2">
      <c r="H214" s="2" t="b">
        <v>0</v>
      </c>
    </row>
    <row r="215" spans="8:8" ht="14.25" customHeight="1" x14ac:dyDescent="0.2">
      <c r="H215" s="2" t="b">
        <v>0</v>
      </c>
    </row>
    <row r="216" spans="8:8" ht="14.25" customHeight="1" x14ac:dyDescent="0.2">
      <c r="H216" s="2" t="b">
        <v>0</v>
      </c>
    </row>
    <row r="217" spans="8:8" ht="14.25" customHeight="1" x14ac:dyDescent="0.2">
      <c r="H217" s="2" t="b">
        <v>0</v>
      </c>
    </row>
    <row r="218" spans="8:8" ht="14.25" customHeight="1" x14ac:dyDescent="0.2">
      <c r="H218" s="2" t="b">
        <v>0</v>
      </c>
    </row>
    <row r="219" spans="8:8" ht="14.25" customHeight="1" x14ac:dyDescent="0.2">
      <c r="H219" s="2" t="b">
        <v>0</v>
      </c>
    </row>
    <row r="220" spans="8:8" ht="14.25" customHeight="1" x14ac:dyDescent="0.2">
      <c r="H220" s="2" t="b">
        <v>0</v>
      </c>
    </row>
    <row r="221" spans="8:8" ht="14.25" customHeight="1" x14ac:dyDescent="0.2">
      <c r="H221" s="2" t="b">
        <v>0</v>
      </c>
    </row>
    <row r="222" spans="8:8" ht="14.25" customHeight="1" x14ac:dyDescent="0.2">
      <c r="H222" s="2" t="b">
        <v>0</v>
      </c>
    </row>
    <row r="223" spans="8:8" ht="14.25" customHeight="1" x14ac:dyDescent="0.2">
      <c r="H223" s="2" t="b">
        <v>0</v>
      </c>
    </row>
    <row r="224" spans="8:8" ht="14.25" customHeight="1" x14ac:dyDescent="0.2">
      <c r="H224" s="2" t="b">
        <v>0</v>
      </c>
    </row>
    <row r="225" spans="8:8" ht="14.25" customHeight="1" x14ac:dyDescent="0.2">
      <c r="H225" s="2" t="b">
        <v>0</v>
      </c>
    </row>
    <row r="226" spans="8:8" ht="14.25" customHeight="1" x14ac:dyDescent="0.2">
      <c r="H226" s="2" t="b">
        <v>0</v>
      </c>
    </row>
    <row r="227" spans="8:8" ht="14.25" customHeight="1" x14ac:dyDescent="0.2">
      <c r="H227" s="2" t="b">
        <v>0</v>
      </c>
    </row>
    <row r="228" spans="8:8" ht="14.25" customHeight="1" x14ac:dyDescent="0.2">
      <c r="H228" s="2" t="b">
        <v>0</v>
      </c>
    </row>
    <row r="229" spans="8:8" ht="14.25" customHeight="1" x14ac:dyDescent="0.2">
      <c r="H229" s="2" t="b">
        <v>0</v>
      </c>
    </row>
    <row r="230" spans="8:8" ht="14.25" customHeight="1" x14ac:dyDescent="0.2">
      <c r="H230" s="2" t="b">
        <v>0</v>
      </c>
    </row>
    <row r="231" spans="8:8" ht="14.25" customHeight="1" x14ac:dyDescent="0.2">
      <c r="H231" s="2" t="b">
        <v>0</v>
      </c>
    </row>
    <row r="232" spans="8:8" ht="14.25" customHeight="1" x14ac:dyDescent="0.2">
      <c r="H232" s="2" t="b">
        <v>0</v>
      </c>
    </row>
    <row r="233" spans="8:8" ht="14.25" customHeight="1" x14ac:dyDescent="0.2">
      <c r="H233" s="2" t="b">
        <v>0</v>
      </c>
    </row>
    <row r="234" spans="8:8" ht="14.25" customHeight="1" x14ac:dyDescent="0.2">
      <c r="H234" s="2" t="b">
        <v>0</v>
      </c>
    </row>
    <row r="235" spans="8:8" ht="14.25" customHeight="1" x14ac:dyDescent="0.2">
      <c r="H235" s="2" t="b">
        <v>0</v>
      </c>
    </row>
    <row r="236" spans="8:8" ht="14.25" customHeight="1" x14ac:dyDescent="0.2">
      <c r="H236" s="2" t="b">
        <v>0</v>
      </c>
    </row>
    <row r="237" spans="8:8" ht="14.25" customHeight="1" x14ac:dyDescent="0.2">
      <c r="H237" s="2" t="b">
        <v>0</v>
      </c>
    </row>
    <row r="238" spans="8:8" ht="14.25" customHeight="1" x14ac:dyDescent="0.2">
      <c r="H238" s="2" t="b">
        <v>0</v>
      </c>
    </row>
    <row r="239" spans="8:8" ht="14.25" customHeight="1" x14ac:dyDescent="0.2">
      <c r="H239" s="2" t="b">
        <v>0</v>
      </c>
    </row>
    <row r="240" spans="8:8" ht="14.25" customHeight="1" x14ac:dyDescent="0.2">
      <c r="H240" s="2" t="b">
        <v>0</v>
      </c>
    </row>
    <row r="241" spans="8:8" ht="14.25" customHeight="1" x14ac:dyDescent="0.2">
      <c r="H241" s="2" t="b">
        <v>0</v>
      </c>
    </row>
    <row r="242" spans="8:8" ht="14.25" customHeight="1" x14ac:dyDescent="0.2">
      <c r="H242" s="2" t="b">
        <v>0</v>
      </c>
    </row>
    <row r="243" spans="8:8" ht="14.25" customHeight="1" x14ac:dyDescent="0.2">
      <c r="H243" s="2" t="b">
        <v>0</v>
      </c>
    </row>
    <row r="244" spans="8:8" ht="14.25" customHeight="1" x14ac:dyDescent="0.2">
      <c r="H244" s="2" t="b">
        <v>0</v>
      </c>
    </row>
    <row r="245" spans="8:8" ht="14.25" customHeight="1" x14ac:dyDescent="0.2">
      <c r="H245" s="2" t="b">
        <v>0</v>
      </c>
    </row>
    <row r="246" spans="8:8" ht="14.25" customHeight="1" x14ac:dyDescent="0.2">
      <c r="H246" s="2" t="b">
        <v>0</v>
      </c>
    </row>
    <row r="247" spans="8:8" ht="14.25" customHeight="1" x14ac:dyDescent="0.2">
      <c r="H247" s="2" t="b">
        <v>0</v>
      </c>
    </row>
    <row r="248" spans="8:8" ht="14.25" customHeight="1" x14ac:dyDescent="0.2">
      <c r="H248" s="2" t="b">
        <v>0</v>
      </c>
    </row>
    <row r="249" spans="8:8" ht="14.25" customHeight="1" x14ac:dyDescent="0.2">
      <c r="H249" s="2" t="b">
        <v>0</v>
      </c>
    </row>
    <row r="250" spans="8:8" ht="14.25" customHeight="1" x14ac:dyDescent="0.2">
      <c r="H250" s="2" t="b">
        <v>0</v>
      </c>
    </row>
    <row r="251" spans="8:8" ht="14.25" customHeight="1" x14ac:dyDescent="0.2">
      <c r="H251" s="2" t="b">
        <v>0</v>
      </c>
    </row>
    <row r="252" spans="8:8" ht="14.25" customHeight="1" x14ac:dyDescent="0.2">
      <c r="H252" s="2" t="b">
        <v>0</v>
      </c>
    </row>
    <row r="253" spans="8:8" ht="14.25" customHeight="1" x14ac:dyDescent="0.2">
      <c r="H253" s="2" t="b">
        <v>0</v>
      </c>
    </row>
    <row r="254" spans="8:8" ht="14.25" customHeight="1" x14ac:dyDescent="0.2">
      <c r="H254" s="2" t="b">
        <v>0</v>
      </c>
    </row>
    <row r="255" spans="8:8" ht="14.25" customHeight="1" x14ac:dyDescent="0.2">
      <c r="H255" s="2" t="b">
        <v>0</v>
      </c>
    </row>
    <row r="256" spans="8:8" ht="14.25" customHeight="1" x14ac:dyDescent="0.2">
      <c r="H256" s="2" t="b">
        <v>0</v>
      </c>
    </row>
    <row r="257" spans="8:8" ht="14.25" customHeight="1" x14ac:dyDescent="0.2">
      <c r="H257" s="2" t="b">
        <v>0</v>
      </c>
    </row>
    <row r="258" spans="8:8" ht="14.25" customHeight="1" x14ac:dyDescent="0.2">
      <c r="H258" s="2" t="b">
        <v>0</v>
      </c>
    </row>
    <row r="259" spans="8:8" ht="14.25" customHeight="1" x14ac:dyDescent="0.2">
      <c r="H259" s="2" t="b">
        <v>0</v>
      </c>
    </row>
    <row r="260" spans="8:8" ht="14.25" customHeight="1" x14ac:dyDescent="0.2">
      <c r="H260" s="2" t="b">
        <v>0</v>
      </c>
    </row>
    <row r="261" spans="8:8" ht="14.25" customHeight="1" x14ac:dyDescent="0.2">
      <c r="H261" s="2" t="b">
        <v>0</v>
      </c>
    </row>
    <row r="262" spans="8:8" ht="14.25" customHeight="1" x14ac:dyDescent="0.2">
      <c r="H262" s="2" t="b">
        <v>0</v>
      </c>
    </row>
    <row r="263" spans="8:8" ht="14.25" customHeight="1" x14ac:dyDescent="0.2">
      <c r="H263" s="2" t="b">
        <v>0</v>
      </c>
    </row>
    <row r="264" spans="8:8" ht="14.25" customHeight="1" x14ac:dyDescent="0.2">
      <c r="H264" s="2" t="b">
        <v>0</v>
      </c>
    </row>
    <row r="265" spans="8:8" ht="14.25" customHeight="1" x14ac:dyDescent="0.2">
      <c r="H265" s="2" t="b">
        <v>0</v>
      </c>
    </row>
    <row r="266" spans="8:8" ht="14.25" customHeight="1" x14ac:dyDescent="0.2">
      <c r="H266" s="2" t="b">
        <v>0</v>
      </c>
    </row>
    <row r="267" spans="8:8" ht="14.25" customHeight="1" x14ac:dyDescent="0.2">
      <c r="H267" s="2" t="b">
        <v>0</v>
      </c>
    </row>
    <row r="268" spans="8:8" ht="14.25" customHeight="1" x14ac:dyDescent="0.2">
      <c r="H268" s="2" t="b">
        <v>0</v>
      </c>
    </row>
    <row r="269" spans="8:8" ht="14.25" customHeight="1" x14ac:dyDescent="0.2">
      <c r="H269" s="2" t="b">
        <v>0</v>
      </c>
    </row>
    <row r="270" spans="8:8" ht="14.25" customHeight="1" x14ac:dyDescent="0.2">
      <c r="H270" s="2" t="b">
        <v>0</v>
      </c>
    </row>
    <row r="271" spans="8:8" ht="14.25" customHeight="1" x14ac:dyDescent="0.2">
      <c r="H271" s="2" t="b">
        <v>0</v>
      </c>
    </row>
    <row r="272" spans="8:8" ht="14.25" customHeight="1" x14ac:dyDescent="0.2">
      <c r="H272" s="2" t="b">
        <v>0</v>
      </c>
    </row>
    <row r="273" spans="8:8" ht="14.25" customHeight="1" x14ac:dyDescent="0.2">
      <c r="H273" s="2" t="b">
        <v>0</v>
      </c>
    </row>
    <row r="274" spans="8:8" ht="14.25" customHeight="1" x14ac:dyDescent="0.2">
      <c r="H274" s="2" t="b">
        <v>0</v>
      </c>
    </row>
    <row r="275" spans="8:8" ht="14.25" customHeight="1" x14ac:dyDescent="0.2">
      <c r="H275" s="2" t="b">
        <v>0</v>
      </c>
    </row>
    <row r="276" spans="8:8" ht="14.25" customHeight="1" x14ac:dyDescent="0.2">
      <c r="H276" s="2" t="b">
        <v>0</v>
      </c>
    </row>
    <row r="277" spans="8:8" ht="14.25" customHeight="1" x14ac:dyDescent="0.2">
      <c r="H277" s="2" t="b">
        <v>0</v>
      </c>
    </row>
    <row r="278" spans="8:8" ht="14.25" customHeight="1" x14ac:dyDescent="0.2">
      <c r="H278" s="2" t="b">
        <v>0</v>
      </c>
    </row>
    <row r="279" spans="8:8" ht="14.25" customHeight="1" x14ac:dyDescent="0.2">
      <c r="H279" s="2" t="b">
        <v>0</v>
      </c>
    </row>
    <row r="280" spans="8:8" ht="14.25" customHeight="1" x14ac:dyDescent="0.2">
      <c r="H280" s="2" t="b">
        <v>0</v>
      </c>
    </row>
    <row r="281" spans="8:8" ht="14.25" customHeight="1" x14ac:dyDescent="0.2">
      <c r="H281" s="2" t="b">
        <v>0</v>
      </c>
    </row>
    <row r="282" spans="8:8" ht="14.25" customHeight="1" x14ac:dyDescent="0.2">
      <c r="H282" s="2" t="b">
        <v>0</v>
      </c>
    </row>
    <row r="283" spans="8:8" ht="14.25" customHeight="1" x14ac:dyDescent="0.2">
      <c r="H283" s="2" t="b">
        <v>0</v>
      </c>
    </row>
    <row r="284" spans="8:8" ht="14.25" customHeight="1" x14ac:dyDescent="0.2">
      <c r="H284" s="2" t="b">
        <v>0</v>
      </c>
    </row>
    <row r="285" spans="8:8" ht="14.25" customHeight="1" x14ac:dyDescent="0.2">
      <c r="H285" s="2" t="b">
        <v>0</v>
      </c>
    </row>
    <row r="286" spans="8:8" ht="14.25" customHeight="1" x14ac:dyDescent="0.2">
      <c r="H286" s="2" t="b">
        <v>0</v>
      </c>
    </row>
    <row r="287" spans="8:8" ht="14.25" customHeight="1" x14ac:dyDescent="0.2">
      <c r="H287" s="2" t="b">
        <v>0</v>
      </c>
    </row>
    <row r="288" spans="8:8" ht="14.25" customHeight="1" x14ac:dyDescent="0.2">
      <c r="H288" s="2" t="b">
        <v>0</v>
      </c>
    </row>
    <row r="289" spans="8:8" ht="14.25" customHeight="1" x14ac:dyDescent="0.2">
      <c r="H289" s="2" t="b">
        <v>0</v>
      </c>
    </row>
    <row r="290" spans="8:8" ht="14.25" customHeight="1" x14ac:dyDescent="0.2">
      <c r="H290" s="2" t="b">
        <v>0</v>
      </c>
    </row>
    <row r="291" spans="8:8" ht="14.25" customHeight="1" x14ac:dyDescent="0.2">
      <c r="H291" s="2" t="b">
        <v>0</v>
      </c>
    </row>
    <row r="292" spans="8:8" ht="14.25" customHeight="1" x14ac:dyDescent="0.2">
      <c r="H292" s="2" t="b">
        <v>0</v>
      </c>
    </row>
    <row r="293" spans="8:8" ht="14.25" customHeight="1" x14ac:dyDescent="0.2">
      <c r="H293" s="2" t="b">
        <v>0</v>
      </c>
    </row>
    <row r="294" spans="8:8" ht="14.25" customHeight="1" x14ac:dyDescent="0.2">
      <c r="H294" s="2" t="b">
        <v>0</v>
      </c>
    </row>
    <row r="295" spans="8:8" ht="14.25" customHeight="1" x14ac:dyDescent="0.2">
      <c r="H295" s="2" t="b">
        <v>0</v>
      </c>
    </row>
    <row r="296" spans="8:8" ht="14.25" customHeight="1" x14ac:dyDescent="0.2">
      <c r="H296" s="2" t="b">
        <v>0</v>
      </c>
    </row>
    <row r="297" spans="8:8" ht="14.25" customHeight="1" x14ac:dyDescent="0.2">
      <c r="H297" s="2" t="b">
        <v>0</v>
      </c>
    </row>
    <row r="298" spans="8:8" ht="14.25" customHeight="1" x14ac:dyDescent="0.2">
      <c r="H298" s="2" t="b">
        <v>0</v>
      </c>
    </row>
    <row r="299" spans="8:8" ht="14.25" customHeight="1" x14ac:dyDescent="0.2">
      <c r="H299" s="2" t="b">
        <v>0</v>
      </c>
    </row>
    <row r="300" spans="8:8" ht="14.25" customHeight="1" x14ac:dyDescent="0.2">
      <c r="H300" s="2" t="b">
        <v>0</v>
      </c>
    </row>
    <row r="301" spans="8:8" ht="14.25" customHeight="1" x14ac:dyDescent="0.2">
      <c r="H301" s="2" t="b">
        <v>0</v>
      </c>
    </row>
    <row r="302" spans="8:8" ht="14.25" customHeight="1" x14ac:dyDescent="0.2">
      <c r="H302" s="2" t="b">
        <v>0</v>
      </c>
    </row>
    <row r="303" spans="8:8" ht="14.25" customHeight="1" x14ac:dyDescent="0.2">
      <c r="H303" s="2" t="b">
        <v>0</v>
      </c>
    </row>
    <row r="304" spans="8:8" ht="14.25" customHeight="1" x14ac:dyDescent="0.2">
      <c r="H304" s="2" t="b">
        <v>0</v>
      </c>
    </row>
    <row r="305" spans="8:8" ht="14.25" customHeight="1" x14ac:dyDescent="0.2">
      <c r="H305" s="2" t="b">
        <v>0</v>
      </c>
    </row>
    <row r="306" spans="8:8" ht="14.25" customHeight="1" x14ac:dyDescent="0.2">
      <c r="H306" s="2" t="b">
        <v>0</v>
      </c>
    </row>
    <row r="307" spans="8:8" ht="14.25" customHeight="1" x14ac:dyDescent="0.2">
      <c r="H307" s="2" t="b">
        <v>0</v>
      </c>
    </row>
    <row r="308" spans="8:8" ht="14.25" customHeight="1" x14ac:dyDescent="0.2">
      <c r="H308" s="2" t="b">
        <v>0</v>
      </c>
    </row>
    <row r="309" spans="8:8" ht="14.25" customHeight="1" x14ac:dyDescent="0.2">
      <c r="H309" s="2" t="b">
        <v>0</v>
      </c>
    </row>
    <row r="310" spans="8:8" ht="14.25" customHeight="1" x14ac:dyDescent="0.2">
      <c r="H310" s="2" t="b">
        <v>0</v>
      </c>
    </row>
    <row r="311" spans="8:8" ht="14.25" customHeight="1" x14ac:dyDescent="0.2">
      <c r="H311" s="2" t="b">
        <v>0</v>
      </c>
    </row>
    <row r="312" spans="8:8" ht="14.25" customHeight="1" x14ac:dyDescent="0.2">
      <c r="H312" s="2" t="b">
        <v>0</v>
      </c>
    </row>
    <row r="313" spans="8:8" ht="14.25" customHeight="1" x14ac:dyDescent="0.2">
      <c r="H313" s="2" t="b">
        <v>0</v>
      </c>
    </row>
    <row r="314" spans="8:8" ht="14.25" customHeight="1" x14ac:dyDescent="0.2">
      <c r="H314" s="2" t="b">
        <v>0</v>
      </c>
    </row>
    <row r="315" spans="8:8" ht="14.25" customHeight="1" x14ac:dyDescent="0.2">
      <c r="H315" s="2" t="b">
        <v>0</v>
      </c>
    </row>
    <row r="316" spans="8:8" ht="14.25" customHeight="1" x14ac:dyDescent="0.2">
      <c r="H316" s="2" t="b">
        <v>0</v>
      </c>
    </row>
    <row r="317" spans="8:8" ht="14.25" customHeight="1" x14ac:dyDescent="0.2">
      <c r="H317" s="2" t="b">
        <v>0</v>
      </c>
    </row>
    <row r="318" spans="8:8" ht="14.25" customHeight="1" x14ac:dyDescent="0.2">
      <c r="H318" s="2" t="b">
        <v>0</v>
      </c>
    </row>
    <row r="319" spans="8:8" ht="14.25" customHeight="1" x14ac:dyDescent="0.2">
      <c r="H319" s="2" t="b">
        <v>0</v>
      </c>
    </row>
    <row r="320" spans="8:8" ht="14.25" customHeight="1" x14ac:dyDescent="0.2">
      <c r="H320" s="2" t="b">
        <v>0</v>
      </c>
    </row>
    <row r="321" spans="8:8" ht="14.25" customHeight="1" x14ac:dyDescent="0.2">
      <c r="H321" s="2" t="b">
        <v>0</v>
      </c>
    </row>
    <row r="322" spans="8:8" ht="14.25" customHeight="1" x14ac:dyDescent="0.2">
      <c r="H322" s="2" t="b">
        <v>0</v>
      </c>
    </row>
    <row r="323" spans="8:8" ht="14.25" customHeight="1" x14ac:dyDescent="0.2">
      <c r="H323" s="2" t="b">
        <v>0</v>
      </c>
    </row>
    <row r="324" spans="8:8" ht="14.25" customHeight="1" x14ac:dyDescent="0.2">
      <c r="H324" s="2" t="b">
        <v>0</v>
      </c>
    </row>
    <row r="325" spans="8:8" ht="14.25" customHeight="1" x14ac:dyDescent="0.2">
      <c r="H325" s="2" t="b">
        <v>0</v>
      </c>
    </row>
    <row r="326" spans="8:8" ht="14.25" customHeight="1" x14ac:dyDescent="0.2">
      <c r="H326" s="2" t="b">
        <v>0</v>
      </c>
    </row>
    <row r="327" spans="8:8" ht="14.25" customHeight="1" x14ac:dyDescent="0.2">
      <c r="H327" s="2" t="b">
        <v>0</v>
      </c>
    </row>
    <row r="328" spans="8:8" ht="14.25" customHeight="1" x14ac:dyDescent="0.2">
      <c r="H328" s="2" t="b">
        <v>0</v>
      </c>
    </row>
    <row r="329" spans="8:8" ht="14.25" customHeight="1" x14ac:dyDescent="0.2">
      <c r="H329" s="2" t="b">
        <v>0</v>
      </c>
    </row>
    <row r="330" spans="8:8" ht="14.25" customHeight="1" x14ac:dyDescent="0.2">
      <c r="H330" s="2" t="b">
        <v>0</v>
      </c>
    </row>
    <row r="331" spans="8:8" ht="14.25" customHeight="1" x14ac:dyDescent="0.2">
      <c r="H331" s="2" t="b">
        <v>0</v>
      </c>
    </row>
    <row r="332" spans="8:8" ht="14.25" customHeight="1" x14ac:dyDescent="0.2">
      <c r="H332" s="2" t="b">
        <v>0</v>
      </c>
    </row>
    <row r="333" spans="8:8" ht="14.25" customHeight="1" x14ac:dyDescent="0.2">
      <c r="H333" s="2" t="b">
        <v>0</v>
      </c>
    </row>
    <row r="334" spans="8:8" ht="14.25" customHeight="1" x14ac:dyDescent="0.2">
      <c r="H334" s="2" t="b">
        <v>0</v>
      </c>
    </row>
    <row r="335" spans="8:8" ht="14.25" customHeight="1" x14ac:dyDescent="0.2">
      <c r="H335" s="2" t="b">
        <v>0</v>
      </c>
    </row>
    <row r="336" spans="8:8" ht="14.25" customHeight="1" x14ac:dyDescent="0.2">
      <c r="H336" s="2" t="b">
        <v>0</v>
      </c>
    </row>
    <row r="337" spans="8:8" ht="14.25" customHeight="1" x14ac:dyDescent="0.2">
      <c r="H337" s="2" t="b">
        <v>0</v>
      </c>
    </row>
    <row r="338" spans="8:8" ht="14.25" customHeight="1" x14ac:dyDescent="0.2">
      <c r="H338" s="2" t="b">
        <v>0</v>
      </c>
    </row>
    <row r="339" spans="8:8" ht="14.25" customHeight="1" x14ac:dyDescent="0.2">
      <c r="H339" s="2" t="b">
        <v>0</v>
      </c>
    </row>
    <row r="340" spans="8:8" ht="14.25" customHeight="1" x14ac:dyDescent="0.2">
      <c r="H340" s="2" t="b">
        <v>0</v>
      </c>
    </row>
    <row r="341" spans="8:8" ht="14.25" customHeight="1" x14ac:dyDescent="0.2">
      <c r="H341" s="2" t="b">
        <v>0</v>
      </c>
    </row>
    <row r="342" spans="8:8" ht="14.25" customHeight="1" x14ac:dyDescent="0.2">
      <c r="H342" s="2" t="b">
        <v>0</v>
      </c>
    </row>
    <row r="343" spans="8:8" ht="14.25" customHeight="1" x14ac:dyDescent="0.2">
      <c r="H343" s="2" t="b">
        <v>0</v>
      </c>
    </row>
    <row r="344" spans="8:8" ht="14.25" customHeight="1" x14ac:dyDescent="0.2">
      <c r="H344" s="2" t="b">
        <v>0</v>
      </c>
    </row>
    <row r="345" spans="8:8" ht="14.25" customHeight="1" x14ac:dyDescent="0.2">
      <c r="H345" s="2" t="b">
        <v>0</v>
      </c>
    </row>
    <row r="346" spans="8:8" ht="14.25" customHeight="1" x14ac:dyDescent="0.2">
      <c r="H346" s="2" t="b">
        <v>0</v>
      </c>
    </row>
    <row r="347" spans="8:8" ht="14.25" customHeight="1" x14ac:dyDescent="0.2">
      <c r="H347" s="2" t="b">
        <v>0</v>
      </c>
    </row>
    <row r="348" spans="8:8" ht="14.25" customHeight="1" x14ac:dyDescent="0.2">
      <c r="H348" s="2" t="b">
        <v>0</v>
      </c>
    </row>
    <row r="349" spans="8:8" ht="14.25" customHeight="1" x14ac:dyDescent="0.2">
      <c r="H349" s="2" t="b">
        <v>0</v>
      </c>
    </row>
    <row r="350" spans="8:8" ht="14.25" customHeight="1" x14ac:dyDescent="0.2">
      <c r="H350" s="2" t="b">
        <v>0</v>
      </c>
    </row>
    <row r="351" spans="8:8" ht="14.25" customHeight="1" x14ac:dyDescent="0.2">
      <c r="H351" s="2" t="b">
        <v>0</v>
      </c>
    </row>
    <row r="352" spans="8:8" ht="14.25" customHeight="1" x14ac:dyDescent="0.2">
      <c r="H352" s="2" t="b">
        <v>0</v>
      </c>
    </row>
    <row r="353" spans="8:8" ht="14.25" customHeight="1" x14ac:dyDescent="0.2">
      <c r="H353" s="2" t="b">
        <v>0</v>
      </c>
    </row>
    <row r="354" spans="8:8" ht="14.25" customHeight="1" x14ac:dyDescent="0.2">
      <c r="H354" s="2" t="b">
        <v>0</v>
      </c>
    </row>
    <row r="355" spans="8:8" ht="14.25" customHeight="1" x14ac:dyDescent="0.2">
      <c r="H355" s="2" t="b">
        <v>0</v>
      </c>
    </row>
    <row r="356" spans="8:8" ht="14.25" customHeight="1" x14ac:dyDescent="0.2">
      <c r="H356" s="2" t="b">
        <v>0</v>
      </c>
    </row>
    <row r="357" spans="8:8" ht="14.25" customHeight="1" x14ac:dyDescent="0.2">
      <c r="H357" s="2" t="b">
        <v>0</v>
      </c>
    </row>
    <row r="358" spans="8:8" ht="14.25" customHeight="1" x14ac:dyDescent="0.2">
      <c r="H358" s="2" t="b">
        <v>0</v>
      </c>
    </row>
    <row r="359" spans="8:8" ht="14.25" customHeight="1" x14ac:dyDescent="0.2">
      <c r="H359" s="2" t="b">
        <v>0</v>
      </c>
    </row>
    <row r="360" spans="8:8" ht="14.25" customHeight="1" x14ac:dyDescent="0.2">
      <c r="H360" s="2" t="b">
        <v>0</v>
      </c>
    </row>
    <row r="361" spans="8:8" ht="14.25" customHeight="1" x14ac:dyDescent="0.2">
      <c r="H361" s="2" t="b">
        <v>0</v>
      </c>
    </row>
    <row r="362" spans="8:8" ht="14.25" customHeight="1" x14ac:dyDescent="0.2">
      <c r="H362" s="2" t="b">
        <v>0</v>
      </c>
    </row>
    <row r="363" spans="8:8" ht="14.25" customHeight="1" x14ac:dyDescent="0.2">
      <c r="H363" s="2" t="b">
        <v>0</v>
      </c>
    </row>
    <row r="364" spans="8:8" ht="14.25" customHeight="1" x14ac:dyDescent="0.2">
      <c r="H364" s="2" t="b">
        <v>0</v>
      </c>
    </row>
    <row r="365" spans="8:8" ht="14.25" customHeight="1" x14ac:dyDescent="0.2">
      <c r="H365" s="2" t="b">
        <v>0</v>
      </c>
    </row>
    <row r="366" spans="8:8" ht="14.25" customHeight="1" x14ac:dyDescent="0.2">
      <c r="H366" s="2" t="b">
        <v>0</v>
      </c>
    </row>
    <row r="367" spans="8:8" ht="14.25" customHeight="1" x14ac:dyDescent="0.2">
      <c r="H367" s="2" t="b">
        <v>0</v>
      </c>
    </row>
    <row r="368" spans="8:8" ht="14.25" customHeight="1" x14ac:dyDescent="0.2">
      <c r="H368" s="2" t="b">
        <v>0</v>
      </c>
    </row>
    <row r="369" spans="8:8" ht="14.25" customHeight="1" x14ac:dyDescent="0.2">
      <c r="H369" s="2" t="b">
        <v>0</v>
      </c>
    </row>
    <row r="370" spans="8:8" ht="14.25" customHeight="1" x14ac:dyDescent="0.2">
      <c r="H370" s="2" t="b">
        <v>0</v>
      </c>
    </row>
    <row r="371" spans="8:8" ht="14.25" customHeight="1" x14ac:dyDescent="0.2">
      <c r="H371" s="2" t="b">
        <v>0</v>
      </c>
    </row>
    <row r="372" spans="8:8" ht="14.25" customHeight="1" x14ac:dyDescent="0.2">
      <c r="H372" s="2" t="b">
        <v>0</v>
      </c>
    </row>
    <row r="373" spans="8:8" ht="14.25" customHeight="1" x14ac:dyDescent="0.2">
      <c r="H373" s="2" t="b">
        <v>0</v>
      </c>
    </row>
    <row r="374" spans="8:8" ht="14.25" customHeight="1" x14ac:dyDescent="0.2">
      <c r="H374" s="2" t="b">
        <v>0</v>
      </c>
    </row>
    <row r="375" spans="8:8" ht="14.25" customHeight="1" x14ac:dyDescent="0.2">
      <c r="H375" s="2" t="b">
        <v>0</v>
      </c>
    </row>
    <row r="376" spans="8:8" ht="14.25" customHeight="1" x14ac:dyDescent="0.2">
      <c r="H376" s="2" t="b">
        <v>0</v>
      </c>
    </row>
    <row r="377" spans="8:8" ht="14.25" customHeight="1" x14ac:dyDescent="0.2">
      <c r="H377" s="2" t="b">
        <v>0</v>
      </c>
    </row>
    <row r="378" spans="8:8" ht="14.25" customHeight="1" x14ac:dyDescent="0.2">
      <c r="H378" s="2" t="b">
        <v>0</v>
      </c>
    </row>
    <row r="379" spans="8:8" ht="14.25" customHeight="1" x14ac:dyDescent="0.2">
      <c r="H379" s="2" t="b">
        <v>0</v>
      </c>
    </row>
    <row r="380" spans="8:8" ht="14.25" customHeight="1" x14ac:dyDescent="0.2">
      <c r="H380" s="2" t="b">
        <v>0</v>
      </c>
    </row>
    <row r="381" spans="8:8" ht="14.25" customHeight="1" x14ac:dyDescent="0.2">
      <c r="H381" s="2" t="b">
        <v>0</v>
      </c>
    </row>
    <row r="382" spans="8:8" ht="14.25" customHeight="1" x14ac:dyDescent="0.2">
      <c r="H382" s="2" t="b">
        <v>0</v>
      </c>
    </row>
    <row r="383" spans="8:8" ht="14.25" customHeight="1" x14ac:dyDescent="0.2">
      <c r="H383" s="2" t="b">
        <v>0</v>
      </c>
    </row>
    <row r="384" spans="8:8" ht="14.25" customHeight="1" x14ac:dyDescent="0.2">
      <c r="H384" s="2" t="b">
        <v>0</v>
      </c>
    </row>
    <row r="385" spans="8:8" ht="14.25" customHeight="1" x14ac:dyDescent="0.2">
      <c r="H385" s="2" t="b">
        <v>0</v>
      </c>
    </row>
    <row r="386" spans="8:8" ht="14.25" customHeight="1" x14ac:dyDescent="0.2">
      <c r="H386" s="2" t="b">
        <v>0</v>
      </c>
    </row>
    <row r="387" spans="8:8" ht="14.25" customHeight="1" x14ac:dyDescent="0.2">
      <c r="H387" s="2" t="b">
        <v>0</v>
      </c>
    </row>
    <row r="388" spans="8:8" ht="14.25" customHeight="1" x14ac:dyDescent="0.2">
      <c r="H388" s="2" t="b">
        <v>0</v>
      </c>
    </row>
    <row r="389" spans="8:8" ht="14.25" customHeight="1" x14ac:dyDescent="0.2">
      <c r="H389" s="2" t="b">
        <v>0</v>
      </c>
    </row>
    <row r="390" spans="8:8" ht="14.25" customHeight="1" x14ac:dyDescent="0.2">
      <c r="H390" s="2" t="b">
        <v>0</v>
      </c>
    </row>
    <row r="391" spans="8:8" ht="14.25" customHeight="1" x14ac:dyDescent="0.2">
      <c r="H391" s="2" t="b">
        <v>0</v>
      </c>
    </row>
    <row r="392" spans="8:8" ht="14.25" customHeight="1" x14ac:dyDescent="0.2">
      <c r="H392" s="2" t="b">
        <v>0</v>
      </c>
    </row>
    <row r="393" spans="8:8" ht="14.25" customHeight="1" x14ac:dyDescent="0.2">
      <c r="H393" s="2" t="b">
        <v>0</v>
      </c>
    </row>
    <row r="394" spans="8:8" ht="14.25" customHeight="1" x14ac:dyDescent="0.2">
      <c r="H394" s="2" t="b">
        <v>0</v>
      </c>
    </row>
    <row r="395" spans="8:8" ht="14.25" customHeight="1" x14ac:dyDescent="0.2">
      <c r="H395" s="2" t="b">
        <v>0</v>
      </c>
    </row>
    <row r="396" spans="8:8" ht="14.25" customHeight="1" x14ac:dyDescent="0.2">
      <c r="H396" s="2" t="b">
        <v>0</v>
      </c>
    </row>
    <row r="397" spans="8:8" ht="14.25" customHeight="1" x14ac:dyDescent="0.2">
      <c r="H397" s="2" t="b">
        <v>0</v>
      </c>
    </row>
    <row r="398" spans="8:8" ht="14.25" customHeight="1" x14ac:dyDescent="0.2">
      <c r="H398" s="2" t="b">
        <v>0</v>
      </c>
    </row>
    <row r="399" spans="8:8" ht="14.25" customHeight="1" x14ac:dyDescent="0.2">
      <c r="H399" s="2" t="b">
        <v>0</v>
      </c>
    </row>
    <row r="400" spans="8:8" ht="14.25" customHeight="1" x14ac:dyDescent="0.2">
      <c r="H400" s="2" t="b">
        <v>0</v>
      </c>
    </row>
    <row r="401" spans="8:8" ht="14.25" customHeight="1" x14ac:dyDescent="0.2">
      <c r="H401" s="2" t="b">
        <v>0</v>
      </c>
    </row>
    <row r="402" spans="8:8" ht="14.25" customHeight="1" x14ac:dyDescent="0.2">
      <c r="H402" s="2" t="b">
        <v>0</v>
      </c>
    </row>
    <row r="403" spans="8:8" ht="14.25" customHeight="1" x14ac:dyDescent="0.2">
      <c r="H403" s="2" t="b">
        <v>0</v>
      </c>
    </row>
    <row r="404" spans="8:8" ht="14.25" customHeight="1" x14ac:dyDescent="0.2">
      <c r="H404" s="2" t="b">
        <v>0</v>
      </c>
    </row>
    <row r="405" spans="8:8" ht="14.25" customHeight="1" x14ac:dyDescent="0.2">
      <c r="H405" s="2" t="b">
        <v>0</v>
      </c>
    </row>
    <row r="406" spans="8:8" ht="14.25" customHeight="1" x14ac:dyDescent="0.2">
      <c r="H406" s="2" t="b">
        <v>0</v>
      </c>
    </row>
    <row r="407" spans="8:8" ht="14.25" customHeight="1" x14ac:dyDescent="0.2">
      <c r="H407" s="2" t="b">
        <v>0</v>
      </c>
    </row>
    <row r="408" spans="8:8" ht="14.25" customHeight="1" x14ac:dyDescent="0.2">
      <c r="H408" s="2" t="b">
        <v>0</v>
      </c>
    </row>
    <row r="409" spans="8:8" ht="14.25" customHeight="1" x14ac:dyDescent="0.2">
      <c r="H409" s="2" t="b">
        <v>0</v>
      </c>
    </row>
    <row r="410" spans="8:8" ht="14.25" customHeight="1" x14ac:dyDescent="0.2">
      <c r="H410" s="2" t="b">
        <v>0</v>
      </c>
    </row>
    <row r="411" spans="8:8" ht="14.25" customHeight="1" x14ac:dyDescent="0.2">
      <c r="H411" s="2" t="b">
        <v>0</v>
      </c>
    </row>
    <row r="412" spans="8:8" ht="14.25" customHeight="1" x14ac:dyDescent="0.2">
      <c r="H412" s="2" t="b">
        <v>0</v>
      </c>
    </row>
    <row r="413" spans="8:8" ht="14.25" customHeight="1" x14ac:dyDescent="0.2">
      <c r="H413" s="2" t="b">
        <v>0</v>
      </c>
    </row>
    <row r="414" spans="8:8" ht="14.25" customHeight="1" x14ac:dyDescent="0.2">
      <c r="H414" s="2" t="b">
        <v>0</v>
      </c>
    </row>
    <row r="415" spans="8:8" ht="14.25" customHeight="1" x14ac:dyDescent="0.2">
      <c r="H415" s="2" t="b">
        <v>0</v>
      </c>
    </row>
    <row r="416" spans="8:8" ht="14.25" customHeight="1" x14ac:dyDescent="0.2">
      <c r="H416" s="2" t="b">
        <v>0</v>
      </c>
    </row>
    <row r="417" spans="8:8" ht="14.25" customHeight="1" x14ac:dyDescent="0.2">
      <c r="H417" s="2" t="b">
        <v>0</v>
      </c>
    </row>
    <row r="418" spans="8:8" ht="14.25" customHeight="1" x14ac:dyDescent="0.2">
      <c r="H418" s="2" t="b">
        <v>0</v>
      </c>
    </row>
    <row r="419" spans="8:8" ht="14.25" customHeight="1" x14ac:dyDescent="0.2">
      <c r="H419" s="2" t="b">
        <v>0</v>
      </c>
    </row>
    <row r="420" spans="8:8" ht="14.25" customHeight="1" x14ac:dyDescent="0.2">
      <c r="H420" s="2" t="b">
        <v>0</v>
      </c>
    </row>
    <row r="421" spans="8:8" ht="14.25" customHeight="1" x14ac:dyDescent="0.2">
      <c r="H421" s="2" t="b">
        <v>0</v>
      </c>
    </row>
    <row r="422" spans="8:8" ht="14.25" customHeight="1" x14ac:dyDescent="0.2">
      <c r="H422" s="2" t="b">
        <v>0</v>
      </c>
    </row>
    <row r="423" spans="8:8" ht="14.25" customHeight="1" x14ac:dyDescent="0.2">
      <c r="H423" s="2" t="b">
        <v>0</v>
      </c>
    </row>
    <row r="424" spans="8:8" ht="14.25" customHeight="1" x14ac:dyDescent="0.2">
      <c r="H424" s="2" t="b">
        <v>0</v>
      </c>
    </row>
    <row r="425" spans="8:8" ht="14.25" customHeight="1" x14ac:dyDescent="0.2">
      <c r="H425" s="2" t="b">
        <v>0</v>
      </c>
    </row>
    <row r="426" spans="8:8" ht="14.25" customHeight="1" x14ac:dyDescent="0.2">
      <c r="H426" s="2" t="b">
        <v>0</v>
      </c>
    </row>
    <row r="427" spans="8:8" ht="14.25" customHeight="1" x14ac:dyDescent="0.2">
      <c r="H427" s="2" t="b">
        <v>0</v>
      </c>
    </row>
    <row r="428" spans="8:8" ht="14.25" customHeight="1" x14ac:dyDescent="0.2">
      <c r="H428" s="2" t="b">
        <v>0</v>
      </c>
    </row>
    <row r="429" spans="8:8" ht="14.25" customHeight="1" x14ac:dyDescent="0.2">
      <c r="H429" s="2" t="b">
        <v>0</v>
      </c>
    </row>
    <row r="430" spans="8:8" ht="14.25" customHeight="1" x14ac:dyDescent="0.2">
      <c r="H430" s="2" t="b">
        <v>0</v>
      </c>
    </row>
    <row r="431" spans="8:8" ht="14.25" customHeight="1" x14ac:dyDescent="0.2">
      <c r="H431" s="2" t="b">
        <v>0</v>
      </c>
    </row>
    <row r="432" spans="8:8" ht="14.25" customHeight="1" x14ac:dyDescent="0.2">
      <c r="H432" s="2" t="b">
        <v>0</v>
      </c>
    </row>
    <row r="433" spans="8:8" ht="14.25" customHeight="1" x14ac:dyDescent="0.2">
      <c r="H433" s="2" t="b">
        <v>0</v>
      </c>
    </row>
    <row r="434" spans="8:8" ht="14.25" customHeight="1" x14ac:dyDescent="0.2">
      <c r="H434" s="2" t="b">
        <v>0</v>
      </c>
    </row>
    <row r="435" spans="8:8" ht="14.25" customHeight="1" x14ac:dyDescent="0.2">
      <c r="H435" s="2" t="b">
        <v>0</v>
      </c>
    </row>
    <row r="436" spans="8:8" ht="14.25" customHeight="1" x14ac:dyDescent="0.2">
      <c r="H436" s="2" t="b">
        <v>0</v>
      </c>
    </row>
    <row r="437" spans="8:8" ht="14.25" customHeight="1" x14ac:dyDescent="0.2">
      <c r="H437" s="2" t="b">
        <v>0</v>
      </c>
    </row>
    <row r="438" spans="8:8" ht="14.25" customHeight="1" x14ac:dyDescent="0.2">
      <c r="H438" s="2" t="b">
        <v>0</v>
      </c>
    </row>
    <row r="439" spans="8:8" ht="14.25" customHeight="1" x14ac:dyDescent="0.2">
      <c r="H439" s="2" t="b">
        <v>0</v>
      </c>
    </row>
    <row r="440" spans="8:8" ht="14.25" customHeight="1" x14ac:dyDescent="0.2">
      <c r="H440" s="2" t="b">
        <v>0</v>
      </c>
    </row>
    <row r="441" spans="8:8" ht="14.25" customHeight="1" x14ac:dyDescent="0.2">
      <c r="H441" s="2" t="b">
        <v>0</v>
      </c>
    </row>
    <row r="442" spans="8:8" ht="14.25" customHeight="1" x14ac:dyDescent="0.2">
      <c r="H442" s="2" t="b">
        <v>0</v>
      </c>
    </row>
    <row r="443" spans="8:8" ht="14.25" customHeight="1" x14ac:dyDescent="0.2">
      <c r="H443" s="2" t="b">
        <v>0</v>
      </c>
    </row>
    <row r="444" spans="8:8" ht="14.25" customHeight="1" x14ac:dyDescent="0.2">
      <c r="H444" s="2" t="b">
        <v>0</v>
      </c>
    </row>
    <row r="445" spans="8:8" ht="14.25" customHeight="1" x14ac:dyDescent="0.2">
      <c r="H445" s="2" t="b">
        <v>0</v>
      </c>
    </row>
    <row r="446" spans="8:8" ht="14.25" customHeight="1" x14ac:dyDescent="0.2">
      <c r="H446" s="2" t="b">
        <v>0</v>
      </c>
    </row>
    <row r="447" spans="8:8" ht="14.25" customHeight="1" x14ac:dyDescent="0.2">
      <c r="H447" s="2" t="b">
        <v>0</v>
      </c>
    </row>
    <row r="448" spans="8:8" ht="14.25" customHeight="1" x14ac:dyDescent="0.2">
      <c r="H448" s="2" t="b">
        <v>0</v>
      </c>
    </row>
    <row r="449" spans="8:8" ht="14.25" customHeight="1" x14ac:dyDescent="0.2">
      <c r="H449" s="2" t="b">
        <v>0</v>
      </c>
    </row>
    <row r="450" spans="8:8" ht="14.25" customHeight="1" x14ac:dyDescent="0.2">
      <c r="H450" s="2" t="b">
        <v>0</v>
      </c>
    </row>
    <row r="451" spans="8:8" ht="14.25" customHeight="1" x14ac:dyDescent="0.2">
      <c r="H451" s="2" t="b">
        <v>0</v>
      </c>
    </row>
    <row r="452" spans="8:8" ht="14.25" customHeight="1" x14ac:dyDescent="0.2">
      <c r="H452" s="2" t="b">
        <v>0</v>
      </c>
    </row>
    <row r="453" spans="8:8" ht="14.25" customHeight="1" x14ac:dyDescent="0.2">
      <c r="H453" s="2" t="b">
        <v>0</v>
      </c>
    </row>
    <row r="454" spans="8:8" ht="14.25" customHeight="1" x14ac:dyDescent="0.2">
      <c r="H454" s="2" t="b">
        <v>0</v>
      </c>
    </row>
    <row r="455" spans="8:8" ht="14.25" customHeight="1" x14ac:dyDescent="0.2">
      <c r="H455" s="2" t="b">
        <v>0</v>
      </c>
    </row>
    <row r="456" spans="8:8" ht="14.25" customHeight="1" x14ac:dyDescent="0.2">
      <c r="H456" s="2" t="b">
        <v>0</v>
      </c>
    </row>
    <row r="457" spans="8:8" ht="14.25" customHeight="1" x14ac:dyDescent="0.2">
      <c r="H457" s="2" t="b">
        <v>0</v>
      </c>
    </row>
    <row r="458" spans="8:8" ht="14.25" customHeight="1" x14ac:dyDescent="0.2">
      <c r="H458" s="2" t="b">
        <v>0</v>
      </c>
    </row>
    <row r="459" spans="8:8" ht="14.25" customHeight="1" x14ac:dyDescent="0.2">
      <c r="H459" s="2" t="b">
        <v>0</v>
      </c>
    </row>
    <row r="460" spans="8:8" ht="14.25" customHeight="1" x14ac:dyDescent="0.2">
      <c r="H460" s="2" t="b">
        <v>0</v>
      </c>
    </row>
    <row r="461" spans="8:8" ht="14.25" customHeight="1" x14ac:dyDescent="0.2">
      <c r="H461" s="2" t="b">
        <v>0</v>
      </c>
    </row>
    <row r="462" spans="8:8" ht="14.25" customHeight="1" x14ac:dyDescent="0.2">
      <c r="H462" s="2" t="b">
        <v>0</v>
      </c>
    </row>
    <row r="463" spans="8:8" ht="14.25" customHeight="1" x14ac:dyDescent="0.2">
      <c r="H463" s="2" t="b">
        <v>0</v>
      </c>
    </row>
    <row r="464" spans="8:8" ht="14.25" customHeight="1" x14ac:dyDescent="0.2">
      <c r="H464" s="2" t="b">
        <v>0</v>
      </c>
    </row>
    <row r="465" spans="8:8" ht="14.25" customHeight="1" x14ac:dyDescent="0.2">
      <c r="H465" s="2" t="b">
        <v>0</v>
      </c>
    </row>
    <row r="466" spans="8:8" ht="14.25" customHeight="1" x14ac:dyDescent="0.2">
      <c r="H466" s="2" t="b">
        <v>0</v>
      </c>
    </row>
    <row r="467" spans="8:8" ht="14.25" customHeight="1" x14ac:dyDescent="0.2">
      <c r="H467" s="2" t="b">
        <v>0</v>
      </c>
    </row>
    <row r="468" spans="8:8" ht="14.25" customHeight="1" x14ac:dyDescent="0.2">
      <c r="H468" s="2" t="b">
        <v>0</v>
      </c>
    </row>
    <row r="469" spans="8:8" ht="14.25" customHeight="1" x14ac:dyDescent="0.2">
      <c r="H469" s="2" t="b">
        <v>0</v>
      </c>
    </row>
    <row r="470" spans="8:8" ht="14.25" customHeight="1" x14ac:dyDescent="0.2">
      <c r="H470" s="2" t="b">
        <v>0</v>
      </c>
    </row>
    <row r="471" spans="8:8" ht="14.25" customHeight="1" x14ac:dyDescent="0.2">
      <c r="H471" s="2" t="b">
        <v>0</v>
      </c>
    </row>
    <row r="472" spans="8:8" ht="14.25" customHeight="1" x14ac:dyDescent="0.2">
      <c r="H472" s="2" t="b">
        <v>0</v>
      </c>
    </row>
    <row r="473" spans="8:8" ht="14.25" customHeight="1" x14ac:dyDescent="0.2">
      <c r="H473" s="2" t="b">
        <v>0</v>
      </c>
    </row>
    <row r="474" spans="8:8" ht="14.25" customHeight="1" x14ac:dyDescent="0.2">
      <c r="H474" s="2" t="b">
        <v>0</v>
      </c>
    </row>
    <row r="475" spans="8:8" ht="14.25" customHeight="1" x14ac:dyDescent="0.2">
      <c r="H475" s="2" t="b">
        <v>0</v>
      </c>
    </row>
    <row r="476" spans="8:8" ht="14.25" customHeight="1" x14ac:dyDescent="0.2">
      <c r="H476" s="2" t="b">
        <v>0</v>
      </c>
    </row>
    <row r="477" spans="8:8" ht="14.25" customHeight="1" x14ac:dyDescent="0.2">
      <c r="H477" s="2" t="b">
        <v>0</v>
      </c>
    </row>
    <row r="478" spans="8:8" ht="14.25" customHeight="1" x14ac:dyDescent="0.2">
      <c r="H478" s="2" t="b">
        <v>0</v>
      </c>
    </row>
    <row r="479" spans="8:8" ht="14.25" customHeight="1" x14ac:dyDescent="0.2">
      <c r="H479" s="2" t="b">
        <v>0</v>
      </c>
    </row>
    <row r="480" spans="8:8" ht="14.25" customHeight="1" x14ac:dyDescent="0.2">
      <c r="H480" s="2" t="b">
        <v>0</v>
      </c>
    </row>
    <row r="481" spans="8:8" ht="14.25" customHeight="1" x14ac:dyDescent="0.2">
      <c r="H481" s="2" t="b">
        <v>0</v>
      </c>
    </row>
    <row r="482" spans="8:8" ht="14.25" customHeight="1" x14ac:dyDescent="0.2">
      <c r="H482" s="2" t="b">
        <v>0</v>
      </c>
    </row>
    <row r="483" spans="8:8" ht="14.25" customHeight="1" x14ac:dyDescent="0.2">
      <c r="H483" s="2" t="b">
        <v>0</v>
      </c>
    </row>
    <row r="484" spans="8:8" ht="14.25" customHeight="1" x14ac:dyDescent="0.2">
      <c r="H484" s="2" t="b">
        <v>0</v>
      </c>
    </row>
    <row r="485" spans="8:8" ht="14.25" customHeight="1" x14ac:dyDescent="0.2">
      <c r="H485" s="2" t="b">
        <v>0</v>
      </c>
    </row>
    <row r="486" spans="8:8" ht="14.25" customHeight="1" x14ac:dyDescent="0.2">
      <c r="H486" s="2" t="b">
        <v>0</v>
      </c>
    </row>
    <row r="487" spans="8:8" ht="14.25" customHeight="1" x14ac:dyDescent="0.2">
      <c r="H487" s="2" t="b">
        <v>0</v>
      </c>
    </row>
    <row r="488" spans="8:8" ht="14.25" customHeight="1" x14ac:dyDescent="0.2">
      <c r="H488" s="2" t="b">
        <v>0</v>
      </c>
    </row>
    <row r="489" spans="8:8" ht="14.25" customHeight="1" x14ac:dyDescent="0.2">
      <c r="H489" s="2" t="b">
        <v>0</v>
      </c>
    </row>
    <row r="490" spans="8:8" ht="14.25" customHeight="1" x14ac:dyDescent="0.2">
      <c r="H490" s="2" t="b">
        <v>0</v>
      </c>
    </row>
    <row r="491" spans="8:8" ht="14.25" customHeight="1" x14ac:dyDescent="0.2">
      <c r="H491" s="2" t="b">
        <v>0</v>
      </c>
    </row>
    <row r="492" spans="8:8" ht="14.25" customHeight="1" x14ac:dyDescent="0.2">
      <c r="H492" s="2" t="b">
        <v>0</v>
      </c>
    </row>
    <row r="493" spans="8:8" ht="14.25" customHeight="1" x14ac:dyDescent="0.2">
      <c r="H493" s="2" t="b">
        <v>0</v>
      </c>
    </row>
    <row r="494" spans="8:8" ht="14.25" customHeight="1" x14ac:dyDescent="0.2">
      <c r="H494" s="2" t="b">
        <v>0</v>
      </c>
    </row>
    <row r="495" spans="8:8" ht="14.25" customHeight="1" x14ac:dyDescent="0.2">
      <c r="H495" s="2" t="b">
        <v>0</v>
      </c>
    </row>
    <row r="496" spans="8:8" ht="14.25" customHeight="1" x14ac:dyDescent="0.2">
      <c r="H496" s="2" t="b">
        <v>0</v>
      </c>
    </row>
    <row r="497" spans="8:8" ht="14.25" customHeight="1" x14ac:dyDescent="0.2">
      <c r="H497" s="2" t="b">
        <v>0</v>
      </c>
    </row>
    <row r="498" spans="8:8" ht="14.25" customHeight="1" x14ac:dyDescent="0.2">
      <c r="H498" s="2" t="b">
        <v>0</v>
      </c>
    </row>
    <row r="499" spans="8:8" ht="14.25" customHeight="1" x14ac:dyDescent="0.2">
      <c r="H499" s="2" t="b">
        <v>0</v>
      </c>
    </row>
    <row r="500" spans="8:8" ht="14.25" customHeight="1" x14ac:dyDescent="0.2">
      <c r="H500" s="2" t="b">
        <v>0</v>
      </c>
    </row>
    <row r="501" spans="8:8" ht="14.25" customHeight="1" x14ac:dyDescent="0.2">
      <c r="H501" s="2" t="b">
        <v>0</v>
      </c>
    </row>
    <row r="502" spans="8:8" ht="14.25" customHeight="1" x14ac:dyDescent="0.2">
      <c r="H502" s="2" t="b">
        <v>0</v>
      </c>
    </row>
    <row r="503" spans="8:8" ht="14.25" customHeight="1" x14ac:dyDescent="0.2">
      <c r="H503" s="2" t="b">
        <v>0</v>
      </c>
    </row>
    <row r="504" spans="8:8" ht="14.25" customHeight="1" x14ac:dyDescent="0.2">
      <c r="H504" s="2" t="b">
        <v>0</v>
      </c>
    </row>
    <row r="505" spans="8:8" ht="14.25" customHeight="1" x14ac:dyDescent="0.2">
      <c r="H505" s="2" t="b">
        <v>0</v>
      </c>
    </row>
    <row r="506" spans="8:8" ht="14.25" customHeight="1" x14ac:dyDescent="0.2">
      <c r="H506" s="2" t="b">
        <v>0</v>
      </c>
    </row>
    <row r="507" spans="8:8" ht="14.25" customHeight="1" x14ac:dyDescent="0.2">
      <c r="H507" s="2" t="b">
        <v>0</v>
      </c>
    </row>
    <row r="508" spans="8:8" ht="14.25" customHeight="1" x14ac:dyDescent="0.2">
      <c r="H508" s="2" t="b">
        <v>0</v>
      </c>
    </row>
    <row r="509" spans="8:8" ht="14.25" customHeight="1" x14ac:dyDescent="0.2">
      <c r="H509" s="2" t="b">
        <v>0</v>
      </c>
    </row>
    <row r="510" spans="8:8" ht="14.25" customHeight="1" x14ac:dyDescent="0.2">
      <c r="H510" s="2" t="b">
        <v>0</v>
      </c>
    </row>
    <row r="511" spans="8:8" ht="14.25" customHeight="1" x14ac:dyDescent="0.2">
      <c r="H511" s="2" t="b">
        <v>0</v>
      </c>
    </row>
    <row r="512" spans="8:8" ht="14.25" customHeight="1" x14ac:dyDescent="0.2">
      <c r="H512" s="2" t="b">
        <v>0</v>
      </c>
    </row>
    <row r="513" spans="8:8" ht="14.25" customHeight="1" x14ac:dyDescent="0.2">
      <c r="H513" s="2" t="b">
        <v>0</v>
      </c>
    </row>
    <row r="514" spans="8:8" ht="14.25" customHeight="1" x14ac:dyDescent="0.2">
      <c r="H514" s="2" t="b">
        <v>0</v>
      </c>
    </row>
    <row r="515" spans="8:8" ht="14.25" customHeight="1" x14ac:dyDescent="0.2">
      <c r="H515" s="2" t="b">
        <v>0</v>
      </c>
    </row>
    <row r="516" spans="8:8" ht="14.25" customHeight="1" x14ac:dyDescent="0.2">
      <c r="H516" s="2" t="b">
        <v>0</v>
      </c>
    </row>
    <row r="517" spans="8:8" ht="14.25" customHeight="1" x14ac:dyDescent="0.2">
      <c r="H517" s="2" t="b">
        <v>0</v>
      </c>
    </row>
    <row r="518" spans="8:8" ht="14.25" customHeight="1" x14ac:dyDescent="0.2">
      <c r="H518" s="2" t="b">
        <v>0</v>
      </c>
    </row>
    <row r="519" spans="8:8" ht="14.25" customHeight="1" x14ac:dyDescent="0.2">
      <c r="H519" s="2" t="b">
        <v>0</v>
      </c>
    </row>
    <row r="520" spans="8:8" ht="14.25" customHeight="1" x14ac:dyDescent="0.2">
      <c r="H520" s="2" t="b">
        <v>0</v>
      </c>
    </row>
    <row r="521" spans="8:8" ht="14.25" customHeight="1" x14ac:dyDescent="0.2">
      <c r="H521" s="2" t="b">
        <v>0</v>
      </c>
    </row>
    <row r="522" spans="8:8" ht="14.25" customHeight="1" x14ac:dyDescent="0.2">
      <c r="H522" s="2" t="b">
        <v>0</v>
      </c>
    </row>
    <row r="523" spans="8:8" ht="14.25" customHeight="1" x14ac:dyDescent="0.2">
      <c r="H523" s="2" t="b">
        <v>0</v>
      </c>
    </row>
    <row r="524" spans="8:8" ht="14.25" customHeight="1" x14ac:dyDescent="0.2">
      <c r="H524" s="2" t="b">
        <v>0</v>
      </c>
    </row>
    <row r="525" spans="8:8" ht="14.25" customHeight="1" x14ac:dyDescent="0.2">
      <c r="H525" s="2" t="b">
        <v>0</v>
      </c>
    </row>
    <row r="526" spans="8:8" ht="14.25" customHeight="1" x14ac:dyDescent="0.2">
      <c r="H526" s="2" t="b">
        <v>0</v>
      </c>
    </row>
    <row r="527" spans="8:8" ht="14.25" customHeight="1" x14ac:dyDescent="0.2">
      <c r="H527" s="2" t="b">
        <v>0</v>
      </c>
    </row>
    <row r="528" spans="8:8" ht="14.25" customHeight="1" x14ac:dyDescent="0.2">
      <c r="H528" s="2" t="b">
        <v>0</v>
      </c>
    </row>
    <row r="529" spans="8:8" ht="14.25" customHeight="1" x14ac:dyDescent="0.2">
      <c r="H529" s="2" t="b">
        <v>0</v>
      </c>
    </row>
    <row r="530" spans="8:8" ht="14.25" customHeight="1" x14ac:dyDescent="0.2">
      <c r="H530" s="2" t="b">
        <v>0</v>
      </c>
    </row>
    <row r="531" spans="8:8" ht="14.25" customHeight="1" x14ac:dyDescent="0.2">
      <c r="H531" s="2" t="b">
        <v>0</v>
      </c>
    </row>
    <row r="532" spans="8:8" ht="14.25" customHeight="1" x14ac:dyDescent="0.2">
      <c r="H532" s="2" t="b">
        <v>0</v>
      </c>
    </row>
    <row r="533" spans="8:8" ht="14.25" customHeight="1" x14ac:dyDescent="0.2">
      <c r="H533" s="2" t="b">
        <v>0</v>
      </c>
    </row>
    <row r="534" spans="8:8" ht="14.25" customHeight="1" x14ac:dyDescent="0.2">
      <c r="H534" s="2" t="b">
        <v>0</v>
      </c>
    </row>
    <row r="535" spans="8:8" ht="14.25" customHeight="1" x14ac:dyDescent="0.2">
      <c r="H535" s="2" t="b">
        <v>0</v>
      </c>
    </row>
    <row r="536" spans="8:8" ht="14.25" customHeight="1" x14ac:dyDescent="0.2">
      <c r="H536" s="2" t="b">
        <v>0</v>
      </c>
    </row>
    <row r="537" spans="8:8" ht="14.25" customHeight="1" x14ac:dyDescent="0.2">
      <c r="H537" s="2" t="b">
        <v>0</v>
      </c>
    </row>
    <row r="538" spans="8:8" ht="14.25" customHeight="1" x14ac:dyDescent="0.2">
      <c r="H538" s="2" t="b">
        <v>0</v>
      </c>
    </row>
    <row r="539" spans="8:8" ht="14.25" customHeight="1" x14ac:dyDescent="0.2">
      <c r="H539" s="2" t="b">
        <v>0</v>
      </c>
    </row>
    <row r="540" spans="8:8" ht="14.25" customHeight="1" x14ac:dyDescent="0.2">
      <c r="H540" s="2" t="b">
        <v>0</v>
      </c>
    </row>
    <row r="541" spans="8:8" ht="14.25" customHeight="1" x14ac:dyDescent="0.2">
      <c r="H541" s="2" t="b">
        <v>0</v>
      </c>
    </row>
    <row r="542" spans="8:8" ht="14.25" customHeight="1" x14ac:dyDescent="0.2">
      <c r="H542" s="2" t="b">
        <v>0</v>
      </c>
    </row>
    <row r="543" spans="8:8" ht="14.25" customHeight="1" x14ac:dyDescent="0.2">
      <c r="H543" s="2" t="b">
        <v>0</v>
      </c>
    </row>
    <row r="544" spans="8:8" ht="14.25" customHeight="1" x14ac:dyDescent="0.2">
      <c r="H544" s="2" t="b">
        <v>0</v>
      </c>
    </row>
    <row r="545" spans="8:8" ht="14.25" customHeight="1" x14ac:dyDescent="0.2">
      <c r="H545" s="2" t="b">
        <v>0</v>
      </c>
    </row>
    <row r="546" spans="8:8" ht="14.25" customHeight="1" x14ac:dyDescent="0.2">
      <c r="H546" s="2" t="b">
        <v>0</v>
      </c>
    </row>
    <row r="547" spans="8:8" ht="14.25" customHeight="1" x14ac:dyDescent="0.2">
      <c r="H547" s="2" t="b">
        <v>0</v>
      </c>
    </row>
    <row r="548" spans="8:8" ht="14.25" customHeight="1" x14ac:dyDescent="0.2">
      <c r="H548" s="2" t="b">
        <v>0</v>
      </c>
    </row>
    <row r="549" spans="8:8" ht="14.25" customHeight="1" x14ac:dyDescent="0.2">
      <c r="H549" s="2" t="b">
        <v>0</v>
      </c>
    </row>
    <row r="550" spans="8:8" ht="14.25" customHeight="1" x14ac:dyDescent="0.2">
      <c r="H550" s="2" t="b">
        <v>0</v>
      </c>
    </row>
    <row r="551" spans="8:8" ht="14.25" customHeight="1" x14ac:dyDescent="0.2">
      <c r="H551" s="2" t="b">
        <v>0</v>
      </c>
    </row>
    <row r="552" spans="8:8" ht="14.25" customHeight="1" x14ac:dyDescent="0.2">
      <c r="H552" s="2" t="b">
        <v>0</v>
      </c>
    </row>
    <row r="553" spans="8:8" ht="14.25" customHeight="1" x14ac:dyDescent="0.2">
      <c r="H553" s="2" t="b">
        <v>0</v>
      </c>
    </row>
    <row r="554" spans="8:8" ht="14.25" customHeight="1" x14ac:dyDescent="0.2">
      <c r="H554" s="2" t="b">
        <v>0</v>
      </c>
    </row>
    <row r="555" spans="8:8" ht="14.25" customHeight="1" x14ac:dyDescent="0.2">
      <c r="H555" s="2" t="b">
        <v>0</v>
      </c>
    </row>
    <row r="556" spans="8:8" ht="14.25" customHeight="1" x14ac:dyDescent="0.2">
      <c r="H556" s="2" t="b">
        <v>0</v>
      </c>
    </row>
    <row r="557" spans="8:8" ht="14.25" customHeight="1" x14ac:dyDescent="0.2">
      <c r="H557" s="2" t="b">
        <v>0</v>
      </c>
    </row>
    <row r="558" spans="8:8" ht="14.25" customHeight="1" x14ac:dyDescent="0.2">
      <c r="H558" s="2" t="b">
        <v>0</v>
      </c>
    </row>
    <row r="559" spans="8:8" ht="14.25" customHeight="1" x14ac:dyDescent="0.2">
      <c r="H559" s="2" t="b">
        <v>0</v>
      </c>
    </row>
    <row r="560" spans="8:8" ht="14.25" customHeight="1" x14ac:dyDescent="0.2">
      <c r="H560" s="2" t="b">
        <v>0</v>
      </c>
    </row>
    <row r="561" spans="8:8" ht="14.25" customHeight="1" x14ac:dyDescent="0.2">
      <c r="H561" s="2" t="b">
        <v>0</v>
      </c>
    </row>
    <row r="562" spans="8:8" ht="14.25" customHeight="1" x14ac:dyDescent="0.2">
      <c r="H562" s="2" t="b">
        <v>0</v>
      </c>
    </row>
    <row r="563" spans="8:8" ht="14.25" customHeight="1" x14ac:dyDescent="0.2">
      <c r="H563" s="2" t="b">
        <v>0</v>
      </c>
    </row>
    <row r="564" spans="8:8" ht="14.25" customHeight="1" x14ac:dyDescent="0.2">
      <c r="H564" s="2" t="b">
        <v>0</v>
      </c>
    </row>
    <row r="565" spans="8:8" ht="14.25" customHeight="1" x14ac:dyDescent="0.2">
      <c r="H565" s="2" t="b">
        <v>0</v>
      </c>
    </row>
    <row r="566" spans="8:8" ht="14.25" customHeight="1" x14ac:dyDescent="0.2">
      <c r="H566" s="2" t="b">
        <v>0</v>
      </c>
    </row>
    <row r="567" spans="8:8" ht="14.25" customHeight="1" x14ac:dyDescent="0.2">
      <c r="H567" s="2" t="b">
        <v>0</v>
      </c>
    </row>
    <row r="568" spans="8:8" ht="14.25" customHeight="1" x14ac:dyDescent="0.2">
      <c r="H568" s="2" t="b">
        <v>0</v>
      </c>
    </row>
    <row r="569" spans="8:8" ht="14.25" customHeight="1" x14ac:dyDescent="0.2">
      <c r="H569" s="2" t="b">
        <v>0</v>
      </c>
    </row>
    <row r="570" spans="8:8" ht="14.25" customHeight="1" x14ac:dyDescent="0.2">
      <c r="H570" s="2" t="b">
        <v>0</v>
      </c>
    </row>
    <row r="571" spans="8:8" ht="14.25" customHeight="1" x14ac:dyDescent="0.2">
      <c r="H571" s="2" t="b">
        <v>0</v>
      </c>
    </row>
    <row r="572" spans="8:8" ht="14.25" customHeight="1" x14ac:dyDescent="0.2">
      <c r="H572" s="2" t="b">
        <v>0</v>
      </c>
    </row>
    <row r="573" spans="8:8" ht="14.25" customHeight="1" x14ac:dyDescent="0.2">
      <c r="H573" s="2" t="b">
        <v>0</v>
      </c>
    </row>
    <row r="574" spans="8:8" ht="14.25" customHeight="1" x14ac:dyDescent="0.2">
      <c r="H574" s="2" t="b">
        <v>0</v>
      </c>
    </row>
    <row r="575" spans="8:8" ht="14.25" customHeight="1" x14ac:dyDescent="0.2">
      <c r="H575" s="2" t="b">
        <v>0</v>
      </c>
    </row>
    <row r="576" spans="8:8" ht="14.25" customHeight="1" x14ac:dyDescent="0.2">
      <c r="H576" s="2" t="b">
        <v>0</v>
      </c>
    </row>
    <row r="577" spans="8:8" ht="14.25" customHeight="1" x14ac:dyDescent="0.2">
      <c r="H577" s="2" t="b">
        <v>0</v>
      </c>
    </row>
    <row r="578" spans="8:8" ht="14.25" customHeight="1" x14ac:dyDescent="0.2">
      <c r="H578" s="2" t="b">
        <v>0</v>
      </c>
    </row>
    <row r="579" spans="8:8" ht="14.25" customHeight="1" x14ac:dyDescent="0.2">
      <c r="H579" s="2" t="b">
        <v>0</v>
      </c>
    </row>
    <row r="580" spans="8:8" ht="14.25" customHeight="1" x14ac:dyDescent="0.2">
      <c r="H580" s="2" t="b">
        <v>0</v>
      </c>
    </row>
    <row r="581" spans="8:8" ht="14.25" customHeight="1" x14ac:dyDescent="0.2">
      <c r="H581" s="2" t="b">
        <v>0</v>
      </c>
    </row>
    <row r="582" spans="8:8" ht="14.25" customHeight="1" x14ac:dyDescent="0.2">
      <c r="H582" s="2" t="b">
        <v>0</v>
      </c>
    </row>
    <row r="583" spans="8:8" ht="14.25" customHeight="1" x14ac:dyDescent="0.2">
      <c r="H583" s="2" t="b">
        <v>0</v>
      </c>
    </row>
    <row r="584" spans="8:8" ht="14.25" customHeight="1" x14ac:dyDescent="0.2">
      <c r="H584" s="2" t="b">
        <v>0</v>
      </c>
    </row>
    <row r="585" spans="8:8" ht="14.25" customHeight="1" x14ac:dyDescent="0.2">
      <c r="H585" s="2" t="b">
        <v>0</v>
      </c>
    </row>
    <row r="586" spans="8:8" ht="14.25" customHeight="1" x14ac:dyDescent="0.2">
      <c r="H586" s="2" t="b">
        <v>0</v>
      </c>
    </row>
    <row r="587" spans="8:8" ht="14.25" customHeight="1" x14ac:dyDescent="0.2">
      <c r="H587" s="2" t="b">
        <v>0</v>
      </c>
    </row>
    <row r="588" spans="8:8" ht="14.25" customHeight="1" x14ac:dyDescent="0.2">
      <c r="H588" s="2" t="b">
        <v>0</v>
      </c>
    </row>
    <row r="589" spans="8:8" ht="14.25" customHeight="1" x14ac:dyDescent="0.2">
      <c r="H589" s="2" t="b">
        <v>0</v>
      </c>
    </row>
    <row r="590" spans="8:8" ht="14.25" customHeight="1" x14ac:dyDescent="0.2">
      <c r="H590" s="2" t="b">
        <v>0</v>
      </c>
    </row>
    <row r="591" spans="8:8" ht="14.25" customHeight="1" x14ac:dyDescent="0.2">
      <c r="H591" s="2" t="b">
        <v>0</v>
      </c>
    </row>
    <row r="592" spans="8:8" ht="14.25" customHeight="1" x14ac:dyDescent="0.2">
      <c r="H592" s="2" t="b">
        <v>0</v>
      </c>
    </row>
    <row r="593" spans="8:8" ht="14.25" customHeight="1" x14ac:dyDescent="0.2">
      <c r="H593" s="2" t="b">
        <v>0</v>
      </c>
    </row>
    <row r="594" spans="8:8" ht="14.25" customHeight="1" x14ac:dyDescent="0.2">
      <c r="H594" s="2" t="b">
        <v>0</v>
      </c>
    </row>
    <row r="595" spans="8:8" ht="14.25" customHeight="1" x14ac:dyDescent="0.2">
      <c r="H595" s="2" t="b">
        <v>0</v>
      </c>
    </row>
    <row r="596" spans="8:8" ht="14.25" customHeight="1" x14ac:dyDescent="0.2">
      <c r="H596" s="2" t="b">
        <v>0</v>
      </c>
    </row>
    <row r="597" spans="8:8" ht="14.25" customHeight="1" x14ac:dyDescent="0.2">
      <c r="H597" s="2" t="b">
        <v>0</v>
      </c>
    </row>
    <row r="598" spans="8:8" ht="14.25" customHeight="1" x14ac:dyDescent="0.2">
      <c r="H598" s="2" t="b">
        <v>0</v>
      </c>
    </row>
    <row r="599" spans="8:8" ht="14.25" customHeight="1" x14ac:dyDescent="0.2">
      <c r="H599" s="2" t="b">
        <v>0</v>
      </c>
    </row>
    <row r="600" spans="8:8" ht="14.25" customHeight="1" x14ac:dyDescent="0.2">
      <c r="H600" s="2" t="b">
        <v>0</v>
      </c>
    </row>
    <row r="601" spans="8:8" ht="14.25" customHeight="1" x14ac:dyDescent="0.2">
      <c r="H601" s="2" t="b">
        <v>0</v>
      </c>
    </row>
    <row r="602" spans="8:8" ht="14.25" customHeight="1" x14ac:dyDescent="0.2">
      <c r="H602" s="2" t="b">
        <v>0</v>
      </c>
    </row>
    <row r="603" spans="8:8" ht="14.25" customHeight="1" x14ac:dyDescent="0.2">
      <c r="H603" s="2" t="b">
        <v>0</v>
      </c>
    </row>
    <row r="604" spans="8:8" ht="14.25" customHeight="1" x14ac:dyDescent="0.2">
      <c r="H604" s="2" t="b">
        <v>0</v>
      </c>
    </row>
    <row r="605" spans="8:8" ht="14.25" customHeight="1" x14ac:dyDescent="0.2">
      <c r="H605" s="2" t="b">
        <v>0</v>
      </c>
    </row>
    <row r="606" spans="8:8" ht="14.25" customHeight="1" x14ac:dyDescent="0.2">
      <c r="H606" s="2" t="b">
        <v>0</v>
      </c>
    </row>
    <row r="607" spans="8:8" ht="14.25" customHeight="1" x14ac:dyDescent="0.2">
      <c r="H607" s="2" t="b">
        <v>0</v>
      </c>
    </row>
    <row r="608" spans="8:8" ht="14.25" customHeight="1" x14ac:dyDescent="0.2">
      <c r="H608" s="2" t="b">
        <v>0</v>
      </c>
    </row>
    <row r="609" spans="8:8" ht="14.25" customHeight="1" x14ac:dyDescent="0.2">
      <c r="H609" s="2" t="b">
        <v>0</v>
      </c>
    </row>
    <row r="610" spans="8:8" ht="14.25" customHeight="1" x14ac:dyDescent="0.2">
      <c r="H610" s="2" t="b">
        <v>0</v>
      </c>
    </row>
    <row r="611" spans="8:8" ht="14.25" customHeight="1" x14ac:dyDescent="0.2">
      <c r="H611" s="2" t="b">
        <v>0</v>
      </c>
    </row>
    <row r="612" spans="8:8" ht="14.25" customHeight="1" x14ac:dyDescent="0.2">
      <c r="H612" s="2" t="b">
        <v>0</v>
      </c>
    </row>
    <row r="613" spans="8:8" ht="14.25" customHeight="1" x14ac:dyDescent="0.2">
      <c r="H613" s="2" t="b">
        <v>0</v>
      </c>
    </row>
    <row r="614" spans="8:8" ht="14.25" customHeight="1" x14ac:dyDescent="0.2">
      <c r="H614" s="2" t="b">
        <v>0</v>
      </c>
    </row>
    <row r="615" spans="8:8" ht="14.25" customHeight="1" x14ac:dyDescent="0.2">
      <c r="H615" s="2" t="b">
        <v>0</v>
      </c>
    </row>
    <row r="616" spans="8:8" ht="14.25" customHeight="1" x14ac:dyDescent="0.2">
      <c r="H616" s="2" t="b">
        <v>0</v>
      </c>
    </row>
    <row r="617" spans="8:8" ht="14.25" customHeight="1" x14ac:dyDescent="0.2">
      <c r="H617" s="2" t="b">
        <v>0</v>
      </c>
    </row>
    <row r="618" spans="8:8" ht="14.25" customHeight="1" x14ac:dyDescent="0.2">
      <c r="H618" s="2" t="b">
        <v>0</v>
      </c>
    </row>
    <row r="619" spans="8:8" ht="14.25" customHeight="1" x14ac:dyDescent="0.2">
      <c r="H619" s="2" t="b">
        <v>0</v>
      </c>
    </row>
    <row r="620" spans="8:8" ht="14.25" customHeight="1" x14ac:dyDescent="0.2">
      <c r="H620" s="2" t="b">
        <v>0</v>
      </c>
    </row>
    <row r="621" spans="8:8" ht="14.25" customHeight="1" x14ac:dyDescent="0.2">
      <c r="H621" s="2" t="b">
        <v>0</v>
      </c>
    </row>
    <row r="622" spans="8:8" ht="14.25" customHeight="1" x14ac:dyDescent="0.2">
      <c r="H622" s="2" t="b">
        <v>0</v>
      </c>
    </row>
    <row r="623" spans="8:8" ht="14.25" customHeight="1" x14ac:dyDescent="0.2">
      <c r="H623" s="2" t="b">
        <v>0</v>
      </c>
    </row>
    <row r="624" spans="8:8" ht="14.25" customHeight="1" x14ac:dyDescent="0.2">
      <c r="H624" s="2" t="b">
        <v>0</v>
      </c>
    </row>
    <row r="625" spans="8:8" ht="14.25" customHeight="1" x14ac:dyDescent="0.2">
      <c r="H625" s="2" t="b">
        <v>0</v>
      </c>
    </row>
    <row r="626" spans="8:8" ht="14.25" customHeight="1" x14ac:dyDescent="0.2">
      <c r="H626" s="2" t="b">
        <v>0</v>
      </c>
    </row>
    <row r="627" spans="8:8" ht="14.25" customHeight="1" x14ac:dyDescent="0.2">
      <c r="H627" s="2" t="b">
        <v>0</v>
      </c>
    </row>
    <row r="628" spans="8:8" ht="14.25" customHeight="1" x14ac:dyDescent="0.2">
      <c r="H628" s="2" t="b">
        <v>0</v>
      </c>
    </row>
    <row r="629" spans="8:8" ht="14.25" customHeight="1" x14ac:dyDescent="0.2">
      <c r="H629" s="2" t="b">
        <v>0</v>
      </c>
    </row>
    <row r="630" spans="8:8" ht="14.25" customHeight="1" x14ac:dyDescent="0.2">
      <c r="H630" s="2" t="b">
        <v>0</v>
      </c>
    </row>
    <row r="631" spans="8:8" ht="14.25" customHeight="1" x14ac:dyDescent="0.2">
      <c r="H631" s="2" t="b">
        <v>0</v>
      </c>
    </row>
    <row r="632" spans="8:8" ht="14.25" customHeight="1" x14ac:dyDescent="0.2">
      <c r="H632" s="2" t="b">
        <v>0</v>
      </c>
    </row>
    <row r="633" spans="8:8" ht="14.25" customHeight="1" x14ac:dyDescent="0.2">
      <c r="H633" s="2" t="b">
        <v>0</v>
      </c>
    </row>
    <row r="634" spans="8:8" ht="14.25" customHeight="1" x14ac:dyDescent="0.2">
      <c r="H634" s="2" t="b">
        <v>0</v>
      </c>
    </row>
    <row r="635" spans="8:8" ht="14.25" customHeight="1" x14ac:dyDescent="0.2">
      <c r="H635" s="2" t="b">
        <v>0</v>
      </c>
    </row>
    <row r="636" spans="8:8" ht="14.25" customHeight="1" x14ac:dyDescent="0.2">
      <c r="H636" s="2" t="b">
        <v>0</v>
      </c>
    </row>
    <row r="637" spans="8:8" ht="14.25" customHeight="1" x14ac:dyDescent="0.2">
      <c r="H637" s="2" t="b">
        <v>0</v>
      </c>
    </row>
    <row r="638" spans="8:8" ht="14.25" customHeight="1" x14ac:dyDescent="0.2">
      <c r="H638" s="2" t="b">
        <v>0</v>
      </c>
    </row>
    <row r="639" spans="8:8" ht="14.25" customHeight="1" x14ac:dyDescent="0.2">
      <c r="H639" s="2" t="b">
        <v>0</v>
      </c>
    </row>
    <row r="640" spans="8:8" ht="14.25" customHeight="1" x14ac:dyDescent="0.2">
      <c r="H640" s="2" t="b">
        <v>0</v>
      </c>
    </row>
    <row r="641" spans="8:8" ht="14.25" customHeight="1" x14ac:dyDescent="0.2">
      <c r="H641" s="2" t="b">
        <v>0</v>
      </c>
    </row>
    <row r="642" spans="8:8" ht="14.25" customHeight="1" x14ac:dyDescent="0.2">
      <c r="H642" s="2" t="b">
        <v>0</v>
      </c>
    </row>
    <row r="643" spans="8:8" ht="14.25" customHeight="1" x14ac:dyDescent="0.2">
      <c r="H643" s="2" t="b">
        <v>0</v>
      </c>
    </row>
    <row r="644" spans="8:8" ht="14.25" customHeight="1" x14ac:dyDescent="0.2">
      <c r="H644" s="2" t="b">
        <v>0</v>
      </c>
    </row>
    <row r="645" spans="8:8" ht="14.25" customHeight="1" x14ac:dyDescent="0.2">
      <c r="H645" s="2" t="b">
        <v>0</v>
      </c>
    </row>
    <row r="646" spans="8:8" ht="14.25" customHeight="1" x14ac:dyDescent="0.2">
      <c r="H646" s="2" t="b">
        <v>0</v>
      </c>
    </row>
    <row r="647" spans="8:8" ht="14.25" customHeight="1" x14ac:dyDescent="0.2">
      <c r="H647" s="2" t="b">
        <v>0</v>
      </c>
    </row>
    <row r="648" spans="8:8" ht="14.25" customHeight="1" x14ac:dyDescent="0.2">
      <c r="H648" s="2" t="b">
        <v>0</v>
      </c>
    </row>
    <row r="649" spans="8:8" ht="14.25" customHeight="1" x14ac:dyDescent="0.2">
      <c r="H649" s="2" t="b">
        <v>0</v>
      </c>
    </row>
    <row r="650" spans="8:8" ht="14.25" customHeight="1" x14ac:dyDescent="0.2">
      <c r="H650" s="2" t="b">
        <v>0</v>
      </c>
    </row>
    <row r="651" spans="8:8" ht="14.25" customHeight="1" x14ac:dyDescent="0.2">
      <c r="H651" s="2" t="b">
        <v>0</v>
      </c>
    </row>
    <row r="652" spans="8:8" ht="14.25" customHeight="1" x14ac:dyDescent="0.2">
      <c r="H652" s="2" t="b">
        <v>0</v>
      </c>
    </row>
    <row r="653" spans="8:8" ht="14.25" customHeight="1" x14ac:dyDescent="0.2">
      <c r="H653" s="2" t="b">
        <v>0</v>
      </c>
    </row>
    <row r="654" spans="8:8" ht="14.25" customHeight="1" x14ac:dyDescent="0.2">
      <c r="H654" s="2" t="b">
        <v>0</v>
      </c>
    </row>
    <row r="655" spans="8:8" ht="14.25" customHeight="1" x14ac:dyDescent="0.2">
      <c r="H655" s="2" t="b">
        <v>0</v>
      </c>
    </row>
    <row r="656" spans="8:8" ht="14.25" customHeight="1" x14ac:dyDescent="0.2">
      <c r="H656" s="2" t="b">
        <v>0</v>
      </c>
    </row>
    <row r="657" spans="8:8" ht="14.25" customHeight="1" x14ac:dyDescent="0.2">
      <c r="H657" s="2" t="b">
        <v>0</v>
      </c>
    </row>
    <row r="658" spans="8:8" ht="14.25" customHeight="1" x14ac:dyDescent="0.2">
      <c r="H658" s="2" t="b">
        <v>0</v>
      </c>
    </row>
    <row r="659" spans="8:8" ht="14.25" customHeight="1" x14ac:dyDescent="0.2">
      <c r="H659" s="2" t="b">
        <v>0</v>
      </c>
    </row>
    <row r="660" spans="8:8" ht="14.25" customHeight="1" x14ac:dyDescent="0.2">
      <c r="H660" s="2" t="b">
        <v>0</v>
      </c>
    </row>
    <row r="661" spans="8:8" ht="14.25" customHeight="1" x14ac:dyDescent="0.2">
      <c r="H661" s="2" t="b">
        <v>0</v>
      </c>
    </row>
    <row r="662" spans="8:8" ht="14.25" customHeight="1" x14ac:dyDescent="0.2">
      <c r="H662" s="2" t="b">
        <v>0</v>
      </c>
    </row>
    <row r="663" spans="8:8" ht="14.25" customHeight="1" x14ac:dyDescent="0.2">
      <c r="H663" s="2" t="b">
        <v>0</v>
      </c>
    </row>
    <row r="664" spans="8:8" ht="14.25" customHeight="1" x14ac:dyDescent="0.2">
      <c r="H664" s="2" t="b">
        <v>0</v>
      </c>
    </row>
    <row r="665" spans="8:8" ht="14.25" customHeight="1" x14ac:dyDescent="0.2">
      <c r="H665" s="2" t="b">
        <v>0</v>
      </c>
    </row>
    <row r="666" spans="8:8" ht="14.25" customHeight="1" x14ac:dyDescent="0.2">
      <c r="H666" s="2" t="b">
        <v>0</v>
      </c>
    </row>
    <row r="667" spans="8:8" ht="14.25" customHeight="1" x14ac:dyDescent="0.2">
      <c r="H667" s="2" t="b">
        <v>0</v>
      </c>
    </row>
    <row r="668" spans="8:8" ht="14.25" customHeight="1" x14ac:dyDescent="0.2">
      <c r="H668" s="2" t="b">
        <v>0</v>
      </c>
    </row>
    <row r="669" spans="8:8" ht="14.25" customHeight="1" x14ac:dyDescent="0.2">
      <c r="H669" s="2" t="b">
        <v>0</v>
      </c>
    </row>
    <row r="670" spans="8:8" ht="14.25" customHeight="1" x14ac:dyDescent="0.2">
      <c r="H670" s="2" t="b">
        <v>0</v>
      </c>
    </row>
    <row r="671" spans="8:8" ht="14.25" customHeight="1" x14ac:dyDescent="0.2">
      <c r="H671" s="2" t="b">
        <v>0</v>
      </c>
    </row>
    <row r="672" spans="8:8" ht="14.25" customHeight="1" x14ac:dyDescent="0.2">
      <c r="H672" s="2" t="b">
        <v>0</v>
      </c>
    </row>
    <row r="673" spans="8:8" ht="14.25" customHeight="1" x14ac:dyDescent="0.2">
      <c r="H673" s="2" t="b">
        <v>0</v>
      </c>
    </row>
    <row r="674" spans="8:8" ht="14.25" customHeight="1" x14ac:dyDescent="0.2">
      <c r="H674" s="2" t="b">
        <v>0</v>
      </c>
    </row>
    <row r="675" spans="8:8" ht="14.25" customHeight="1" x14ac:dyDescent="0.2">
      <c r="H675" s="2" t="b">
        <v>0</v>
      </c>
    </row>
    <row r="676" spans="8:8" ht="14.25" customHeight="1" x14ac:dyDescent="0.2">
      <c r="H676" s="2" t="b">
        <v>0</v>
      </c>
    </row>
    <row r="677" spans="8:8" ht="14.25" customHeight="1" x14ac:dyDescent="0.2">
      <c r="H677" s="2" t="b">
        <v>0</v>
      </c>
    </row>
    <row r="678" spans="8:8" ht="14.25" customHeight="1" x14ac:dyDescent="0.2">
      <c r="H678" s="2" t="b">
        <v>0</v>
      </c>
    </row>
    <row r="679" spans="8:8" ht="14.25" customHeight="1" x14ac:dyDescent="0.2">
      <c r="H679" s="2" t="b">
        <v>0</v>
      </c>
    </row>
    <row r="680" spans="8:8" ht="14.25" customHeight="1" x14ac:dyDescent="0.2">
      <c r="H680" s="2" t="b">
        <v>0</v>
      </c>
    </row>
    <row r="681" spans="8:8" ht="14.25" customHeight="1" x14ac:dyDescent="0.2">
      <c r="H681" s="2" t="b">
        <v>0</v>
      </c>
    </row>
    <row r="682" spans="8:8" ht="14.25" customHeight="1" x14ac:dyDescent="0.2">
      <c r="H682" s="2" t="b">
        <v>0</v>
      </c>
    </row>
    <row r="683" spans="8:8" ht="14.25" customHeight="1" x14ac:dyDescent="0.2">
      <c r="H683" s="2" t="b">
        <v>0</v>
      </c>
    </row>
    <row r="684" spans="8:8" ht="14.25" customHeight="1" x14ac:dyDescent="0.2">
      <c r="H684" s="2" t="b">
        <v>0</v>
      </c>
    </row>
    <row r="685" spans="8:8" ht="14.25" customHeight="1" x14ac:dyDescent="0.2">
      <c r="H685" s="2" t="b">
        <v>0</v>
      </c>
    </row>
    <row r="686" spans="8:8" ht="14.25" customHeight="1" x14ac:dyDescent="0.2">
      <c r="H686" s="2" t="b">
        <v>0</v>
      </c>
    </row>
    <row r="687" spans="8:8" ht="14.25" customHeight="1" x14ac:dyDescent="0.2">
      <c r="H687" s="2" t="b">
        <v>0</v>
      </c>
    </row>
    <row r="688" spans="8:8" ht="14.25" customHeight="1" x14ac:dyDescent="0.2">
      <c r="H688" s="2" t="b">
        <v>0</v>
      </c>
    </row>
    <row r="689" spans="8:8" ht="14.25" customHeight="1" x14ac:dyDescent="0.2">
      <c r="H689" s="2" t="b">
        <v>0</v>
      </c>
    </row>
    <row r="690" spans="8:8" ht="14.25" customHeight="1" x14ac:dyDescent="0.2">
      <c r="H690" s="2" t="b">
        <v>0</v>
      </c>
    </row>
    <row r="691" spans="8:8" ht="14.25" customHeight="1" x14ac:dyDescent="0.2">
      <c r="H691" s="2" t="b">
        <v>0</v>
      </c>
    </row>
    <row r="692" spans="8:8" ht="14.25" customHeight="1" x14ac:dyDescent="0.2">
      <c r="H692" s="2" t="b">
        <v>0</v>
      </c>
    </row>
    <row r="693" spans="8:8" ht="14.25" customHeight="1" x14ac:dyDescent="0.2">
      <c r="H693" s="2" t="b">
        <v>0</v>
      </c>
    </row>
    <row r="694" spans="8:8" ht="14.25" customHeight="1" x14ac:dyDescent="0.2">
      <c r="H694" s="2" t="b">
        <v>0</v>
      </c>
    </row>
    <row r="695" spans="8:8" ht="14.25" customHeight="1" x14ac:dyDescent="0.2">
      <c r="H695" s="2" t="b">
        <v>0</v>
      </c>
    </row>
    <row r="696" spans="8:8" ht="14.25" customHeight="1" x14ac:dyDescent="0.2">
      <c r="H696" s="2" t="b">
        <v>0</v>
      </c>
    </row>
    <row r="697" spans="8:8" ht="14.25" customHeight="1" x14ac:dyDescent="0.2">
      <c r="H697" s="2" t="b">
        <v>0</v>
      </c>
    </row>
    <row r="698" spans="8:8" ht="14.25" customHeight="1" x14ac:dyDescent="0.2">
      <c r="H698" s="2" t="b">
        <v>0</v>
      </c>
    </row>
    <row r="699" spans="8:8" ht="14.25" customHeight="1" x14ac:dyDescent="0.2">
      <c r="H699" s="2" t="b">
        <v>0</v>
      </c>
    </row>
    <row r="700" spans="8:8" ht="14.25" customHeight="1" x14ac:dyDescent="0.2">
      <c r="H700" s="2" t="b">
        <v>0</v>
      </c>
    </row>
    <row r="701" spans="8:8" ht="14.25" customHeight="1" x14ac:dyDescent="0.2">
      <c r="H701" s="2" t="b">
        <v>0</v>
      </c>
    </row>
    <row r="702" spans="8:8" ht="14.25" customHeight="1" x14ac:dyDescent="0.2">
      <c r="H702" s="2" t="b">
        <v>0</v>
      </c>
    </row>
    <row r="703" spans="8:8" ht="14.25" customHeight="1" x14ac:dyDescent="0.2">
      <c r="H703" s="2" t="b">
        <v>0</v>
      </c>
    </row>
    <row r="704" spans="8:8" ht="14.25" customHeight="1" x14ac:dyDescent="0.2">
      <c r="H704" s="2" t="b">
        <v>0</v>
      </c>
    </row>
    <row r="705" spans="8:8" ht="14.25" customHeight="1" x14ac:dyDescent="0.2">
      <c r="H705" s="2" t="b">
        <v>0</v>
      </c>
    </row>
    <row r="706" spans="8:8" ht="14.25" customHeight="1" x14ac:dyDescent="0.2">
      <c r="H706" s="2" t="b">
        <v>0</v>
      </c>
    </row>
    <row r="707" spans="8:8" ht="14.25" customHeight="1" x14ac:dyDescent="0.2">
      <c r="H707" s="2" t="b">
        <v>0</v>
      </c>
    </row>
    <row r="708" spans="8:8" ht="14.25" customHeight="1" x14ac:dyDescent="0.2">
      <c r="H708" s="2" t="b">
        <v>0</v>
      </c>
    </row>
    <row r="709" spans="8:8" ht="14.25" customHeight="1" x14ac:dyDescent="0.2">
      <c r="H709" s="2" t="b">
        <v>0</v>
      </c>
    </row>
    <row r="710" spans="8:8" ht="14.25" customHeight="1" x14ac:dyDescent="0.2">
      <c r="H710" s="2" t="b">
        <v>0</v>
      </c>
    </row>
    <row r="711" spans="8:8" ht="14.25" customHeight="1" x14ac:dyDescent="0.2">
      <c r="H711" s="2" t="b">
        <v>0</v>
      </c>
    </row>
    <row r="712" spans="8:8" ht="14.25" customHeight="1" x14ac:dyDescent="0.2">
      <c r="H712" s="2" t="b">
        <v>0</v>
      </c>
    </row>
    <row r="713" spans="8:8" ht="14.25" customHeight="1" x14ac:dyDescent="0.2">
      <c r="H713" s="2" t="b">
        <v>0</v>
      </c>
    </row>
    <row r="714" spans="8:8" ht="14.25" customHeight="1" x14ac:dyDescent="0.2">
      <c r="H714" s="2" t="b">
        <v>0</v>
      </c>
    </row>
    <row r="715" spans="8:8" ht="14.25" customHeight="1" x14ac:dyDescent="0.2">
      <c r="H715" s="2" t="b">
        <v>0</v>
      </c>
    </row>
    <row r="716" spans="8:8" ht="14.25" customHeight="1" x14ac:dyDescent="0.2">
      <c r="H716" s="2" t="b">
        <v>0</v>
      </c>
    </row>
    <row r="717" spans="8:8" ht="14.25" customHeight="1" x14ac:dyDescent="0.2">
      <c r="H717" s="2" t="b">
        <v>0</v>
      </c>
    </row>
    <row r="718" spans="8:8" ht="14.25" customHeight="1" x14ac:dyDescent="0.2">
      <c r="H718" s="2" t="b">
        <v>0</v>
      </c>
    </row>
    <row r="719" spans="8:8" ht="14.25" customHeight="1" x14ac:dyDescent="0.2">
      <c r="H719" s="2" t="b">
        <v>0</v>
      </c>
    </row>
    <row r="720" spans="8:8" ht="14.25" customHeight="1" x14ac:dyDescent="0.2">
      <c r="H720" s="2" t="b">
        <v>0</v>
      </c>
    </row>
    <row r="721" spans="8:8" ht="14.25" customHeight="1" x14ac:dyDescent="0.2">
      <c r="H721" s="2" t="b">
        <v>0</v>
      </c>
    </row>
    <row r="722" spans="8:8" ht="14.25" customHeight="1" x14ac:dyDescent="0.2">
      <c r="H722" s="2" t="b">
        <v>0</v>
      </c>
    </row>
    <row r="723" spans="8:8" ht="14.25" customHeight="1" x14ac:dyDescent="0.2">
      <c r="H723" s="2" t="b">
        <v>0</v>
      </c>
    </row>
    <row r="724" spans="8:8" ht="14.25" customHeight="1" x14ac:dyDescent="0.2">
      <c r="H724" s="2" t="b">
        <v>0</v>
      </c>
    </row>
    <row r="725" spans="8:8" ht="14.25" customHeight="1" x14ac:dyDescent="0.2">
      <c r="H725" s="2" t="b">
        <v>0</v>
      </c>
    </row>
    <row r="726" spans="8:8" ht="14.25" customHeight="1" x14ac:dyDescent="0.2">
      <c r="H726" s="2" t="b">
        <v>0</v>
      </c>
    </row>
    <row r="727" spans="8:8" ht="14.25" customHeight="1" x14ac:dyDescent="0.2">
      <c r="H727" s="2" t="b">
        <v>0</v>
      </c>
    </row>
    <row r="728" spans="8:8" ht="14.25" customHeight="1" x14ac:dyDescent="0.2">
      <c r="H728" s="2" t="b">
        <v>0</v>
      </c>
    </row>
    <row r="729" spans="8:8" ht="14.25" customHeight="1" x14ac:dyDescent="0.2">
      <c r="H729" s="2" t="b">
        <v>0</v>
      </c>
    </row>
    <row r="730" spans="8:8" ht="14.25" customHeight="1" x14ac:dyDescent="0.2">
      <c r="H730" s="2" t="b">
        <v>0</v>
      </c>
    </row>
    <row r="731" spans="8:8" ht="14.25" customHeight="1" x14ac:dyDescent="0.2">
      <c r="H731" s="2" t="b">
        <v>0</v>
      </c>
    </row>
    <row r="732" spans="8:8" ht="14.25" customHeight="1" x14ac:dyDescent="0.2">
      <c r="H732" s="2" t="b">
        <v>0</v>
      </c>
    </row>
    <row r="733" spans="8:8" ht="14.25" customHeight="1" x14ac:dyDescent="0.2">
      <c r="H733" s="2" t="b">
        <v>0</v>
      </c>
    </row>
    <row r="734" spans="8:8" ht="14.25" customHeight="1" x14ac:dyDescent="0.2">
      <c r="H734" s="2" t="b">
        <v>0</v>
      </c>
    </row>
    <row r="735" spans="8:8" ht="14.25" customHeight="1" x14ac:dyDescent="0.2">
      <c r="H735" s="2" t="b">
        <v>0</v>
      </c>
    </row>
    <row r="736" spans="8:8" ht="14.25" customHeight="1" x14ac:dyDescent="0.2">
      <c r="H736" s="2" t="b">
        <v>0</v>
      </c>
    </row>
    <row r="737" spans="8:8" ht="14.25" customHeight="1" x14ac:dyDescent="0.2">
      <c r="H737" s="2" t="b">
        <v>0</v>
      </c>
    </row>
    <row r="738" spans="8:8" ht="14.25" customHeight="1" x14ac:dyDescent="0.2">
      <c r="H738" s="2" t="b">
        <v>0</v>
      </c>
    </row>
    <row r="739" spans="8:8" ht="14.25" customHeight="1" x14ac:dyDescent="0.2">
      <c r="H739" s="2" t="b">
        <v>0</v>
      </c>
    </row>
    <row r="740" spans="8:8" ht="14.25" customHeight="1" x14ac:dyDescent="0.2">
      <c r="H740" s="2" t="b">
        <v>0</v>
      </c>
    </row>
    <row r="741" spans="8:8" ht="14.25" customHeight="1" x14ac:dyDescent="0.2">
      <c r="H741" s="2" t="b">
        <v>0</v>
      </c>
    </row>
    <row r="742" spans="8:8" ht="14.25" customHeight="1" x14ac:dyDescent="0.2">
      <c r="H742" s="2" t="b">
        <v>0</v>
      </c>
    </row>
    <row r="743" spans="8:8" ht="14.25" customHeight="1" x14ac:dyDescent="0.2">
      <c r="H743" s="2" t="b">
        <v>0</v>
      </c>
    </row>
    <row r="744" spans="8:8" ht="14.25" customHeight="1" x14ac:dyDescent="0.2">
      <c r="H744" s="2" t="b">
        <v>0</v>
      </c>
    </row>
    <row r="745" spans="8:8" ht="14.25" customHeight="1" x14ac:dyDescent="0.2">
      <c r="H745" s="2" t="b">
        <v>0</v>
      </c>
    </row>
    <row r="746" spans="8:8" ht="14.25" customHeight="1" x14ac:dyDescent="0.2">
      <c r="H746" s="2" t="b">
        <v>0</v>
      </c>
    </row>
    <row r="747" spans="8:8" ht="14.25" customHeight="1" x14ac:dyDescent="0.2">
      <c r="H747" s="2" t="b">
        <v>0</v>
      </c>
    </row>
    <row r="748" spans="8:8" ht="14.25" customHeight="1" x14ac:dyDescent="0.2">
      <c r="H748" s="2" t="b">
        <v>0</v>
      </c>
    </row>
    <row r="749" spans="8:8" ht="14.25" customHeight="1" x14ac:dyDescent="0.2">
      <c r="H749" s="2" t="b">
        <v>0</v>
      </c>
    </row>
    <row r="750" spans="8:8" ht="14.25" customHeight="1" x14ac:dyDescent="0.2">
      <c r="H750" s="2" t="b">
        <v>0</v>
      </c>
    </row>
    <row r="751" spans="8:8" ht="14.25" customHeight="1" x14ac:dyDescent="0.2">
      <c r="H751" s="2" t="b">
        <v>0</v>
      </c>
    </row>
    <row r="752" spans="8:8" ht="14.25" customHeight="1" x14ac:dyDescent="0.2">
      <c r="H752" s="2" t="b">
        <v>0</v>
      </c>
    </row>
    <row r="753" spans="8:8" ht="14.25" customHeight="1" x14ac:dyDescent="0.2">
      <c r="H753" s="2" t="b">
        <v>0</v>
      </c>
    </row>
    <row r="754" spans="8:8" ht="14.25" customHeight="1" x14ac:dyDescent="0.2">
      <c r="H754" s="2" t="b">
        <v>0</v>
      </c>
    </row>
    <row r="755" spans="8:8" ht="14.25" customHeight="1" x14ac:dyDescent="0.2">
      <c r="H755" s="2" t="b">
        <v>0</v>
      </c>
    </row>
    <row r="756" spans="8:8" ht="14.25" customHeight="1" x14ac:dyDescent="0.2">
      <c r="H756" s="2" t="b">
        <v>0</v>
      </c>
    </row>
    <row r="757" spans="8:8" ht="14.25" customHeight="1" x14ac:dyDescent="0.2">
      <c r="H757" s="2" t="b">
        <v>0</v>
      </c>
    </row>
    <row r="758" spans="8:8" ht="14.25" customHeight="1" x14ac:dyDescent="0.2">
      <c r="H758" s="2" t="b">
        <v>0</v>
      </c>
    </row>
    <row r="759" spans="8:8" ht="14.25" customHeight="1" x14ac:dyDescent="0.2">
      <c r="H759" s="2" t="b">
        <v>0</v>
      </c>
    </row>
    <row r="760" spans="8:8" ht="14.25" customHeight="1" x14ac:dyDescent="0.2">
      <c r="H760" s="2" t="b">
        <v>0</v>
      </c>
    </row>
    <row r="761" spans="8:8" ht="14.25" customHeight="1" x14ac:dyDescent="0.2">
      <c r="H761" s="2" t="b">
        <v>0</v>
      </c>
    </row>
    <row r="762" spans="8:8" ht="14.25" customHeight="1" x14ac:dyDescent="0.2">
      <c r="H762" s="2" t="b">
        <v>0</v>
      </c>
    </row>
    <row r="763" spans="8:8" ht="14.25" customHeight="1" x14ac:dyDescent="0.2">
      <c r="H763" s="2" t="b">
        <v>0</v>
      </c>
    </row>
    <row r="764" spans="8:8" ht="14.25" customHeight="1" x14ac:dyDescent="0.2">
      <c r="H764" s="2" t="b">
        <v>0</v>
      </c>
    </row>
    <row r="765" spans="8:8" ht="14.25" customHeight="1" x14ac:dyDescent="0.2">
      <c r="H765" s="2" t="b">
        <v>0</v>
      </c>
    </row>
    <row r="766" spans="8:8" ht="14.25" customHeight="1" x14ac:dyDescent="0.2">
      <c r="H766" s="2" t="b">
        <v>0</v>
      </c>
    </row>
    <row r="767" spans="8:8" ht="14.25" customHeight="1" x14ac:dyDescent="0.2">
      <c r="H767" s="2" t="b">
        <v>0</v>
      </c>
    </row>
    <row r="768" spans="8:8" ht="14.25" customHeight="1" x14ac:dyDescent="0.2">
      <c r="H768" s="2" t="b">
        <v>0</v>
      </c>
    </row>
    <row r="769" spans="8:8" ht="14.25" customHeight="1" x14ac:dyDescent="0.2">
      <c r="H769" s="2" t="b">
        <v>0</v>
      </c>
    </row>
    <row r="770" spans="8:8" ht="14.25" customHeight="1" x14ac:dyDescent="0.2">
      <c r="H770" s="2" t="b">
        <v>0</v>
      </c>
    </row>
    <row r="771" spans="8:8" ht="14.25" customHeight="1" x14ac:dyDescent="0.2">
      <c r="H771" s="2" t="b">
        <v>0</v>
      </c>
    </row>
    <row r="772" spans="8:8" ht="14.25" customHeight="1" x14ac:dyDescent="0.2">
      <c r="H772" s="2" t="b">
        <v>0</v>
      </c>
    </row>
    <row r="773" spans="8:8" ht="14.25" customHeight="1" x14ac:dyDescent="0.2">
      <c r="H773" s="2" t="b">
        <v>0</v>
      </c>
    </row>
    <row r="774" spans="8:8" ht="14.25" customHeight="1" x14ac:dyDescent="0.2">
      <c r="H774" s="2" t="b">
        <v>0</v>
      </c>
    </row>
    <row r="775" spans="8:8" ht="14.25" customHeight="1" x14ac:dyDescent="0.2">
      <c r="H775" s="2" t="b">
        <v>0</v>
      </c>
    </row>
    <row r="776" spans="8:8" ht="14.25" customHeight="1" x14ac:dyDescent="0.2">
      <c r="H776" s="2" t="b">
        <v>0</v>
      </c>
    </row>
    <row r="777" spans="8:8" ht="14.25" customHeight="1" x14ac:dyDescent="0.2">
      <c r="H777" s="2" t="b">
        <v>0</v>
      </c>
    </row>
    <row r="778" spans="8:8" ht="14.25" customHeight="1" x14ac:dyDescent="0.2">
      <c r="H778" s="2" t="b">
        <v>0</v>
      </c>
    </row>
    <row r="779" spans="8:8" ht="14.25" customHeight="1" x14ac:dyDescent="0.2">
      <c r="H779" s="2" t="b">
        <v>0</v>
      </c>
    </row>
    <row r="780" spans="8:8" ht="14.25" customHeight="1" x14ac:dyDescent="0.2">
      <c r="H780" s="2" t="b">
        <v>0</v>
      </c>
    </row>
    <row r="781" spans="8:8" ht="14.25" customHeight="1" x14ac:dyDescent="0.2">
      <c r="H781" s="2" t="b">
        <v>0</v>
      </c>
    </row>
    <row r="782" spans="8:8" ht="14.25" customHeight="1" x14ac:dyDescent="0.2">
      <c r="H782" s="2" t="b">
        <v>0</v>
      </c>
    </row>
    <row r="783" spans="8:8" ht="14.25" customHeight="1" x14ac:dyDescent="0.2">
      <c r="H783" s="2" t="b">
        <v>0</v>
      </c>
    </row>
    <row r="784" spans="8:8" ht="14.25" customHeight="1" x14ac:dyDescent="0.2">
      <c r="H784" s="2" t="b">
        <v>0</v>
      </c>
    </row>
    <row r="785" spans="8:8" ht="14.25" customHeight="1" x14ac:dyDescent="0.2">
      <c r="H785" s="2" t="b">
        <v>0</v>
      </c>
    </row>
    <row r="786" spans="8:8" ht="14.25" customHeight="1" x14ac:dyDescent="0.2">
      <c r="H786" s="2" t="b">
        <v>0</v>
      </c>
    </row>
    <row r="787" spans="8:8" ht="14.25" customHeight="1" x14ac:dyDescent="0.2">
      <c r="H787" s="2" t="b">
        <v>0</v>
      </c>
    </row>
    <row r="788" spans="8:8" ht="14.25" customHeight="1" x14ac:dyDescent="0.2">
      <c r="H788" s="2" t="b">
        <v>0</v>
      </c>
    </row>
    <row r="789" spans="8:8" ht="14.25" customHeight="1" x14ac:dyDescent="0.2">
      <c r="H789" s="2" t="b">
        <v>0</v>
      </c>
    </row>
    <row r="790" spans="8:8" ht="14.25" customHeight="1" x14ac:dyDescent="0.2">
      <c r="H790" s="2" t="b">
        <v>0</v>
      </c>
    </row>
    <row r="791" spans="8:8" ht="14.25" customHeight="1" x14ac:dyDescent="0.2">
      <c r="H791" s="2" t="b">
        <v>0</v>
      </c>
    </row>
    <row r="792" spans="8:8" ht="14.25" customHeight="1" x14ac:dyDescent="0.2">
      <c r="H792" s="2" t="b">
        <v>0</v>
      </c>
    </row>
    <row r="793" spans="8:8" ht="14.25" customHeight="1" x14ac:dyDescent="0.2">
      <c r="H793" s="2" t="b">
        <v>0</v>
      </c>
    </row>
    <row r="794" spans="8:8" ht="14.25" customHeight="1" x14ac:dyDescent="0.2">
      <c r="H794" s="2" t="b">
        <v>0</v>
      </c>
    </row>
    <row r="795" spans="8:8" ht="14.25" customHeight="1" x14ac:dyDescent="0.2">
      <c r="H795" s="2" t="b">
        <v>0</v>
      </c>
    </row>
    <row r="796" spans="8:8" ht="14.25" customHeight="1" x14ac:dyDescent="0.2">
      <c r="H796" s="2" t="b">
        <v>0</v>
      </c>
    </row>
    <row r="797" spans="8:8" ht="14.25" customHeight="1" x14ac:dyDescent="0.2">
      <c r="H797" s="2" t="b">
        <v>0</v>
      </c>
    </row>
    <row r="798" spans="8:8" ht="14.25" customHeight="1" x14ac:dyDescent="0.2">
      <c r="H798" s="2" t="b">
        <v>0</v>
      </c>
    </row>
    <row r="799" spans="8:8" ht="14.25" customHeight="1" x14ac:dyDescent="0.2">
      <c r="H799" s="2" t="b">
        <v>0</v>
      </c>
    </row>
    <row r="800" spans="8:8" ht="14.25" customHeight="1" x14ac:dyDescent="0.2">
      <c r="H800" s="2" t="b">
        <v>0</v>
      </c>
    </row>
    <row r="801" spans="8:8" ht="14.25" customHeight="1" x14ac:dyDescent="0.2">
      <c r="H801" s="2" t="b">
        <v>0</v>
      </c>
    </row>
    <row r="802" spans="8:8" ht="14.25" customHeight="1" x14ac:dyDescent="0.2">
      <c r="H802" s="2" t="b">
        <v>0</v>
      </c>
    </row>
    <row r="803" spans="8:8" ht="14.25" customHeight="1" x14ac:dyDescent="0.2">
      <c r="H803" s="2" t="b">
        <v>0</v>
      </c>
    </row>
    <row r="804" spans="8:8" ht="14.25" customHeight="1" x14ac:dyDescent="0.2">
      <c r="H804" s="2" t="b">
        <v>0</v>
      </c>
    </row>
    <row r="805" spans="8:8" ht="14.25" customHeight="1" x14ac:dyDescent="0.2">
      <c r="H805" s="2" t="b">
        <v>0</v>
      </c>
    </row>
    <row r="806" spans="8:8" ht="14.25" customHeight="1" x14ac:dyDescent="0.2">
      <c r="H806" s="2" t="b">
        <v>0</v>
      </c>
    </row>
    <row r="807" spans="8:8" ht="14.25" customHeight="1" x14ac:dyDescent="0.2">
      <c r="H807" s="2" t="b">
        <v>0</v>
      </c>
    </row>
    <row r="808" spans="8:8" ht="14.25" customHeight="1" x14ac:dyDescent="0.2">
      <c r="H808" s="2" t="b">
        <v>0</v>
      </c>
    </row>
    <row r="809" spans="8:8" ht="14.25" customHeight="1" x14ac:dyDescent="0.2">
      <c r="H809" s="2" t="b">
        <v>0</v>
      </c>
    </row>
    <row r="810" spans="8:8" ht="14.25" customHeight="1" x14ac:dyDescent="0.2">
      <c r="H810" s="2" t="b">
        <v>0</v>
      </c>
    </row>
    <row r="811" spans="8:8" ht="14.25" customHeight="1" x14ac:dyDescent="0.2">
      <c r="H811" s="2" t="b">
        <v>0</v>
      </c>
    </row>
    <row r="812" spans="8:8" ht="14.25" customHeight="1" x14ac:dyDescent="0.2">
      <c r="H812" s="2" t="b">
        <v>0</v>
      </c>
    </row>
    <row r="813" spans="8:8" ht="14.25" customHeight="1" x14ac:dyDescent="0.2">
      <c r="H813" s="2" t="b">
        <v>0</v>
      </c>
    </row>
    <row r="814" spans="8:8" ht="14.25" customHeight="1" x14ac:dyDescent="0.2">
      <c r="H814" s="2" t="b">
        <v>0</v>
      </c>
    </row>
    <row r="815" spans="8:8" ht="14.25" customHeight="1" x14ac:dyDescent="0.2">
      <c r="H815" s="2" t="b">
        <v>0</v>
      </c>
    </row>
    <row r="816" spans="8:8" ht="14.25" customHeight="1" x14ac:dyDescent="0.2">
      <c r="H816" s="2" t="b">
        <v>0</v>
      </c>
    </row>
    <row r="817" spans="8:8" ht="14.25" customHeight="1" x14ac:dyDescent="0.2">
      <c r="H817" s="2" t="b">
        <v>0</v>
      </c>
    </row>
    <row r="818" spans="8:8" ht="14.25" customHeight="1" x14ac:dyDescent="0.2">
      <c r="H818" s="2" t="b">
        <v>0</v>
      </c>
    </row>
    <row r="819" spans="8:8" ht="14.25" customHeight="1" x14ac:dyDescent="0.2">
      <c r="H819" s="2" t="b">
        <v>0</v>
      </c>
    </row>
    <row r="820" spans="8:8" ht="14.25" customHeight="1" x14ac:dyDescent="0.2">
      <c r="H820" s="2" t="b">
        <v>0</v>
      </c>
    </row>
    <row r="821" spans="8:8" ht="14.25" customHeight="1" x14ac:dyDescent="0.2">
      <c r="H821" s="2" t="b">
        <v>0</v>
      </c>
    </row>
    <row r="822" spans="8:8" ht="14.25" customHeight="1" x14ac:dyDescent="0.2">
      <c r="H822" s="2" t="b">
        <v>0</v>
      </c>
    </row>
    <row r="823" spans="8:8" ht="14.25" customHeight="1" x14ac:dyDescent="0.2">
      <c r="H823" s="2" t="b">
        <v>0</v>
      </c>
    </row>
    <row r="824" spans="8:8" ht="14.25" customHeight="1" x14ac:dyDescent="0.2">
      <c r="H824" s="2" t="b">
        <v>0</v>
      </c>
    </row>
    <row r="825" spans="8:8" ht="14.25" customHeight="1" x14ac:dyDescent="0.2">
      <c r="H825" s="2" t="b">
        <v>0</v>
      </c>
    </row>
    <row r="826" spans="8:8" ht="14.25" customHeight="1" x14ac:dyDescent="0.2">
      <c r="H826" s="2" t="b">
        <v>0</v>
      </c>
    </row>
    <row r="827" spans="8:8" ht="14.25" customHeight="1" x14ac:dyDescent="0.2">
      <c r="H827" s="2" t="b">
        <v>0</v>
      </c>
    </row>
    <row r="828" spans="8:8" ht="14.25" customHeight="1" x14ac:dyDescent="0.2">
      <c r="H828" s="2" t="b">
        <v>0</v>
      </c>
    </row>
    <row r="829" spans="8:8" ht="14.25" customHeight="1" x14ac:dyDescent="0.2">
      <c r="H829" s="2" t="b">
        <v>0</v>
      </c>
    </row>
    <row r="830" spans="8:8" ht="14.25" customHeight="1" x14ac:dyDescent="0.2">
      <c r="H830" s="2" t="b">
        <v>0</v>
      </c>
    </row>
    <row r="831" spans="8:8" ht="14.25" customHeight="1" x14ac:dyDescent="0.2">
      <c r="H831" s="2" t="b">
        <v>0</v>
      </c>
    </row>
    <row r="832" spans="8:8" ht="14.25" customHeight="1" x14ac:dyDescent="0.2">
      <c r="H832" s="2" t="b">
        <v>0</v>
      </c>
    </row>
    <row r="833" spans="8:8" ht="14.25" customHeight="1" x14ac:dyDescent="0.2">
      <c r="H833" s="2" t="b">
        <v>0</v>
      </c>
    </row>
    <row r="834" spans="8:8" ht="14.25" customHeight="1" x14ac:dyDescent="0.2">
      <c r="H834" s="2" t="b">
        <v>0</v>
      </c>
    </row>
    <row r="835" spans="8:8" ht="14.25" customHeight="1" x14ac:dyDescent="0.2">
      <c r="H835" s="2" t="b">
        <v>0</v>
      </c>
    </row>
    <row r="836" spans="8:8" ht="14.25" customHeight="1" x14ac:dyDescent="0.2">
      <c r="H836" s="2" t="b">
        <v>0</v>
      </c>
    </row>
    <row r="837" spans="8:8" ht="14.25" customHeight="1" x14ac:dyDescent="0.2">
      <c r="H837" s="2" t="b">
        <v>0</v>
      </c>
    </row>
    <row r="838" spans="8:8" ht="14.25" customHeight="1" x14ac:dyDescent="0.2">
      <c r="H838" s="2" t="b">
        <v>0</v>
      </c>
    </row>
    <row r="839" spans="8:8" ht="14.25" customHeight="1" x14ac:dyDescent="0.2">
      <c r="H839" s="2" t="b">
        <v>0</v>
      </c>
    </row>
    <row r="840" spans="8:8" ht="14.25" customHeight="1" x14ac:dyDescent="0.2">
      <c r="H840" s="2" t="b">
        <v>0</v>
      </c>
    </row>
    <row r="841" spans="8:8" ht="14.25" customHeight="1" x14ac:dyDescent="0.2">
      <c r="H841" s="2" t="b">
        <v>0</v>
      </c>
    </row>
    <row r="842" spans="8:8" ht="14.25" customHeight="1" x14ac:dyDescent="0.2">
      <c r="H842" s="2" t="b">
        <v>0</v>
      </c>
    </row>
    <row r="843" spans="8:8" ht="14.25" customHeight="1" x14ac:dyDescent="0.2">
      <c r="H843" s="2" t="b">
        <v>0</v>
      </c>
    </row>
    <row r="844" spans="8:8" ht="14.25" customHeight="1" x14ac:dyDescent="0.2">
      <c r="H844" s="2" t="b">
        <v>0</v>
      </c>
    </row>
    <row r="845" spans="8:8" ht="14.25" customHeight="1" x14ac:dyDescent="0.2">
      <c r="H845" s="2" t="b">
        <v>0</v>
      </c>
    </row>
    <row r="846" spans="8:8" ht="14.25" customHeight="1" x14ac:dyDescent="0.2">
      <c r="H846" s="2" t="b">
        <v>0</v>
      </c>
    </row>
    <row r="847" spans="8:8" ht="14.25" customHeight="1" x14ac:dyDescent="0.2">
      <c r="H847" s="2" t="b">
        <v>0</v>
      </c>
    </row>
    <row r="848" spans="8:8" ht="14.25" customHeight="1" x14ac:dyDescent="0.2">
      <c r="H848" s="2" t="b">
        <v>0</v>
      </c>
    </row>
    <row r="849" spans="8:8" ht="14.25" customHeight="1" x14ac:dyDescent="0.2">
      <c r="H849" s="2" t="b">
        <v>0</v>
      </c>
    </row>
    <row r="850" spans="8:8" ht="14.25" customHeight="1" x14ac:dyDescent="0.2">
      <c r="H850" s="2" t="b">
        <v>0</v>
      </c>
    </row>
    <row r="851" spans="8:8" ht="14.25" customHeight="1" x14ac:dyDescent="0.2">
      <c r="H851" s="2" t="b">
        <v>0</v>
      </c>
    </row>
    <row r="852" spans="8:8" ht="14.25" customHeight="1" x14ac:dyDescent="0.2">
      <c r="H852" s="2" t="b">
        <v>0</v>
      </c>
    </row>
    <row r="853" spans="8:8" ht="14.25" customHeight="1" x14ac:dyDescent="0.2">
      <c r="H853" s="2" t="b">
        <v>0</v>
      </c>
    </row>
    <row r="854" spans="8:8" ht="14.25" customHeight="1" x14ac:dyDescent="0.2">
      <c r="H854" s="2" t="b">
        <v>0</v>
      </c>
    </row>
    <row r="855" spans="8:8" ht="14.25" customHeight="1" x14ac:dyDescent="0.2">
      <c r="H855" s="2" t="b">
        <v>0</v>
      </c>
    </row>
    <row r="856" spans="8:8" ht="14.25" customHeight="1" x14ac:dyDescent="0.2">
      <c r="H856" s="2" t="b">
        <v>0</v>
      </c>
    </row>
    <row r="857" spans="8:8" ht="14.25" customHeight="1" x14ac:dyDescent="0.2">
      <c r="H857" s="2" t="b">
        <v>0</v>
      </c>
    </row>
    <row r="858" spans="8:8" ht="14.25" customHeight="1" x14ac:dyDescent="0.2">
      <c r="H858" s="2" t="b">
        <v>0</v>
      </c>
    </row>
    <row r="859" spans="8:8" ht="14.25" customHeight="1" x14ac:dyDescent="0.2">
      <c r="H859" s="2" t="b">
        <v>0</v>
      </c>
    </row>
    <row r="860" spans="8:8" ht="14.25" customHeight="1" x14ac:dyDescent="0.2">
      <c r="H860" s="2" t="b">
        <v>0</v>
      </c>
    </row>
    <row r="861" spans="8:8" ht="14.25" customHeight="1" x14ac:dyDescent="0.2">
      <c r="H861" s="2" t="b">
        <v>0</v>
      </c>
    </row>
    <row r="862" spans="8:8" ht="14.25" customHeight="1" x14ac:dyDescent="0.2">
      <c r="H862" s="2" t="b">
        <v>0</v>
      </c>
    </row>
    <row r="863" spans="8:8" ht="14.25" customHeight="1" x14ac:dyDescent="0.2">
      <c r="H863" s="2" t="b">
        <v>0</v>
      </c>
    </row>
    <row r="864" spans="8:8" ht="14.25" customHeight="1" x14ac:dyDescent="0.2">
      <c r="H864" s="2" t="b">
        <v>0</v>
      </c>
    </row>
    <row r="865" spans="8:8" ht="14.25" customHeight="1" x14ac:dyDescent="0.2">
      <c r="H865" s="2" t="b">
        <v>0</v>
      </c>
    </row>
    <row r="866" spans="8:8" ht="14.25" customHeight="1" x14ac:dyDescent="0.2">
      <c r="H866" s="2" t="b">
        <v>0</v>
      </c>
    </row>
    <row r="867" spans="8:8" ht="14.25" customHeight="1" x14ac:dyDescent="0.2">
      <c r="H867" s="2" t="b">
        <v>0</v>
      </c>
    </row>
    <row r="868" spans="8:8" ht="14.25" customHeight="1" x14ac:dyDescent="0.2">
      <c r="H868" s="2" t="b">
        <v>0</v>
      </c>
    </row>
    <row r="869" spans="8:8" ht="14.25" customHeight="1" x14ac:dyDescent="0.2">
      <c r="H869" s="2" t="b">
        <v>0</v>
      </c>
    </row>
    <row r="870" spans="8:8" ht="14.25" customHeight="1" x14ac:dyDescent="0.2">
      <c r="H870" s="2" t="b">
        <v>0</v>
      </c>
    </row>
    <row r="871" spans="8:8" ht="14.25" customHeight="1" x14ac:dyDescent="0.2">
      <c r="H871" s="2" t="b">
        <v>0</v>
      </c>
    </row>
    <row r="872" spans="8:8" ht="14.25" customHeight="1" x14ac:dyDescent="0.2">
      <c r="H872" s="2" t="b">
        <v>0</v>
      </c>
    </row>
    <row r="873" spans="8:8" ht="14.25" customHeight="1" x14ac:dyDescent="0.2">
      <c r="H873" s="2" t="b">
        <v>0</v>
      </c>
    </row>
    <row r="874" spans="8:8" ht="14.25" customHeight="1" x14ac:dyDescent="0.2">
      <c r="H874" s="2" t="b">
        <v>0</v>
      </c>
    </row>
    <row r="875" spans="8:8" ht="14.25" customHeight="1" x14ac:dyDescent="0.2">
      <c r="H875" s="2" t="b">
        <v>0</v>
      </c>
    </row>
    <row r="876" spans="8:8" ht="14.25" customHeight="1" x14ac:dyDescent="0.2">
      <c r="H876" s="2" t="b">
        <v>0</v>
      </c>
    </row>
    <row r="877" spans="8:8" ht="14.25" customHeight="1" x14ac:dyDescent="0.2">
      <c r="H877" s="2" t="b">
        <v>0</v>
      </c>
    </row>
    <row r="878" spans="8:8" ht="14.25" customHeight="1" x14ac:dyDescent="0.2">
      <c r="H878" s="2" t="b">
        <v>0</v>
      </c>
    </row>
    <row r="879" spans="8:8" ht="14.25" customHeight="1" x14ac:dyDescent="0.2">
      <c r="H879" s="2" t="b">
        <v>0</v>
      </c>
    </row>
    <row r="880" spans="8:8" ht="14.25" customHeight="1" x14ac:dyDescent="0.2">
      <c r="H880" s="2" t="b">
        <v>0</v>
      </c>
    </row>
    <row r="881" spans="8:8" ht="14.25" customHeight="1" x14ac:dyDescent="0.2">
      <c r="H881" s="2" t="b">
        <v>0</v>
      </c>
    </row>
    <row r="882" spans="8:8" ht="14.25" customHeight="1" x14ac:dyDescent="0.2">
      <c r="H882" s="2" t="b">
        <v>0</v>
      </c>
    </row>
    <row r="883" spans="8:8" ht="14.25" customHeight="1" x14ac:dyDescent="0.2">
      <c r="H883" s="2" t="b">
        <v>0</v>
      </c>
    </row>
    <row r="884" spans="8:8" ht="14.25" customHeight="1" x14ac:dyDescent="0.2">
      <c r="H884" s="2" t="b">
        <v>0</v>
      </c>
    </row>
    <row r="885" spans="8:8" ht="14.25" customHeight="1" x14ac:dyDescent="0.2">
      <c r="H885" s="2" t="b">
        <v>0</v>
      </c>
    </row>
    <row r="886" spans="8:8" ht="14.25" customHeight="1" x14ac:dyDescent="0.2">
      <c r="H886" s="2" t="b">
        <v>0</v>
      </c>
    </row>
    <row r="887" spans="8:8" ht="14.25" customHeight="1" x14ac:dyDescent="0.2">
      <c r="H887" s="2" t="b">
        <v>0</v>
      </c>
    </row>
    <row r="888" spans="8:8" ht="14.25" customHeight="1" x14ac:dyDescent="0.2">
      <c r="H888" s="2" t="b">
        <v>0</v>
      </c>
    </row>
    <row r="889" spans="8:8" ht="14.25" customHeight="1" x14ac:dyDescent="0.2">
      <c r="H889" s="2" t="b">
        <v>0</v>
      </c>
    </row>
    <row r="890" spans="8:8" ht="14.25" customHeight="1" x14ac:dyDescent="0.2">
      <c r="H890" s="2" t="b">
        <v>0</v>
      </c>
    </row>
    <row r="891" spans="8:8" ht="14.25" customHeight="1" x14ac:dyDescent="0.2">
      <c r="H891" s="2" t="b">
        <v>0</v>
      </c>
    </row>
    <row r="892" spans="8:8" ht="14.25" customHeight="1" x14ac:dyDescent="0.2">
      <c r="H892" s="2" t="b">
        <v>0</v>
      </c>
    </row>
    <row r="893" spans="8:8" ht="14.25" customHeight="1" x14ac:dyDescent="0.2">
      <c r="H893" s="2" t="b">
        <v>0</v>
      </c>
    </row>
    <row r="894" spans="8:8" ht="14.25" customHeight="1" x14ac:dyDescent="0.2">
      <c r="H894" s="2" t="b">
        <v>0</v>
      </c>
    </row>
    <row r="895" spans="8:8" ht="14.25" customHeight="1" x14ac:dyDescent="0.2">
      <c r="H895" s="2" t="b">
        <v>0</v>
      </c>
    </row>
    <row r="896" spans="8:8" ht="14.25" customHeight="1" x14ac:dyDescent="0.2">
      <c r="H896" s="2" t="b">
        <v>0</v>
      </c>
    </row>
    <row r="897" spans="8:8" ht="14.25" customHeight="1" x14ac:dyDescent="0.2">
      <c r="H897" s="2" t="b">
        <v>0</v>
      </c>
    </row>
    <row r="898" spans="8:8" ht="14.25" customHeight="1" x14ac:dyDescent="0.2">
      <c r="H898" s="2" t="b">
        <v>0</v>
      </c>
    </row>
    <row r="899" spans="8:8" ht="14.25" customHeight="1" x14ac:dyDescent="0.2">
      <c r="H899" s="2" t="b">
        <v>0</v>
      </c>
    </row>
    <row r="900" spans="8:8" ht="14.25" customHeight="1" x14ac:dyDescent="0.2">
      <c r="H900" s="2" t="b">
        <v>0</v>
      </c>
    </row>
    <row r="901" spans="8:8" ht="14.25" customHeight="1" x14ac:dyDescent="0.2">
      <c r="H901" s="2" t="b">
        <v>0</v>
      </c>
    </row>
    <row r="902" spans="8:8" ht="14.25" customHeight="1" x14ac:dyDescent="0.2">
      <c r="H902" s="2" t="b">
        <v>0</v>
      </c>
    </row>
    <row r="903" spans="8:8" ht="14.25" customHeight="1" x14ac:dyDescent="0.2">
      <c r="H903" s="2" t="b">
        <v>0</v>
      </c>
    </row>
    <row r="904" spans="8:8" ht="14.25" customHeight="1" x14ac:dyDescent="0.2">
      <c r="H904" s="2" t="b">
        <v>0</v>
      </c>
    </row>
    <row r="905" spans="8:8" ht="14.25" customHeight="1" x14ac:dyDescent="0.2">
      <c r="H905" s="2" t="b">
        <v>0</v>
      </c>
    </row>
    <row r="906" spans="8:8" ht="14.25" customHeight="1" x14ac:dyDescent="0.2">
      <c r="H906" s="2" t="b">
        <v>0</v>
      </c>
    </row>
    <row r="907" spans="8:8" ht="14.25" customHeight="1" x14ac:dyDescent="0.2">
      <c r="H907" s="2" t="b">
        <v>0</v>
      </c>
    </row>
    <row r="908" spans="8:8" ht="14.25" customHeight="1" x14ac:dyDescent="0.2">
      <c r="H908" s="2" t="b">
        <v>0</v>
      </c>
    </row>
    <row r="909" spans="8:8" ht="14.25" customHeight="1" x14ac:dyDescent="0.2">
      <c r="H909" s="2" t="b">
        <v>0</v>
      </c>
    </row>
    <row r="910" spans="8:8" ht="14.25" customHeight="1" x14ac:dyDescent="0.2">
      <c r="H910" s="2" t="b">
        <v>0</v>
      </c>
    </row>
    <row r="911" spans="8:8" ht="14.25" customHeight="1" x14ac:dyDescent="0.2">
      <c r="H911" s="2" t="b">
        <v>0</v>
      </c>
    </row>
    <row r="912" spans="8:8" ht="14.25" customHeight="1" x14ac:dyDescent="0.2">
      <c r="H912" s="2" t="b">
        <v>0</v>
      </c>
    </row>
    <row r="913" spans="8:8" ht="14.25" customHeight="1" x14ac:dyDescent="0.2">
      <c r="H913" s="2" t="b">
        <v>0</v>
      </c>
    </row>
    <row r="914" spans="8:8" ht="14.25" customHeight="1" x14ac:dyDescent="0.2">
      <c r="H914" s="2" t="b">
        <v>0</v>
      </c>
    </row>
    <row r="915" spans="8:8" ht="14.25" customHeight="1" x14ac:dyDescent="0.2">
      <c r="H915" s="2" t="b">
        <v>0</v>
      </c>
    </row>
    <row r="916" spans="8:8" ht="14.25" customHeight="1" x14ac:dyDescent="0.2">
      <c r="H916" s="2" t="b">
        <v>0</v>
      </c>
    </row>
    <row r="917" spans="8:8" ht="14.25" customHeight="1" x14ac:dyDescent="0.2">
      <c r="H917" s="2" t="b">
        <v>0</v>
      </c>
    </row>
    <row r="918" spans="8:8" ht="14.25" customHeight="1" x14ac:dyDescent="0.2">
      <c r="H918" s="2" t="b">
        <v>0</v>
      </c>
    </row>
    <row r="919" spans="8:8" ht="14.25" customHeight="1" x14ac:dyDescent="0.2">
      <c r="H919" s="2" t="b">
        <v>0</v>
      </c>
    </row>
    <row r="920" spans="8:8" ht="14.25" customHeight="1" x14ac:dyDescent="0.2">
      <c r="H920" s="2" t="b">
        <v>0</v>
      </c>
    </row>
    <row r="921" spans="8:8" ht="14.25" customHeight="1" x14ac:dyDescent="0.2">
      <c r="H921" s="2" t="b">
        <v>0</v>
      </c>
    </row>
    <row r="922" spans="8:8" ht="14.25" customHeight="1" x14ac:dyDescent="0.2">
      <c r="H922" s="2" t="b">
        <v>0</v>
      </c>
    </row>
    <row r="923" spans="8:8" ht="14.25" customHeight="1" x14ac:dyDescent="0.2">
      <c r="H923" s="2" t="b">
        <v>0</v>
      </c>
    </row>
    <row r="924" spans="8:8" ht="14.25" customHeight="1" x14ac:dyDescent="0.2">
      <c r="H924" s="2" t="b">
        <v>0</v>
      </c>
    </row>
    <row r="925" spans="8:8" ht="14.25" customHeight="1" x14ac:dyDescent="0.2">
      <c r="H925" s="2" t="b">
        <v>0</v>
      </c>
    </row>
    <row r="926" spans="8:8" ht="14.25" customHeight="1" x14ac:dyDescent="0.2">
      <c r="H926" s="2" t="b">
        <v>0</v>
      </c>
    </row>
    <row r="927" spans="8:8" ht="14.25" customHeight="1" x14ac:dyDescent="0.2">
      <c r="H927" s="2" t="b">
        <v>0</v>
      </c>
    </row>
    <row r="928" spans="8:8" ht="14.25" customHeight="1" x14ac:dyDescent="0.2">
      <c r="H928" s="2" t="b">
        <v>0</v>
      </c>
    </row>
    <row r="929" spans="8:8" ht="14.25" customHeight="1" x14ac:dyDescent="0.2">
      <c r="H929" s="2" t="b">
        <v>0</v>
      </c>
    </row>
    <row r="930" spans="8:8" ht="14.25" customHeight="1" x14ac:dyDescent="0.2">
      <c r="H930" s="2" t="b">
        <v>0</v>
      </c>
    </row>
    <row r="931" spans="8:8" ht="14.25" customHeight="1" x14ac:dyDescent="0.2">
      <c r="H931" s="2" t="b">
        <v>0</v>
      </c>
    </row>
    <row r="932" spans="8:8" ht="14.25" customHeight="1" x14ac:dyDescent="0.2">
      <c r="H932" s="2" t="b">
        <v>0</v>
      </c>
    </row>
    <row r="933" spans="8:8" ht="14.25" customHeight="1" x14ac:dyDescent="0.2">
      <c r="H933" s="2" t="b">
        <v>0</v>
      </c>
    </row>
    <row r="934" spans="8:8" ht="14.25" customHeight="1" x14ac:dyDescent="0.2">
      <c r="H934" s="2" t="b">
        <v>0</v>
      </c>
    </row>
    <row r="935" spans="8:8" ht="14.25" customHeight="1" x14ac:dyDescent="0.2">
      <c r="H935" s="2" t="b">
        <v>0</v>
      </c>
    </row>
    <row r="936" spans="8:8" ht="14.25" customHeight="1" x14ac:dyDescent="0.2">
      <c r="H936" s="2" t="b">
        <v>0</v>
      </c>
    </row>
    <row r="937" spans="8:8" ht="14.25" customHeight="1" x14ac:dyDescent="0.2">
      <c r="H937" s="2" t="b">
        <v>0</v>
      </c>
    </row>
    <row r="938" spans="8:8" ht="14.25" customHeight="1" x14ac:dyDescent="0.2">
      <c r="H938" s="2" t="b">
        <v>0</v>
      </c>
    </row>
    <row r="939" spans="8:8" ht="14.25" customHeight="1" x14ac:dyDescent="0.2">
      <c r="H939" s="2" t="b">
        <v>0</v>
      </c>
    </row>
    <row r="940" spans="8:8" ht="14.25" customHeight="1" x14ac:dyDescent="0.2">
      <c r="H940" s="2" t="b">
        <v>0</v>
      </c>
    </row>
    <row r="941" spans="8:8" ht="14.25" customHeight="1" x14ac:dyDescent="0.2">
      <c r="H941" s="2" t="b">
        <v>0</v>
      </c>
    </row>
    <row r="942" spans="8:8" ht="14.25" customHeight="1" x14ac:dyDescent="0.2">
      <c r="H942" s="2" t="b">
        <v>0</v>
      </c>
    </row>
    <row r="943" spans="8:8" ht="14.25" customHeight="1" x14ac:dyDescent="0.2">
      <c r="H943" s="2" t="b">
        <v>0</v>
      </c>
    </row>
    <row r="944" spans="8:8" ht="14.25" customHeight="1" x14ac:dyDescent="0.2">
      <c r="H944" s="2" t="b">
        <v>0</v>
      </c>
    </row>
    <row r="945" spans="8:8" ht="14.25" customHeight="1" x14ac:dyDescent="0.2">
      <c r="H945" s="2" t="b">
        <v>0</v>
      </c>
    </row>
    <row r="946" spans="8:8" ht="14.25" customHeight="1" x14ac:dyDescent="0.2">
      <c r="H946" s="2" t="b">
        <v>0</v>
      </c>
    </row>
    <row r="947" spans="8:8" ht="14.25" customHeight="1" x14ac:dyDescent="0.2">
      <c r="H947" s="2" t="b">
        <v>0</v>
      </c>
    </row>
    <row r="948" spans="8:8" ht="14.25" customHeight="1" x14ac:dyDescent="0.2">
      <c r="H948" s="2" t="b">
        <v>0</v>
      </c>
    </row>
    <row r="949" spans="8:8" ht="14.25" customHeight="1" x14ac:dyDescent="0.2">
      <c r="H949" s="2" t="b">
        <v>0</v>
      </c>
    </row>
    <row r="950" spans="8:8" ht="14.25" customHeight="1" x14ac:dyDescent="0.2">
      <c r="H950" s="2" t="b">
        <v>0</v>
      </c>
    </row>
    <row r="951" spans="8:8" ht="14.25" customHeight="1" x14ac:dyDescent="0.2">
      <c r="H951" s="2" t="b">
        <v>0</v>
      </c>
    </row>
    <row r="952" spans="8:8" ht="14.25" customHeight="1" x14ac:dyDescent="0.2">
      <c r="H952" s="2" t="b">
        <v>0</v>
      </c>
    </row>
    <row r="953" spans="8:8" ht="14.25" customHeight="1" x14ac:dyDescent="0.2">
      <c r="H953" s="2" t="b">
        <v>0</v>
      </c>
    </row>
    <row r="954" spans="8:8" ht="14.25" customHeight="1" x14ac:dyDescent="0.2">
      <c r="H954" s="2" t="b">
        <v>0</v>
      </c>
    </row>
    <row r="955" spans="8:8" ht="14.25" customHeight="1" x14ac:dyDescent="0.2">
      <c r="H955" s="2" t="b">
        <v>0</v>
      </c>
    </row>
    <row r="956" spans="8:8" ht="14.25" customHeight="1" x14ac:dyDescent="0.2">
      <c r="H956" s="2" t="b">
        <v>0</v>
      </c>
    </row>
    <row r="957" spans="8:8" ht="14.25" customHeight="1" x14ac:dyDescent="0.2">
      <c r="H957" s="2" t="b">
        <v>0</v>
      </c>
    </row>
    <row r="958" spans="8:8" ht="14.25" customHeight="1" x14ac:dyDescent="0.2">
      <c r="H958" s="2" t="b">
        <v>0</v>
      </c>
    </row>
    <row r="959" spans="8:8" ht="14.25" customHeight="1" x14ac:dyDescent="0.2">
      <c r="H959" s="2" t="b">
        <v>0</v>
      </c>
    </row>
    <row r="960" spans="8:8" ht="14.25" customHeight="1" x14ac:dyDescent="0.2">
      <c r="H960" s="2" t="b">
        <v>0</v>
      </c>
    </row>
    <row r="961" spans="8:8" ht="14.25" customHeight="1" x14ac:dyDescent="0.2">
      <c r="H961" s="2" t="b">
        <v>0</v>
      </c>
    </row>
    <row r="962" spans="8:8" ht="14.25" customHeight="1" x14ac:dyDescent="0.2">
      <c r="H962" s="2" t="b">
        <v>0</v>
      </c>
    </row>
    <row r="963" spans="8:8" ht="14.25" customHeight="1" x14ac:dyDescent="0.2">
      <c r="H963" s="2" t="b">
        <v>0</v>
      </c>
    </row>
    <row r="964" spans="8:8" ht="14.25" customHeight="1" x14ac:dyDescent="0.2">
      <c r="H964" s="2" t="b">
        <v>0</v>
      </c>
    </row>
    <row r="965" spans="8:8" ht="14.25" customHeight="1" x14ac:dyDescent="0.2">
      <c r="H965" s="2" t="b">
        <v>0</v>
      </c>
    </row>
    <row r="966" spans="8:8" ht="14.25" customHeight="1" x14ac:dyDescent="0.2">
      <c r="H966" s="2" t="b">
        <v>0</v>
      </c>
    </row>
    <row r="967" spans="8:8" ht="14.25" customHeight="1" x14ac:dyDescent="0.2">
      <c r="H967" s="2" t="b">
        <v>0</v>
      </c>
    </row>
    <row r="968" spans="8:8" ht="14.25" customHeight="1" x14ac:dyDescent="0.2">
      <c r="H968" s="2" t="b">
        <v>0</v>
      </c>
    </row>
    <row r="969" spans="8:8" ht="14.25" customHeight="1" x14ac:dyDescent="0.2">
      <c r="H969" s="2" t="b">
        <v>0</v>
      </c>
    </row>
    <row r="970" spans="8:8" ht="14.25" customHeight="1" x14ac:dyDescent="0.2">
      <c r="H970" s="2" t="b">
        <v>0</v>
      </c>
    </row>
    <row r="971" spans="8:8" ht="14.25" customHeight="1" x14ac:dyDescent="0.2">
      <c r="H971" s="2" t="b">
        <v>0</v>
      </c>
    </row>
    <row r="972" spans="8:8" ht="14.25" customHeight="1" x14ac:dyDescent="0.2">
      <c r="H972" s="2" t="b">
        <v>0</v>
      </c>
    </row>
    <row r="973" spans="8:8" ht="14.25" customHeight="1" x14ac:dyDescent="0.2">
      <c r="H973" s="2" t="b">
        <v>0</v>
      </c>
    </row>
    <row r="974" spans="8:8" ht="14.25" customHeight="1" x14ac:dyDescent="0.2">
      <c r="H974" s="2" t="b">
        <v>0</v>
      </c>
    </row>
    <row r="975" spans="8:8" ht="14.25" customHeight="1" x14ac:dyDescent="0.2">
      <c r="H975" s="2" t="b">
        <v>0</v>
      </c>
    </row>
    <row r="976" spans="8:8" ht="14.25" customHeight="1" x14ac:dyDescent="0.2">
      <c r="H976" s="2" t="b">
        <v>0</v>
      </c>
    </row>
    <row r="977" spans="8:8" ht="14.25" customHeight="1" x14ac:dyDescent="0.2">
      <c r="H977" s="2" t="b">
        <v>0</v>
      </c>
    </row>
    <row r="978" spans="8:8" ht="14.25" customHeight="1" x14ac:dyDescent="0.2">
      <c r="H978" s="2" t="b">
        <v>0</v>
      </c>
    </row>
    <row r="979" spans="8:8" ht="14.25" customHeight="1" x14ac:dyDescent="0.2">
      <c r="H979" s="2" t="b">
        <v>0</v>
      </c>
    </row>
    <row r="980" spans="8:8" ht="14.25" customHeight="1" x14ac:dyDescent="0.2">
      <c r="H980" s="2" t="b">
        <v>0</v>
      </c>
    </row>
    <row r="981" spans="8:8" ht="14.25" customHeight="1" x14ac:dyDescent="0.2">
      <c r="H981" s="2" t="b">
        <v>0</v>
      </c>
    </row>
    <row r="982" spans="8:8" ht="14.25" customHeight="1" x14ac:dyDescent="0.2">
      <c r="H982" s="2" t="b">
        <v>0</v>
      </c>
    </row>
    <row r="983" spans="8:8" ht="14.25" customHeight="1" x14ac:dyDescent="0.2">
      <c r="H983" s="2" t="b">
        <v>0</v>
      </c>
    </row>
  </sheetData>
  <pageMargins left="0.7" right="0.7" top="0.75" bottom="0.75" header="0" footer="0"/>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100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2" width="4.33203125" customWidth="1"/>
    <col min="3" max="3" width="4.83203125" customWidth="1"/>
    <col min="4" max="4" width="4.33203125" customWidth="1"/>
    <col min="5" max="5" width="49.6640625" customWidth="1"/>
    <col min="6" max="6" width="20.5" customWidth="1"/>
    <col min="7" max="7" width="21.5" customWidth="1"/>
    <col min="8" max="8" width="8.6640625" customWidth="1"/>
    <col min="9" max="9" width="15.33203125" customWidth="1"/>
    <col min="10" max="11" width="12.5" customWidth="1"/>
    <col min="12" max="12" width="16.33203125" customWidth="1"/>
    <col min="13" max="29" width="8.6640625" customWidth="1"/>
  </cols>
  <sheetData>
    <row r="1" spans="1:29" ht="14.25" customHeight="1" x14ac:dyDescent="0.2">
      <c r="A1" s="4" t="s">
        <v>0</v>
      </c>
      <c r="B1" s="5"/>
      <c r="C1" s="5"/>
      <c r="D1" s="5"/>
      <c r="E1" s="6"/>
      <c r="F1" s="6" t="s">
        <v>969</v>
      </c>
      <c r="G1" s="6" t="s">
        <v>1012</v>
      </c>
      <c r="H1" s="10"/>
      <c r="I1" s="10"/>
      <c r="J1" s="10"/>
      <c r="K1" s="10"/>
      <c r="L1" s="10"/>
      <c r="M1" s="10"/>
      <c r="N1" s="10"/>
      <c r="O1" s="10"/>
      <c r="P1" s="10"/>
      <c r="Q1" s="10"/>
      <c r="R1" s="10"/>
      <c r="S1" s="10"/>
      <c r="T1" s="10"/>
      <c r="U1" s="10"/>
      <c r="V1" s="10"/>
      <c r="W1" s="10"/>
      <c r="X1" s="10"/>
      <c r="Y1" s="10"/>
      <c r="Z1" s="10"/>
      <c r="AA1" s="10"/>
      <c r="AB1" s="10"/>
      <c r="AC1" s="10"/>
    </row>
    <row r="2" spans="1:29" ht="14.25" customHeight="1" x14ac:dyDescent="0.2">
      <c r="A2" s="12" t="s">
        <v>6</v>
      </c>
      <c r="B2" s="12"/>
      <c r="C2" s="12"/>
      <c r="D2" s="13"/>
      <c r="E2" s="14"/>
      <c r="F2" s="14">
        <v>7746698000</v>
      </c>
      <c r="G2" s="22"/>
    </row>
    <row r="3" spans="1:29" ht="14.25" customHeight="1" x14ac:dyDescent="0.2">
      <c r="A3" s="12" t="s">
        <v>7</v>
      </c>
      <c r="B3" s="12"/>
      <c r="C3" s="12"/>
      <c r="D3" s="13"/>
      <c r="E3" s="14"/>
      <c r="F3" s="14">
        <v>16710141000</v>
      </c>
      <c r="G3" s="22"/>
    </row>
    <row r="4" spans="1:29" ht="14.25" customHeight="1" x14ac:dyDescent="0.2">
      <c r="A4" s="12" t="s">
        <v>8</v>
      </c>
      <c r="B4" s="12"/>
      <c r="C4" s="12"/>
      <c r="D4" s="19"/>
      <c r="E4" s="194"/>
      <c r="F4" s="20">
        <v>430264174000</v>
      </c>
      <c r="G4" s="22"/>
    </row>
    <row r="5" spans="1:29" ht="14.25" customHeight="1" x14ac:dyDescent="0.2">
      <c r="A5" s="21" t="s">
        <v>9</v>
      </c>
      <c r="B5" s="21" t="s">
        <v>10</v>
      </c>
      <c r="C5" s="21"/>
      <c r="D5" s="21"/>
      <c r="E5" s="22"/>
      <c r="F5" s="22">
        <v>1861682000</v>
      </c>
    </row>
    <row r="6" spans="1:29" ht="14.25" customHeight="1" x14ac:dyDescent="0.2">
      <c r="A6" s="21" t="s">
        <v>11</v>
      </c>
      <c r="B6" s="21" t="s">
        <v>12</v>
      </c>
      <c r="C6" s="21"/>
      <c r="D6" s="21"/>
      <c r="E6" s="22"/>
      <c r="F6" s="22">
        <v>25243974000</v>
      </c>
      <c r="G6" s="22"/>
    </row>
    <row r="7" spans="1:29" ht="14.25" customHeight="1" x14ac:dyDescent="0.2">
      <c r="A7" s="21" t="s">
        <v>13</v>
      </c>
      <c r="B7" s="21" t="s">
        <v>14</v>
      </c>
      <c r="C7" s="21"/>
      <c r="D7" s="21"/>
      <c r="E7" s="22"/>
      <c r="F7" s="22">
        <v>309549483000</v>
      </c>
      <c r="G7" s="22"/>
    </row>
    <row r="8" spans="1:29" ht="14.25" customHeight="1" x14ac:dyDescent="0.2">
      <c r="A8" s="21"/>
      <c r="B8" s="27" t="s">
        <v>971</v>
      </c>
      <c r="C8" s="27"/>
      <c r="D8" s="27"/>
      <c r="E8" s="124"/>
      <c r="F8" s="22">
        <v>216892041000</v>
      </c>
      <c r="G8" s="22"/>
      <c r="H8" s="2" t="s">
        <v>972</v>
      </c>
    </row>
    <row r="9" spans="1:29" ht="14.25" customHeight="1" x14ac:dyDescent="0.2">
      <c r="A9" s="21"/>
      <c r="B9" s="21"/>
      <c r="C9" s="27" t="s">
        <v>16</v>
      </c>
      <c r="D9" s="27"/>
      <c r="E9" s="124"/>
      <c r="F9" s="22">
        <v>41414434000</v>
      </c>
      <c r="G9" s="22"/>
    </row>
    <row r="10" spans="1:29" ht="14.25" customHeight="1" x14ac:dyDescent="0.2">
      <c r="A10" s="26"/>
      <c r="B10" s="26"/>
      <c r="C10" s="26" t="s">
        <v>973</v>
      </c>
      <c r="D10" s="26"/>
      <c r="E10" s="22"/>
      <c r="F10" s="22">
        <v>5380423000</v>
      </c>
      <c r="G10" s="22"/>
      <c r="I10" s="2">
        <v>1309665000</v>
      </c>
      <c r="J10" s="2">
        <v>2443034000</v>
      </c>
      <c r="K10" s="2">
        <v>1627724000</v>
      </c>
      <c r="L10" s="2">
        <f t="shared" ref="L10:L13" si="0">SUM(I10,J10,K10)</f>
        <v>5380423000</v>
      </c>
    </row>
    <row r="11" spans="1:29" ht="14.25" customHeight="1" x14ac:dyDescent="0.2">
      <c r="A11" s="26"/>
      <c r="B11" s="26"/>
      <c r="C11" s="29" t="s">
        <v>974</v>
      </c>
      <c r="E11" s="22"/>
      <c r="F11" s="22">
        <v>17055124000</v>
      </c>
      <c r="G11" s="22">
        <f t="shared" ref="G11:G14" si="1">F11</f>
        <v>17055124000</v>
      </c>
      <c r="H11" s="2" t="s">
        <v>975</v>
      </c>
      <c r="I11" s="2">
        <v>4934827000</v>
      </c>
      <c r="J11" s="2">
        <v>6272038000</v>
      </c>
      <c r="K11" s="2">
        <v>5848259000</v>
      </c>
      <c r="L11" s="2">
        <f t="shared" si="0"/>
        <v>17055124000</v>
      </c>
    </row>
    <row r="12" spans="1:29" ht="14.25" customHeight="1" x14ac:dyDescent="0.2">
      <c r="A12" s="26"/>
      <c r="B12" s="26"/>
      <c r="C12" s="26" t="s">
        <v>976</v>
      </c>
      <c r="D12" s="26"/>
      <c r="E12" s="22"/>
      <c r="F12" s="22">
        <v>11650057000</v>
      </c>
      <c r="G12" s="22">
        <f t="shared" si="1"/>
        <v>11650057000</v>
      </c>
      <c r="H12" s="2" t="s">
        <v>977</v>
      </c>
      <c r="I12" s="2">
        <v>2313950000</v>
      </c>
      <c r="J12" s="2">
        <v>5788325000</v>
      </c>
      <c r="K12" s="2">
        <v>3547782000</v>
      </c>
      <c r="L12" s="2">
        <f t="shared" si="0"/>
        <v>11650057000</v>
      </c>
    </row>
    <row r="13" spans="1:29" ht="14.25" customHeight="1" x14ac:dyDescent="0.2">
      <c r="A13" s="26"/>
      <c r="B13" s="26"/>
      <c r="C13" s="26" t="s">
        <v>978</v>
      </c>
      <c r="D13" s="26"/>
      <c r="E13" s="22"/>
      <c r="F13" s="22">
        <v>7328830000</v>
      </c>
      <c r="G13" s="22">
        <f t="shared" si="1"/>
        <v>7328830000</v>
      </c>
      <c r="H13" s="2" t="s">
        <v>959</v>
      </c>
      <c r="I13" s="2">
        <v>2211658000</v>
      </c>
      <c r="J13" s="2">
        <v>2946736000</v>
      </c>
      <c r="K13" s="2">
        <v>2170436000</v>
      </c>
      <c r="L13" s="2">
        <f t="shared" si="0"/>
        <v>7328830000</v>
      </c>
    </row>
    <row r="14" spans="1:29" ht="14.25" customHeight="1" x14ac:dyDescent="0.2">
      <c r="A14" s="21"/>
      <c r="B14" s="21"/>
      <c r="C14" s="27" t="s">
        <v>21</v>
      </c>
      <c r="D14" s="27"/>
      <c r="E14" s="124"/>
      <c r="F14" s="22">
        <v>120270144000</v>
      </c>
      <c r="G14" s="22">
        <f t="shared" si="1"/>
        <v>120270144000</v>
      </c>
      <c r="H14" s="2" t="s">
        <v>979</v>
      </c>
    </row>
    <row r="15" spans="1:29" ht="14.25" customHeight="1" x14ac:dyDescent="0.2">
      <c r="A15" s="26"/>
      <c r="B15" s="26"/>
      <c r="C15" s="26" t="s">
        <v>1013</v>
      </c>
      <c r="D15" s="26"/>
      <c r="E15" s="22"/>
      <c r="F15" s="22"/>
    </row>
    <row r="16" spans="1:29" ht="14.25" customHeight="1" x14ac:dyDescent="0.2">
      <c r="A16" s="26"/>
      <c r="B16" s="26"/>
      <c r="C16" s="26"/>
      <c r="D16" s="26" t="s">
        <v>1014</v>
      </c>
      <c r="E16" s="22"/>
      <c r="F16" s="22">
        <v>17522458000</v>
      </c>
    </row>
    <row r="17" spans="1:8" ht="14.25" customHeight="1" x14ac:dyDescent="0.2">
      <c r="A17" s="26"/>
      <c r="B17" s="26"/>
      <c r="C17" s="26"/>
      <c r="D17" s="26" t="s">
        <v>1015</v>
      </c>
      <c r="E17" s="22"/>
      <c r="F17" s="22">
        <v>15798035000</v>
      </c>
    </row>
    <row r="18" spans="1:8" ht="14.25" customHeight="1" x14ac:dyDescent="0.2">
      <c r="A18" s="26"/>
      <c r="B18" s="26"/>
      <c r="C18" s="26"/>
      <c r="D18" s="26" t="s">
        <v>719</v>
      </c>
      <c r="E18" s="22"/>
      <c r="F18" s="22">
        <v>14347813000</v>
      </c>
    </row>
    <row r="19" spans="1:8" ht="14.25" customHeight="1" x14ac:dyDescent="0.2">
      <c r="A19" s="26"/>
      <c r="B19" s="26"/>
      <c r="C19" s="26"/>
      <c r="D19" s="26" t="s">
        <v>720</v>
      </c>
      <c r="E19" s="22"/>
      <c r="F19" s="22">
        <v>6205092000</v>
      </c>
    </row>
    <row r="20" spans="1:8" ht="14.25" customHeight="1" x14ac:dyDescent="0.2">
      <c r="A20" s="26"/>
      <c r="B20" s="26"/>
      <c r="C20" s="26" t="s">
        <v>1016</v>
      </c>
      <c r="D20" s="26"/>
      <c r="E20" s="22"/>
      <c r="F20" s="22">
        <v>29920925000</v>
      </c>
      <c r="H20" s="2" t="s">
        <v>808</v>
      </c>
    </row>
    <row r="21" spans="1:8" ht="14.25" customHeight="1" x14ac:dyDescent="0.2">
      <c r="A21" s="26"/>
      <c r="B21" s="26"/>
      <c r="C21" s="26" t="s">
        <v>1017</v>
      </c>
      <c r="D21" s="26"/>
      <c r="E21" s="22"/>
      <c r="F21" s="22">
        <v>19447824000</v>
      </c>
    </row>
    <row r="22" spans="1:8" ht="14.25" customHeight="1" x14ac:dyDescent="0.2">
      <c r="A22" s="26"/>
      <c r="B22" s="26"/>
      <c r="C22" s="26" t="s">
        <v>984</v>
      </c>
      <c r="D22" s="26"/>
      <c r="E22" s="22"/>
      <c r="F22" s="22">
        <v>3399300000</v>
      </c>
    </row>
    <row r="23" spans="1:8" ht="14.25" customHeight="1" x14ac:dyDescent="0.2">
      <c r="A23" s="26"/>
      <c r="B23" s="26"/>
      <c r="C23" s="26" t="s">
        <v>1018</v>
      </c>
      <c r="D23" s="26"/>
      <c r="E23" s="22"/>
      <c r="F23" s="22"/>
    </row>
    <row r="24" spans="1:8" ht="14.25" customHeight="1" x14ac:dyDescent="0.2">
      <c r="A24" s="26"/>
      <c r="B24" s="26"/>
      <c r="C24" s="26"/>
      <c r="D24" s="26" t="s">
        <v>718</v>
      </c>
      <c r="E24" s="22"/>
      <c r="F24" s="22">
        <v>1633253000</v>
      </c>
    </row>
    <row r="25" spans="1:8" ht="14.25" customHeight="1" x14ac:dyDescent="0.2">
      <c r="A25" s="26"/>
      <c r="B25" s="26"/>
      <c r="C25" s="26"/>
      <c r="D25" s="26" t="s">
        <v>719</v>
      </c>
      <c r="E25" s="22"/>
      <c r="F25" s="22">
        <v>7296955000</v>
      </c>
    </row>
    <row r="26" spans="1:8" ht="14.25" customHeight="1" x14ac:dyDescent="0.2">
      <c r="A26" s="26"/>
      <c r="B26" s="26"/>
      <c r="C26" s="26"/>
      <c r="D26" s="26" t="s">
        <v>720</v>
      </c>
      <c r="E26" s="22"/>
      <c r="F26" s="22">
        <v>4698489000</v>
      </c>
    </row>
    <row r="27" spans="1:8" ht="14.25" customHeight="1" x14ac:dyDescent="0.2">
      <c r="A27" s="26"/>
      <c r="B27" s="26"/>
      <c r="C27" s="26" t="s">
        <v>987</v>
      </c>
      <c r="D27" s="26"/>
      <c r="E27" s="22"/>
      <c r="F27" s="22">
        <v>20664582000</v>
      </c>
    </row>
    <row r="28" spans="1:8" ht="14.25" customHeight="1" x14ac:dyDescent="0.2">
      <c r="A28" s="21"/>
      <c r="B28" s="21"/>
      <c r="C28" s="21"/>
      <c r="D28" s="26" t="s">
        <v>988</v>
      </c>
      <c r="E28" s="22"/>
      <c r="F28" s="22">
        <v>7190385000</v>
      </c>
      <c r="G28" s="22"/>
    </row>
    <row r="29" spans="1:8" ht="14.25" customHeight="1" x14ac:dyDescent="0.2">
      <c r="A29" s="21"/>
      <c r="B29" s="21"/>
      <c r="C29" s="21"/>
      <c r="D29" s="26" t="s">
        <v>989</v>
      </c>
      <c r="E29" s="22"/>
      <c r="F29" s="22">
        <v>13474197000</v>
      </c>
      <c r="G29" s="22"/>
    </row>
    <row r="30" spans="1:8" ht="14.25" customHeight="1" x14ac:dyDescent="0.2">
      <c r="A30" s="21"/>
      <c r="B30" s="21"/>
      <c r="C30" s="26" t="s">
        <v>990</v>
      </c>
      <c r="D30" s="26"/>
      <c r="E30" s="22"/>
      <c r="F30" s="22">
        <v>34542881000</v>
      </c>
      <c r="G30" s="22"/>
      <c r="H30" s="2" t="s">
        <v>991</v>
      </c>
    </row>
    <row r="31" spans="1:8" ht="14.25" customHeight="1" x14ac:dyDescent="0.2">
      <c r="A31" s="21"/>
      <c r="B31" s="21"/>
      <c r="C31" s="26"/>
      <c r="D31" s="26" t="s">
        <v>103</v>
      </c>
      <c r="E31" s="22"/>
      <c r="F31" s="22">
        <v>193850000</v>
      </c>
      <c r="G31" s="22"/>
    </row>
    <row r="32" spans="1:8" ht="14.25" customHeight="1" x14ac:dyDescent="0.2">
      <c r="A32" s="21"/>
      <c r="B32" s="21"/>
      <c r="C32" s="21"/>
      <c r="D32" s="26" t="s">
        <v>992</v>
      </c>
      <c r="E32" s="22"/>
      <c r="F32" s="22">
        <v>3100576000</v>
      </c>
      <c r="G32" s="22"/>
    </row>
    <row r="33" spans="1:8" ht="14.25" customHeight="1" x14ac:dyDescent="0.2">
      <c r="A33" s="21"/>
      <c r="B33" s="21"/>
      <c r="C33" s="21"/>
      <c r="D33" s="26" t="s">
        <v>30</v>
      </c>
      <c r="E33" s="22"/>
      <c r="F33" s="22">
        <v>2438456000</v>
      </c>
      <c r="G33" s="22"/>
    </row>
    <row r="34" spans="1:8" ht="14.25" customHeight="1" x14ac:dyDescent="0.2">
      <c r="A34" s="21"/>
      <c r="B34" s="21"/>
      <c r="C34" s="21"/>
      <c r="D34" s="26" t="s">
        <v>31</v>
      </c>
      <c r="E34" s="22"/>
      <c r="F34" s="22">
        <v>5181882000</v>
      </c>
      <c r="G34" s="22"/>
    </row>
    <row r="35" spans="1:8" ht="14.25" customHeight="1" x14ac:dyDescent="0.2">
      <c r="A35" s="21"/>
      <c r="B35" s="21"/>
      <c r="C35" s="21"/>
      <c r="D35" s="26" t="s">
        <v>1019</v>
      </c>
      <c r="E35" s="22"/>
      <c r="F35" s="22">
        <v>297956000</v>
      </c>
      <c r="G35" s="22"/>
    </row>
    <row r="36" spans="1:8" ht="14.25" customHeight="1" x14ac:dyDescent="0.2">
      <c r="A36" s="26"/>
      <c r="B36" s="26"/>
      <c r="C36" s="26"/>
      <c r="D36" s="37" t="s">
        <v>1020</v>
      </c>
      <c r="E36" s="22"/>
      <c r="F36" s="22">
        <v>19626232000</v>
      </c>
      <c r="G36" s="22"/>
    </row>
    <row r="37" spans="1:8" ht="14.25" customHeight="1" x14ac:dyDescent="0.2">
      <c r="A37" s="26"/>
      <c r="B37" s="26"/>
      <c r="C37" s="26"/>
      <c r="D37" s="37" t="s">
        <v>105</v>
      </c>
      <c r="E37" s="39"/>
      <c r="F37" s="39">
        <v>3703929000</v>
      </c>
      <c r="G37" s="22"/>
    </row>
    <row r="38" spans="1:8" ht="14.25" customHeight="1" x14ac:dyDescent="0.2">
      <c r="A38" s="26"/>
      <c r="B38" s="27" t="s">
        <v>995</v>
      </c>
      <c r="C38" s="199"/>
      <c r="D38" s="200"/>
      <c r="E38" s="124"/>
      <c r="F38" s="22">
        <v>72926249000</v>
      </c>
      <c r="G38" s="22">
        <f>F38</f>
        <v>72926249000</v>
      </c>
      <c r="H38" s="2" t="s">
        <v>965</v>
      </c>
    </row>
    <row r="39" spans="1:8" ht="14.25" customHeight="1" x14ac:dyDescent="0.2">
      <c r="A39" s="26"/>
      <c r="B39" s="26"/>
      <c r="C39" s="26" t="s">
        <v>737</v>
      </c>
      <c r="D39" s="37"/>
      <c r="E39" s="22"/>
      <c r="F39" s="22">
        <v>68900249000</v>
      </c>
      <c r="G39" s="22"/>
    </row>
    <row r="40" spans="1:8" ht="14.25" customHeight="1" x14ac:dyDescent="0.2">
      <c r="A40" s="26"/>
      <c r="B40" s="26"/>
      <c r="C40" s="26" t="s">
        <v>997</v>
      </c>
      <c r="D40" s="37"/>
      <c r="E40" s="22"/>
      <c r="F40" s="22">
        <v>4026000000</v>
      </c>
    </row>
    <row r="41" spans="1:8" ht="14.25" customHeight="1" x14ac:dyDescent="0.2">
      <c r="A41" s="26"/>
      <c r="B41" s="27" t="s">
        <v>998</v>
      </c>
      <c r="C41" s="199"/>
      <c r="D41" s="199"/>
      <c r="E41" s="124"/>
      <c r="F41" s="22">
        <v>19731193000</v>
      </c>
    </row>
    <row r="42" spans="1:8" ht="14.25" customHeight="1" x14ac:dyDescent="0.2">
      <c r="A42" s="26"/>
      <c r="B42" s="26"/>
      <c r="C42" s="26" t="s">
        <v>999</v>
      </c>
      <c r="D42" s="37"/>
      <c r="E42" s="22"/>
      <c r="F42" s="22">
        <v>18089193000</v>
      </c>
      <c r="G42" s="22"/>
    </row>
    <row r="43" spans="1:8" ht="14.25" customHeight="1" x14ac:dyDescent="0.2">
      <c r="A43" s="26"/>
      <c r="B43" s="26"/>
      <c r="C43" s="26"/>
      <c r="D43" s="37" t="s">
        <v>912</v>
      </c>
      <c r="E43" s="22"/>
      <c r="F43" s="22">
        <v>1471877000</v>
      </c>
      <c r="G43" s="22"/>
    </row>
    <row r="44" spans="1:8" ht="14.25" customHeight="1" x14ac:dyDescent="0.2">
      <c r="A44" s="26"/>
      <c r="B44" s="26"/>
      <c r="C44" s="26"/>
      <c r="D44" s="37" t="s">
        <v>914</v>
      </c>
      <c r="E44" s="22"/>
      <c r="F44" s="22">
        <v>4337274000</v>
      </c>
      <c r="G44" s="22"/>
    </row>
    <row r="45" spans="1:8" ht="14.25" customHeight="1" x14ac:dyDescent="0.2">
      <c r="A45" s="26"/>
      <c r="B45" s="26"/>
      <c r="C45" s="26"/>
      <c r="D45" s="37" t="s">
        <v>916</v>
      </c>
      <c r="E45" s="22"/>
      <c r="F45" s="22">
        <v>12280042000</v>
      </c>
      <c r="G45" s="22">
        <f>F45</f>
        <v>12280042000</v>
      </c>
    </row>
    <row r="46" spans="1:8" ht="14.25" customHeight="1" x14ac:dyDescent="0.2">
      <c r="A46" s="26"/>
      <c r="B46" s="26"/>
      <c r="C46" s="26" t="s">
        <v>50</v>
      </c>
      <c r="D46" s="37"/>
      <c r="E46" s="22"/>
      <c r="F46" s="22">
        <v>1322000000</v>
      </c>
      <c r="G46" s="22"/>
    </row>
    <row r="47" spans="1:8" ht="14.25" customHeight="1" x14ac:dyDescent="0.2">
      <c r="A47" s="26"/>
      <c r="B47" s="26"/>
      <c r="C47" s="26" t="s">
        <v>759</v>
      </c>
      <c r="D47" s="26"/>
      <c r="E47" s="22"/>
      <c r="F47" s="22">
        <v>320000000</v>
      </c>
    </row>
    <row r="48" spans="1:8" ht="14.25" customHeight="1" x14ac:dyDescent="0.2">
      <c r="A48" s="26"/>
      <c r="B48" s="26"/>
      <c r="C48" s="21"/>
      <c r="D48" s="21"/>
      <c r="E48" s="78"/>
      <c r="F48" s="78"/>
    </row>
    <row r="49" spans="1:8" ht="14.25" customHeight="1" x14ac:dyDescent="0.2">
      <c r="A49" s="26"/>
      <c r="B49" s="26"/>
      <c r="C49" s="27" t="s">
        <v>89</v>
      </c>
      <c r="D49" s="27"/>
      <c r="E49" s="201"/>
      <c r="F49" s="202">
        <v>83634822000</v>
      </c>
      <c r="H49" s="2" t="s">
        <v>1000</v>
      </c>
    </row>
    <row r="50" spans="1:8" ht="14.25" customHeight="1" x14ac:dyDescent="0.2">
      <c r="A50" s="26"/>
      <c r="B50" s="26"/>
      <c r="C50" s="26" t="s">
        <v>676</v>
      </c>
      <c r="D50" s="26"/>
      <c r="E50" s="203"/>
      <c r="F50" s="203">
        <v>19315381000</v>
      </c>
      <c r="G50" s="22"/>
    </row>
    <row r="51" spans="1:8" ht="14.25" customHeight="1" x14ac:dyDescent="0.2">
      <c r="A51" s="26"/>
      <c r="B51" s="26"/>
      <c r="C51" s="26" t="s">
        <v>679</v>
      </c>
      <c r="D51" s="26"/>
      <c r="E51" s="203"/>
      <c r="F51" s="203">
        <v>6069954000</v>
      </c>
      <c r="G51" s="22">
        <f>F51</f>
        <v>6069954000</v>
      </c>
      <c r="H51" s="2" t="s">
        <v>1001</v>
      </c>
    </row>
    <row r="52" spans="1:8" ht="14.25" customHeight="1" x14ac:dyDescent="0.2">
      <c r="A52" s="26"/>
      <c r="B52" s="26"/>
      <c r="C52" s="26"/>
      <c r="D52" s="26" t="s">
        <v>1002</v>
      </c>
      <c r="E52" s="203"/>
      <c r="F52" s="203">
        <v>4857028000</v>
      </c>
      <c r="G52" s="22"/>
    </row>
    <row r="53" spans="1:8" ht="14.25" customHeight="1" x14ac:dyDescent="0.2">
      <c r="A53" s="26"/>
      <c r="B53" s="26"/>
      <c r="C53" s="26"/>
      <c r="D53" s="26"/>
      <c r="E53" s="26" t="s">
        <v>937</v>
      </c>
      <c r="F53" s="202">
        <v>737358000</v>
      </c>
    </row>
    <row r="54" spans="1:8" ht="14.25" customHeight="1" x14ac:dyDescent="0.2">
      <c r="A54" s="26"/>
      <c r="B54" s="26"/>
      <c r="C54" s="26"/>
      <c r="D54" s="26"/>
      <c r="E54" s="26" t="s">
        <v>939</v>
      </c>
      <c r="F54" s="202">
        <v>4119670000</v>
      </c>
    </row>
    <row r="55" spans="1:8" ht="14.25" customHeight="1" x14ac:dyDescent="0.2">
      <c r="A55" s="26"/>
      <c r="B55" s="26"/>
      <c r="C55" s="26"/>
      <c r="D55" s="26" t="s">
        <v>941</v>
      </c>
      <c r="E55" s="202"/>
      <c r="F55" s="202">
        <v>1212926000</v>
      </c>
    </row>
    <row r="56" spans="1:8" ht="14.25" customHeight="1" x14ac:dyDescent="0.2">
      <c r="A56" s="26"/>
      <c r="B56" s="26"/>
      <c r="C56" s="26"/>
      <c r="D56" s="26"/>
      <c r="E56" s="202" t="s">
        <v>937</v>
      </c>
      <c r="F56" s="202">
        <v>129926000</v>
      </c>
    </row>
    <row r="57" spans="1:8" ht="14.25" customHeight="1" x14ac:dyDescent="0.2">
      <c r="A57" s="26"/>
      <c r="B57" s="26"/>
      <c r="C57" s="26"/>
      <c r="D57" s="26" t="s">
        <v>1021</v>
      </c>
      <c r="E57" s="202" t="s">
        <v>939</v>
      </c>
      <c r="F57" s="202">
        <v>1083000000</v>
      </c>
    </row>
    <row r="58" spans="1:8" ht="14.25" customHeight="1" x14ac:dyDescent="0.2">
      <c r="A58" s="26"/>
      <c r="B58" s="26"/>
      <c r="C58" s="26" t="s">
        <v>1003</v>
      </c>
      <c r="D58" s="26"/>
      <c r="E58" s="202"/>
      <c r="F58" s="202">
        <v>54642288000</v>
      </c>
    </row>
    <row r="59" spans="1:8" ht="14.25" customHeight="1" x14ac:dyDescent="0.2">
      <c r="A59" s="26"/>
      <c r="B59" s="26"/>
      <c r="C59" s="26"/>
      <c r="D59" s="2" t="s">
        <v>683</v>
      </c>
      <c r="E59" s="22"/>
      <c r="F59" s="202">
        <v>22169967000</v>
      </c>
    </row>
    <row r="60" spans="1:8" ht="14.25" customHeight="1" x14ac:dyDescent="0.2">
      <c r="A60" s="26"/>
      <c r="B60" s="26"/>
      <c r="C60" s="26"/>
      <c r="E60" s="2" t="s">
        <v>1005</v>
      </c>
      <c r="F60" s="202">
        <v>12475717000</v>
      </c>
    </row>
    <row r="61" spans="1:8" ht="14.25" customHeight="1" x14ac:dyDescent="0.2">
      <c r="A61" s="26"/>
      <c r="B61" s="26"/>
      <c r="C61" s="26"/>
      <c r="E61" s="2" t="s">
        <v>1006</v>
      </c>
      <c r="F61" s="202">
        <v>3567000000</v>
      </c>
    </row>
    <row r="62" spans="1:8" ht="14.25" customHeight="1" x14ac:dyDescent="0.2">
      <c r="A62" s="26"/>
      <c r="B62" s="26"/>
      <c r="C62" s="26"/>
      <c r="E62" s="2" t="s">
        <v>939</v>
      </c>
      <c r="F62" s="202">
        <v>6127250000</v>
      </c>
    </row>
    <row r="63" spans="1:8" ht="14.25" customHeight="1" x14ac:dyDescent="0.2">
      <c r="A63" s="26"/>
      <c r="B63" s="26"/>
      <c r="C63" s="26"/>
      <c r="D63" s="2" t="s">
        <v>684</v>
      </c>
      <c r="E63" s="22"/>
      <c r="F63" s="202">
        <v>5510222000</v>
      </c>
      <c r="G63" s="22"/>
    </row>
    <row r="64" spans="1:8" ht="14.25" customHeight="1" x14ac:dyDescent="0.2">
      <c r="A64" s="26"/>
      <c r="B64" s="26"/>
      <c r="C64" s="26"/>
      <c r="E64" s="22" t="s">
        <v>1007</v>
      </c>
      <c r="F64" s="202">
        <v>5205222000</v>
      </c>
      <c r="G64" s="22"/>
    </row>
    <row r="65" spans="1:7" ht="14.25" customHeight="1" x14ac:dyDescent="0.2">
      <c r="A65" s="26"/>
      <c r="B65" s="26"/>
      <c r="C65" s="26"/>
      <c r="E65" s="22" t="s">
        <v>1006</v>
      </c>
      <c r="F65" s="202">
        <v>154000000</v>
      </c>
      <c r="G65" s="22"/>
    </row>
    <row r="66" spans="1:7" ht="14.25" customHeight="1" x14ac:dyDescent="0.2">
      <c r="A66" s="26"/>
      <c r="B66" s="26"/>
      <c r="C66" s="26"/>
      <c r="D66" s="26"/>
      <c r="E66" s="202" t="s">
        <v>939</v>
      </c>
      <c r="F66" s="22">
        <v>151000000</v>
      </c>
      <c r="G66" s="22"/>
    </row>
    <row r="67" spans="1:7" ht="14.25" customHeight="1" x14ac:dyDescent="0.2">
      <c r="A67" s="26"/>
      <c r="B67" s="26"/>
      <c r="C67" s="26"/>
      <c r="D67" s="26" t="s">
        <v>686</v>
      </c>
      <c r="E67" s="22"/>
      <c r="F67" s="22">
        <v>26684440000</v>
      </c>
      <c r="G67" s="22"/>
    </row>
    <row r="68" spans="1:7" ht="14.25" customHeight="1" x14ac:dyDescent="0.2">
      <c r="A68" s="26"/>
      <c r="B68" s="26"/>
      <c r="C68" s="26"/>
      <c r="D68" s="26"/>
      <c r="E68" s="202" t="s">
        <v>1006</v>
      </c>
      <c r="F68" s="22">
        <v>13659676000</v>
      </c>
      <c r="G68" s="22"/>
    </row>
    <row r="69" spans="1:7" ht="14.25" customHeight="1" x14ac:dyDescent="0.2">
      <c r="A69" s="26"/>
      <c r="B69" s="26"/>
      <c r="C69" s="26"/>
      <c r="D69" s="26"/>
      <c r="E69" s="202" t="s">
        <v>939</v>
      </c>
      <c r="F69" s="22">
        <v>11024764000</v>
      </c>
    </row>
    <row r="70" spans="1:7" ht="14.25" customHeight="1" x14ac:dyDescent="0.2">
      <c r="A70" s="26"/>
      <c r="B70" s="26"/>
      <c r="C70" s="26"/>
      <c r="D70" s="26" t="s">
        <v>688</v>
      </c>
      <c r="E70" s="22"/>
      <c r="F70" s="22">
        <v>2277659000</v>
      </c>
      <c r="G70" s="22"/>
    </row>
    <row r="71" spans="1:7" ht="14.25" customHeight="1" x14ac:dyDescent="0.2">
      <c r="A71" s="26"/>
      <c r="B71" s="26"/>
      <c r="C71" s="26"/>
      <c r="D71" s="26"/>
      <c r="E71" s="202" t="s">
        <v>1006</v>
      </c>
      <c r="F71" s="22">
        <v>1812959000</v>
      </c>
      <c r="G71" s="22"/>
    </row>
    <row r="72" spans="1:7" ht="14.25" customHeight="1" x14ac:dyDescent="0.2">
      <c r="A72" s="26"/>
      <c r="B72" s="26"/>
      <c r="C72" s="26"/>
      <c r="D72" s="26"/>
      <c r="E72" s="202" t="s">
        <v>939</v>
      </c>
      <c r="F72" s="22">
        <v>464700000</v>
      </c>
      <c r="G72" s="22"/>
    </row>
    <row r="73" spans="1:7" ht="14.25" customHeight="1" x14ac:dyDescent="0.2">
      <c r="A73" s="26"/>
      <c r="B73" s="26"/>
      <c r="C73" s="26" t="s">
        <v>1022</v>
      </c>
      <c r="D73" s="26"/>
      <c r="E73" s="22"/>
      <c r="F73" s="22">
        <v>3607199000</v>
      </c>
      <c r="G73" s="22"/>
    </row>
    <row r="74" spans="1:7" ht="14.25" customHeight="1" x14ac:dyDescent="0.2">
      <c r="A74" s="26"/>
      <c r="B74" s="26"/>
      <c r="C74" s="26"/>
      <c r="D74" s="26" t="s">
        <v>953</v>
      </c>
      <c r="E74" s="22"/>
      <c r="F74" s="22"/>
      <c r="G74" s="22"/>
    </row>
    <row r="75" spans="1:7" ht="14.25" customHeight="1" x14ac:dyDescent="0.2">
      <c r="A75" s="26"/>
      <c r="B75" s="26"/>
      <c r="C75" s="26"/>
      <c r="D75" s="26"/>
      <c r="E75" s="202" t="s">
        <v>1006</v>
      </c>
      <c r="F75" s="22">
        <v>3076983000</v>
      </c>
      <c r="G75" s="22"/>
    </row>
    <row r="76" spans="1:7" ht="14.25" customHeight="1" x14ac:dyDescent="0.2">
      <c r="A76" s="26"/>
      <c r="B76" s="26"/>
      <c r="C76" s="26"/>
      <c r="D76" s="26"/>
      <c r="E76" s="202" t="s">
        <v>939</v>
      </c>
      <c r="F76" s="22">
        <v>530216000</v>
      </c>
      <c r="G76" s="22"/>
    </row>
    <row r="77" spans="1:7" ht="14.25" customHeight="1" x14ac:dyDescent="0.2">
      <c r="A77" s="21"/>
      <c r="B77" s="21"/>
      <c r="C77" s="27" t="s">
        <v>93</v>
      </c>
      <c r="D77" s="27"/>
      <c r="E77" s="124"/>
      <c r="F77" s="22">
        <v>9974213000</v>
      </c>
      <c r="G77" s="22"/>
    </row>
    <row r="78" spans="1:7" ht="14.25" customHeight="1" x14ac:dyDescent="0.2">
      <c r="A78" s="26"/>
      <c r="B78" s="26"/>
      <c r="C78" s="26" t="s">
        <v>679</v>
      </c>
      <c r="D78" s="37"/>
      <c r="E78" s="22"/>
      <c r="F78" s="22">
        <v>2226733000</v>
      </c>
      <c r="G78" s="22"/>
    </row>
    <row r="79" spans="1:7" ht="14.25" customHeight="1" x14ac:dyDescent="0.2">
      <c r="A79" s="26"/>
      <c r="B79" s="26"/>
      <c r="C79" s="26"/>
      <c r="D79" s="37" t="s">
        <v>1023</v>
      </c>
      <c r="E79" s="22"/>
      <c r="F79" s="22"/>
      <c r="G79" s="22"/>
    </row>
    <row r="80" spans="1:7" ht="14.25" customHeight="1" x14ac:dyDescent="0.2">
      <c r="A80" s="26"/>
      <c r="B80" s="26"/>
      <c r="C80" s="26"/>
      <c r="D80" s="37"/>
      <c r="E80" s="202" t="s">
        <v>1024</v>
      </c>
      <c r="F80" s="22">
        <v>632860000</v>
      </c>
      <c r="G80" s="22"/>
    </row>
    <row r="81" spans="1:7" ht="14.25" customHeight="1" x14ac:dyDescent="0.2">
      <c r="A81" s="26"/>
      <c r="B81" s="26"/>
      <c r="C81" s="26"/>
      <c r="D81" s="37"/>
      <c r="E81" s="202" t="s">
        <v>906</v>
      </c>
      <c r="F81" s="22">
        <v>400000000</v>
      </c>
      <c r="G81" s="22"/>
    </row>
    <row r="82" spans="1:7" ht="14.25" customHeight="1" x14ac:dyDescent="0.2">
      <c r="A82" s="26"/>
      <c r="B82" s="26"/>
      <c r="C82" s="26"/>
      <c r="D82" s="37"/>
      <c r="E82" s="202" t="s">
        <v>907</v>
      </c>
      <c r="F82" s="22">
        <v>1130000000</v>
      </c>
      <c r="G82" s="22"/>
    </row>
    <row r="83" spans="1:7" ht="14.25" customHeight="1" x14ac:dyDescent="0.2">
      <c r="A83" s="26"/>
      <c r="B83" s="26"/>
      <c r="C83" s="26"/>
      <c r="D83" s="37"/>
      <c r="E83" s="202" t="s">
        <v>1025</v>
      </c>
      <c r="F83" s="22">
        <v>63873000</v>
      </c>
      <c r="G83" s="22"/>
    </row>
    <row r="84" spans="1:7" ht="14.25" customHeight="1" x14ac:dyDescent="0.2">
      <c r="A84" s="26"/>
      <c r="B84" s="26"/>
      <c r="C84" s="26" t="s">
        <v>1003</v>
      </c>
      <c r="D84" s="26"/>
      <c r="E84" s="22"/>
      <c r="F84" s="22">
        <v>7747480000</v>
      </c>
      <c r="G84" s="22"/>
    </row>
    <row r="85" spans="1:7" ht="14.25" customHeight="1" x14ac:dyDescent="0.2">
      <c r="A85" s="78"/>
      <c r="B85" s="78"/>
      <c r="C85" s="84"/>
      <c r="D85" s="84" t="s">
        <v>683</v>
      </c>
      <c r="E85" s="22"/>
      <c r="F85" s="22">
        <v>6619660000</v>
      </c>
      <c r="G85" s="28"/>
    </row>
    <row r="86" spans="1:7" ht="14.25" customHeight="1" x14ac:dyDescent="0.2">
      <c r="A86" s="78"/>
      <c r="B86" s="78"/>
      <c r="C86" s="84"/>
      <c r="D86" s="84"/>
      <c r="E86" s="22" t="s">
        <v>1026</v>
      </c>
      <c r="F86" s="22">
        <v>4559116000</v>
      </c>
      <c r="G86" s="28"/>
    </row>
    <row r="87" spans="1:7" ht="14.25" customHeight="1" x14ac:dyDescent="0.2">
      <c r="A87" s="78"/>
      <c r="B87" s="78"/>
      <c r="C87" s="84"/>
      <c r="D87" s="84"/>
      <c r="E87" s="22" t="s">
        <v>1027</v>
      </c>
      <c r="F87" s="22">
        <v>20234000</v>
      </c>
      <c r="G87" s="28"/>
    </row>
    <row r="88" spans="1:7" ht="14.25" customHeight="1" x14ac:dyDescent="0.2">
      <c r="A88" s="78"/>
      <c r="B88" s="78"/>
      <c r="C88" s="84"/>
      <c r="D88" s="84"/>
      <c r="E88" s="22" t="s">
        <v>1028</v>
      </c>
      <c r="F88" s="22">
        <v>200000000</v>
      </c>
      <c r="G88" s="28"/>
    </row>
    <row r="89" spans="1:7" ht="14.25" customHeight="1" x14ac:dyDescent="0.2">
      <c r="A89" s="78"/>
      <c r="B89" s="78"/>
      <c r="C89" s="84"/>
      <c r="D89" s="84"/>
      <c r="E89" s="22" t="s">
        <v>1029</v>
      </c>
      <c r="F89" s="22">
        <v>313861000</v>
      </c>
      <c r="G89" s="28"/>
    </row>
    <row r="90" spans="1:7" ht="14.25" customHeight="1" x14ac:dyDescent="0.2">
      <c r="A90" s="78"/>
      <c r="B90" s="78"/>
      <c r="C90" s="84"/>
      <c r="D90" s="84"/>
      <c r="E90" s="22" t="s">
        <v>1030</v>
      </c>
      <c r="F90" s="22">
        <v>79142000</v>
      </c>
      <c r="G90" s="28"/>
    </row>
    <row r="91" spans="1:7" ht="14.25" customHeight="1" x14ac:dyDescent="0.2">
      <c r="A91" s="78"/>
      <c r="B91" s="78"/>
      <c r="C91" s="84"/>
      <c r="D91" s="84"/>
      <c r="E91" s="22" t="s">
        <v>1031</v>
      </c>
      <c r="F91" s="22">
        <v>389687000</v>
      </c>
      <c r="G91" s="28"/>
    </row>
    <row r="92" spans="1:7" ht="14.25" customHeight="1" x14ac:dyDescent="0.2">
      <c r="A92" s="78"/>
      <c r="B92" s="78"/>
      <c r="C92" s="84"/>
      <c r="D92" s="84"/>
      <c r="E92" s="22" t="s">
        <v>879</v>
      </c>
      <c r="F92" s="22">
        <v>272947000</v>
      </c>
      <c r="G92" s="28"/>
    </row>
    <row r="93" spans="1:7" ht="14.25" customHeight="1" x14ac:dyDescent="0.2">
      <c r="A93" s="78"/>
      <c r="B93" s="78"/>
      <c r="C93" s="84"/>
      <c r="D93" s="84"/>
      <c r="E93" s="22" t="s">
        <v>1032</v>
      </c>
      <c r="F93" s="22">
        <v>1350000</v>
      </c>
      <c r="G93" s="28"/>
    </row>
    <row r="94" spans="1:7" ht="14.25" customHeight="1" x14ac:dyDescent="0.2">
      <c r="A94" s="78"/>
      <c r="B94" s="78"/>
      <c r="C94" s="84"/>
      <c r="D94" s="84"/>
      <c r="E94" s="22" t="s">
        <v>886</v>
      </c>
      <c r="F94" s="22">
        <v>783323000</v>
      </c>
      <c r="G94" s="28"/>
    </row>
    <row r="95" spans="1:7" ht="14.25" customHeight="1" x14ac:dyDescent="0.2">
      <c r="A95" s="78"/>
      <c r="B95" s="78"/>
      <c r="C95" s="78"/>
      <c r="D95" s="84" t="s">
        <v>684</v>
      </c>
      <c r="E95" s="22"/>
      <c r="F95" s="22">
        <v>1127820000</v>
      </c>
      <c r="G95" s="28"/>
    </row>
    <row r="96" spans="1:7" ht="14.25" customHeight="1" x14ac:dyDescent="0.2">
      <c r="A96" s="78"/>
      <c r="B96" s="78"/>
      <c r="C96" s="78"/>
      <c r="D96" s="84"/>
      <c r="E96" s="22" t="s">
        <v>1009</v>
      </c>
      <c r="F96" s="22">
        <v>101122000</v>
      </c>
      <c r="G96" s="28"/>
    </row>
    <row r="97" spans="1:7" ht="14.25" customHeight="1" x14ac:dyDescent="0.2">
      <c r="A97" s="78"/>
      <c r="B97" s="78"/>
      <c r="C97" s="78"/>
      <c r="D97" s="84"/>
      <c r="E97" s="22" t="s">
        <v>1010</v>
      </c>
      <c r="F97" s="22">
        <v>872138000</v>
      </c>
      <c r="G97" s="28"/>
    </row>
    <row r="98" spans="1:7" ht="14.25" customHeight="1" x14ac:dyDescent="0.2">
      <c r="A98" s="78"/>
      <c r="B98" s="78"/>
      <c r="C98" s="78"/>
      <c r="D98" s="84"/>
      <c r="E98" s="22" t="s">
        <v>1011</v>
      </c>
      <c r="F98" s="22">
        <v>154560000</v>
      </c>
      <c r="G98" s="28"/>
    </row>
    <row r="99" spans="1:7" ht="14.25" customHeight="1" x14ac:dyDescent="0.2">
      <c r="A99" s="12" t="s">
        <v>96</v>
      </c>
      <c r="B99" s="12"/>
      <c r="C99" s="12"/>
      <c r="D99" s="86"/>
      <c r="E99" s="211"/>
      <c r="F99" s="20"/>
      <c r="G99" s="20"/>
    </row>
    <row r="100" spans="1:7" ht="14.25" customHeight="1" x14ac:dyDescent="0.2"/>
    <row r="101" spans="1:7" ht="14.25" customHeight="1" x14ac:dyDescent="0.2"/>
    <row r="102" spans="1:7" ht="14.25" customHeight="1" x14ac:dyDescent="0.2"/>
    <row r="103" spans="1:7" ht="14.25" customHeight="1" x14ac:dyDescent="0.2"/>
    <row r="104" spans="1:7" ht="14.25" customHeight="1" x14ac:dyDescent="0.2"/>
    <row r="105" spans="1:7" ht="14.25" customHeight="1" x14ac:dyDescent="0.2"/>
    <row r="106" spans="1:7" ht="14.25" customHeight="1" x14ac:dyDescent="0.2"/>
    <row r="107" spans="1:7" ht="14.25" customHeight="1" x14ac:dyDescent="0.2"/>
    <row r="108" spans="1:7" ht="14.25" customHeight="1" x14ac:dyDescent="0.2"/>
    <row r="109" spans="1:7" ht="14.25" customHeight="1" x14ac:dyDescent="0.2"/>
    <row r="110" spans="1:7" ht="14.25" customHeight="1" x14ac:dyDescent="0.2"/>
    <row r="111" spans="1:7" ht="14.25" customHeight="1" x14ac:dyDescent="0.2"/>
    <row r="112" spans="1: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4A86E8"/>
  </sheetPr>
  <dimension ref="A1:AC96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12" width="8.6640625" customWidth="1"/>
    <col min="13" max="13" width="14" customWidth="1"/>
    <col min="14" max="29" width="8.6640625" customWidth="1"/>
  </cols>
  <sheetData>
    <row r="1" spans="1:29" ht="14.25" customHeight="1" x14ac:dyDescent="0.2">
      <c r="A1" s="4" t="s">
        <v>0</v>
      </c>
      <c r="B1" s="5"/>
      <c r="C1" s="5"/>
      <c r="D1" s="5"/>
      <c r="E1" s="6" t="s">
        <v>1033</v>
      </c>
      <c r="F1" s="6" t="s">
        <v>1034</v>
      </c>
      <c r="G1" s="10"/>
      <c r="H1" s="343" t="s">
        <v>1035</v>
      </c>
      <c r="I1" s="335"/>
      <c r="J1" s="335"/>
      <c r="K1" s="10"/>
      <c r="L1" s="10"/>
      <c r="M1" s="10"/>
      <c r="N1" s="10"/>
      <c r="O1" s="10"/>
      <c r="P1" s="10"/>
      <c r="Q1" s="10"/>
      <c r="R1" s="10"/>
      <c r="S1" s="10"/>
      <c r="T1" s="10"/>
      <c r="U1" s="10"/>
      <c r="V1" s="10"/>
      <c r="W1" s="10"/>
      <c r="X1" s="10"/>
      <c r="Y1" s="10"/>
      <c r="Z1" s="10"/>
      <c r="AA1" s="10"/>
      <c r="AB1" s="10"/>
      <c r="AC1" s="10"/>
    </row>
    <row r="2" spans="1:29" ht="14.25" customHeight="1" x14ac:dyDescent="0.2">
      <c r="A2" s="12" t="s">
        <v>6</v>
      </c>
      <c r="B2" s="12"/>
      <c r="C2" s="12"/>
      <c r="D2" s="13"/>
      <c r="E2" s="14">
        <v>5883266000</v>
      </c>
      <c r="F2" s="22"/>
      <c r="J2" s="212"/>
    </row>
    <row r="3" spans="1:29" ht="14.25" customHeight="1" x14ac:dyDescent="0.2">
      <c r="A3" s="12" t="s">
        <v>7</v>
      </c>
      <c r="B3" s="12"/>
      <c r="C3" s="12"/>
      <c r="D3" s="13"/>
      <c r="E3" s="14">
        <v>13621217000</v>
      </c>
      <c r="F3" s="22"/>
      <c r="J3" s="212"/>
    </row>
    <row r="4" spans="1:29" ht="14.25" customHeight="1" x14ac:dyDescent="0.2">
      <c r="A4" s="12" t="s">
        <v>8</v>
      </c>
      <c r="B4" s="12"/>
      <c r="C4" s="12"/>
      <c r="D4" s="19"/>
      <c r="E4" s="20">
        <v>364782681000</v>
      </c>
      <c r="F4" s="22"/>
      <c r="H4" s="212" t="str">
        <f>IF((SUM(E5:E7,E33,E46))=E4,"😸","🙀")</f>
        <v>😸</v>
      </c>
      <c r="J4" s="212"/>
    </row>
    <row r="5" spans="1:29" ht="14.25" customHeight="1" x14ac:dyDescent="0.2">
      <c r="A5" s="21" t="s">
        <v>9</v>
      </c>
      <c r="B5" s="21" t="s">
        <v>10</v>
      </c>
      <c r="C5" s="21"/>
      <c r="D5" s="21"/>
      <c r="E5" s="22">
        <v>1238430000</v>
      </c>
      <c r="J5" s="212"/>
    </row>
    <row r="6" spans="1:29" ht="14.25" customHeight="1" x14ac:dyDescent="0.2">
      <c r="A6" s="21" t="s">
        <v>11</v>
      </c>
      <c r="B6" s="21" t="s">
        <v>12</v>
      </c>
      <c r="C6" s="21"/>
      <c r="D6" s="21"/>
      <c r="E6" s="22">
        <v>13858074000</v>
      </c>
      <c r="F6" s="22"/>
      <c r="J6" s="212"/>
    </row>
    <row r="7" spans="1:29" ht="14.25" customHeight="1" x14ac:dyDescent="0.2">
      <c r="A7" s="21" t="s">
        <v>13</v>
      </c>
      <c r="B7" s="21" t="s">
        <v>14</v>
      </c>
      <c r="C7" s="21"/>
      <c r="D7" s="21"/>
      <c r="E7" s="22">
        <v>251202437000</v>
      </c>
      <c r="F7" s="22"/>
      <c r="H7" s="212" t="str">
        <f>IF((SUM(E8,E22,E25))=E7,"😸","🙀")</f>
        <v>😸</v>
      </c>
      <c r="J7" s="212"/>
    </row>
    <row r="8" spans="1:29" ht="14.25" customHeight="1" x14ac:dyDescent="0.2">
      <c r="A8" s="26"/>
      <c r="B8" s="21" t="s">
        <v>971</v>
      </c>
      <c r="C8" s="26"/>
      <c r="D8" s="26"/>
      <c r="E8" s="22">
        <v>162564819000</v>
      </c>
      <c r="F8" s="22">
        <v>162564819000</v>
      </c>
      <c r="H8" s="212" t="str">
        <f>IF((SUM(E9,E14,E20,E21))=E8,"😸","🙀")</f>
        <v>😸</v>
      </c>
      <c r="J8" s="212"/>
    </row>
    <row r="9" spans="1:29" ht="14.25" customHeight="1" x14ac:dyDescent="0.2">
      <c r="A9" s="21"/>
      <c r="B9" s="21"/>
      <c r="C9" s="213" t="s">
        <v>1036</v>
      </c>
      <c r="D9" s="213"/>
      <c r="E9" s="22">
        <v>33848740000</v>
      </c>
      <c r="F9" s="22"/>
      <c r="I9" s="212" t="str">
        <f>IF((SUM(E10:E13))=E9,"😸","🙀")</f>
        <v>😸</v>
      </c>
      <c r="J9" s="212"/>
    </row>
    <row r="10" spans="1:29" ht="14.25" customHeight="1" x14ac:dyDescent="0.2">
      <c r="A10" s="26"/>
      <c r="B10" s="26"/>
      <c r="C10" s="26" t="s">
        <v>1037</v>
      </c>
      <c r="D10" s="26"/>
      <c r="E10" s="22">
        <v>5075847000</v>
      </c>
      <c r="F10" s="22"/>
      <c r="J10" s="212" t="str">
        <f t="shared" ref="J10:J13" si="0">IF($E$9-(($E$10:$E$13)-E10),"😸","🙀")</f>
        <v>😸</v>
      </c>
    </row>
    <row r="11" spans="1:29" ht="14.25" customHeight="1" x14ac:dyDescent="0.2">
      <c r="A11" s="26"/>
      <c r="B11" s="26"/>
      <c r="C11" s="26" t="s">
        <v>1038</v>
      </c>
      <c r="D11" s="26"/>
      <c r="E11" s="22">
        <v>15781709000</v>
      </c>
      <c r="F11" s="22"/>
      <c r="J11" s="212" t="str">
        <f t="shared" si="0"/>
        <v>😸</v>
      </c>
    </row>
    <row r="12" spans="1:29" ht="14.25" customHeight="1" x14ac:dyDescent="0.2">
      <c r="A12" s="26"/>
      <c r="B12" s="26"/>
      <c r="C12" s="26" t="s">
        <v>1039</v>
      </c>
      <c r="D12" s="26"/>
      <c r="E12" s="22">
        <v>8146449000</v>
      </c>
      <c r="F12" s="22"/>
      <c r="J12" s="212" t="str">
        <f t="shared" si="0"/>
        <v>😸</v>
      </c>
    </row>
    <row r="13" spans="1:29" ht="14.25" customHeight="1" x14ac:dyDescent="0.2">
      <c r="A13" s="26"/>
      <c r="B13" s="26"/>
      <c r="C13" s="26" t="s">
        <v>1040</v>
      </c>
      <c r="D13" s="26"/>
      <c r="E13" s="22">
        <v>4844735000</v>
      </c>
      <c r="F13" s="22"/>
      <c r="J13" s="212" t="str">
        <f t="shared" si="0"/>
        <v>😸</v>
      </c>
    </row>
    <row r="14" spans="1:29" ht="14.25" customHeight="1" x14ac:dyDescent="0.2">
      <c r="A14" s="21"/>
      <c r="B14" s="21"/>
      <c r="C14" s="213" t="s">
        <v>717</v>
      </c>
      <c r="D14" s="213"/>
      <c r="E14" s="22">
        <v>64847510000</v>
      </c>
      <c r="F14" s="22"/>
      <c r="I14" s="212" t="str">
        <f>IF((SUM(E15:E19))=E14,"😸","🙀")</f>
        <v>😸</v>
      </c>
      <c r="J14" s="212"/>
    </row>
    <row r="15" spans="1:29" ht="14.25" customHeight="1" x14ac:dyDescent="0.2">
      <c r="A15" s="26"/>
      <c r="B15" s="26"/>
      <c r="C15" s="26" t="s">
        <v>1041</v>
      </c>
      <c r="D15" s="26"/>
      <c r="E15" s="22">
        <v>28753734000</v>
      </c>
      <c r="F15" s="22"/>
      <c r="J15" s="212" t="str">
        <f t="shared" ref="J15:J19" si="1">IF($E$14-(($E$15:$E$19)-E15),"😸","🙀")</f>
        <v>😸</v>
      </c>
    </row>
    <row r="16" spans="1:29" ht="14.25" customHeight="1" x14ac:dyDescent="0.2">
      <c r="A16" s="26"/>
      <c r="B16" s="26"/>
      <c r="C16" s="26" t="s">
        <v>1042</v>
      </c>
      <c r="D16" s="26"/>
      <c r="E16" s="22">
        <v>11470007000</v>
      </c>
      <c r="F16" s="22"/>
      <c r="J16" s="212" t="str">
        <f t="shared" si="1"/>
        <v>😸</v>
      </c>
    </row>
    <row r="17" spans="1:10" ht="14.25" customHeight="1" x14ac:dyDescent="0.2">
      <c r="A17" s="26"/>
      <c r="B17" s="26"/>
      <c r="C17" s="26" t="s">
        <v>982</v>
      </c>
      <c r="D17" s="26"/>
      <c r="E17" s="22">
        <v>13541526000</v>
      </c>
      <c r="F17" s="22"/>
      <c r="J17" s="212" t="str">
        <f t="shared" si="1"/>
        <v>😸</v>
      </c>
    </row>
    <row r="18" spans="1:10" ht="14.25" customHeight="1" x14ac:dyDescent="0.2">
      <c r="A18" s="26"/>
      <c r="B18" s="26"/>
      <c r="C18" s="26" t="s">
        <v>1043</v>
      </c>
      <c r="D18" s="26"/>
      <c r="E18" s="22">
        <v>2027589000</v>
      </c>
      <c r="F18" s="22"/>
      <c r="J18" s="212" t="str">
        <f t="shared" si="1"/>
        <v>😸</v>
      </c>
    </row>
    <row r="19" spans="1:10" ht="14.25" customHeight="1" x14ac:dyDescent="0.2">
      <c r="A19" s="26"/>
      <c r="B19" s="26"/>
      <c r="C19" s="26" t="s">
        <v>1044</v>
      </c>
      <c r="D19" s="26"/>
      <c r="E19" s="22">
        <v>9054654000</v>
      </c>
      <c r="F19" s="22"/>
      <c r="J19" s="212" t="str">
        <f t="shared" si="1"/>
        <v>😸</v>
      </c>
    </row>
    <row r="20" spans="1:10" ht="14.25" customHeight="1" x14ac:dyDescent="0.2">
      <c r="A20" s="21"/>
      <c r="B20" s="21"/>
      <c r="C20" s="213" t="s">
        <v>1045</v>
      </c>
      <c r="D20" s="213"/>
      <c r="E20" s="22">
        <v>38399703000</v>
      </c>
      <c r="F20" s="22"/>
      <c r="J20" s="212"/>
    </row>
    <row r="21" spans="1:10" ht="14.25" customHeight="1" x14ac:dyDescent="0.2">
      <c r="A21" s="26"/>
      <c r="B21" s="26"/>
      <c r="C21" s="213" t="s">
        <v>990</v>
      </c>
      <c r="D21" s="213"/>
      <c r="E21" s="22">
        <v>25468866000</v>
      </c>
      <c r="F21" s="22"/>
      <c r="J21" s="212"/>
    </row>
    <row r="22" spans="1:10" ht="14.25" customHeight="1" x14ac:dyDescent="0.2">
      <c r="A22" s="26"/>
      <c r="B22" s="21" t="s">
        <v>995</v>
      </c>
      <c r="C22" s="26"/>
      <c r="D22" s="26"/>
      <c r="E22" s="22">
        <v>58959652000</v>
      </c>
      <c r="F22" s="22">
        <v>58959652000</v>
      </c>
      <c r="H22" s="212" t="str">
        <f>IF((SUM(E23:E24))=E22,"😸","🙀")</f>
        <v>😸</v>
      </c>
      <c r="J22" s="212"/>
    </row>
    <row r="23" spans="1:10" ht="14.25" customHeight="1" x14ac:dyDescent="0.2">
      <c r="A23" s="21"/>
      <c r="B23" s="21"/>
      <c r="C23" s="213" t="s">
        <v>1046</v>
      </c>
      <c r="D23" s="213"/>
      <c r="E23" s="22">
        <v>54859652000</v>
      </c>
      <c r="F23" s="22"/>
      <c r="J23" s="212"/>
    </row>
    <row r="24" spans="1:10" ht="14.25" customHeight="1" x14ac:dyDescent="0.2">
      <c r="A24" s="26"/>
      <c r="B24" s="26"/>
      <c r="C24" s="213" t="s">
        <v>1047</v>
      </c>
      <c r="D24" s="213"/>
      <c r="E24" s="22">
        <v>4100000000</v>
      </c>
      <c r="F24" s="22"/>
      <c r="J24" s="212"/>
    </row>
    <row r="25" spans="1:10" ht="14.25" customHeight="1" x14ac:dyDescent="0.2">
      <c r="A25" s="26"/>
      <c r="B25" s="21" t="s">
        <v>998</v>
      </c>
      <c r="C25" s="26"/>
      <c r="D25" s="26"/>
      <c r="E25" s="22">
        <v>29677966000</v>
      </c>
      <c r="F25" s="22"/>
      <c r="H25" s="212" t="str">
        <f>IF((SUM(E26,E30:E31))=E25,"😸","🙀")</f>
        <v>😸</v>
      </c>
      <c r="J25" s="212"/>
    </row>
    <row r="26" spans="1:10" ht="14.25" customHeight="1" x14ac:dyDescent="0.2">
      <c r="A26" s="21"/>
      <c r="B26" s="21"/>
      <c r="C26" s="213" t="s">
        <v>1048</v>
      </c>
      <c r="D26" s="213"/>
      <c r="E26" s="22">
        <v>28273944000</v>
      </c>
      <c r="F26" s="22">
        <v>28273944000</v>
      </c>
      <c r="I26" s="212" t="str">
        <f>IF((SUM(E27:E29))=E26,"😸","🙀")</f>
        <v>😸</v>
      </c>
      <c r="J26" s="212"/>
    </row>
    <row r="27" spans="1:10" ht="14.25" customHeight="1" x14ac:dyDescent="0.2">
      <c r="A27" s="26"/>
      <c r="B27" s="26"/>
      <c r="C27" s="26" t="s">
        <v>1049</v>
      </c>
      <c r="D27" s="37"/>
      <c r="E27" s="22">
        <v>1693220000</v>
      </c>
      <c r="F27" s="22"/>
      <c r="J27" s="212" t="str">
        <f t="shared" ref="J27:J29" si="2">IF($E$26-(($E$27:$E$29)-E27),"😸","🙀")</f>
        <v>😸</v>
      </c>
    </row>
    <row r="28" spans="1:10" ht="14.25" customHeight="1" x14ac:dyDescent="0.2">
      <c r="A28" s="26"/>
      <c r="B28" s="26"/>
      <c r="C28" s="26" t="s">
        <v>1050</v>
      </c>
      <c r="D28" s="26"/>
      <c r="E28" s="22">
        <v>3998514000</v>
      </c>
      <c r="F28" s="22"/>
      <c r="J28" s="212" t="str">
        <f t="shared" si="2"/>
        <v>😸</v>
      </c>
    </row>
    <row r="29" spans="1:10" ht="14.25" customHeight="1" x14ac:dyDescent="0.2">
      <c r="A29" s="21"/>
      <c r="B29" s="26"/>
      <c r="C29" s="26" t="s">
        <v>1051</v>
      </c>
      <c r="D29" s="26"/>
      <c r="E29" s="22">
        <v>22582210000</v>
      </c>
      <c r="F29" s="22"/>
      <c r="J29" s="212" t="str">
        <f t="shared" si="2"/>
        <v>😸</v>
      </c>
    </row>
    <row r="30" spans="1:10" ht="14.25" customHeight="1" x14ac:dyDescent="0.2">
      <c r="A30" s="26"/>
      <c r="B30" s="26"/>
      <c r="C30" s="213" t="s">
        <v>1052</v>
      </c>
      <c r="D30" s="213"/>
      <c r="E30" s="22">
        <v>1389022000</v>
      </c>
      <c r="F30" s="22">
        <v>1389022000</v>
      </c>
      <c r="J30" s="212"/>
    </row>
    <row r="31" spans="1:10" ht="14.25" customHeight="1" x14ac:dyDescent="0.2">
      <c r="A31" s="26"/>
      <c r="B31" s="26"/>
      <c r="C31" s="213" t="s">
        <v>1053</v>
      </c>
      <c r="D31" s="213"/>
      <c r="E31" s="22">
        <v>15000000</v>
      </c>
      <c r="F31" s="22"/>
      <c r="J31" s="212"/>
    </row>
    <row r="32" spans="1:10" ht="14.25" customHeight="1" x14ac:dyDescent="0.2">
      <c r="A32" s="26"/>
      <c r="B32" s="26"/>
      <c r="C32" s="26"/>
      <c r="D32" s="37"/>
      <c r="E32" s="22"/>
      <c r="F32" s="22"/>
      <c r="J32" s="212"/>
    </row>
    <row r="33" spans="1:13" ht="14.25" customHeight="1" x14ac:dyDescent="0.2">
      <c r="A33" s="21"/>
      <c r="B33" s="21"/>
      <c r="C33" s="214" t="s">
        <v>89</v>
      </c>
      <c r="D33" s="214"/>
      <c r="E33" s="22">
        <v>82745033000</v>
      </c>
      <c r="F33" s="22"/>
      <c r="H33" s="212" t="str">
        <f>IF((SUM(E34:E35,E38,E43))=E33,"😸","🙀")</f>
        <v>😸</v>
      </c>
      <c r="J33" s="212"/>
      <c r="M33" s="215">
        <f>SUM(E34,E35,E38,E43)-E33</f>
        <v>0</v>
      </c>
    </row>
    <row r="34" spans="1:13" ht="14.25" customHeight="1" x14ac:dyDescent="0.2">
      <c r="A34" s="26"/>
      <c r="B34" s="26"/>
      <c r="C34" s="26" t="s">
        <v>676</v>
      </c>
      <c r="D34" s="37"/>
      <c r="E34" s="22">
        <v>17170848000</v>
      </c>
      <c r="J34" s="212"/>
    </row>
    <row r="35" spans="1:13" ht="14.25" customHeight="1" x14ac:dyDescent="0.2">
      <c r="A35" s="26"/>
      <c r="B35" s="26"/>
      <c r="C35" s="26" t="s">
        <v>679</v>
      </c>
      <c r="D35" s="37"/>
      <c r="E35" s="22">
        <v>3545393000</v>
      </c>
      <c r="F35" s="22">
        <v>3545393000</v>
      </c>
      <c r="I35" s="212" t="str">
        <f>IF((SUM(E36:E37))=E35,"😸","🙀")</f>
        <v>😸</v>
      </c>
      <c r="J35" s="212"/>
    </row>
    <row r="36" spans="1:13" ht="14.25" customHeight="1" x14ac:dyDescent="0.2">
      <c r="A36" s="26"/>
      <c r="B36" s="26"/>
      <c r="C36" s="26"/>
      <c r="D36" s="37" t="s">
        <v>1002</v>
      </c>
      <c r="E36" s="22">
        <v>1817603000</v>
      </c>
      <c r="F36" s="22"/>
      <c r="J36" s="212"/>
    </row>
    <row r="37" spans="1:13" ht="14.25" customHeight="1" x14ac:dyDescent="0.2">
      <c r="A37" s="26"/>
      <c r="B37" s="26"/>
      <c r="C37" s="26"/>
      <c r="D37" s="26" t="s">
        <v>680</v>
      </c>
      <c r="E37" s="22">
        <v>1727790000</v>
      </c>
      <c r="F37" s="22"/>
      <c r="J37" s="212"/>
    </row>
    <row r="38" spans="1:13" ht="14.25" customHeight="1" x14ac:dyDescent="0.2">
      <c r="A38" s="26"/>
      <c r="B38" s="26"/>
      <c r="C38" s="26" t="s">
        <v>1003</v>
      </c>
      <c r="D38" s="26"/>
      <c r="E38" s="22">
        <v>59258842000</v>
      </c>
      <c r="F38" s="22">
        <v>59258842000</v>
      </c>
      <c r="I38" s="212" t="str">
        <f>IF((SUM(E39:E42))=E38,"😸","🙀")</f>
        <v>😸</v>
      </c>
      <c r="J38" s="212"/>
    </row>
    <row r="39" spans="1:13" ht="14.25" customHeight="1" x14ac:dyDescent="0.2">
      <c r="A39" s="26"/>
      <c r="B39" s="26"/>
      <c r="D39" s="26" t="s">
        <v>683</v>
      </c>
      <c r="E39" s="150">
        <v>12784000000</v>
      </c>
      <c r="F39" s="150"/>
      <c r="J39" s="212"/>
    </row>
    <row r="40" spans="1:13" ht="14.25" customHeight="1" x14ac:dyDescent="0.2">
      <c r="A40" s="26"/>
      <c r="B40" s="26"/>
      <c r="D40" s="26" t="s">
        <v>684</v>
      </c>
      <c r="E40" s="150">
        <v>2826192000</v>
      </c>
      <c r="F40" s="150"/>
      <c r="J40" s="212"/>
    </row>
    <row r="41" spans="1:13" ht="14.25" customHeight="1" x14ac:dyDescent="0.2">
      <c r="A41" s="26"/>
      <c r="B41" s="26"/>
      <c r="D41" s="26" t="s">
        <v>686</v>
      </c>
      <c r="E41" s="22">
        <v>39346783000</v>
      </c>
      <c r="F41" s="22"/>
      <c r="J41" s="212"/>
    </row>
    <row r="42" spans="1:13" ht="14.25" customHeight="1" x14ac:dyDescent="0.2">
      <c r="A42" s="26"/>
      <c r="B42" s="26"/>
      <c r="D42" s="26" t="s">
        <v>688</v>
      </c>
      <c r="E42" s="22">
        <v>4301867000</v>
      </c>
      <c r="F42" s="22"/>
      <c r="J42" s="212"/>
    </row>
    <row r="43" spans="1:13" ht="14.25" customHeight="1" x14ac:dyDescent="0.2">
      <c r="A43" s="26"/>
      <c r="B43" s="26"/>
      <c r="C43" s="26" t="s">
        <v>1022</v>
      </c>
      <c r="D43" s="26"/>
      <c r="E43" s="22">
        <v>2769950000</v>
      </c>
      <c r="J43" s="212"/>
    </row>
    <row r="44" spans="1:13" ht="14.25" customHeight="1" x14ac:dyDescent="0.2">
      <c r="A44" s="26"/>
      <c r="B44" s="26"/>
      <c r="C44" s="84"/>
      <c r="D44" s="84" t="s">
        <v>1054</v>
      </c>
      <c r="E44" s="22">
        <v>2159200000</v>
      </c>
      <c r="J44" s="212"/>
    </row>
    <row r="45" spans="1:13" ht="14.25" customHeight="1" x14ac:dyDescent="0.2">
      <c r="A45" s="26"/>
      <c r="B45" s="26"/>
      <c r="F45" s="22"/>
      <c r="J45" s="212"/>
    </row>
    <row r="46" spans="1:13" ht="14.25" customHeight="1" x14ac:dyDescent="0.2">
      <c r="A46" s="21"/>
      <c r="B46" s="21"/>
      <c r="C46" s="214" t="s">
        <v>93</v>
      </c>
      <c r="D46" s="214"/>
      <c r="E46" s="22">
        <v>15738707000</v>
      </c>
      <c r="F46" s="22">
        <v>15738707000</v>
      </c>
      <c r="H46" s="212" t="str">
        <f>IF((SUM(E47:E48))=E46,"😸","🙀")</f>
        <v>😸</v>
      </c>
      <c r="J46" s="212"/>
    </row>
    <row r="47" spans="1:13" ht="14.25" customHeight="1" x14ac:dyDescent="0.2">
      <c r="A47" s="26"/>
      <c r="B47" s="21"/>
      <c r="C47" s="26" t="s">
        <v>679</v>
      </c>
      <c r="D47" s="26"/>
      <c r="E47" s="22">
        <v>5235526000</v>
      </c>
      <c r="F47" s="22"/>
      <c r="J47" s="212"/>
    </row>
    <row r="48" spans="1:13" ht="14.25" customHeight="1" x14ac:dyDescent="0.2">
      <c r="A48" s="26"/>
      <c r="B48" s="26"/>
      <c r="C48" s="26" t="s">
        <v>1003</v>
      </c>
      <c r="D48" s="37"/>
      <c r="E48" s="22">
        <v>10503181000</v>
      </c>
      <c r="F48" s="22"/>
      <c r="J48" s="212"/>
    </row>
    <row r="49" spans="1:10" ht="14.25" customHeight="1" x14ac:dyDescent="0.2">
      <c r="A49" s="26"/>
      <c r="B49" s="26"/>
      <c r="C49" s="26"/>
      <c r="D49" s="37" t="s">
        <v>683</v>
      </c>
      <c r="E49" s="22">
        <v>10119130000</v>
      </c>
      <c r="F49" s="22"/>
      <c r="J49" s="212"/>
    </row>
    <row r="50" spans="1:10" ht="14.25" customHeight="1" x14ac:dyDescent="0.2">
      <c r="A50" s="26"/>
      <c r="B50" s="26"/>
      <c r="C50" s="26"/>
      <c r="D50" s="37" t="s">
        <v>684</v>
      </c>
      <c r="E50" s="22">
        <v>384051000</v>
      </c>
      <c r="F50" s="22"/>
      <c r="J50" s="212"/>
    </row>
    <row r="51" spans="1:10" ht="14.25" customHeight="1" x14ac:dyDescent="0.2">
      <c r="A51" s="26"/>
      <c r="B51" s="26"/>
      <c r="C51" s="26"/>
      <c r="D51" s="26"/>
      <c r="E51" s="22"/>
      <c r="F51" s="22"/>
      <c r="J51" s="212"/>
    </row>
    <row r="52" spans="1:10" ht="14.25" customHeight="1" x14ac:dyDescent="0.2">
      <c r="A52" s="12" t="s">
        <v>96</v>
      </c>
      <c r="B52" s="12"/>
      <c r="C52" s="12"/>
      <c r="D52" s="86"/>
      <c r="E52" s="20">
        <f>SUM(E2:E4)</f>
        <v>384287164000</v>
      </c>
      <c r="F52" s="20">
        <f>SUM(F2:F51)</f>
        <v>329730379000</v>
      </c>
      <c r="H52" s="212" t="str">
        <f>IF(F52&lt;E4,"😸","🙀")</f>
        <v>😸</v>
      </c>
      <c r="J52" s="212"/>
    </row>
    <row r="53" spans="1:10" ht="14.25" customHeight="1" x14ac:dyDescent="0.2">
      <c r="E53" s="184" t="s">
        <v>97</v>
      </c>
      <c r="F53" s="62">
        <f>(F52/E52)</f>
        <v>0.85803120657967125</v>
      </c>
      <c r="J53" s="212"/>
    </row>
    <row r="54" spans="1:10" ht="14.25" customHeight="1" x14ac:dyDescent="0.2">
      <c r="C54" s="2"/>
      <c r="E54" s="184" t="s">
        <v>98</v>
      </c>
      <c r="F54" s="62">
        <f>(F52/E4)</f>
        <v>0.90390908388548197</v>
      </c>
      <c r="J54" s="212"/>
    </row>
    <row r="55" spans="1:10" ht="14.25" customHeight="1" x14ac:dyDescent="0.2">
      <c r="C55" s="2"/>
      <c r="E55" s="84" t="s">
        <v>99</v>
      </c>
      <c r="F55" s="62">
        <f>E4/E52</f>
        <v>0.94924503124959958</v>
      </c>
      <c r="J55" s="212"/>
    </row>
    <row r="56" spans="1:10" ht="14.25" customHeight="1" x14ac:dyDescent="0.2">
      <c r="C56" s="2"/>
      <c r="E56" s="216"/>
      <c r="J56" s="212"/>
    </row>
    <row r="57" spans="1:10" ht="14.25" customHeight="1" x14ac:dyDescent="0.2">
      <c r="J57" s="212"/>
    </row>
    <row r="58" spans="1:10" ht="14.25" customHeight="1" x14ac:dyDescent="0.2">
      <c r="J58" s="212"/>
    </row>
    <row r="59" spans="1:10" ht="14.25" customHeight="1" x14ac:dyDescent="0.2">
      <c r="J59" s="212"/>
    </row>
    <row r="60" spans="1:10" ht="14.25" customHeight="1" x14ac:dyDescent="0.2">
      <c r="J60" s="212"/>
    </row>
    <row r="61" spans="1:10" ht="14.25" customHeight="1" x14ac:dyDescent="0.2">
      <c r="J61" s="212"/>
    </row>
    <row r="62" spans="1:10" ht="14.25" customHeight="1" x14ac:dyDescent="0.2">
      <c r="J62" s="212"/>
    </row>
    <row r="63" spans="1:10" ht="14.25" customHeight="1" x14ac:dyDescent="0.2">
      <c r="J63" s="212"/>
    </row>
    <row r="64" spans="1:10" ht="14.25" customHeight="1" x14ac:dyDescent="0.2">
      <c r="J64" s="212"/>
    </row>
    <row r="65" spans="10:10" ht="14.25" customHeight="1" x14ac:dyDescent="0.2">
      <c r="J65" s="212"/>
    </row>
    <row r="66" spans="10:10" ht="14.25" customHeight="1" x14ac:dyDescent="0.2">
      <c r="J66" s="212"/>
    </row>
    <row r="67" spans="10:10" ht="14.25" customHeight="1" x14ac:dyDescent="0.2">
      <c r="J67" s="212"/>
    </row>
    <row r="68" spans="10:10" ht="14.25" customHeight="1" x14ac:dyDescent="0.2">
      <c r="J68" s="212"/>
    </row>
    <row r="69" spans="10:10" ht="14.25" customHeight="1" x14ac:dyDescent="0.2">
      <c r="J69" s="212"/>
    </row>
    <row r="70" spans="10:10" ht="14.25" customHeight="1" x14ac:dyDescent="0.2">
      <c r="J70" s="212"/>
    </row>
    <row r="71" spans="10:10" ht="14.25" customHeight="1" x14ac:dyDescent="0.2">
      <c r="J71" s="212"/>
    </row>
    <row r="72" spans="10:10" ht="14.25" customHeight="1" x14ac:dyDescent="0.2">
      <c r="J72" s="212"/>
    </row>
    <row r="73" spans="10:10" ht="14.25" customHeight="1" x14ac:dyDescent="0.2">
      <c r="J73" s="212"/>
    </row>
    <row r="74" spans="10:10" ht="14.25" customHeight="1" x14ac:dyDescent="0.2">
      <c r="J74" s="212"/>
    </row>
    <row r="75" spans="10:10" ht="14.25" customHeight="1" x14ac:dyDescent="0.2">
      <c r="J75" s="212"/>
    </row>
    <row r="76" spans="10:10" ht="14.25" customHeight="1" x14ac:dyDescent="0.2">
      <c r="J76" s="212"/>
    </row>
    <row r="77" spans="10:10" ht="14.25" customHeight="1" x14ac:dyDescent="0.2">
      <c r="J77" s="212"/>
    </row>
    <row r="78" spans="10:10" ht="14.25" customHeight="1" x14ac:dyDescent="0.2">
      <c r="J78" s="212"/>
    </row>
    <row r="79" spans="10:10" ht="14.25" customHeight="1" x14ac:dyDescent="0.2">
      <c r="J79" s="212"/>
    </row>
    <row r="80" spans="10:10" ht="14.25" customHeight="1" x14ac:dyDescent="0.2">
      <c r="J80" s="212"/>
    </row>
    <row r="81" spans="10:10" ht="14.25" customHeight="1" x14ac:dyDescent="0.2">
      <c r="J81" s="212"/>
    </row>
    <row r="82" spans="10:10" ht="14.25" customHeight="1" x14ac:dyDescent="0.2">
      <c r="J82" s="212"/>
    </row>
    <row r="83" spans="10:10" ht="14.25" customHeight="1" x14ac:dyDescent="0.2">
      <c r="J83" s="212"/>
    </row>
    <row r="84" spans="10:10" ht="14.25" customHeight="1" x14ac:dyDescent="0.2">
      <c r="J84" s="212"/>
    </row>
    <row r="85" spans="10:10" ht="14.25" customHeight="1" x14ac:dyDescent="0.2">
      <c r="J85" s="212"/>
    </row>
    <row r="86" spans="10:10" ht="14.25" customHeight="1" x14ac:dyDescent="0.2">
      <c r="J86" s="212"/>
    </row>
    <row r="87" spans="10:10" ht="14.25" customHeight="1" x14ac:dyDescent="0.2">
      <c r="J87" s="212"/>
    </row>
    <row r="88" spans="10:10" ht="14.25" customHeight="1" x14ac:dyDescent="0.2">
      <c r="J88" s="212"/>
    </row>
    <row r="89" spans="10:10" ht="14.25" customHeight="1" x14ac:dyDescent="0.2">
      <c r="J89" s="212"/>
    </row>
    <row r="90" spans="10:10" ht="14.25" customHeight="1" x14ac:dyDescent="0.2">
      <c r="J90" s="212"/>
    </row>
    <row r="91" spans="10:10" ht="14.25" customHeight="1" x14ac:dyDescent="0.2">
      <c r="J91" s="212"/>
    </row>
    <row r="92" spans="10:10" ht="14.25" customHeight="1" x14ac:dyDescent="0.2">
      <c r="J92" s="212"/>
    </row>
    <row r="93" spans="10:10" ht="14.25" customHeight="1" x14ac:dyDescent="0.2">
      <c r="J93" s="212"/>
    </row>
    <row r="94" spans="10:10" ht="14.25" customHeight="1" x14ac:dyDescent="0.2">
      <c r="J94" s="212"/>
    </row>
    <row r="95" spans="10:10" ht="14.25" customHeight="1" x14ac:dyDescent="0.2">
      <c r="J95" s="212"/>
    </row>
    <row r="96" spans="10:10" ht="14.25" customHeight="1" x14ac:dyDescent="0.2">
      <c r="J96" s="212"/>
    </row>
    <row r="97" spans="10:10" ht="14.25" customHeight="1" x14ac:dyDescent="0.2">
      <c r="J97" s="212"/>
    </row>
    <row r="98" spans="10:10" ht="14.25" customHeight="1" x14ac:dyDescent="0.2">
      <c r="J98" s="212"/>
    </row>
    <row r="99" spans="10:10" ht="14.25" customHeight="1" x14ac:dyDescent="0.2">
      <c r="J99" s="212"/>
    </row>
    <row r="100" spans="10:10" ht="14.25" customHeight="1" x14ac:dyDescent="0.2">
      <c r="J100" s="212"/>
    </row>
    <row r="101" spans="10:10" ht="14.25" customHeight="1" x14ac:dyDescent="0.2">
      <c r="J101" s="212"/>
    </row>
    <row r="102" spans="10:10" ht="14.25" customHeight="1" x14ac:dyDescent="0.2">
      <c r="J102" s="212"/>
    </row>
    <row r="103" spans="10:10" ht="14.25" customHeight="1" x14ac:dyDescent="0.2">
      <c r="J103" s="212"/>
    </row>
    <row r="104" spans="10:10" ht="14.25" customHeight="1" x14ac:dyDescent="0.2">
      <c r="J104" s="212"/>
    </row>
    <row r="105" spans="10:10" ht="14.25" customHeight="1" x14ac:dyDescent="0.2">
      <c r="J105" s="212"/>
    </row>
    <row r="106" spans="10:10" ht="14.25" customHeight="1" x14ac:dyDescent="0.2">
      <c r="J106" s="212"/>
    </row>
    <row r="107" spans="10:10" ht="14.25" customHeight="1" x14ac:dyDescent="0.2">
      <c r="J107" s="212"/>
    </row>
    <row r="108" spans="10:10" ht="14.25" customHeight="1" x14ac:dyDescent="0.2">
      <c r="J108" s="212"/>
    </row>
    <row r="109" spans="10:10" ht="14.25" customHeight="1" x14ac:dyDescent="0.2">
      <c r="J109" s="212"/>
    </row>
    <row r="110" spans="10:10" ht="14.25" customHeight="1" x14ac:dyDescent="0.2">
      <c r="J110" s="212"/>
    </row>
    <row r="111" spans="10:10" ht="14.25" customHeight="1" x14ac:dyDescent="0.2">
      <c r="J111" s="212"/>
    </row>
    <row r="112" spans="10:10" ht="14.25" customHeight="1" x14ac:dyDescent="0.2">
      <c r="J112" s="212"/>
    </row>
    <row r="113" spans="10:10" ht="14.25" customHeight="1" x14ac:dyDescent="0.2">
      <c r="J113" s="212"/>
    </row>
    <row r="114" spans="10:10" ht="14.25" customHeight="1" x14ac:dyDescent="0.2">
      <c r="J114" s="212"/>
    </row>
    <row r="115" spans="10:10" ht="14.25" customHeight="1" x14ac:dyDescent="0.2">
      <c r="J115" s="212"/>
    </row>
    <row r="116" spans="10:10" ht="14.25" customHeight="1" x14ac:dyDescent="0.2">
      <c r="J116" s="212"/>
    </row>
    <row r="117" spans="10:10" ht="14.25" customHeight="1" x14ac:dyDescent="0.2">
      <c r="J117" s="212"/>
    </row>
    <row r="118" spans="10:10" ht="14.25" customHeight="1" x14ac:dyDescent="0.2">
      <c r="J118" s="212"/>
    </row>
    <row r="119" spans="10:10" ht="14.25" customHeight="1" x14ac:dyDescent="0.2">
      <c r="J119" s="212"/>
    </row>
    <row r="120" spans="10:10" ht="14.25" customHeight="1" x14ac:dyDescent="0.2">
      <c r="J120" s="212"/>
    </row>
    <row r="121" spans="10:10" ht="14.25" customHeight="1" x14ac:dyDescent="0.2">
      <c r="J121" s="212"/>
    </row>
    <row r="122" spans="10:10" ht="14.25" customHeight="1" x14ac:dyDescent="0.2">
      <c r="J122" s="212"/>
    </row>
    <row r="123" spans="10:10" ht="14.25" customHeight="1" x14ac:dyDescent="0.2">
      <c r="J123" s="212"/>
    </row>
    <row r="124" spans="10:10" ht="14.25" customHeight="1" x14ac:dyDescent="0.2">
      <c r="J124" s="212"/>
    </row>
    <row r="125" spans="10:10" ht="14.25" customHeight="1" x14ac:dyDescent="0.2">
      <c r="J125" s="212"/>
    </row>
    <row r="126" spans="10:10" ht="14.25" customHeight="1" x14ac:dyDescent="0.2">
      <c r="J126" s="212"/>
    </row>
    <row r="127" spans="10:10" ht="14.25" customHeight="1" x14ac:dyDescent="0.2">
      <c r="J127" s="212"/>
    </row>
    <row r="128" spans="10:10" ht="14.25" customHeight="1" x14ac:dyDescent="0.2">
      <c r="J128" s="212"/>
    </row>
    <row r="129" spans="10:10" ht="14.25" customHeight="1" x14ac:dyDescent="0.2">
      <c r="J129" s="212"/>
    </row>
    <row r="130" spans="10:10" ht="14.25" customHeight="1" x14ac:dyDescent="0.2">
      <c r="J130" s="212"/>
    </row>
    <row r="131" spans="10:10" ht="14.25" customHeight="1" x14ac:dyDescent="0.2">
      <c r="J131" s="212"/>
    </row>
    <row r="132" spans="10:10" ht="14.25" customHeight="1" x14ac:dyDescent="0.2">
      <c r="J132" s="212"/>
    </row>
    <row r="133" spans="10:10" ht="14.25" customHeight="1" x14ac:dyDescent="0.2">
      <c r="J133" s="212"/>
    </row>
    <row r="134" spans="10:10" ht="14.25" customHeight="1" x14ac:dyDescent="0.2">
      <c r="J134" s="212"/>
    </row>
    <row r="135" spans="10:10" ht="14.25" customHeight="1" x14ac:dyDescent="0.2">
      <c r="J135" s="212"/>
    </row>
    <row r="136" spans="10:10" ht="14.25" customHeight="1" x14ac:dyDescent="0.2">
      <c r="J136" s="212"/>
    </row>
    <row r="137" spans="10:10" ht="14.25" customHeight="1" x14ac:dyDescent="0.2">
      <c r="J137" s="212"/>
    </row>
    <row r="138" spans="10:10" ht="14.25" customHeight="1" x14ac:dyDescent="0.2">
      <c r="J138" s="212"/>
    </row>
    <row r="139" spans="10:10" ht="14.25" customHeight="1" x14ac:dyDescent="0.2">
      <c r="J139" s="212"/>
    </row>
    <row r="140" spans="10:10" ht="14.25" customHeight="1" x14ac:dyDescent="0.2">
      <c r="J140" s="212"/>
    </row>
    <row r="141" spans="10:10" ht="14.25" customHeight="1" x14ac:dyDescent="0.2">
      <c r="J141" s="212"/>
    </row>
    <row r="142" spans="10:10" ht="14.25" customHeight="1" x14ac:dyDescent="0.2">
      <c r="J142" s="212"/>
    </row>
    <row r="143" spans="10:10" ht="14.25" customHeight="1" x14ac:dyDescent="0.2">
      <c r="J143" s="212"/>
    </row>
    <row r="144" spans="10:10" ht="14.25" customHeight="1" x14ac:dyDescent="0.2">
      <c r="J144" s="212"/>
    </row>
    <row r="145" spans="10:10" ht="14.25" customHeight="1" x14ac:dyDescent="0.2">
      <c r="J145" s="212"/>
    </row>
    <row r="146" spans="10:10" ht="14.25" customHeight="1" x14ac:dyDescent="0.2">
      <c r="J146" s="212"/>
    </row>
    <row r="147" spans="10:10" ht="14.25" customHeight="1" x14ac:dyDescent="0.2">
      <c r="J147" s="212"/>
    </row>
    <row r="148" spans="10:10" ht="14.25" customHeight="1" x14ac:dyDescent="0.2">
      <c r="J148" s="212"/>
    </row>
    <row r="149" spans="10:10" ht="14.25" customHeight="1" x14ac:dyDescent="0.2">
      <c r="J149" s="212"/>
    </row>
    <row r="150" spans="10:10" ht="14.25" customHeight="1" x14ac:dyDescent="0.2">
      <c r="J150" s="212"/>
    </row>
    <row r="151" spans="10:10" ht="14.25" customHeight="1" x14ac:dyDescent="0.2">
      <c r="J151" s="212"/>
    </row>
    <row r="152" spans="10:10" ht="14.25" customHeight="1" x14ac:dyDescent="0.2">
      <c r="J152" s="212"/>
    </row>
    <row r="153" spans="10:10" ht="14.25" customHeight="1" x14ac:dyDescent="0.2">
      <c r="J153" s="212"/>
    </row>
    <row r="154" spans="10:10" ht="14.25" customHeight="1" x14ac:dyDescent="0.2">
      <c r="J154" s="212"/>
    </row>
    <row r="155" spans="10:10" ht="14.25" customHeight="1" x14ac:dyDescent="0.2">
      <c r="J155" s="212"/>
    </row>
    <row r="156" spans="10:10" ht="14.25" customHeight="1" x14ac:dyDescent="0.2">
      <c r="J156" s="212"/>
    </row>
    <row r="157" spans="10:10" ht="14.25" customHeight="1" x14ac:dyDescent="0.2">
      <c r="J157" s="212"/>
    </row>
    <row r="158" spans="10:10" ht="14.25" customHeight="1" x14ac:dyDescent="0.2">
      <c r="J158" s="212"/>
    </row>
    <row r="159" spans="10:10" ht="14.25" customHeight="1" x14ac:dyDescent="0.2">
      <c r="J159" s="212"/>
    </row>
    <row r="160" spans="10:10" ht="14.25" customHeight="1" x14ac:dyDescent="0.2">
      <c r="J160" s="212"/>
    </row>
    <row r="161" spans="10:10" ht="14.25" customHeight="1" x14ac:dyDescent="0.2">
      <c r="J161" s="212"/>
    </row>
    <row r="162" spans="10:10" ht="14.25" customHeight="1" x14ac:dyDescent="0.2">
      <c r="J162" s="212"/>
    </row>
    <row r="163" spans="10:10" ht="14.25" customHeight="1" x14ac:dyDescent="0.2">
      <c r="J163" s="212"/>
    </row>
    <row r="164" spans="10:10" ht="14.25" customHeight="1" x14ac:dyDescent="0.2">
      <c r="J164" s="212"/>
    </row>
    <row r="165" spans="10:10" ht="14.25" customHeight="1" x14ac:dyDescent="0.2">
      <c r="J165" s="212"/>
    </row>
    <row r="166" spans="10:10" ht="14.25" customHeight="1" x14ac:dyDescent="0.2">
      <c r="J166" s="212"/>
    </row>
    <row r="167" spans="10:10" ht="14.25" customHeight="1" x14ac:dyDescent="0.2">
      <c r="J167" s="212"/>
    </row>
    <row r="168" spans="10:10" ht="14.25" customHeight="1" x14ac:dyDescent="0.2">
      <c r="J168" s="212"/>
    </row>
    <row r="169" spans="10:10" ht="14.25" customHeight="1" x14ac:dyDescent="0.2">
      <c r="J169" s="212"/>
    </row>
    <row r="170" spans="10:10" ht="14.25" customHeight="1" x14ac:dyDescent="0.2">
      <c r="J170" s="212"/>
    </row>
    <row r="171" spans="10:10" ht="14.25" customHeight="1" x14ac:dyDescent="0.2">
      <c r="J171" s="212"/>
    </row>
    <row r="172" spans="10:10" ht="14.25" customHeight="1" x14ac:dyDescent="0.2">
      <c r="J172" s="212"/>
    </row>
    <row r="173" spans="10:10" ht="14.25" customHeight="1" x14ac:dyDescent="0.2">
      <c r="J173" s="212"/>
    </row>
    <row r="174" spans="10:10" ht="14.25" customHeight="1" x14ac:dyDescent="0.2">
      <c r="J174" s="212"/>
    </row>
    <row r="175" spans="10:10" ht="14.25" customHeight="1" x14ac:dyDescent="0.2">
      <c r="J175" s="212"/>
    </row>
    <row r="176" spans="10:10" ht="14.25" customHeight="1" x14ac:dyDescent="0.2">
      <c r="J176" s="212"/>
    </row>
    <row r="177" spans="10:10" ht="14.25" customHeight="1" x14ac:dyDescent="0.2">
      <c r="J177" s="212"/>
    </row>
    <row r="178" spans="10:10" ht="14.25" customHeight="1" x14ac:dyDescent="0.2">
      <c r="J178" s="212"/>
    </row>
    <row r="179" spans="10:10" ht="14.25" customHeight="1" x14ac:dyDescent="0.2">
      <c r="J179" s="212"/>
    </row>
    <row r="180" spans="10:10" ht="14.25" customHeight="1" x14ac:dyDescent="0.2">
      <c r="J180" s="212"/>
    </row>
    <row r="181" spans="10:10" ht="14.25" customHeight="1" x14ac:dyDescent="0.2">
      <c r="J181" s="212"/>
    </row>
    <row r="182" spans="10:10" ht="14.25" customHeight="1" x14ac:dyDescent="0.2">
      <c r="J182" s="212"/>
    </row>
    <row r="183" spans="10:10" ht="14.25" customHeight="1" x14ac:dyDescent="0.2">
      <c r="J183" s="212"/>
    </row>
    <row r="184" spans="10:10" ht="14.25" customHeight="1" x14ac:dyDescent="0.2">
      <c r="J184" s="212"/>
    </row>
    <row r="185" spans="10:10" ht="14.25" customHeight="1" x14ac:dyDescent="0.2">
      <c r="J185" s="212"/>
    </row>
    <row r="186" spans="10:10" ht="14.25" customHeight="1" x14ac:dyDescent="0.2">
      <c r="J186" s="212"/>
    </row>
    <row r="187" spans="10:10" ht="14.25" customHeight="1" x14ac:dyDescent="0.2">
      <c r="J187" s="212"/>
    </row>
    <row r="188" spans="10:10" ht="14.25" customHeight="1" x14ac:dyDescent="0.2">
      <c r="J188" s="212"/>
    </row>
    <row r="189" spans="10:10" ht="14.25" customHeight="1" x14ac:dyDescent="0.2">
      <c r="J189" s="212"/>
    </row>
    <row r="190" spans="10:10" ht="14.25" customHeight="1" x14ac:dyDescent="0.2">
      <c r="J190" s="212"/>
    </row>
    <row r="191" spans="10:10" ht="14.25" customHeight="1" x14ac:dyDescent="0.2">
      <c r="J191" s="212"/>
    </row>
    <row r="192" spans="10:10" ht="14.25" customHeight="1" x14ac:dyDescent="0.2">
      <c r="J192" s="212"/>
    </row>
    <row r="193" spans="10:10" ht="14.25" customHeight="1" x14ac:dyDescent="0.2">
      <c r="J193" s="212"/>
    </row>
    <row r="194" spans="10:10" ht="14.25" customHeight="1" x14ac:dyDescent="0.2">
      <c r="J194" s="212"/>
    </row>
    <row r="195" spans="10:10" ht="14.25" customHeight="1" x14ac:dyDescent="0.2">
      <c r="J195" s="212"/>
    </row>
    <row r="196" spans="10:10" ht="14.25" customHeight="1" x14ac:dyDescent="0.2">
      <c r="J196" s="212"/>
    </row>
    <row r="197" spans="10:10" ht="14.25" customHeight="1" x14ac:dyDescent="0.2">
      <c r="J197" s="212"/>
    </row>
    <row r="198" spans="10:10" ht="14.25" customHeight="1" x14ac:dyDescent="0.2">
      <c r="J198" s="212"/>
    </row>
    <row r="199" spans="10:10" ht="14.25" customHeight="1" x14ac:dyDescent="0.2">
      <c r="J199" s="212"/>
    </row>
    <row r="200" spans="10:10" ht="14.25" customHeight="1" x14ac:dyDescent="0.2">
      <c r="J200" s="212"/>
    </row>
    <row r="201" spans="10:10" ht="14.25" customHeight="1" x14ac:dyDescent="0.2">
      <c r="J201" s="212"/>
    </row>
    <row r="202" spans="10:10" ht="14.25" customHeight="1" x14ac:dyDescent="0.2">
      <c r="J202" s="212"/>
    </row>
    <row r="203" spans="10:10" ht="14.25" customHeight="1" x14ac:dyDescent="0.2">
      <c r="J203" s="212"/>
    </row>
    <row r="204" spans="10:10" ht="14.25" customHeight="1" x14ac:dyDescent="0.2">
      <c r="J204" s="212"/>
    </row>
    <row r="205" spans="10:10" ht="14.25" customHeight="1" x14ac:dyDescent="0.2">
      <c r="J205" s="212"/>
    </row>
    <row r="206" spans="10:10" ht="14.25" customHeight="1" x14ac:dyDescent="0.2">
      <c r="J206" s="212"/>
    </row>
    <row r="207" spans="10:10" ht="14.25" customHeight="1" x14ac:dyDescent="0.2">
      <c r="J207" s="212"/>
    </row>
    <row r="208" spans="10:10" ht="14.25" customHeight="1" x14ac:dyDescent="0.2">
      <c r="J208" s="212"/>
    </row>
    <row r="209" spans="10:10" ht="14.25" customHeight="1" x14ac:dyDescent="0.2">
      <c r="J209" s="212"/>
    </row>
    <row r="210" spans="10:10" ht="14.25" customHeight="1" x14ac:dyDescent="0.2">
      <c r="J210" s="212"/>
    </row>
    <row r="211" spans="10:10" ht="14.25" customHeight="1" x14ac:dyDescent="0.2">
      <c r="J211" s="212"/>
    </row>
    <row r="212" spans="10:10" ht="14.25" customHeight="1" x14ac:dyDescent="0.2">
      <c r="J212" s="212"/>
    </row>
    <row r="213" spans="10:10" ht="14.25" customHeight="1" x14ac:dyDescent="0.2">
      <c r="J213" s="212"/>
    </row>
    <row r="214" spans="10:10" ht="14.25" customHeight="1" x14ac:dyDescent="0.2">
      <c r="J214" s="212"/>
    </row>
    <row r="215" spans="10:10" ht="14.25" customHeight="1" x14ac:dyDescent="0.2">
      <c r="J215" s="212"/>
    </row>
    <row r="216" spans="10:10" ht="14.25" customHeight="1" x14ac:dyDescent="0.2">
      <c r="J216" s="212"/>
    </row>
    <row r="217" spans="10:10" ht="14.25" customHeight="1" x14ac:dyDescent="0.2">
      <c r="J217" s="212"/>
    </row>
    <row r="218" spans="10:10" ht="14.25" customHeight="1" x14ac:dyDescent="0.2">
      <c r="J218" s="212"/>
    </row>
    <row r="219" spans="10:10" ht="14.25" customHeight="1" x14ac:dyDescent="0.2">
      <c r="J219" s="212"/>
    </row>
    <row r="220" spans="10:10" ht="14.25" customHeight="1" x14ac:dyDescent="0.2">
      <c r="J220" s="212"/>
    </row>
    <row r="221" spans="10:10" ht="14.25" customHeight="1" x14ac:dyDescent="0.2">
      <c r="J221" s="212"/>
    </row>
    <row r="222" spans="10:10" ht="14.25" customHeight="1" x14ac:dyDescent="0.2">
      <c r="J222" s="212"/>
    </row>
    <row r="223" spans="10:10" ht="14.25" customHeight="1" x14ac:dyDescent="0.2">
      <c r="J223" s="212"/>
    </row>
    <row r="224" spans="10:10" ht="14.25" customHeight="1" x14ac:dyDescent="0.2">
      <c r="J224" s="212"/>
    </row>
    <row r="225" spans="10:10" ht="14.25" customHeight="1" x14ac:dyDescent="0.2">
      <c r="J225" s="212"/>
    </row>
    <row r="226" spans="10:10" ht="14.25" customHeight="1" x14ac:dyDescent="0.2">
      <c r="J226" s="212"/>
    </row>
    <row r="227" spans="10:10" ht="14.25" customHeight="1" x14ac:dyDescent="0.2">
      <c r="J227" s="212"/>
    </row>
    <row r="228" spans="10:10" ht="14.25" customHeight="1" x14ac:dyDescent="0.2">
      <c r="J228" s="212"/>
    </row>
    <row r="229" spans="10:10" ht="14.25" customHeight="1" x14ac:dyDescent="0.2">
      <c r="J229" s="212"/>
    </row>
    <row r="230" spans="10:10" ht="14.25" customHeight="1" x14ac:dyDescent="0.2">
      <c r="J230" s="212"/>
    </row>
    <row r="231" spans="10:10" ht="14.25" customHeight="1" x14ac:dyDescent="0.2">
      <c r="J231" s="212"/>
    </row>
    <row r="232" spans="10:10" ht="14.25" customHeight="1" x14ac:dyDescent="0.2">
      <c r="J232" s="212"/>
    </row>
    <row r="233" spans="10:10" ht="14.25" customHeight="1" x14ac:dyDescent="0.2">
      <c r="J233" s="212"/>
    </row>
    <row r="234" spans="10:10" ht="14.25" customHeight="1" x14ac:dyDescent="0.2">
      <c r="J234" s="212"/>
    </row>
    <row r="235" spans="10:10" ht="14.25" customHeight="1" x14ac:dyDescent="0.2">
      <c r="J235" s="212"/>
    </row>
    <row r="236" spans="10:10" ht="14.25" customHeight="1" x14ac:dyDescent="0.2">
      <c r="J236" s="212"/>
    </row>
    <row r="237" spans="10:10" ht="14.25" customHeight="1" x14ac:dyDescent="0.2">
      <c r="J237" s="212"/>
    </row>
    <row r="238" spans="10:10" ht="14.25" customHeight="1" x14ac:dyDescent="0.2">
      <c r="J238" s="212"/>
    </row>
    <row r="239" spans="10:10" ht="14.25" customHeight="1" x14ac:dyDescent="0.2">
      <c r="J239" s="212"/>
    </row>
    <row r="240" spans="10:10" ht="14.25" customHeight="1" x14ac:dyDescent="0.2">
      <c r="J240" s="212"/>
    </row>
    <row r="241" spans="10:10" ht="14.25" customHeight="1" x14ac:dyDescent="0.2">
      <c r="J241" s="212"/>
    </row>
    <row r="242" spans="10:10" ht="14.25" customHeight="1" x14ac:dyDescent="0.2">
      <c r="J242" s="212"/>
    </row>
    <row r="243" spans="10:10" ht="14.25" customHeight="1" x14ac:dyDescent="0.2">
      <c r="J243" s="212"/>
    </row>
    <row r="244" spans="10:10" ht="14.25" customHeight="1" x14ac:dyDescent="0.2">
      <c r="J244" s="212"/>
    </row>
    <row r="245" spans="10:10" ht="14.25" customHeight="1" x14ac:dyDescent="0.2">
      <c r="J245" s="212"/>
    </row>
    <row r="246" spans="10:10" ht="14.25" customHeight="1" x14ac:dyDescent="0.2">
      <c r="J246" s="212"/>
    </row>
    <row r="247" spans="10:10" ht="14.25" customHeight="1" x14ac:dyDescent="0.2">
      <c r="J247" s="212"/>
    </row>
    <row r="248" spans="10:10" ht="14.25" customHeight="1" x14ac:dyDescent="0.2">
      <c r="J248" s="212"/>
    </row>
    <row r="249" spans="10:10" ht="14.25" customHeight="1" x14ac:dyDescent="0.2">
      <c r="J249" s="212"/>
    </row>
    <row r="250" spans="10:10" ht="14.25" customHeight="1" x14ac:dyDescent="0.2">
      <c r="J250" s="212"/>
    </row>
    <row r="251" spans="10:10" ht="14.25" customHeight="1" x14ac:dyDescent="0.2">
      <c r="J251" s="212"/>
    </row>
    <row r="252" spans="10:10" ht="14.25" customHeight="1" x14ac:dyDescent="0.2">
      <c r="J252" s="212"/>
    </row>
    <row r="253" spans="10:10" ht="14.25" customHeight="1" x14ac:dyDescent="0.2">
      <c r="J253" s="212"/>
    </row>
    <row r="254" spans="10:10" ht="14.25" customHeight="1" x14ac:dyDescent="0.2">
      <c r="J254" s="212"/>
    </row>
    <row r="255" spans="10:10" ht="14.25" customHeight="1" x14ac:dyDescent="0.2">
      <c r="J255" s="212"/>
    </row>
    <row r="256" spans="10:10" ht="14.25" customHeight="1" x14ac:dyDescent="0.2">
      <c r="J256" s="212"/>
    </row>
    <row r="257" spans="10:10" ht="14.25" customHeight="1" x14ac:dyDescent="0.2">
      <c r="J257" s="212"/>
    </row>
    <row r="258" spans="10:10" ht="14.25" customHeight="1" x14ac:dyDescent="0.2">
      <c r="J258" s="212"/>
    </row>
    <row r="259" spans="10:10" ht="14.25" customHeight="1" x14ac:dyDescent="0.2">
      <c r="J259" s="212"/>
    </row>
    <row r="260" spans="10:10" ht="14.25" customHeight="1" x14ac:dyDescent="0.2">
      <c r="J260" s="212"/>
    </row>
    <row r="261" spans="10:10" ht="14.25" customHeight="1" x14ac:dyDescent="0.2">
      <c r="J261" s="212"/>
    </row>
    <row r="262" spans="10:10" ht="14.25" customHeight="1" x14ac:dyDescent="0.2">
      <c r="J262" s="212"/>
    </row>
    <row r="263" spans="10:10" ht="14.25" customHeight="1" x14ac:dyDescent="0.2">
      <c r="J263" s="212"/>
    </row>
    <row r="264" spans="10:10" ht="14.25" customHeight="1" x14ac:dyDescent="0.2">
      <c r="J264" s="212"/>
    </row>
    <row r="265" spans="10:10" ht="14.25" customHeight="1" x14ac:dyDescent="0.2">
      <c r="J265" s="212"/>
    </row>
    <row r="266" spans="10:10" ht="14.25" customHeight="1" x14ac:dyDescent="0.2">
      <c r="J266" s="212"/>
    </row>
    <row r="267" spans="10:10" ht="14.25" customHeight="1" x14ac:dyDescent="0.2">
      <c r="J267" s="212"/>
    </row>
    <row r="268" spans="10:10" ht="14.25" customHeight="1" x14ac:dyDescent="0.2">
      <c r="J268" s="212"/>
    </row>
    <row r="269" spans="10:10" ht="14.25" customHeight="1" x14ac:dyDescent="0.2">
      <c r="J269" s="212"/>
    </row>
    <row r="270" spans="10:10" ht="14.25" customHeight="1" x14ac:dyDescent="0.2">
      <c r="J270" s="212"/>
    </row>
    <row r="271" spans="10:10" ht="14.25" customHeight="1" x14ac:dyDescent="0.2">
      <c r="J271" s="212"/>
    </row>
    <row r="272" spans="10:10" ht="14.25" customHeight="1" x14ac:dyDescent="0.2">
      <c r="J272" s="212"/>
    </row>
    <row r="273" spans="10:10" ht="14.25" customHeight="1" x14ac:dyDescent="0.2">
      <c r="J273" s="212"/>
    </row>
    <row r="274" spans="10:10" ht="14.25" customHeight="1" x14ac:dyDescent="0.2">
      <c r="J274" s="212"/>
    </row>
    <row r="275" spans="10:10" ht="14.25" customHeight="1" x14ac:dyDescent="0.2">
      <c r="J275" s="212"/>
    </row>
    <row r="276" spans="10:10" ht="14.25" customHeight="1" x14ac:dyDescent="0.2">
      <c r="J276" s="212"/>
    </row>
    <row r="277" spans="10:10" ht="14.25" customHeight="1" x14ac:dyDescent="0.2">
      <c r="J277" s="212"/>
    </row>
    <row r="278" spans="10:10" ht="14.25" customHeight="1" x14ac:dyDescent="0.2">
      <c r="J278" s="212"/>
    </row>
    <row r="279" spans="10:10" ht="14.25" customHeight="1" x14ac:dyDescent="0.2">
      <c r="J279" s="212"/>
    </row>
    <row r="280" spans="10:10" ht="14.25" customHeight="1" x14ac:dyDescent="0.2">
      <c r="J280" s="212"/>
    </row>
    <row r="281" spans="10:10" ht="14.25" customHeight="1" x14ac:dyDescent="0.2">
      <c r="J281" s="212"/>
    </row>
    <row r="282" spans="10:10" ht="14.25" customHeight="1" x14ac:dyDescent="0.2">
      <c r="J282" s="212"/>
    </row>
    <row r="283" spans="10:10" ht="14.25" customHeight="1" x14ac:dyDescent="0.2">
      <c r="J283" s="212"/>
    </row>
    <row r="284" spans="10:10" ht="14.25" customHeight="1" x14ac:dyDescent="0.2">
      <c r="J284" s="212"/>
    </row>
    <row r="285" spans="10:10" ht="14.25" customHeight="1" x14ac:dyDescent="0.2">
      <c r="J285" s="212"/>
    </row>
    <row r="286" spans="10:10" ht="14.25" customHeight="1" x14ac:dyDescent="0.2">
      <c r="J286" s="212"/>
    </row>
    <row r="287" spans="10:10" ht="14.25" customHeight="1" x14ac:dyDescent="0.2">
      <c r="J287" s="212"/>
    </row>
    <row r="288" spans="10:10" ht="14.25" customHeight="1" x14ac:dyDescent="0.2">
      <c r="J288" s="212"/>
    </row>
    <row r="289" spans="10:10" ht="14.25" customHeight="1" x14ac:dyDescent="0.2">
      <c r="J289" s="212"/>
    </row>
    <row r="290" spans="10:10" ht="14.25" customHeight="1" x14ac:dyDescent="0.2">
      <c r="J290" s="212"/>
    </row>
    <row r="291" spans="10:10" ht="14.25" customHeight="1" x14ac:dyDescent="0.2">
      <c r="J291" s="212"/>
    </row>
    <row r="292" spans="10:10" ht="14.25" customHeight="1" x14ac:dyDescent="0.2">
      <c r="J292" s="212"/>
    </row>
    <row r="293" spans="10:10" ht="14.25" customHeight="1" x14ac:dyDescent="0.2">
      <c r="J293" s="212"/>
    </row>
    <row r="294" spans="10:10" ht="14.25" customHeight="1" x14ac:dyDescent="0.2">
      <c r="J294" s="212"/>
    </row>
    <row r="295" spans="10:10" ht="14.25" customHeight="1" x14ac:dyDescent="0.2">
      <c r="J295" s="212"/>
    </row>
    <row r="296" spans="10:10" ht="14.25" customHeight="1" x14ac:dyDescent="0.2">
      <c r="J296" s="212"/>
    </row>
    <row r="297" spans="10:10" ht="14.25" customHeight="1" x14ac:dyDescent="0.2">
      <c r="J297" s="212"/>
    </row>
    <row r="298" spans="10:10" ht="14.25" customHeight="1" x14ac:dyDescent="0.2">
      <c r="J298" s="212"/>
    </row>
    <row r="299" spans="10:10" ht="14.25" customHeight="1" x14ac:dyDescent="0.2">
      <c r="J299" s="212"/>
    </row>
    <row r="300" spans="10:10" ht="14.25" customHeight="1" x14ac:dyDescent="0.2">
      <c r="J300" s="212"/>
    </row>
    <row r="301" spans="10:10" ht="14.25" customHeight="1" x14ac:dyDescent="0.2">
      <c r="J301" s="212"/>
    </row>
    <row r="302" spans="10:10" ht="14.25" customHeight="1" x14ac:dyDescent="0.2">
      <c r="J302" s="212"/>
    </row>
    <row r="303" spans="10:10" ht="14.25" customHeight="1" x14ac:dyDescent="0.2">
      <c r="J303" s="212"/>
    </row>
    <row r="304" spans="10:10" ht="14.25" customHeight="1" x14ac:dyDescent="0.2">
      <c r="J304" s="212"/>
    </row>
    <row r="305" spans="10:10" ht="14.25" customHeight="1" x14ac:dyDescent="0.2">
      <c r="J305" s="212"/>
    </row>
    <row r="306" spans="10:10" ht="14.25" customHeight="1" x14ac:dyDescent="0.2">
      <c r="J306" s="212"/>
    </row>
    <row r="307" spans="10:10" ht="14.25" customHeight="1" x14ac:dyDescent="0.2">
      <c r="J307" s="212"/>
    </row>
    <row r="308" spans="10:10" ht="14.25" customHeight="1" x14ac:dyDescent="0.2">
      <c r="J308" s="212"/>
    </row>
    <row r="309" spans="10:10" ht="14.25" customHeight="1" x14ac:dyDescent="0.2">
      <c r="J309" s="212"/>
    </row>
    <row r="310" spans="10:10" ht="14.25" customHeight="1" x14ac:dyDescent="0.2">
      <c r="J310" s="212"/>
    </row>
    <row r="311" spans="10:10" ht="14.25" customHeight="1" x14ac:dyDescent="0.2">
      <c r="J311" s="212"/>
    </row>
    <row r="312" spans="10:10" ht="14.25" customHeight="1" x14ac:dyDescent="0.2">
      <c r="J312" s="212"/>
    </row>
    <row r="313" spans="10:10" ht="14.25" customHeight="1" x14ac:dyDescent="0.2">
      <c r="J313" s="212"/>
    </row>
    <row r="314" spans="10:10" ht="14.25" customHeight="1" x14ac:dyDescent="0.2">
      <c r="J314" s="212"/>
    </row>
    <row r="315" spans="10:10" ht="14.25" customHeight="1" x14ac:dyDescent="0.2">
      <c r="J315" s="212"/>
    </row>
    <row r="316" spans="10:10" ht="14.25" customHeight="1" x14ac:dyDescent="0.2">
      <c r="J316" s="212"/>
    </row>
    <row r="317" spans="10:10" ht="14.25" customHeight="1" x14ac:dyDescent="0.2">
      <c r="J317" s="212"/>
    </row>
    <row r="318" spans="10:10" ht="14.25" customHeight="1" x14ac:dyDescent="0.2">
      <c r="J318" s="212"/>
    </row>
    <row r="319" spans="10:10" ht="14.25" customHeight="1" x14ac:dyDescent="0.2">
      <c r="J319" s="212"/>
    </row>
    <row r="320" spans="10:10" ht="14.25" customHeight="1" x14ac:dyDescent="0.2">
      <c r="J320" s="212"/>
    </row>
    <row r="321" spans="10:10" ht="14.25" customHeight="1" x14ac:dyDescent="0.2">
      <c r="J321" s="212"/>
    </row>
    <row r="322" spans="10:10" ht="14.25" customHeight="1" x14ac:dyDescent="0.2">
      <c r="J322" s="212"/>
    </row>
    <row r="323" spans="10:10" ht="14.25" customHeight="1" x14ac:dyDescent="0.2">
      <c r="J323" s="212"/>
    </row>
    <row r="324" spans="10:10" ht="14.25" customHeight="1" x14ac:dyDescent="0.2">
      <c r="J324" s="212"/>
    </row>
    <row r="325" spans="10:10" ht="14.25" customHeight="1" x14ac:dyDescent="0.2">
      <c r="J325" s="212"/>
    </row>
    <row r="326" spans="10:10" ht="14.25" customHeight="1" x14ac:dyDescent="0.2">
      <c r="J326" s="212"/>
    </row>
    <row r="327" spans="10:10" ht="14.25" customHeight="1" x14ac:dyDescent="0.2">
      <c r="J327" s="212"/>
    </row>
    <row r="328" spans="10:10" ht="14.25" customHeight="1" x14ac:dyDescent="0.2">
      <c r="J328" s="212"/>
    </row>
    <row r="329" spans="10:10" ht="14.25" customHeight="1" x14ac:dyDescent="0.2">
      <c r="J329" s="212"/>
    </row>
    <row r="330" spans="10:10" ht="14.25" customHeight="1" x14ac:dyDescent="0.2">
      <c r="J330" s="212"/>
    </row>
    <row r="331" spans="10:10" ht="14.25" customHeight="1" x14ac:dyDescent="0.2">
      <c r="J331" s="212"/>
    </row>
    <row r="332" spans="10:10" ht="14.25" customHeight="1" x14ac:dyDescent="0.2">
      <c r="J332" s="212"/>
    </row>
    <row r="333" spans="10:10" ht="14.25" customHeight="1" x14ac:dyDescent="0.2">
      <c r="J333" s="212"/>
    </row>
    <row r="334" spans="10:10" ht="14.25" customHeight="1" x14ac:dyDescent="0.2">
      <c r="J334" s="212"/>
    </row>
    <row r="335" spans="10:10" ht="14.25" customHeight="1" x14ac:dyDescent="0.2">
      <c r="J335" s="212"/>
    </row>
    <row r="336" spans="10:10" ht="14.25" customHeight="1" x14ac:dyDescent="0.2">
      <c r="J336" s="212"/>
    </row>
    <row r="337" spans="10:10" ht="14.25" customHeight="1" x14ac:dyDescent="0.2">
      <c r="J337" s="212"/>
    </row>
    <row r="338" spans="10:10" ht="14.25" customHeight="1" x14ac:dyDescent="0.2">
      <c r="J338" s="212"/>
    </row>
    <row r="339" spans="10:10" ht="14.25" customHeight="1" x14ac:dyDescent="0.2">
      <c r="J339" s="212"/>
    </row>
    <row r="340" spans="10:10" ht="14.25" customHeight="1" x14ac:dyDescent="0.2">
      <c r="J340" s="212"/>
    </row>
    <row r="341" spans="10:10" ht="14.25" customHeight="1" x14ac:dyDescent="0.2">
      <c r="J341" s="212"/>
    </row>
    <row r="342" spans="10:10" ht="14.25" customHeight="1" x14ac:dyDescent="0.2">
      <c r="J342" s="212"/>
    </row>
    <row r="343" spans="10:10" ht="14.25" customHeight="1" x14ac:dyDescent="0.2">
      <c r="J343" s="212"/>
    </row>
    <row r="344" spans="10:10" ht="14.25" customHeight="1" x14ac:dyDescent="0.2">
      <c r="J344" s="212"/>
    </row>
    <row r="345" spans="10:10" ht="14.25" customHeight="1" x14ac:dyDescent="0.2">
      <c r="J345" s="212"/>
    </row>
    <row r="346" spans="10:10" ht="14.25" customHeight="1" x14ac:dyDescent="0.2">
      <c r="J346" s="212"/>
    </row>
    <row r="347" spans="10:10" ht="14.25" customHeight="1" x14ac:dyDescent="0.2">
      <c r="J347" s="212"/>
    </row>
    <row r="348" spans="10:10" ht="14.25" customHeight="1" x14ac:dyDescent="0.2">
      <c r="J348" s="212"/>
    </row>
    <row r="349" spans="10:10" ht="14.25" customHeight="1" x14ac:dyDescent="0.2">
      <c r="J349" s="212"/>
    </row>
    <row r="350" spans="10:10" ht="14.25" customHeight="1" x14ac:dyDescent="0.2">
      <c r="J350" s="212"/>
    </row>
    <row r="351" spans="10:10" ht="14.25" customHeight="1" x14ac:dyDescent="0.2">
      <c r="J351" s="212"/>
    </row>
    <row r="352" spans="10:10" ht="14.25" customHeight="1" x14ac:dyDescent="0.2">
      <c r="J352" s="212"/>
    </row>
    <row r="353" spans="10:10" ht="14.25" customHeight="1" x14ac:dyDescent="0.2">
      <c r="J353" s="212"/>
    </row>
    <row r="354" spans="10:10" ht="14.25" customHeight="1" x14ac:dyDescent="0.2">
      <c r="J354" s="212"/>
    </row>
    <row r="355" spans="10:10" ht="14.25" customHeight="1" x14ac:dyDescent="0.2">
      <c r="J355" s="212"/>
    </row>
    <row r="356" spans="10:10" ht="14.25" customHeight="1" x14ac:dyDescent="0.2">
      <c r="J356" s="212"/>
    </row>
    <row r="357" spans="10:10" ht="14.25" customHeight="1" x14ac:dyDescent="0.2">
      <c r="J357" s="212"/>
    </row>
    <row r="358" spans="10:10" ht="14.25" customHeight="1" x14ac:dyDescent="0.2">
      <c r="J358" s="212"/>
    </row>
    <row r="359" spans="10:10" ht="14.25" customHeight="1" x14ac:dyDescent="0.2">
      <c r="J359" s="212"/>
    </row>
    <row r="360" spans="10:10" ht="14.25" customHeight="1" x14ac:dyDescent="0.2">
      <c r="J360" s="212"/>
    </row>
    <row r="361" spans="10:10" ht="14.25" customHeight="1" x14ac:dyDescent="0.2">
      <c r="J361" s="212"/>
    </row>
    <row r="362" spans="10:10" ht="14.25" customHeight="1" x14ac:dyDescent="0.2">
      <c r="J362" s="212"/>
    </row>
    <row r="363" spans="10:10" ht="14.25" customHeight="1" x14ac:dyDescent="0.2">
      <c r="J363" s="212"/>
    </row>
    <row r="364" spans="10:10" ht="14.25" customHeight="1" x14ac:dyDescent="0.2">
      <c r="J364" s="212"/>
    </row>
    <row r="365" spans="10:10" ht="14.25" customHeight="1" x14ac:dyDescent="0.2">
      <c r="J365" s="212"/>
    </row>
    <row r="366" spans="10:10" ht="14.25" customHeight="1" x14ac:dyDescent="0.2">
      <c r="J366" s="212"/>
    </row>
    <row r="367" spans="10:10" ht="14.25" customHeight="1" x14ac:dyDescent="0.2">
      <c r="J367" s="212"/>
    </row>
    <row r="368" spans="10:10" ht="14.25" customHeight="1" x14ac:dyDescent="0.2">
      <c r="J368" s="212"/>
    </row>
    <row r="369" spans="10:10" ht="14.25" customHeight="1" x14ac:dyDescent="0.2">
      <c r="J369" s="212"/>
    </row>
    <row r="370" spans="10:10" ht="14.25" customHeight="1" x14ac:dyDescent="0.2">
      <c r="J370" s="212"/>
    </row>
    <row r="371" spans="10:10" ht="14.25" customHeight="1" x14ac:dyDescent="0.2">
      <c r="J371" s="212"/>
    </row>
    <row r="372" spans="10:10" ht="14.25" customHeight="1" x14ac:dyDescent="0.2">
      <c r="J372" s="212"/>
    </row>
    <row r="373" spans="10:10" ht="14.25" customHeight="1" x14ac:dyDescent="0.2">
      <c r="J373" s="212"/>
    </row>
    <row r="374" spans="10:10" ht="14.25" customHeight="1" x14ac:dyDescent="0.2">
      <c r="J374" s="212"/>
    </row>
    <row r="375" spans="10:10" ht="14.25" customHeight="1" x14ac:dyDescent="0.2">
      <c r="J375" s="212"/>
    </row>
    <row r="376" spans="10:10" ht="14.25" customHeight="1" x14ac:dyDescent="0.2">
      <c r="J376" s="212"/>
    </row>
    <row r="377" spans="10:10" ht="14.25" customHeight="1" x14ac:dyDescent="0.2">
      <c r="J377" s="212"/>
    </row>
    <row r="378" spans="10:10" ht="14.25" customHeight="1" x14ac:dyDescent="0.2">
      <c r="J378" s="212"/>
    </row>
    <row r="379" spans="10:10" ht="14.25" customHeight="1" x14ac:dyDescent="0.2">
      <c r="J379" s="212"/>
    </row>
    <row r="380" spans="10:10" ht="14.25" customHeight="1" x14ac:dyDescent="0.2">
      <c r="J380" s="212"/>
    </row>
    <row r="381" spans="10:10" ht="14.25" customHeight="1" x14ac:dyDescent="0.2">
      <c r="J381" s="212"/>
    </row>
    <row r="382" spans="10:10" ht="14.25" customHeight="1" x14ac:dyDescent="0.2">
      <c r="J382" s="212"/>
    </row>
    <row r="383" spans="10:10" ht="14.25" customHeight="1" x14ac:dyDescent="0.2">
      <c r="J383" s="212"/>
    </row>
    <row r="384" spans="10:10" ht="14.25" customHeight="1" x14ac:dyDescent="0.2">
      <c r="J384" s="212"/>
    </row>
    <row r="385" spans="10:10" ht="14.25" customHeight="1" x14ac:dyDescent="0.2">
      <c r="J385" s="212"/>
    </row>
    <row r="386" spans="10:10" ht="14.25" customHeight="1" x14ac:dyDescent="0.2">
      <c r="J386" s="212"/>
    </row>
    <row r="387" spans="10:10" ht="14.25" customHeight="1" x14ac:dyDescent="0.2">
      <c r="J387" s="212"/>
    </row>
    <row r="388" spans="10:10" ht="14.25" customHeight="1" x14ac:dyDescent="0.2">
      <c r="J388" s="212"/>
    </row>
    <row r="389" spans="10:10" ht="14.25" customHeight="1" x14ac:dyDescent="0.2">
      <c r="J389" s="212"/>
    </row>
    <row r="390" spans="10:10" ht="14.25" customHeight="1" x14ac:dyDescent="0.2">
      <c r="J390" s="212"/>
    </row>
    <row r="391" spans="10:10" ht="14.25" customHeight="1" x14ac:dyDescent="0.2">
      <c r="J391" s="212"/>
    </row>
    <row r="392" spans="10:10" ht="14.25" customHeight="1" x14ac:dyDescent="0.2">
      <c r="J392" s="212"/>
    </row>
    <row r="393" spans="10:10" ht="14.25" customHeight="1" x14ac:dyDescent="0.2">
      <c r="J393" s="212"/>
    </row>
    <row r="394" spans="10:10" ht="14.25" customHeight="1" x14ac:dyDescent="0.2">
      <c r="J394" s="212"/>
    </row>
    <row r="395" spans="10:10" ht="14.25" customHeight="1" x14ac:dyDescent="0.2">
      <c r="J395" s="212"/>
    </row>
    <row r="396" spans="10:10" ht="14.25" customHeight="1" x14ac:dyDescent="0.2">
      <c r="J396" s="212"/>
    </row>
    <row r="397" spans="10:10" ht="14.25" customHeight="1" x14ac:dyDescent="0.2">
      <c r="J397" s="212"/>
    </row>
    <row r="398" spans="10:10" ht="14.25" customHeight="1" x14ac:dyDescent="0.2">
      <c r="J398" s="212"/>
    </row>
    <row r="399" spans="10:10" ht="14.25" customHeight="1" x14ac:dyDescent="0.2">
      <c r="J399" s="212"/>
    </row>
    <row r="400" spans="10:10" ht="14.25" customHeight="1" x14ac:dyDescent="0.2">
      <c r="J400" s="212"/>
    </row>
    <row r="401" spans="10:10" ht="14.25" customHeight="1" x14ac:dyDescent="0.2">
      <c r="J401" s="212"/>
    </row>
    <row r="402" spans="10:10" ht="14.25" customHeight="1" x14ac:dyDescent="0.2">
      <c r="J402" s="212"/>
    </row>
    <row r="403" spans="10:10" ht="14.25" customHeight="1" x14ac:dyDescent="0.2">
      <c r="J403" s="212"/>
    </row>
    <row r="404" spans="10:10" ht="14.25" customHeight="1" x14ac:dyDescent="0.2">
      <c r="J404" s="212"/>
    </row>
    <row r="405" spans="10:10" ht="14.25" customHeight="1" x14ac:dyDescent="0.2">
      <c r="J405" s="212"/>
    </row>
    <row r="406" spans="10:10" ht="14.25" customHeight="1" x14ac:dyDescent="0.2">
      <c r="J406" s="212"/>
    </row>
    <row r="407" spans="10:10" ht="14.25" customHeight="1" x14ac:dyDescent="0.2">
      <c r="J407" s="212"/>
    </row>
    <row r="408" spans="10:10" ht="14.25" customHeight="1" x14ac:dyDescent="0.2">
      <c r="J408" s="212"/>
    </row>
    <row r="409" spans="10:10" ht="14.25" customHeight="1" x14ac:dyDescent="0.2">
      <c r="J409" s="212"/>
    </row>
    <row r="410" spans="10:10" ht="14.25" customHeight="1" x14ac:dyDescent="0.2">
      <c r="J410" s="212"/>
    </row>
    <row r="411" spans="10:10" ht="14.25" customHeight="1" x14ac:dyDescent="0.2">
      <c r="J411" s="212"/>
    </row>
    <row r="412" spans="10:10" ht="14.25" customHeight="1" x14ac:dyDescent="0.2">
      <c r="J412" s="212"/>
    </row>
    <row r="413" spans="10:10" ht="14.25" customHeight="1" x14ac:dyDescent="0.2">
      <c r="J413" s="212"/>
    </row>
    <row r="414" spans="10:10" ht="14.25" customHeight="1" x14ac:dyDescent="0.2">
      <c r="J414" s="212"/>
    </row>
    <row r="415" spans="10:10" ht="14.25" customHeight="1" x14ac:dyDescent="0.2">
      <c r="J415" s="212"/>
    </row>
    <row r="416" spans="10:10" ht="14.25" customHeight="1" x14ac:dyDescent="0.2">
      <c r="J416" s="212"/>
    </row>
    <row r="417" spans="10:10" ht="14.25" customHeight="1" x14ac:dyDescent="0.2">
      <c r="J417" s="212"/>
    </row>
    <row r="418" spans="10:10" ht="14.25" customHeight="1" x14ac:dyDescent="0.2">
      <c r="J418" s="212"/>
    </row>
    <row r="419" spans="10:10" ht="14.25" customHeight="1" x14ac:dyDescent="0.2">
      <c r="J419" s="212"/>
    </row>
    <row r="420" spans="10:10" ht="14.25" customHeight="1" x14ac:dyDescent="0.2">
      <c r="J420" s="212"/>
    </row>
    <row r="421" spans="10:10" ht="14.25" customHeight="1" x14ac:dyDescent="0.2">
      <c r="J421" s="212"/>
    </row>
    <row r="422" spans="10:10" ht="14.25" customHeight="1" x14ac:dyDescent="0.2">
      <c r="J422" s="212"/>
    </row>
    <row r="423" spans="10:10" ht="14.25" customHeight="1" x14ac:dyDescent="0.2">
      <c r="J423" s="212"/>
    </row>
    <row r="424" spans="10:10" ht="14.25" customHeight="1" x14ac:dyDescent="0.2">
      <c r="J424" s="212"/>
    </row>
    <row r="425" spans="10:10" ht="14.25" customHeight="1" x14ac:dyDescent="0.2">
      <c r="J425" s="212"/>
    </row>
    <row r="426" spans="10:10" ht="14.25" customHeight="1" x14ac:dyDescent="0.2">
      <c r="J426" s="212"/>
    </row>
    <row r="427" spans="10:10" ht="14.25" customHeight="1" x14ac:dyDescent="0.2">
      <c r="J427" s="212"/>
    </row>
    <row r="428" spans="10:10" ht="14.25" customHeight="1" x14ac:dyDescent="0.2">
      <c r="J428" s="212"/>
    </row>
    <row r="429" spans="10:10" ht="14.25" customHeight="1" x14ac:dyDescent="0.2">
      <c r="J429" s="212"/>
    </row>
    <row r="430" spans="10:10" ht="14.25" customHeight="1" x14ac:dyDescent="0.2">
      <c r="J430" s="212"/>
    </row>
    <row r="431" spans="10:10" ht="14.25" customHeight="1" x14ac:dyDescent="0.2">
      <c r="J431" s="212"/>
    </row>
    <row r="432" spans="10:10" ht="14.25" customHeight="1" x14ac:dyDescent="0.2">
      <c r="J432" s="212"/>
    </row>
    <row r="433" spans="10:10" ht="14.25" customHeight="1" x14ac:dyDescent="0.2">
      <c r="J433" s="212"/>
    </row>
    <row r="434" spans="10:10" ht="14.25" customHeight="1" x14ac:dyDescent="0.2">
      <c r="J434" s="212"/>
    </row>
    <row r="435" spans="10:10" ht="14.25" customHeight="1" x14ac:dyDescent="0.2">
      <c r="J435" s="212"/>
    </row>
    <row r="436" spans="10:10" ht="14.25" customHeight="1" x14ac:dyDescent="0.2">
      <c r="J436" s="212"/>
    </row>
    <row r="437" spans="10:10" ht="14.25" customHeight="1" x14ac:dyDescent="0.2">
      <c r="J437" s="212"/>
    </row>
    <row r="438" spans="10:10" ht="14.25" customHeight="1" x14ac:dyDescent="0.2">
      <c r="J438" s="212"/>
    </row>
    <row r="439" spans="10:10" ht="14.25" customHeight="1" x14ac:dyDescent="0.2">
      <c r="J439" s="212"/>
    </row>
    <row r="440" spans="10:10" ht="14.25" customHeight="1" x14ac:dyDescent="0.2">
      <c r="J440" s="212"/>
    </row>
    <row r="441" spans="10:10" ht="14.25" customHeight="1" x14ac:dyDescent="0.2">
      <c r="J441" s="212"/>
    </row>
    <row r="442" spans="10:10" ht="14.25" customHeight="1" x14ac:dyDescent="0.2">
      <c r="J442" s="212"/>
    </row>
    <row r="443" spans="10:10" ht="14.25" customHeight="1" x14ac:dyDescent="0.2">
      <c r="J443" s="212"/>
    </row>
    <row r="444" spans="10:10" ht="14.25" customHeight="1" x14ac:dyDescent="0.2">
      <c r="J444" s="212"/>
    </row>
    <row r="445" spans="10:10" ht="14.25" customHeight="1" x14ac:dyDescent="0.2">
      <c r="J445" s="212"/>
    </row>
    <row r="446" spans="10:10" ht="14.25" customHeight="1" x14ac:dyDescent="0.2">
      <c r="J446" s="212"/>
    </row>
    <row r="447" spans="10:10" ht="14.25" customHeight="1" x14ac:dyDescent="0.2">
      <c r="J447" s="212"/>
    </row>
    <row r="448" spans="10:10" ht="14.25" customHeight="1" x14ac:dyDescent="0.2">
      <c r="J448" s="212"/>
    </row>
    <row r="449" spans="10:10" ht="14.25" customHeight="1" x14ac:dyDescent="0.2">
      <c r="J449" s="212"/>
    </row>
    <row r="450" spans="10:10" ht="14.25" customHeight="1" x14ac:dyDescent="0.2">
      <c r="J450" s="212"/>
    </row>
    <row r="451" spans="10:10" ht="14.25" customHeight="1" x14ac:dyDescent="0.2">
      <c r="J451" s="212"/>
    </row>
    <row r="452" spans="10:10" ht="14.25" customHeight="1" x14ac:dyDescent="0.2">
      <c r="J452" s="212"/>
    </row>
    <row r="453" spans="10:10" ht="14.25" customHeight="1" x14ac:dyDescent="0.2">
      <c r="J453" s="212"/>
    </row>
    <row r="454" spans="10:10" ht="14.25" customHeight="1" x14ac:dyDescent="0.2">
      <c r="J454" s="212"/>
    </row>
    <row r="455" spans="10:10" ht="14.25" customHeight="1" x14ac:dyDescent="0.2">
      <c r="J455" s="212"/>
    </row>
    <row r="456" spans="10:10" ht="14.25" customHeight="1" x14ac:dyDescent="0.2">
      <c r="J456" s="212"/>
    </row>
    <row r="457" spans="10:10" ht="14.25" customHeight="1" x14ac:dyDescent="0.2">
      <c r="J457" s="212"/>
    </row>
    <row r="458" spans="10:10" ht="14.25" customHeight="1" x14ac:dyDescent="0.2">
      <c r="J458" s="212"/>
    </row>
    <row r="459" spans="10:10" ht="14.25" customHeight="1" x14ac:dyDescent="0.2">
      <c r="J459" s="212"/>
    </row>
    <row r="460" spans="10:10" ht="14.25" customHeight="1" x14ac:dyDescent="0.2">
      <c r="J460" s="212"/>
    </row>
    <row r="461" spans="10:10" ht="14.25" customHeight="1" x14ac:dyDescent="0.2">
      <c r="J461" s="212"/>
    </row>
    <row r="462" spans="10:10" ht="14.25" customHeight="1" x14ac:dyDescent="0.2">
      <c r="J462" s="212"/>
    </row>
    <row r="463" spans="10:10" ht="14.25" customHeight="1" x14ac:dyDescent="0.2">
      <c r="J463" s="212"/>
    </row>
    <row r="464" spans="10:10" ht="14.25" customHeight="1" x14ac:dyDescent="0.2">
      <c r="J464" s="212"/>
    </row>
    <row r="465" spans="10:10" ht="14.25" customHeight="1" x14ac:dyDescent="0.2">
      <c r="J465" s="212"/>
    </row>
    <row r="466" spans="10:10" ht="14.25" customHeight="1" x14ac:dyDescent="0.2">
      <c r="J466" s="212"/>
    </row>
    <row r="467" spans="10:10" ht="14.25" customHeight="1" x14ac:dyDescent="0.2">
      <c r="J467" s="212"/>
    </row>
    <row r="468" spans="10:10" ht="14.25" customHeight="1" x14ac:dyDescent="0.2">
      <c r="J468" s="212"/>
    </row>
    <row r="469" spans="10:10" ht="14.25" customHeight="1" x14ac:dyDescent="0.2">
      <c r="J469" s="212"/>
    </row>
    <row r="470" spans="10:10" ht="14.25" customHeight="1" x14ac:dyDescent="0.2">
      <c r="J470" s="212"/>
    </row>
    <row r="471" spans="10:10" ht="14.25" customHeight="1" x14ac:dyDescent="0.2">
      <c r="J471" s="212"/>
    </row>
    <row r="472" spans="10:10" ht="14.25" customHeight="1" x14ac:dyDescent="0.2">
      <c r="J472" s="212"/>
    </row>
    <row r="473" spans="10:10" ht="14.25" customHeight="1" x14ac:dyDescent="0.2">
      <c r="J473" s="212"/>
    </row>
    <row r="474" spans="10:10" ht="14.25" customHeight="1" x14ac:dyDescent="0.2">
      <c r="J474" s="212"/>
    </row>
    <row r="475" spans="10:10" ht="14.25" customHeight="1" x14ac:dyDescent="0.2">
      <c r="J475" s="212"/>
    </row>
    <row r="476" spans="10:10" ht="14.25" customHeight="1" x14ac:dyDescent="0.2">
      <c r="J476" s="212"/>
    </row>
    <row r="477" spans="10:10" ht="14.25" customHeight="1" x14ac:dyDescent="0.2">
      <c r="J477" s="212"/>
    </row>
    <row r="478" spans="10:10" ht="14.25" customHeight="1" x14ac:dyDescent="0.2">
      <c r="J478" s="212"/>
    </row>
    <row r="479" spans="10:10" ht="14.25" customHeight="1" x14ac:dyDescent="0.2">
      <c r="J479" s="212"/>
    </row>
    <row r="480" spans="10:10" ht="14.25" customHeight="1" x14ac:dyDescent="0.2">
      <c r="J480" s="212"/>
    </row>
    <row r="481" spans="10:10" ht="14.25" customHeight="1" x14ac:dyDescent="0.2">
      <c r="J481" s="212"/>
    </row>
    <row r="482" spans="10:10" ht="14.25" customHeight="1" x14ac:dyDescent="0.2">
      <c r="J482" s="212"/>
    </row>
    <row r="483" spans="10:10" ht="14.25" customHeight="1" x14ac:dyDescent="0.2">
      <c r="J483" s="212"/>
    </row>
    <row r="484" spans="10:10" ht="14.25" customHeight="1" x14ac:dyDescent="0.2">
      <c r="J484" s="212"/>
    </row>
    <row r="485" spans="10:10" ht="14.25" customHeight="1" x14ac:dyDescent="0.2">
      <c r="J485" s="212"/>
    </row>
    <row r="486" spans="10:10" ht="14.25" customHeight="1" x14ac:dyDescent="0.2">
      <c r="J486" s="212"/>
    </row>
    <row r="487" spans="10:10" ht="14.25" customHeight="1" x14ac:dyDescent="0.2">
      <c r="J487" s="212"/>
    </row>
    <row r="488" spans="10:10" ht="14.25" customHeight="1" x14ac:dyDescent="0.2">
      <c r="J488" s="212"/>
    </row>
    <row r="489" spans="10:10" ht="14.25" customHeight="1" x14ac:dyDescent="0.2">
      <c r="J489" s="212"/>
    </row>
    <row r="490" spans="10:10" ht="14.25" customHeight="1" x14ac:dyDescent="0.2">
      <c r="J490" s="212"/>
    </row>
    <row r="491" spans="10:10" ht="14.25" customHeight="1" x14ac:dyDescent="0.2">
      <c r="J491" s="212"/>
    </row>
    <row r="492" spans="10:10" ht="14.25" customHeight="1" x14ac:dyDescent="0.2">
      <c r="J492" s="212"/>
    </row>
    <row r="493" spans="10:10" ht="14.25" customHeight="1" x14ac:dyDescent="0.2">
      <c r="J493" s="212"/>
    </row>
    <row r="494" spans="10:10" ht="14.25" customHeight="1" x14ac:dyDescent="0.2">
      <c r="J494" s="212"/>
    </row>
    <row r="495" spans="10:10" ht="14.25" customHeight="1" x14ac:dyDescent="0.2">
      <c r="J495" s="212"/>
    </row>
    <row r="496" spans="10:10" ht="14.25" customHeight="1" x14ac:dyDescent="0.2">
      <c r="J496" s="212"/>
    </row>
    <row r="497" spans="10:10" ht="14.25" customHeight="1" x14ac:dyDescent="0.2">
      <c r="J497" s="212"/>
    </row>
    <row r="498" spans="10:10" ht="14.25" customHeight="1" x14ac:dyDescent="0.2">
      <c r="J498" s="212"/>
    </row>
    <row r="499" spans="10:10" ht="14.25" customHeight="1" x14ac:dyDescent="0.2">
      <c r="J499" s="212"/>
    </row>
    <row r="500" spans="10:10" ht="14.25" customHeight="1" x14ac:dyDescent="0.2">
      <c r="J500" s="212"/>
    </row>
    <row r="501" spans="10:10" ht="14.25" customHeight="1" x14ac:dyDescent="0.2">
      <c r="J501" s="212"/>
    </row>
    <row r="502" spans="10:10" ht="14.25" customHeight="1" x14ac:dyDescent="0.2">
      <c r="J502" s="212"/>
    </row>
    <row r="503" spans="10:10" ht="14.25" customHeight="1" x14ac:dyDescent="0.2">
      <c r="J503" s="212"/>
    </row>
    <row r="504" spans="10:10" ht="14.25" customHeight="1" x14ac:dyDescent="0.2">
      <c r="J504" s="212"/>
    </row>
    <row r="505" spans="10:10" ht="14.25" customHeight="1" x14ac:dyDescent="0.2">
      <c r="J505" s="212"/>
    </row>
    <row r="506" spans="10:10" ht="14.25" customHeight="1" x14ac:dyDescent="0.2">
      <c r="J506" s="212"/>
    </row>
    <row r="507" spans="10:10" ht="14.25" customHeight="1" x14ac:dyDescent="0.2">
      <c r="J507" s="212"/>
    </row>
    <row r="508" spans="10:10" ht="14.25" customHeight="1" x14ac:dyDescent="0.2">
      <c r="J508" s="212"/>
    </row>
    <row r="509" spans="10:10" ht="14.25" customHeight="1" x14ac:dyDescent="0.2">
      <c r="J509" s="212"/>
    </row>
    <row r="510" spans="10:10" ht="14.25" customHeight="1" x14ac:dyDescent="0.2">
      <c r="J510" s="212"/>
    </row>
    <row r="511" spans="10:10" ht="14.25" customHeight="1" x14ac:dyDescent="0.2">
      <c r="J511" s="212"/>
    </row>
    <row r="512" spans="10:10" ht="14.25" customHeight="1" x14ac:dyDescent="0.2">
      <c r="J512" s="212"/>
    </row>
    <row r="513" spans="10:10" ht="14.25" customHeight="1" x14ac:dyDescent="0.2">
      <c r="J513" s="212"/>
    </row>
    <row r="514" spans="10:10" ht="14.25" customHeight="1" x14ac:dyDescent="0.2">
      <c r="J514" s="212"/>
    </row>
    <row r="515" spans="10:10" ht="14.25" customHeight="1" x14ac:dyDescent="0.2">
      <c r="J515" s="212"/>
    </row>
    <row r="516" spans="10:10" ht="14.25" customHeight="1" x14ac:dyDescent="0.2">
      <c r="J516" s="212"/>
    </row>
    <row r="517" spans="10:10" ht="14.25" customHeight="1" x14ac:dyDescent="0.2">
      <c r="J517" s="212"/>
    </row>
    <row r="518" spans="10:10" ht="14.25" customHeight="1" x14ac:dyDescent="0.2">
      <c r="J518" s="212"/>
    </row>
    <row r="519" spans="10:10" ht="14.25" customHeight="1" x14ac:dyDescent="0.2">
      <c r="J519" s="212"/>
    </row>
    <row r="520" spans="10:10" ht="14.25" customHeight="1" x14ac:dyDescent="0.2">
      <c r="J520" s="212"/>
    </row>
    <row r="521" spans="10:10" ht="14.25" customHeight="1" x14ac:dyDescent="0.2">
      <c r="J521" s="212"/>
    </row>
    <row r="522" spans="10:10" ht="14.25" customHeight="1" x14ac:dyDescent="0.2">
      <c r="J522" s="212"/>
    </row>
    <row r="523" spans="10:10" ht="14.25" customHeight="1" x14ac:dyDescent="0.2">
      <c r="J523" s="212"/>
    </row>
    <row r="524" spans="10:10" ht="14.25" customHeight="1" x14ac:dyDescent="0.2">
      <c r="J524" s="212"/>
    </row>
    <row r="525" spans="10:10" ht="14.25" customHeight="1" x14ac:dyDescent="0.2">
      <c r="J525" s="212"/>
    </row>
    <row r="526" spans="10:10" ht="14.25" customHeight="1" x14ac:dyDescent="0.2">
      <c r="J526" s="212"/>
    </row>
    <row r="527" spans="10:10" ht="14.25" customHeight="1" x14ac:dyDescent="0.2">
      <c r="J527" s="212"/>
    </row>
    <row r="528" spans="10:10" ht="14.25" customHeight="1" x14ac:dyDescent="0.2">
      <c r="J528" s="212"/>
    </row>
    <row r="529" spans="10:10" ht="14.25" customHeight="1" x14ac:dyDescent="0.2">
      <c r="J529" s="212"/>
    </row>
    <row r="530" spans="10:10" ht="14.25" customHeight="1" x14ac:dyDescent="0.2">
      <c r="J530" s="212"/>
    </row>
    <row r="531" spans="10:10" ht="14.25" customHeight="1" x14ac:dyDescent="0.2">
      <c r="J531" s="212"/>
    </row>
    <row r="532" spans="10:10" ht="14.25" customHeight="1" x14ac:dyDescent="0.2">
      <c r="J532" s="212"/>
    </row>
    <row r="533" spans="10:10" ht="14.25" customHeight="1" x14ac:dyDescent="0.2">
      <c r="J533" s="212"/>
    </row>
    <row r="534" spans="10:10" ht="14.25" customHeight="1" x14ac:dyDescent="0.2">
      <c r="J534" s="212"/>
    </row>
    <row r="535" spans="10:10" ht="14.25" customHeight="1" x14ac:dyDescent="0.2">
      <c r="J535" s="212"/>
    </row>
    <row r="536" spans="10:10" ht="14.25" customHeight="1" x14ac:dyDescent="0.2">
      <c r="J536" s="212"/>
    </row>
    <row r="537" spans="10:10" ht="14.25" customHeight="1" x14ac:dyDescent="0.2">
      <c r="J537" s="212"/>
    </row>
    <row r="538" spans="10:10" ht="14.25" customHeight="1" x14ac:dyDescent="0.2">
      <c r="J538" s="212"/>
    </row>
    <row r="539" spans="10:10" ht="14.25" customHeight="1" x14ac:dyDescent="0.2">
      <c r="J539" s="212"/>
    </row>
    <row r="540" spans="10:10" ht="14.25" customHeight="1" x14ac:dyDescent="0.2">
      <c r="J540" s="212"/>
    </row>
    <row r="541" spans="10:10" ht="14.25" customHeight="1" x14ac:dyDescent="0.2">
      <c r="J541" s="212"/>
    </row>
    <row r="542" spans="10:10" ht="14.25" customHeight="1" x14ac:dyDescent="0.2">
      <c r="J542" s="212"/>
    </row>
    <row r="543" spans="10:10" ht="14.25" customHeight="1" x14ac:dyDescent="0.2">
      <c r="J543" s="212"/>
    </row>
    <row r="544" spans="10:10" ht="14.25" customHeight="1" x14ac:dyDescent="0.2">
      <c r="J544" s="212"/>
    </row>
    <row r="545" spans="10:10" ht="14.25" customHeight="1" x14ac:dyDescent="0.2">
      <c r="J545" s="212"/>
    </row>
    <row r="546" spans="10:10" ht="14.25" customHeight="1" x14ac:dyDescent="0.2">
      <c r="J546" s="212"/>
    </row>
    <row r="547" spans="10:10" ht="14.25" customHeight="1" x14ac:dyDescent="0.2">
      <c r="J547" s="212"/>
    </row>
    <row r="548" spans="10:10" ht="14.25" customHeight="1" x14ac:dyDescent="0.2">
      <c r="J548" s="212"/>
    </row>
    <row r="549" spans="10:10" ht="14.25" customHeight="1" x14ac:dyDescent="0.2">
      <c r="J549" s="212"/>
    </row>
    <row r="550" spans="10:10" ht="14.25" customHeight="1" x14ac:dyDescent="0.2">
      <c r="J550" s="212"/>
    </row>
    <row r="551" spans="10:10" ht="14.25" customHeight="1" x14ac:dyDescent="0.2">
      <c r="J551" s="212"/>
    </row>
    <row r="552" spans="10:10" ht="14.25" customHeight="1" x14ac:dyDescent="0.2">
      <c r="J552" s="212"/>
    </row>
    <row r="553" spans="10:10" ht="14.25" customHeight="1" x14ac:dyDescent="0.2">
      <c r="J553" s="212"/>
    </row>
    <row r="554" spans="10:10" ht="14.25" customHeight="1" x14ac:dyDescent="0.2">
      <c r="J554" s="212"/>
    </row>
    <row r="555" spans="10:10" ht="14.25" customHeight="1" x14ac:dyDescent="0.2">
      <c r="J555" s="212"/>
    </row>
    <row r="556" spans="10:10" ht="14.25" customHeight="1" x14ac:dyDescent="0.2">
      <c r="J556" s="212"/>
    </row>
    <row r="557" spans="10:10" ht="14.25" customHeight="1" x14ac:dyDescent="0.2">
      <c r="J557" s="212"/>
    </row>
    <row r="558" spans="10:10" ht="14.25" customHeight="1" x14ac:dyDescent="0.2">
      <c r="J558" s="212"/>
    </row>
    <row r="559" spans="10:10" ht="14.25" customHeight="1" x14ac:dyDescent="0.2">
      <c r="J559" s="212"/>
    </row>
    <row r="560" spans="10:10" ht="14.25" customHeight="1" x14ac:dyDescent="0.2">
      <c r="J560" s="212"/>
    </row>
    <row r="561" spans="10:10" ht="14.25" customHeight="1" x14ac:dyDescent="0.2">
      <c r="J561" s="212"/>
    </row>
    <row r="562" spans="10:10" ht="14.25" customHeight="1" x14ac:dyDescent="0.2">
      <c r="J562" s="212"/>
    </row>
    <row r="563" spans="10:10" ht="14.25" customHeight="1" x14ac:dyDescent="0.2">
      <c r="J563" s="212"/>
    </row>
    <row r="564" spans="10:10" ht="14.25" customHeight="1" x14ac:dyDescent="0.2">
      <c r="J564" s="212"/>
    </row>
    <row r="565" spans="10:10" ht="14.25" customHeight="1" x14ac:dyDescent="0.2">
      <c r="J565" s="212"/>
    </row>
    <row r="566" spans="10:10" ht="14.25" customHeight="1" x14ac:dyDescent="0.2">
      <c r="J566" s="212"/>
    </row>
    <row r="567" spans="10:10" ht="14.25" customHeight="1" x14ac:dyDescent="0.2">
      <c r="J567" s="212"/>
    </row>
    <row r="568" spans="10:10" ht="14.25" customHeight="1" x14ac:dyDescent="0.2">
      <c r="J568" s="212"/>
    </row>
    <row r="569" spans="10:10" ht="14.25" customHeight="1" x14ac:dyDescent="0.2">
      <c r="J569" s="212"/>
    </row>
    <row r="570" spans="10:10" ht="14.25" customHeight="1" x14ac:dyDescent="0.2">
      <c r="J570" s="212"/>
    </row>
    <row r="571" spans="10:10" ht="14.25" customHeight="1" x14ac:dyDescent="0.2">
      <c r="J571" s="212"/>
    </row>
    <row r="572" spans="10:10" ht="14.25" customHeight="1" x14ac:dyDescent="0.2">
      <c r="J572" s="212"/>
    </row>
    <row r="573" spans="10:10" ht="14.25" customHeight="1" x14ac:dyDescent="0.2">
      <c r="J573" s="212"/>
    </row>
    <row r="574" spans="10:10" ht="14.25" customHeight="1" x14ac:dyDescent="0.2">
      <c r="J574" s="212"/>
    </row>
    <row r="575" spans="10:10" ht="14.25" customHeight="1" x14ac:dyDescent="0.2">
      <c r="J575" s="212"/>
    </row>
    <row r="576" spans="10:10" ht="14.25" customHeight="1" x14ac:dyDescent="0.2">
      <c r="J576" s="212"/>
    </row>
    <row r="577" spans="10:10" ht="14.25" customHeight="1" x14ac:dyDescent="0.2">
      <c r="J577" s="212"/>
    </row>
    <row r="578" spans="10:10" ht="14.25" customHeight="1" x14ac:dyDescent="0.2">
      <c r="J578" s="212"/>
    </row>
    <row r="579" spans="10:10" ht="14.25" customHeight="1" x14ac:dyDescent="0.2">
      <c r="J579" s="212"/>
    </row>
    <row r="580" spans="10:10" ht="14.25" customHeight="1" x14ac:dyDescent="0.2">
      <c r="J580" s="212"/>
    </row>
    <row r="581" spans="10:10" ht="14.25" customHeight="1" x14ac:dyDescent="0.2">
      <c r="J581" s="212"/>
    </row>
    <row r="582" spans="10:10" ht="14.25" customHeight="1" x14ac:dyDescent="0.2">
      <c r="J582" s="212"/>
    </row>
    <row r="583" spans="10:10" ht="14.25" customHeight="1" x14ac:dyDescent="0.2">
      <c r="J583" s="212"/>
    </row>
    <row r="584" spans="10:10" ht="14.25" customHeight="1" x14ac:dyDescent="0.2">
      <c r="J584" s="212"/>
    </row>
    <row r="585" spans="10:10" ht="14.25" customHeight="1" x14ac:dyDescent="0.2">
      <c r="J585" s="212"/>
    </row>
    <row r="586" spans="10:10" ht="14.25" customHeight="1" x14ac:dyDescent="0.2">
      <c r="J586" s="212"/>
    </row>
    <row r="587" spans="10:10" ht="14.25" customHeight="1" x14ac:dyDescent="0.2">
      <c r="J587" s="212"/>
    </row>
    <row r="588" spans="10:10" ht="14.25" customHeight="1" x14ac:dyDescent="0.2">
      <c r="J588" s="212"/>
    </row>
    <row r="589" spans="10:10" ht="14.25" customHeight="1" x14ac:dyDescent="0.2">
      <c r="J589" s="212"/>
    </row>
    <row r="590" spans="10:10" ht="14.25" customHeight="1" x14ac:dyDescent="0.2">
      <c r="J590" s="212"/>
    </row>
    <row r="591" spans="10:10" ht="14.25" customHeight="1" x14ac:dyDescent="0.2">
      <c r="J591" s="212"/>
    </row>
    <row r="592" spans="10:10" ht="14.25" customHeight="1" x14ac:dyDescent="0.2">
      <c r="J592" s="212"/>
    </row>
    <row r="593" spans="10:10" ht="14.25" customHeight="1" x14ac:dyDescent="0.2">
      <c r="J593" s="212"/>
    </row>
    <row r="594" spans="10:10" ht="14.25" customHeight="1" x14ac:dyDescent="0.2">
      <c r="J594" s="212"/>
    </row>
    <row r="595" spans="10:10" ht="14.25" customHeight="1" x14ac:dyDescent="0.2">
      <c r="J595" s="212"/>
    </row>
    <row r="596" spans="10:10" ht="14.25" customHeight="1" x14ac:dyDescent="0.2">
      <c r="J596" s="212"/>
    </row>
    <row r="597" spans="10:10" ht="14.25" customHeight="1" x14ac:dyDescent="0.2">
      <c r="J597" s="212"/>
    </row>
    <row r="598" spans="10:10" ht="14.25" customHeight="1" x14ac:dyDescent="0.2">
      <c r="J598" s="212"/>
    </row>
    <row r="599" spans="10:10" ht="14.25" customHeight="1" x14ac:dyDescent="0.2">
      <c r="J599" s="212"/>
    </row>
    <row r="600" spans="10:10" ht="14.25" customHeight="1" x14ac:dyDescent="0.2">
      <c r="J600" s="212"/>
    </row>
    <row r="601" spans="10:10" ht="14.25" customHeight="1" x14ac:dyDescent="0.2">
      <c r="J601" s="212"/>
    </row>
    <row r="602" spans="10:10" ht="14.25" customHeight="1" x14ac:dyDescent="0.2">
      <c r="J602" s="212"/>
    </row>
    <row r="603" spans="10:10" ht="14.25" customHeight="1" x14ac:dyDescent="0.2">
      <c r="J603" s="212"/>
    </row>
    <row r="604" spans="10:10" ht="14.25" customHeight="1" x14ac:dyDescent="0.2">
      <c r="J604" s="212"/>
    </row>
    <row r="605" spans="10:10" ht="14.25" customHeight="1" x14ac:dyDescent="0.2">
      <c r="J605" s="212"/>
    </row>
    <row r="606" spans="10:10" ht="14.25" customHeight="1" x14ac:dyDescent="0.2">
      <c r="J606" s="212"/>
    </row>
    <row r="607" spans="10:10" ht="14.25" customHeight="1" x14ac:dyDescent="0.2">
      <c r="J607" s="212"/>
    </row>
    <row r="608" spans="10:10" ht="14.25" customHeight="1" x14ac:dyDescent="0.2">
      <c r="J608" s="212"/>
    </row>
    <row r="609" spans="10:10" ht="14.25" customHeight="1" x14ac:dyDescent="0.2">
      <c r="J609" s="212"/>
    </row>
    <row r="610" spans="10:10" ht="14.25" customHeight="1" x14ac:dyDescent="0.2">
      <c r="J610" s="212"/>
    </row>
    <row r="611" spans="10:10" ht="14.25" customHeight="1" x14ac:dyDescent="0.2">
      <c r="J611" s="212"/>
    </row>
    <row r="612" spans="10:10" ht="14.25" customHeight="1" x14ac:dyDescent="0.2">
      <c r="J612" s="212"/>
    </row>
    <row r="613" spans="10:10" ht="14.25" customHeight="1" x14ac:dyDescent="0.2">
      <c r="J613" s="212"/>
    </row>
    <row r="614" spans="10:10" ht="14.25" customHeight="1" x14ac:dyDescent="0.2">
      <c r="J614" s="212"/>
    </row>
    <row r="615" spans="10:10" ht="14.25" customHeight="1" x14ac:dyDescent="0.2">
      <c r="J615" s="212"/>
    </row>
    <row r="616" spans="10:10" ht="14.25" customHeight="1" x14ac:dyDescent="0.2">
      <c r="J616" s="212"/>
    </row>
    <row r="617" spans="10:10" ht="14.25" customHeight="1" x14ac:dyDescent="0.2">
      <c r="J617" s="212"/>
    </row>
    <row r="618" spans="10:10" ht="14.25" customHeight="1" x14ac:dyDescent="0.2">
      <c r="J618" s="212"/>
    </row>
    <row r="619" spans="10:10" ht="14.25" customHeight="1" x14ac:dyDescent="0.2">
      <c r="J619" s="212"/>
    </row>
    <row r="620" spans="10:10" ht="14.25" customHeight="1" x14ac:dyDescent="0.2">
      <c r="J620" s="212"/>
    </row>
    <row r="621" spans="10:10" ht="14.25" customHeight="1" x14ac:dyDescent="0.2">
      <c r="J621" s="212"/>
    </row>
    <row r="622" spans="10:10" ht="14.25" customHeight="1" x14ac:dyDescent="0.2">
      <c r="J622" s="212"/>
    </row>
    <row r="623" spans="10:10" ht="14.25" customHeight="1" x14ac:dyDescent="0.2">
      <c r="J623" s="212"/>
    </row>
    <row r="624" spans="10:10" ht="14.25" customHeight="1" x14ac:dyDescent="0.2">
      <c r="J624" s="212"/>
    </row>
    <row r="625" spans="10:10" ht="14.25" customHeight="1" x14ac:dyDescent="0.2">
      <c r="J625" s="212"/>
    </row>
    <row r="626" spans="10:10" ht="14.25" customHeight="1" x14ac:dyDescent="0.2">
      <c r="J626" s="212"/>
    </row>
    <row r="627" spans="10:10" ht="14.25" customHeight="1" x14ac:dyDescent="0.2">
      <c r="J627" s="212"/>
    </row>
    <row r="628" spans="10:10" ht="14.25" customHeight="1" x14ac:dyDescent="0.2">
      <c r="J628" s="212"/>
    </row>
    <row r="629" spans="10:10" ht="14.25" customHeight="1" x14ac:dyDescent="0.2">
      <c r="J629" s="212"/>
    </row>
    <row r="630" spans="10:10" ht="14.25" customHeight="1" x14ac:dyDescent="0.2">
      <c r="J630" s="212"/>
    </row>
    <row r="631" spans="10:10" ht="14.25" customHeight="1" x14ac:dyDescent="0.2">
      <c r="J631" s="212"/>
    </row>
    <row r="632" spans="10:10" ht="14.25" customHeight="1" x14ac:dyDescent="0.2">
      <c r="J632" s="212"/>
    </row>
    <row r="633" spans="10:10" ht="14.25" customHeight="1" x14ac:dyDescent="0.2">
      <c r="J633" s="212"/>
    </row>
    <row r="634" spans="10:10" ht="14.25" customHeight="1" x14ac:dyDescent="0.2">
      <c r="J634" s="212"/>
    </row>
    <row r="635" spans="10:10" ht="14.25" customHeight="1" x14ac:dyDescent="0.2">
      <c r="J635" s="212"/>
    </row>
    <row r="636" spans="10:10" ht="14.25" customHeight="1" x14ac:dyDescent="0.2">
      <c r="J636" s="212"/>
    </row>
    <row r="637" spans="10:10" ht="14.25" customHeight="1" x14ac:dyDescent="0.2">
      <c r="J637" s="212"/>
    </row>
    <row r="638" spans="10:10" ht="14.25" customHeight="1" x14ac:dyDescent="0.2">
      <c r="J638" s="212"/>
    </row>
    <row r="639" spans="10:10" ht="14.25" customHeight="1" x14ac:dyDescent="0.2">
      <c r="J639" s="212"/>
    </row>
    <row r="640" spans="10:10" ht="14.25" customHeight="1" x14ac:dyDescent="0.2">
      <c r="J640" s="212"/>
    </row>
    <row r="641" spans="10:10" ht="14.25" customHeight="1" x14ac:dyDescent="0.2">
      <c r="J641" s="212"/>
    </row>
    <row r="642" spans="10:10" ht="14.25" customHeight="1" x14ac:dyDescent="0.2">
      <c r="J642" s="212"/>
    </row>
    <row r="643" spans="10:10" ht="14.25" customHeight="1" x14ac:dyDescent="0.2">
      <c r="J643" s="212"/>
    </row>
    <row r="644" spans="10:10" ht="14.25" customHeight="1" x14ac:dyDescent="0.2">
      <c r="J644" s="212"/>
    </row>
    <row r="645" spans="10:10" ht="14.25" customHeight="1" x14ac:dyDescent="0.2">
      <c r="J645" s="212"/>
    </row>
    <row r="646" spans="10:10" ht="14.25" customHeight="1" x14ac:dyDescent="0.2">
      <c r="J646" s="212"/>
    </row>
    <row r="647" spans="10:10" ht="14.25" customHeight="1" x14ac:dyDescent="0.2">
      <c r="J647" s="212"/>
    </row>
    <row r="648" spans="10:10" ht="14.25" customHeight="1" x14ac:dyDescent="0.2">
      <c r="J648" s="212"/>
    </row>
    <row r="649" spans="10:10" ht="14.25" customHeight="1" x14ac:dyDescent="0.2">
      <c r="J649" s="212"/>
    </row>
    <row r="650" spans="10:10" ht="14.25" customHeight="1" x14ac:dyDescent="0.2">
      <c r="J650" s="212"/>
    </row>
    <row r="651" spans="10:10" ht="14.25" customHeight="1" x14ac:dyDescent="0.2">
      <c r="J651" s="212"/>
    </row>
    <row r="652" spans="10:10" ht="14.25" customHeight="1" x14ac:dyDescent="0.2">
      <c r="J652" s="212"/>
    </row>
    <row r="653" spans="10:10" ht="14.25" customHeight="1" x14ac:dyDescent="0.2">
      <c r="J653" s="212"/>
    </row>
    <row r="654" spans="10:10" ht="14.25" customHeight="1" x14ac:dyDescent="0.2">
      <c r="J654" s="212"/>
    </row>
    <row r="655" spans="10:10" ht="14.25" customHeight="1" x14ac:dyDescent="0.2">
      <c r="J655" s="212"/>
    </row>
    <row r="656" spans="10:10" ht="14.25" customHeight="1" x14ac:dyDescent="0.2">
      <c r="J656" s="212"/>
    </row>
    <row r="657" spans="10:10" ht="14.25" customHeight="1" x14ac:dyDescent="0.2">
      <c r="J657" s="212"/>
    </row>
    <row r="658" spans="10:10" ht="14.25" customHeight="1" x14ac:dyDescent="0.2">
      <c r="J658" s="212"/>
    </row>
    <row r="659" spans="10:10" ht="14.25" customHeight="1" x14ac:dyDescent="0.2">
      <c r="J659" s="212"/>
    </row>
    <row r="660" spans="10:10" ht="14.25" customHeight="1" x14ac:dyDescent="0.2">
      <c r="J660" s="212"/>
    </row>
    <row r="661" spans="10:10" ht="14.25" customHeight="1" x14ac:dyDescent="0.2">
      <c r="J661" s="212"/>
    </row>
    <row r="662" spans="10:10" ht="14.25" customHeight="1" x14ac:dyDescent="0.2">
      <c r="J662" s="212"/>
    </row>
    <row r="663" spans="10:10" ht="14.25" customHeight="1" x14ac:dyDescent="0.2">
      <c r="J663" s="212"/>
    </row>
    <row r="664" spans="10:10" ht="14.25" customHeight="1" x14ac:dyDescent="0.2">
      <c r="J664" s="212"/>
    </row>
    <row r="665" spans="10:10" ht="14.25" customHeight="1" x14ac:dyDescent="0.2">
      <c r="J665" s="212"/>
    </row>
    <row r="666" spans="10:10" ht="14.25" customHeight="1" x14ac:dyDescent="0.2">
      <c r="J666" s="212"/>
    </row>
    <row r="667" spans="10:10" ht="14.25" customHeight="1" x14ac:dyDescent="0.2">
      <c r="J667" s="212"/>
    </row>
    <row r="668" spans="10:10" ht="14.25" customHeight="1" x14ac:dyDescent="0.2">
      <c r="J668" s="212"/>
    </row>
    <row r="669" spans="10:10" ht="14.25" customHeight="1" x14ac:dyDescent="0.2">
      <c r="J669" s="212"/>
    </row>
    <row r="670" spans="10:10" ht="14.25" customHeight="1" x14ac:dyDescent="0.2">
      <c r="J670" s="212"/>
    </row>
    <row r="671" spans="10:10" ht="14.25" customHeight="1" x14ac:dyDescent="0.2">
      <c r="J671" s="212"/>
    </row>
    <row r="672" spans="10:10" ht="14.25" customHeight="1" x14ac:dyDescent="0.2">
      <c r="J672" s="212"/>
    </row>
    <row r="673" spans="10:10" ht="14.25" customHeight="1" x14ac:dyDescent="0.2">
      <c r="J673" s="212"/>
    </row>
    <row r="674" spans="10:10" ht="14.25" customHeight="1" x14ac:dyDescent="0.2">
      <c r="J674" s="212"/>
    </row>
    <row r="675" spans="10:10" ht="14.25" customHeight="1" x14ac:dyDescent="0.2">
      <c r="J675" s="212"/>
    </row>
    <row r="676" spans="10:10" ht="14.25" customHeight="1" x14ac:dyDescent="0.2">
      <c r="J676" s="212"/>
    </row>
    <row r="677" spans="10:10" ht="14.25" customHeight="1" x14ac:dyDescent="0.2">
      <c r="J677" s="212"/>
    </row>
    <row r="678" spans="10:10" ht="14.25" customHeight="1" x14ac:dyDescent="0.2">
      <c r="J678" s="212"/>
    </row>
    <row r="679" spans="10:10" ht="14.25" customHeight="1" x14ac:dyDescent="0.2">
      <c r="J679" s="212"/>
    </row>
    <row r="680" spans="10:10" ht="14.25" customHeight="1" x14ac:dyDescent="0.2">
      <c r="J680" s="212"/>
    </row>
    <row r="681" spans="10:10" ht="14.25" customHeight="1" x14ac:dyDescent="0.2">
      <c r="J681" s="212"/>
    </row>
    <row r="682" spans="10:10" ht="14.25" customHeight="1" x14ac:dyDescent="0.2">
      <c r="J682" s="212"/>
    </row>
    <row r="683" spans="10:10" ht="14.25" customHeight="1" x14ac:dyDescent="0.2">
      <c r="J683" s="212"/>
    </row>
    <row r="684" spans="10:10" ht="14.25" customHeight="1" x14ac:dyDescent="0.2">
      <c r="J684" s="212"/>
    </row>
    <row r="685" spans="10:10" ht="14.25" customHeight="1" x14ac:dyDescent="0.2">
      <c r="J685" s="212"/>
    </row>
    <row r="686" spans="10:10" ht="14.25" customHeight="1" x14ac:dyDescent="0.2">
      <c r="J686" s="212"/>
    </row>
    <row r="687" spans="10:10" ht="14.25" customHeight="1" x14ac:dyDescent="0.2">
      <c r="J687" s="212"/>
    </row>
    <row r="688" spans="10:10" ht="14.25" customHeight="1" x14ac:dyDescent="0.2">
      <c r="J688" s="212"/>
    </row>
    <row r="689" spans="10:10" ht="14.25" customHeight="1" x14ac:dyDescent="0.2">
      <c r="J689" s="212"/>
    </row>
    <row r="690" spans="10:10" ht="14.25" customHeight="1" x14ac:dyDescent="0.2">
      <c r="J690" s="212"/>
    </row>
    <row r="691" spans="10:10" ht="14.25" customHeight="1" x14ac:dyDescent="0.2">
      <c r="J691" s="212"/>
    </row>
    <row r="692" spans="10:10" ht="14.25" customHeight="1" x14ac:dyDescent="0.2">
      <c r="J692" s="212"/>
    </row>
    <row r="693" spans="10:10" ht="14.25" customHeight="1" x14ac:dyDescent="0.2">
      <c r="J693" s="212"/>
    </row>
    <row r="694" spans="10:10" ht="14.25" customHeight="1" x14ac:dyDescent="0.2">
      <c r="J694" s="212"/>
    </row>
    <row r="695" spans="10:10" ht="14.25" customHeight="1" x14ac:dyDescent="0.2">
      <c r="J695" s="212"/>
    </row>
    <row r="696" spans="10:10" ht="14.25" customHeight="1" x14ac:dyDescent="0.2">
      <c r="J696" s="212"/>
    </row>
    <row r="697" spans="10:10" ht="14.25" customHeight="1" x14ac:dyDescent="0.2">
      <c r="J697" s="212"/>
    </row>
    <row r="698" spans="10:10" ht="14.25" customHeight="1" x14ac:dyDescent="0.2">
      <c r="J698" s="212"/>
    </row>
    <row r="699" spans="10:10" ht="14.25" customHeight="1" x14ac:dyDescent="0.2">
      <c r="J699" s="212"/>
    </row>
    <row r="700" spans="10:10" ht="14.25" customHeight="1" x14ac:dyDescent="0.2">
      <c r="J700" s="212"/>
    </row>
    <row r="701" spans="10:10" ht="14.25" customHeight="1" x14ac:dyDescent="0.2">
      <c r="J701" s="212"/>
    </row>
    <row r="702" spans="10:10" ht="14.25" customHeight="1" x14ac:dyDescent="0.2">
      <c r="J702" s="212"/>
    </row>
    <row r="703" spans="10:10" ht="14.25" customHeight="1" x14ac:dyDescent="0.2">
      <c r="J703" s="212"/>
    </row>
    <row r="704" spans="10:10" ht="14.25" customHeight="1" x14ac:dyDescent="0.2">
      <c r="J704" s="212"/>
    </row>
    <row r="705" spans="10:10" ht="14.25" customHeight="1" x14ac:dyDescent="0.2">
      <c r="J705" s="212"/>
    </row>
    <row r="706" spans="10:10" ht="14.25" customHeight="1" x14ac:dyDescent="0.2">
      <c r="J706" s="212"/>
    </row>
    <row r="707" spans="10:10" ht="14.25" customHeight="1" x14ac:dyDescent="0.2">
      <c r="J707" s="212"/>
    </row>
    <row r="708" spans="10:10" ht="14.25" customHeight="1" x14ac:dyDescent="0.2">
      <c r="J708" s="212"/>
    </row>
    <row r="709" spans="10:10" ht="14.25" customHeight="1" x14ac:dyDescent="0.2">
      <c r="J709" s="212"/>
    </row>
    <row r="710" spans="10:10" ht="14.25" customHeight="1" x14ac:dyDescent="0.2">
      <c r="J710" s="212"/>
    </row>
    <row r="711" spans="10:10" ht="14.25" customHeight="1" x14ac:dyDescent="0.2">
      <c r="J711" s="212"/>
    </row>
    <row r="712" spans="10:10" ht="14.25" customHeight="1" x14ac:dyDescent="0.2">
      <c r="J712" s="212"/>
    </row>
    <row r="713" spans="10:10" ht="14.25" customHeight="1" x14ac:dyDescent="0.2">
      <c r="J713" s="212"/>
    </row>
    <row r="714" spans="10:10" ht="14.25" customHeight="1" x14ac:dyDescent="0.2">
      <c r="J714" s="212"/>
    </row>
    <row r="715" spans="10:10" ht="14.25" customHeight="1" x14ac:dyDescent="0.2">
      <c r="J715" s="212"/>
    </row>
    <row r="716" spans="10:10" ht="14.25" customHeight="1" x14ac:dyDescent="0.2">
      <c r="J716" s="212"/>
    </row>
    <row r="717" spans="10:10" ht="14.25" customHeight="1" x14ac:dyDescent="0.2">
      <c r="J717" s="212"/>
    </row>
    <row r="718" spans="10:10" ht="14.25" customHeight="1" x14ac:dyDescent="0.2">
      <c r="J718" s="212"/>
    </row>
    <row r="719" spans="10:10" ht="14.25" customHeight="1" x14ac:dyDescent="0.2">
      <c r="J719" s="212"/>
    </row>
    <row r="720" spans="10:10" ht="14.25" customHeight="1" x14ac:dyDescent="0.2">
      <c r="J720" s="212"/>
    </row>
    <row r="721" spans="10:10" ht="14.25" customHeight="1" x14ac:dyDescent="0.2">
      <c r="J721" s="212"/>
    </row>
    <row r="722" spans="10:10" ht="14.25" customHeight="1" x14ac:dyDescent="0.2">
      <c r="J722" s="212"/>
    </row>
    <row r="723" spans="10:10" ht="14.25" customHeight="1" x14ac:dyDescent="0.2">
      <c r="J723" s="212"/>
    </row>
    <row r="724" spans="10:10" ht="14.25" customHeight="1" x14ac:dyDescent="0.2">
      <c r="J724" s="212"/>
    </row>
    <row r="725" spans="10:10" ht="14.25" customHeight="1" x14ac:dyDescent="0.2">
      <c r="J725" s="212"/>
    </row>
    <row r="726" spans="10:10" ht="14.25" customHeight="1" x14ac:dyDescent="0.2">
      <c r="J726" s="212"/>
    </row>
    <row r="727" spans="10:10" ht="14.25" customHeight="1" x14ac:dyDescent="0.2">
      <c r="J727" s="212"/>
    </row>
    <row r="728" spans="10:10" ht="14.25" customHeight="1" x14ac:dyDescent="0.2">
      <c r="J728" s="212"/>
    </row>
    <row r="729" spans="10:10" ht="14.25" customHeight="1" x14ac:dyDescent="0.2">
      <c r="J729" s="212"/>
    </row>
    <row r="730" spans="10:10" ht="14.25" customHeight="1" x14ac:dyDescent="0.2">
      <c r="J730" s="212"/>
    </row>
    <row r="731" spans="10:10" ht="14.25" customHeight="1" x14ac:dyDescent="0.2">
      <c r="J731" s="212"/>
    </row>
    <row r="732" spans="10:10" ht="14.25" customHeight="1" x14ac:dyDescent="0.2">
      <c r="J732" s="212"/>
    </row>
    <row r="733" spans="10:10" ht="14.25" customHeight="1" x14ac:dyDescent="0.2">
      <c r="J733" s="212"/>
    </row>
    <row r="734" spans="10:10" ht="14.25" customHeight="1" x14ac:dyDescent="0.2">
      <c r="J734" s="212"/>
    </row>
    <row r="735" spans="10:10" ht="14.25" customHeight="1" x14ac:dyDescent="0.2">
      <c r="J735" s="212"/>
    </row>
    <row r="736" spans="10:10" ht="14.25" customHeight="1" x14ac:dyDescent="0.2">
      <c r="J736" s="212"/>
    </row>
    <row r="737" spans="10:10" ht="14.25" customHeight="1" x14ac:dyDescent="0.2">
      <c r="J737" s="212"/>
    </row>
    <row r="738" spans="10:10" ht="14.25" customHeight="1" x14ac:dyDescent="0.2">
      <c r="J738" s="212"/>
    </row>
    <row r="739" spans="10:10" ht="14.25" customHeight="1" x14ac:dyDescent="0.2">
      <c r="J739" s="212"/>
    </row>
    <row r="740" spans="10:10" ht="14.25" customHeight="1" x14ac:dyDescent="0.2">
      <c r="J740" s="212"/>
    </row>
    <row r="741" spans="10:10" ht="14.25" customHeight="1" x14ac:dyDescent="0.2">
      <c r="J741" s="212"/>
    </row>
    <row r="742" spans="10:10" ht="14.25" customHeight="1" x14ac:dyDescent="0.2">
      <c r="J742" s="212"/>
    </row>
    <row r="743" spans="10:10" ht="14.25" customHeight="1" x14ac:dyDescent="0.2">
      <c r="J743" s="212"/>
    </row>
    <row r="744" spans="10:10" ht="14.25" customHeight="1" x14ac:dyDescent="0.2">
      <c r="J744" s="212"/>
    </row>
    <row r="745" spans="10:10" ht="14.25" customHeight="1" x14ac:dyDescent="0.2">
      <c r="J745" s="212"/>
    </row>
    <row r="746" spans="10:10" ht="14.25" customHeight="1" x14ac:dyDescent="0.2">
      <c r="J746" s="212"/>
    </row>
    <row r="747" spans="10:10" ht="14.25" customHeight="1" x14ac:dyDescent="0.2">
      <c r="J747" s="212"/>
    </row>
    <row r="748" spans="10:10" ht="14.25" customHeight="1" x14ac:dyDescent="0.2">
      <c r="J748" s="212"/>
    </row>
    <row r="749" spans="10:10" ht="14.25" customHeight="1" x14ac:dyDescent="0.2">
      <c r="J749" s="212"/>
    </row>
    <row r="750" spans="10:10" ht="14.25" customHeight="1" x14ac:dyDescent="0.2">
      <c r="J750" s="212"/>
    </row>
    <row r="751" spans="10:10" ht="14.25" customHeight="1" x14ac:dyDescent="0.2">
      <c r="J751" s="212"/>
    </row>
    <row r="752" spans="10:10" ht="14.25" customHeight="1" x14ac:dyDescent="0.2">
      <c r="J752" s="212"/>
    </row>
    <row r="753" spans="10:10" ht="14.25" customHeight="1" x14ac:dyDescent="0.2">
      <c r="J753" s="212"/>
    </row>
    <row r="754" spans="10:10" ht="14.25" customHeight="1" x14ac:dyDescent="0.2">
      <c r="J754" s="212"/>
    </row>
    <row r="755" spans="10:10" ht="14.25" customHeight="1" x14ac:dyDescent="0.2">
      <c r="J755" s="212"/>
    </row>
    <row r="756" spans="10:10" ht="14.25" customHeight="1" x14ac:dyDescent="0.2">
      <c r="J756" s="212"/>
    </row>
    <row r="757" spans="10:10" ht="14.25" customHeight="1" x14ac:dyDescent="0.2">
      <c r="J757" s="212"/>
    </row>
    <row r="758" spans="10:10" ht="14.25" customHeight="1" x14ac:dyDescent="0.2">
      <c r="J758" s="212"/>
    </row>
    <row r="759" spans="10:10" ht="14.25" customHeight="1" x14ac:dyDescent="0.2">
      <c r="J759" s="212"/>
    </row>
    <row r="760" spans="10:10" ht="14.25" customHeight="1" x14ac:dyDescent="0.2">
      <c r="J760" s="212"/>
    </row>
    <row r="761" spans="10:10" ht="14.25" customHeight="1" x14ac:dyDescent="0.2">
      <c r="J761" s="212"/>
    </row>
    <row r="762" spans="10:10" ht="14.25" customHeight="1" x14ac:dyDescent="0.2">
      <c r="J762" s="212"/>
    </row>
    <row r="763" spans="10:10" ht="14.25" customHeight="1" x14ac:dyDescent="0.2">
      <c r="J763" s="212"/>
    </row>
    <row r="764" spans="10:10" ht="14.25" customHeight="1" x14ac:dyDescent="0.2">
      <c r="J764" s="212"/>
    </row>
    <row r="765" spans="10:10" ht="14.25" customHeight="1" x14ac:dyDescent="0.2">
      <c r="J765" s="212"/>
    </row>
    <row r="766" spans="10:10" ht="14.25" customHeight="1" x14ac:dyDescent="0.2">
      <c r="J766" s="212"/>
    </row>
    <row r="767" spans="10:10" ht="14.25" customHeight="1" x14ac:dyDescent="0.2">
      <c r="J767" s="212"/>
    </row>
    <row r="768" spans="10:10" ht="14.25" customHeight="1" x14ac:dyDescent="0.2">
      <c r="J768" s="212"/>
    </row>
    <row r="769" spans="10:10" ht="14.25" customHeight="1" x14ac:dyDescent="0.2">
      <c r="J769" s="212"/>
    </row>
    <row r="770" spans="10:10" ht="14.25" customHeight="1" x14ac:dyDescent="0.2">
      <c r="J770" s="212"/>
    </row>
    <row r="771" spans="10:10" ht="14.25" customHeight="1" x14ac:dyDescent="0.2">
      <c r="J771" s="212"/>
    </row>
    <row r="772" spans="10:10" ht="14.25" customHeight="1" x14ac:dyDescent="0.2">
      <c r="J772" s="212"/>
    </row>
    <row r="773" spans="10:10" ht="14.25" customHeight="1" x14ac:dyDescent="0.2">
      <c r="J773" s="212"/>
    </row>
    <row r="774" spans="10:10" ht="14.25" customHeight="1" x14ac:dyDescent="0.2">
      <c r="J774" s="212"/>
    </row>
    <row r="775" spans="10:10" ht="14.25" customHeight="1" x14ac:dyDescent="0.2">
      <c r="J775" s="212"/>
    </row>
    <row r="776" spans="10:10" ht="14.25" customHeight="1" x14ac:dyDescent="0.2">
      <c r="J776" s="212"/>
    </row>
    <row r="777" spans="10:10" ht="14.25" customHeight="1" x14ac:dyDescent="0.2">
      <c r="J777" s="212"/>
    </row>
    <row r="778" spans="10:10" ht="14.25" customHeight="1" x14ac:dyDescent="0.2">
      <c r="J778" s="212"/>
    </row>
    <row r="779" spans="10:10" ht="14.25" customHeight="1" x14ac:dyDescent="0.2">
      <c r="J779" s="212"/>
    </row>
    <row r="780" spans="10:10" ht="14.25" customHeight="1" x14ac:dyDescent="0.2">
      <c r="J780" s="212"/>
    </row>
    <row r="781" spans="10:10" ht="14.25" customHeight="1" x14ac:dyDescent="0.2">
      <c r="J781" s="212"/>
    </row>
    <row r="782" spans="10:10" ht="14.25" customHeight="1" x14ac:dyDescent="0.2">
      <c r="J782" s="212"/>
    </row>
    <row r="783" spans="10:10" ht="14.25" customHeight="1" x14ac:dyDescent="0.2">
      <c r="J783" s="212"/>
    </row>
    <row r="784" spans="10:10" ht="14.25" customHeight="1" x14ac:dyDescent="0.2">
      <c r="J784" s="212"/>
    </row>
    <row r="785" spans="10:10" ht="14.25" customHeight="1" x14ac:dyDescent="0.2">
      <c r="J785" s="212"/>
    </row>
    <row r="786" spans="10:10" ht="14.25" customHeight="1" x14ac:dyDescent="0.2">
      <c r="J786" s="212"/>
    </row>
    <row r="787" spans="10:10" ht="14.25" customHeight="1" x14ac:dyDescent="0.2">
      <c r="J787" s="212"/>
    </row>
    <row r="788" spans="10:10" ht="14.25" customHeight="1" x14ac:dyDescent="0.2">
      <c r="J788" s="212"/>
    </row>
    <row r="789" spans="10:10" ht="14.25" customHeight="1" x14ac:dyDescent="0.2">
      <c r="J789" s="212"/>
    </row>
    <row r="790" spans="10:10" ht="14.25" customHeight="1" x14ac:dyDescent="0.2">
      <c r="J790" s="212"/>
    </row>
    <row r="791" spans="10:10" ht="14.25" customHeight="1" x14ac:dyDescent="0.2">
      <c r="J791" s="212"/>
    </row>
    <row r="792" spans="10:10" ht="14.25" customHeight="1" x14ac:dyDescent="0.2">
      <c r="J792" s="212"/>
    </row>
    <row r="793" spans="10:10" ht="14.25" customHeight="1" x14ac:dyDescent="0.2">
      <c r="J793" s="212"/>
    </row>
    <row r="794" spans="10:10" ht="14.25" customHeight="1" x14ac:dyDescent="0.2">
      <c r="J794" s="212"/>
    </row>
    <row r="795" spans="10:10" ht="14.25" customHeight="1" x14ac:dyDescent="0.2">
      <c r="J795" s="212"/>
    </row>
    <row r="796" spans="10:10" ht="14.25" customHeight="1" x14ac:dyDescent="0.2">
      <c r="J796" s="212"/>
    </row>
    <row r="797" spans="10:10" ht="14.25" customHeight="1" x14ac:dyDescent="0.2">
      <c r="J797" s="212"/>
    </row>
    <row r="798" spans="10:10" ht="14.25" customHeight="1" x14ac:dyDescent="0.2">
      <c r="J798" s="212"/>
    </row>
    <row r="799" spans="10:10" ht="14.25" customHeight="1" x14ac:dyDescent="0.2">
      <c r="J799" s="212"/>
    </row>
    <row r="800" spans="10:10" ht="14.25" customHeight="1" x14ac:dyDescent="0.2">
      <c r="J800" s="212"/>
    </row>
    <row r="801" spans="10:10" ht="14.25" customHeight="1" x14ac:dyDescent="0.2">
      <c r="J801" s="212"/>
    </row>
    <row r="802" spans="10:10" ht="14.25" customHeight="1" x14ac:dyDescent="0.2">
      <c r="J802" s="212"/>
    </row>
    <row r="803" spans="10:10" ht="14.25" customHeight="1" x14ac:dyDescent="0.2">
      <c r="J803" s="212"/>
    </row>
    <row r="804" spans="10:10" ht="14.25" customHeight="1" x14ac:dyDescent="0.2">
      <c r="J804" s="212"/>
    </row>
    <row r="805" spans="10:10" ht="14.25" customHeight="1" x14ac:dyDescent="0.2">
      <c r="J805" s="212"/>
    </row>
    <row r="806" spans="10:10" ht="14.25" customHeight="1" x14ac:dyDescent="0.2">
      <c r="J806" s="212"/>
    </row>
    <row r="807" spans="10:10" ht="14.25" customHeight="1" x14ac:dyDescent="0.2">
      <c r="J807" s="212"/>
    </row>
    <row r="808" spans="10:10" ht="14.25" customHeight="1" x14ac:dyDescent="0.2">
      <c r="J808" s="212"/>
    </row>
    <row r="809" spans="10:10" ht="14.25" customHeight="1" x14ac:dyDescent="0.2">
      <c r="J809" s="212"/>
    </row>
    <row r="810" spans="10:10" ht="14.25" customHeight="1" x14ac:dyDescent="0.2">
      <c r="J810" s="212"/>
    </row>
    <row r="811" spans="10:10" ht="14.25" customHeight="1" x14ac:dyDescent="0.2">
      <c r="J811" s="212"/>
    </row>
    <row r="812" spans="10:10" ht="14.25" customHeight="1" x14ac:dyDescent="0.2">
      <c r="J812" s="212"/>
    </row>
    <row r="813" spans="10:10" ht="14.25" customHeight="1" x14ac:dyDescent="0.2">
      <c r="J813" s="212"/>
    </row>
    <row r="814" spans="10:10" ht="14.25" customHeight="1" x14ac:dyDescent="0.2">
      <c r="J814" s="212"/>
    </row>
    <row r="815" spans="10:10" ht="14.25" customHeight="1" x14ac:dyDescent="0.2">
      <c r="J815" s="212"/>
    </row>
    <row r="816" spans="10:10" ht="14.25" customHeight="1" x14ac:dyDescent="0.2">
      <c r="J816" s="212"/>
    </row>
    <row r="817" spans="10:10" ht="14.25" customHeight="1" x14ac:dyDescent="0.2">
      <c r="J817" s="212"/>
    </row>
    <row r="818" spans="10:10" ht="14.25" customHeight="1" x14ac:dyDescent="0.2">
      <c r="J818" s="212"/>
    </row>
    <row r="819" spans="10:10" ht="14.25" customHeight="1" x14ac:dyDescent="0.2">
      <c r="J819" s="212"/>
    </row>
    <row r="820" spans="10:10" ht="14.25" customHeight="1" x14ac:dyDescent="0.2">
      <c r="J820" s="212"/>
    </row>
    <row r="821" spans="10:10" ht="14.25" customHeight="1" x14ac:dyDescent="0.2">
      <c r="J821" s="212"/>
    </row>
    <row r="822" spans="10:10" ht="14.25" customHeight="1" x14ac:dyDescent="0.2">
      <c r="J822" s="212"/>
    </row>
    <row r="823" spans="10:10" ht="14.25" customHeight="1" x14ac:dyDescent="0.2">
      <c r="J823" s="212"/>
    </row>
    <row r="824" spans="10:10" ht="14.25" customHeight="1" x14ac:dyDescent="0.2">
      <c r="J824" s="212"/>
    </row>
    <row r="825" spans="10:10" ht="14.25" customHeight="1" x14ac:dyDescent="0.2">
      <c r="J825" s="212"/>
    </row>
    <row r="826" spans="10:10" ht="14.25" customHeight="1" x14ac:dyDescent="0.2">
      <c r="J826" s="212"/>
    </row>
    <row r="827" spans="10:10" ht="14.25" customHeight="1" x14ac:dyDescent="0.2">
      <c r="J827" s="212"/>
    </row>
    <row r="828" spans="10:10" ht="14.25" customHeight="1" x14ac:dyDescent="0.2">
      <c r="J828" s="212"/>
    </row>
    <row r="829" spans="10:10" ht="14.25" customHeight="1" x14ac:dyDescent="0.2">
      <c r="J829" s="212"/>
    </row>
    <row r="830" spans="10:10" ht="14.25" customHeight="1" x14ac:dyDescent="0.2">
      <c r="J830" s="212"/>
    </row>
    <row r="831" spans="10:10" ht="14.25" customHeight="1" x14ac:dyDescent="0.2">
      <c r="J831" s="212"/>
    </row>
    <row r="832" spans="10:10" ht="14.25" customHeight="1" x14ac:dyDescent="0.2">
      <c r="J832" s="212"/>
    </row>
    <row r="833" spans="10:10" ht="14.25" customHeight="1" x14ac:dyDescent="0.2">
      <c r="J833" s="212"/>
    </row>
    <row r="834" spans="10:10" ht="14.25" customHeight="1" x14ac:dyDescent="0.2">
      <c r="J834" s="212"/>
    </row>
    <row r="835" spans="10:10" ht="14.25" customHeight="1" x14ac:dyDescent="0.2">
      <c r="J835" s="212"/>
    </row>
    <row r="836" spans="10:10" ht="14.25" customHeight="1" x14ac:dyDescent="0.2">
      <c r="J836" s="212"/>
    </row>
    <row r="837" spans="10:10" ht="14.25" customHeight="1" x14ac:dyDescent="0.2">
      <c r="J837" s="212"/>
    </row>
    <row r="838" spans="10:10" ht="14.25" customHeight="1" x14ac:dyDescent="0.2">
      <c r="J838" s="212"/>
    </row>
    <row r="839" spans="10:10" ht="14.25" customHeight="1" x14ac:dyDescent="0.2">
      <c r="J839" s="212"/>
    </row>
    <row r="840" spans="10:10" ht="14.25" customHeight="1" x14ac:dyDescent="0.2">
      <c r="J840" s="212"/>
    </row>
    <row r="841" spans="10:10" ht="14.25" customHeight="1" x14ac:dyDescent="0.2">
      <c r="J841" s="212"/>
    </row>
    <row r="842" spans="10:10" ht="14.25" customHeight="1" x14ac:dyDescent="0.2">
      <c r="J842" s="212"/>
    </row>
    <row r="843" spans="10:10" ht="14.25" customHeight="1" x14ac:dyDescent="0.2">
      <c r="J843" s="212"/>
    </row>
    <row r="844" spans="10:10" ht="14.25" customHeight="1" x14ac:dyDescent="0.2">
      <c r="J844" s="212"/>
    </row>
    <row r="845" spans="10:10" ht="14.25" customHeight="1" x14ac:dyDescent="0.2">
      <c r="J845" s="212"/>
    </row>
    <row r="846" spans="10:10" ht="14.25" customHeight="1" x14ac:dyDescent="0.2">
      <c r="J846" s="212"/>
    </row>
    <row r="847" spans="10:10" ht="14.25" customHeight="1" x14ac:dyDescent="0.2">
      <c r="J847" s="212"/>
    </row>
    <row r="848" spans="10:10" ht="14.25" customHeight="1" x14ac:dyDescent="0.2">
      <c r="J848" s="212"/>
    </row>
    <row r="849" spans="10:10" ht="14.25" customHeight="1" x14ac:dyDescent="0.2">
      <c r="J849" s="212"/>
    </row>
    <row r="850" spans="10:10" ht="14.25" customHeight="1" x14ac:dyDescent="0.2">
      <c r="J850" s="212"/>
    </row>
    <row r="851" spans="10:10" ht="14.25" customHeight="1" x14ac:dyDescent="0.2">
      <c r="J851" s="212"/>
    </row>
    <row r="852" spans="10:10" ht="14.25" customHeight="1" x14ac:dyDescent="0.2">
      <c r="J852" s="212"/>
    </row>
    <row r="853" spans="10:10" ht="14.25" customHeight="1" x14ac:dyDescent="0.2">
      <c r="J853" s="212"/>
    </row>
    <row r="854" spans="10:10" ht="14.25" customHeight="1" x14ac:dyDescent="0.2">
      <c r="J854" s="212"/>
    </row>
    <row r="855" spans="10:10" ht="14.25" customHeight="1" x14ac:dyDescent="0.2">
      <c r="J855" s="212"/>
    </row>
    <row r="856" spans="10:10" ht="14.25" customHeight="1" x14ac:dyDescent="0.2">
      <c r="J856" s="212"/>
    </row>
    <row r="857" spans="10:10" ht="14.25" customHeight="1" x14ac:dyDescent="0.2">
      <c r="J857" s="212"/>
    </row>
    <row r="858" spans="10:10" ht="14.25" customHeight="1" x14ac:dyDescent="0.2">
      <c r="J858" s="212"/>
    </row>
    <row r="859" spans="10:10" ht="14.25" customHeight="1" x14ac:dyDescent="0.2">
      <c r="J859" s="212"/>
    </row>
    <row r="860" spans="10:10" ht="14.25" customHeight="1" x14ac:dyDescent="0.2">
      <c r="J860" s="212"/>
    </row>
    <row r="861" spans="10:10" ht="14.25" customHeight="1" x14ac:dyDescent="0.2">
      <c r="J861" s="212"/>
    </row>
    <row r="862" spans="10:10" ht="14.25" customHeight="1" x14ac:dyDescent="0.2">
      <c r="J862" s="212"/>
    </row>
    <row r="863" spans="10:10" ht="14.25" customHeight="1" x14ac:dyDescent="0.2">
      <c r="J863" s="212"/>
    </row>
    <row r="864" spans="10:10" ht="14.25" customHeight="1" x14ac:dyDescent="0.2">
      <c r="J864" s="212"/>
    </row>
    <row r="865" spans="10:10" ht="14.25" customHeight="1" x14ac:dyDescent="0.2">
      <c r="J865" s="212"/>
    </row>
    <row r="866" spans="10:10" ht="14.25" customHeight="1" x14ac:dyDescent="0.2">
      <c r="J866" s="212"/>
    </row>
    <row r="867" spans="10:10" ht="14.25" customHeight="1" x14ac:dyDescent="0.2">
      <c r="J867" s="212"/>
    </row>
    <row r="868" spans="10:10" ht="14.25" customHeight="1" x14ac:dyDescent="0.2">
      <c r="J868" s="212"/>
    </row>
    <row r="869" spans="10:10" ht="14.25" customHeight="1" x14ac:dyDescent="0.2">
      <c r="J869" s="212"/>
    </row>
    <row r="870" spans="10:10" ht="14.25" customHeight="1" x14ac:dyDescent="0.2">
      <c r="J870" s="212"/>
    </row>
    <row r="871" spans="10:10" ht="14.25" customHeight="1" x14ac:dyDescent="0.2">
      <c r="J871" s="212"/>
    </row>
    <row r="872" spans="10:10" ht="14.25" customHeight="1" x14ac:dyDescent="0.2">
      <c r="J872" s="212"/>
    </row>
    <row r="873" spans="10:10" ht="14.25" customHeight="1" x14ac:dyDescent="0.2">
      <c r="J873" s="212"/>
    </row>
    <row r="874" spans="10:10" ht="14.25" customHeight="1" x14ac:dyDescent="0.2">
      <c r="J874" s="212"/>
    </row>
    <row r="875" spans="10:10" ht="14.25" customHeight="1" x14ac:dyDescent="0.2">
      <c r="J875" s="212"/>
    </row>
    <row r="876" spans="10:10" ht="14.25" customHeight="1" x14ac:dyDescent="0.2">
      <c r="J876" s="212"/>
    </row>
    <row r="877" spans="10:10" ht="14.25" customHeight="1" x14ac:dyDescent="0.2">
      <c r="J877" s="212"/>
    </row>
    <row r="878" spans="10:10" ht="14.25" customHeight="1" x14ac:dyDescent="0.2">
      <c r="J878" s="212"/>
    </row>
    <row r="879" spans="10:10" ht="14.25" customHeight="1" x14ac:dyDescent="0.2">
      <c r="J879" s="212"/>
    </row>
    <row r="880" spans="10:10" ht="14.25" customHeight="1" x14ac:dyDescent="0.2">
      <c r="J880" s="212"/>
    </row>
    <row r="881" spans="10:10" ht="14.25" customHeight="1" x14ac:dyDescent="0.2">
      <c r="J881" s="212"/>
    </row>
    <row r="882" spans="10:10" ht="14.25" customHeight="1" x14ac:dyDescent="0.2">
      <c r="J882" s="212"/>
    </row>
    <row r="883" spans="10:10" ht="14.25" customHeight="1" x14ac:dyDescent="0.2">
      <c r="J883" s="212"/>
    </row>
    <row r="884" spans="10:10" ht="14.25" customHeight="1" x14ac:dyDescent="0.2">
      <c r="J884" s="212"/>
    </row>
    <row r="885" spans="10:10" ht="14.25" customHeight="1" x14ac:dyDescent="0.2">
      <c r="J885" s="212"/>
    </row>
    <row r="886" spans="10:10" ht="14.25" customHeight="1" x14ac:dyDescent="0.2">
      <c r="J886" s="212"/>
    </row>
    <row r="887" spans="10:10" ht="14.25" customHeight="1" x14ac:dyDescent="0.2">
      <c r="J887" s="212"/>
    </row>
    <row r="888" spans="10:10" ht="14.25" customHeight="1" x14ac:dyDescent="0.2">
      <c r="J888" s="212"/>
    </row>
    <row r="889" spans="10:10" ht="14.25" customHeight="1" x14ac:dyDescent="0.2">
      <c r="J889" s="212"/>
    </row>
    <row r="890" spans="10:10" ht="14.25" customHeight="1" x14ac:dyDescent="0.2">
      <c r="J890" s="212"/>
    </row>
    <row r="891" spans="10:10" ht="14.25" customHeight="1" x14ac:dyDescent="0.2">
      <c r="J891" s="212"/>
    </row>
    <row r="892" spans="10:10" ht="14.25" customHeight="1" x14ac:dyDescent="0.2">
      <c r="J892" s="212"/>
    </row>
    <row r="893" spans="10:10" ht="14.25" customHeight="1" x14ac:dyDescent="0.2">
      <c r="J893" s="212"/>
    </row>
    <row r="894" spans="10:10" ht="14.25" customHeight="1" x14ac:dyDescent="0.2">
      <c r="J894" s="212"/>
    </row>
    <row r="895" spans="10:10" ht="14.25" customHeight="1" x14ac:dyDescent="0.2">
      <c r="J895" s="212"/>
    </row>
    <row r="896" spans="10:10" ht="14.25" customHeight="1" x14ac:dyDescent="0.2">
      <c r="J896" s="212"/>
    </row>
    <row r="897" spans="10:10" ht="14.25" customHeight="1" x14ac:dyDescent="0.2">
      <c r="J897" s="212"/>
    </row>
    <row r="898" spans="10:10" ht="14.25" customHeight="1" x14ac:dyDescent="0.2">
      <c r="J898" s="212"/>
    </row>
    <row r="899" spans="10:10" ht="14.25" customHeight="1" x14ac:dyDescent="0.2">
      <c r="J899" s="212"/>
    </row>
    <row r="900" spans="10:10" ht="14.25" customHeight="1" x14ac:dyDescent="0.2">
      <c r="J900" s="212"/>
    </row>
    <row r="901" spans="10:10" ht="14.25" customHeight="1" x14ac:dyDescent="0.2">
      <c r="J901" s="212"/>
    </row>
    <row r="902" spans="10:10" ht="14.25" customHeight="1" x14ac:dyDescent="0.2">
      <c r="J902" s="212"/>
    </row>
    <row r="903" spans="10:10" ht="14.25" customHeight="1" x14ac:dyDescent="0.2">
      <c r="J903" s="212"/>
    </row>
    <row r="904" spans="10:10" ht="14.25" customHeight="1" x14ac:dyDescent="0.2">
      <c r="J904" s="212"/>
    </row>
    <row r="905" spans="10:10" ht="14.25" customHeight="1" x14ac:dyDescent="0.2">
      <c r="J905" s="212"/>
    </row>
    <row r="906" spans="10:10" ht="14.25" customHeight="1" x14ac:dyDescent="0.2">
      <c r="J906" s="212"/>
    </row>
    <row r="907" spans="10:10" ht="14.25" customHeight="1" x14ac:dyDescent="0.2">
      <c r="J907" s="212"/>
    </row>
    <row r="908" spans="10:10" ht="14.25" customHeight="1" x14ac:dyDescent="0.2">
      <c r="J908" s="212"/>
    </row>
    <row r="909" spans="10:10" ht="14.25" customHeight="1" x14ac:dyDescent="0.2">
      <c r="J909" s="212"/>
    </row>
    <row r="910" spans="10:10" ht="14.25" customHeight="1" x14ac:dyDescent="0.2">
      <c r="J910" s="212"/>
    </row>
    <row r="911" spans="10:10" ht="14.25" customHeight="1" x14ac:dyDescent="0.2">
      <c r="J911" s="212"/>
    </row>
    <row r="912" spans="10:10" ht="14.25" customHeight="1" x14ac:dyDescent="0.2">
      <c r="J912" s="212"/>
    </row>
    <row r="913" spans="10:10" ht="14.25" customHeight="1" x14ac:dyDescent="0.2">
      <c r="J913" s="212"/>
    </row>
    <row r="914" spans="10:10" ht="14.25" customHeight="1" x14ac:dyDescent="0.2">
      <c r="J914" s="212"/>
    </row>
    <row r="915" spans="10:10" ht="14.25" customHeight="1" x14ac:dyDescent="0.2">
      <c r="J915" s="212"/>
    </row>
    <row r="916" spans="10:10" ht="14.25" customHeight="1" x14ac:dyDescent="0.2">
      <c r="J916" s="212"/>
    </row>
    <row r="917" spans="10:10" ht="14.25" customHeight="1" x14ac:dyDescent="0.2">
      <c r="J917" s="212"/>
    </row>
    <row r="918" spans="10:10" ht="14.25" customHeight="1" x14ac:dyDescent="0.2">
      <c r="J918" s="212"/>
    </row>
    <row r="919" spans="10:10" ht="14.25" customHeight="1" x14ac:dyDescent="0.2">
      <c r="J919" s="212"/>
    </row>
    <row r="920" spans="10:10" ht="14.25" customHeight="1" x14ac:dyDescent="0.2">
      <c r="J920" s="212"/>
    </row>
    <row r="921" spans="10:10" ht="14.25" customHeight="1" x14ac:dyDescent="0.2">
      <c r="J921" s="212"/>
    </row>
    <row r="922" spans="10:10" ht="14.25" customHeight="1" x14ac:dyDescent="0.2">
      <c r="J922" s="212"/>
    </row>
    <row r="923" spans="10:10" ht="14.25" customHeight="1" x14ac:dyDescent="0.2">
      <c r="J923" s="212"/>
    </row>
    <row r="924" spans="10:10" ht="14.25" customHeight="1" x14ac:dyDescent="0.2">
      <c r="J924" s="212"/>
    </row>
    <row r="925" spans="10:10" ht="14.25" customHeight="1" x14ac:dyDescent="0.2">
      <c r="J925" s="212"/>
    </row>
    <row r="926" spans="10:10" ht="14.25" customHeight="1" x14ac:dyDescent="0.2">
      <c r="J926" s="212"/>
    </row>
    <row r="927" spans="10:10" ht="14.25" customHeight="1" x14ac:dyDescent="0.2">
      <c r="J927" s="212"/>
    </row>
    <row r="928" spans="10:10" ht="14.25" customHeight="1" x14ac:dyDescent="0.2">
      <c r="J928" s="212"/>
    </row>
    <row r="929" spans="10:10" ht="14.25" customHeight="1" x14ac:dyDescent="0.2">
      <c r="J929" s="212"/>
    </row>
    <row r="930" spans="10:10" ht="14.25" customHeight="1" x14ac:dyDescent="0.2">
      <c r="J930" s="212"/>
    </row>
    <row r="931" spans="10:10" ht="14.25" customHeight="1" x14ac:dyDescent="0.2">
      <c r="J931" s="212"/>
    </row>
    <row r="932" spans="10:10" ht="14.25" customHeight="1" x14ac:dyDescent="0.2">
      <c r="J932" s="212"/>
    </row>
    <row r="933" spans="10:10" ht="14.25" customHeight="1" x14ac:dyDescent="0.2">
      <c r="J933" s="212"/>
    </row>
    <row r="934" spans="10:10" ht="14.25" customHeight="1" x14ac:dyDescent="0.2">
      <c r="J934" s="212"/>
    </row>
    <row r="935" spans="10:10" ht="14.25" customHeight="1" x14ac:dyDescent="0.2">
      <c r="J935" s="212"/>
    </row>
    <row r="936" spans="10:10" ht="14.25" customHeight="1" x14ac:dyDescent="0.2">
      <c r="J936" s="212"/>
    </row>
    <row r="937" spans="10:10" ht="14.25" customHeight="1" x14ac:dyDescent="0.2">
      <c r="J937" s="212"/>
    </row>
    <row r="938" spans="10:10" ht="14.25" customHeight="1" x14ac:dyDescent="0.2">
      <c r="J938" s="212"/>
    </row>
    <row r="939" spans="10:10" ht="14.25" customHeight="1" x14ac:dyDescent="0.2">
      <c r="J939" s="212"/>
    </row>
    <row r="940" spans="10:10" ht="14.25" customHeight="1" x14ac:dyDescent="0.2">
      <c r="J940" s="212"/>
    </row>
    <row r="941" spans="10:10" ht="14.25" customHeight="1" x14ac:dyDescent="0.2">
      <c r="J941" s="212"/>
    </row>
    <row r="942" spans="10:10" ht="14.25" customHeight="1" x14ac:dyDescent="0.2">
      <c r="J942" s="212"/>
    </row>
    <row r="943" spans="10:10" ht="14.25" customHeight="1" x14ac:dyDescent="0.2">
      <c r="J943" s="212"/>
    </row>
    <row r="944" spans="10:10" ht="14.25" customHeight="1" x14ac:dyDescent="0.2">
      <c r="J944" s="212"/>
    </row>
    <row r="945" spans="10:10" ht="14.25" customHeight="1" x14ac:dyDescent="0.2">
      <c r="J945" s="212"/>
    </row>
    <row r="946" spans="10:10" ht="14.25" customHeight="1" x14ac:dyDescent="0.2">
      <c r="J946" s="212"/>
    </row>
    <row r="947" spans="10:10" ht="14.25" customHeight="1" x14ac:dyDescent="0.2">
      <c r="J947" s="212"/>
    </row>
    <row r="948" spans="10:10" ht="14.25" customHeight="1" x14ac:dyDescent="0.2">
      <c r="J948" s="212"/>
    </row>
    <row r="949" spans="10:10" ht="14.25" customHeight="1" x14ac:dyDescent="0.2">
      <c r="J949" s="212"/>
    </row>
    <row r="950" spans="10:10" ht="14.25" customHeight="1" x14ac:dyDescent="0.2">
      <c r="J950" s="212"/>
    </row>
    <row r="951" spans="10:10" ht="14.25" customHeight="1" x14ac:dyDescent="0.2">
      <c r="J951" s="212"/>
    </row>
    <row r="952" spans="10:10" ht="14.25" customHeight="1" x14ac:dyDescent="0.2">
      <c r="J952" s="212"/>
    </row>
    <row r="953" spans="10:10" ht="14.25" customHeight="1" x14ac:dyDescent="0.2">
      <c r="J953" s="212"/>
    </row>
    <row r="954" spans="10:10" ht="14.25" customHeight="1" x14ac:dyDescent="0.2">
      <c r="J954" s="212"/>
    </row>
    <row r="955" spans="10:10" ht="14.25" customHeight="1" x14ac:dyDescent="0.2">
      <c r="J955" s="212"/>
    </row>
    <row r="956" spans="10:10" ht="14.25" customHeight="1" x14ac:dyDescent="0.2">
      <c r="J956" s="212"/>
    </row>
    <row r="957" spans="10:10" ht="14.25" customHeight="1" x14ac:dyDescent="0.2">
      <c r="J957" s="212"/>
    </row>
    <row r="958" spans="10:10" ht="14.25" customHeight="1" x14ac:dyDescent="0.2">
      <c r="J958" s="212"/>
    </row>
    <row r="959" spans="10:10" ht="14.25" customHeight="1" x14ac:dyDescent="0.2">
      <c r="J959" s="212"/>
    </row>
    <row r="960" spans="10:10" ht="14.25" customHeight="1" x14ac:dyDescent="0.2">
      <c r="J960" s="212"/>
    </row>
  </sheetData>
  <mergeCells count="1">
    <mergeCell ref="H1:J1"/>
  </mergeCells>
  <conditionalFormatting sqref="H1:J960 M33">
    <cfRule type="containsText" dxfId="5" priority="1" operator="containsText" text="😸">
      <formula>NOT(ISERROR(SEARCH(("😸"),(H1))))</formula>
    </cfRule>
    <cfRule type="containsText" dxfId="4" priority="2" operator="containsText" text="🙀">
      <formula>NOT(ISERROR(SEARCH(("🙀"),(H1))))</formula>
    </cfRule>
  </conditionalFormatting>
  <pageMargins left="0.7" right="0.7" top="0.75" bottom="0.75" header="0" footer="0"/>
  <pageSetup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4A86E8"/>
  </sheetPr>
  <dimension ref="A1:AB98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11" width="8.6640625" customWidth="1"/>
    <col min="12" max="12" width="15.5" customWidth="1"/>
    <col min="13" max="13" width="14.5" customWidth="1"/>
    <col min="14" max="15" width="15.5" customWidth="1"/>
    <col min="16" max="16" width="16.33203125" customWidth="1"/>
    <col min="17" max="28" width="8.6640625" customWidth="1"/>
  </cols>
  <sheetData>
    <row r="1" spans="1:28" ht="14.25" customHeight="1" x14ac:dyDescent="0.2">
      <c r="A1" s="4" t="s">
        <v>0</v>
      </c>
      <c r="B1" s="5"/>
      <c r="C1" s="5"/>
      <c r="D1" s="5"/>
      <c r="E1" s="6" t="s">
        <v>1055</v>
      </c>
      <c r="F1" s="6" t="s">
        <v>1056</v>
      </c>
      <c r="G1" s="10"/>
      <c r="H1" s="343" t="s">
        <v>1035</v>
      </c>
      <c r="I1" s="335"/>
      <c r="J1" s="335"/>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5186652000</v>
      </c>
      <c r="F2" s="22"/>
    </row>
    <row r="3" spans="1:28" ht="14.25" customHeight="1" x14ac:dyDescent="0.2">
      <c r="A3" s="12" t="s">
        <v>7</v>
      </c>
      <c r="B3" s="12"/>
      <c r="C3" s="12"/>
      <c r="D3" s="13"/>
      <c r="E3" s="14">
        <v>10861837000</v>
      </c>
      <c r="F3" s="22"/>
    </row>
    <row r="4" spans="1:28" ht="14.25" customHeight="1" x14ac:dyDescent="0.2">
      <c r="A4" s="12" t="s">
        <v>8</v>
      </c>
      <c r="B4" s="12"/>
      <c r="C4" s="12"/>
      <c r="D4" s="19"/>
      <c r="E4" s="20">
        <v>274422399000</v>
      </c>
      <c r="F4" s="22"/>
      <c r="H4" s="212" t="str">
        <f>IF((SUM(E5:E7,E51,E71))=E4,"😸","🙀")</f>
        <v>😸</v>
      </c>
    </row>
    <row r="5" spans="1:28" ht="14.25" customHeight="1" x14ac:dyDescent="0.2">
      <c r="A5" s="21" t="s">
        <v>9</v>
      </c>
      <c r="B5" s="21" t="s">
        <v>10</v>
      </c>
      <c r="C5" s="21"/>
      <c r="D5" s="21"/>
      <c r="E5" s="217">
        <v>505000000</v>
      </c>
    </row>
    <row r="6" spans="1:28" ht="14.25" customHeight="1" x14ac:dyDescent="0.2">
      <c r="A6" s="21" t="s">
        <v>11</v>
      </c>
      <c r="B6" s="21" t="s">
        <v>12</v>
      </c>
      <c r="C6" s="21"/>
      <c r="D6" s="21"/>
      <c r="E6" s="217">
        <v>8017022000</v>
      </c>
      <c r="F6" s="22"/>
    </row>
    <row r="7" spans="1:28" ht="14.25" customHeight="1" x14ac:dyDescent="0.2">
      <c r="A7" s="21" t="s">
        <v>13</v>
      </c>
      <c r="B7" s="21" t="s">
        <v>14</v>
      </c>
      <c r="C7" s="21"/>
      <c r="D7" s="21"/>
      <c r="E7" s="217">
        <v>192674896000</v>
      </c>
      <c r="F7" s="22"/>
    </row>
    <row r="8" spans="1:28" ht="14.25" customHeight="1" x14ac:dyDescent="0.2">
      <c r="A8" s="26"/>
      <c r="B8" s="21" t="s">
        <v>971</v>
      </c>
      <c r="C8" s="26"/>
      <c r="D8" s="26"/>
      <c r="E8" s="22">
        <v>129765347000</v>
      </c>
      <c r="F8" s="22">
        <v>129765347000</v>
      </c>
      <c r="H8" s="212" t="str">
        <f>IF((SUM(E9:E38))=E8,"😸","🙀")</f>
        <v>😸</v>
      </c>
      <c r="L8" s="215">
        <f>SUM(E9:E38)-E8</f>
        <v>0</v>
      </c>
    </row>
    <row r="9" spans="1:28" ht="14.25" customHeight="1" x14ac:dyDescent="0.2">
      <c r="A9" s="21"/>
      <c r="B9" s="21"/>
      <c r="C9" s="213" t="s">
        <v>1036</v>
      </c>
      <c r="D9" s="213"/>
      <c r="E9" s="22"/>
      <c r="F9" s="22"/>
    </row>
    <row r="10" spans="1:28" ht="14.25" customHeight="1" x14ac:dyDescent="0.2">
      <c r="A10" s="26"/>
      <c r="B10" s="26"/>
      <c r="C10" s="26" t="s">
        <v>1037</v>
      </c>
      <c r="D10" s="26"/>
      <c r="E10" s="22" t="s">
        <v>102</v>
      </c>
      <c r="F10" s="22"/>
    </row>
    <row r="11" spans="1:28" ht="14.25" customHeight="1" x14ac:dyDescent="0.2">
      <c r="A11" s="26"/>
      <c r="B11" s="26"/>
      <c r="C11" s="26"/>
      <c r="D11" s="26" t="s">
        <v>1057</v>
      </c>
      <c r="E11" s="22">
        <v>151286000</v>
      </c>
      <c r="F11" s="22"/>
    </row>
    <row r="12" spans="1:28" ht="14.25" customHeight="1" x14ac:dyDescent="0.2">
      <c r="A12" s="26"/>
      <c r="B12" s="26"/>
      <c r="C12" s="26"/>
      <c r="D12" s="26" t="s">
        <v>1058</v>
      </c>
      <c r="E12" s="22">
        <v>312615000</v>
      </c>
      <c r="F12" s="22"/>
    </row>
    <row r="13" spans="1:28" ht="14.25" customHeight="1" x14ac:dyDescent="0.2">
      <c r="A13" s="26"/>
      <c r="B13" s="26"/>
      <c r="C13" s="26"/>
      <c r="D13" s="26" t="s">
        <v>1059</v>
      </c>
      <c r="E13" s="22">
        <v>10993544000</v>
      </c>
      <c r="F13" s="22"/>
    </row>
    <row r="14" spans="1:28" ht="14.25" customHeight="1" x14ac:dyDescent="0.2">
      <c r="A14" s="26"/>
      <c r="B14" s="26"/>
      <c r="C14" s="26"/>
      <c r="D14" s="26" t="s">
        <v>1060</v>
      </c>
      <c r="E14" s="22">
        <v>5332354000</v>
      </c>
      <c r="F14" s="22"/>
    </row>
    <row r="15" spans="1:28" ht="14.25" customHeight="1" x14ac:dyDescent="0.2">
      <c r="A15" s="26"/>
      <c r="B15" s="26"/>
      <c r="C15" s="26" t="s">
        <v>1061</v>
      </c>
      <c r="D15" s="26"/>
      <c r="E15" s="22" t="s">
        <v>102</v>
      </c>
      <c r="F15" s="22"/>
    </row>
    <row r="16" spans="1:28" ht="14.25" customHeight="1" x14ac:dyDescent="0.2">
      <c r="A16" s="26"/>
      <c r="B16" s="26"/>
      <c r="C16" s="26"/>
      <c r="D16" s="26" t="s">
        <v>1062</v>
      </c>
      <c r="E16" s="22">
        <v>2128459000</v>
      </c>
      <c r="F16" s="22"/>
    </row>
    <row r="17" spans="1:6" ht="14.25" customHeight="1" x14ac:dyDescent="0.2">
      <c r="A17" s="26"/>
      <c r="B17" s="26"/>
      <c r="C17" s="26"/>
      <c r="D17" s="26" t="s">
        <v>719</v>
      </c>
      <c r="E17" s="22">
        <v>1657879000</v>
      </c>
      <c r="F17" s="22"/>
    </row>
    <row r="18" spans="1:6" ht="14.25" customHeight="1" x14ac:dyDescent="0.2">
      <c r="A18" s="26"/>
      <c r="B18" s="26"/>
      <c r="C18" s="26" t="s">
        <v>1040</v>
      </c>
      <c r="D18" s="26"/>
      <c r="E18" s="22">
        <v>3462888000</v>
      </c>
      <c r="F18" s="22"/>
    </row>
    <row r="19" spans="1:6" ht="14.25" customHeight="1" x14ac:dyDescent="0.2">
      <c r="A19" s="21"/>
      <c r="B19" s="21"/>
      <c r="C19" s="213" t="s">
        <v>717</v>
      </c>
      <c r="D19" s="213"/>
      <c r="E19" s="22"/>
      <c r="F19" s="22"/>
    </row>
    <row r="20" spans="1:6" ht="14.25" customHeight="1" x14ac:dyDescent="0.2">
      <c r="A20" s="26"/>
      <c r="B20" s="26"/>
      <c r="C20" s="26" t="s">
        <v>1063</v>
      </c>
      <c r="D20" s="26"/>
      <c r="E20" s="22"/>
      <c r="F20" s="22"/>
    </row>
    <row r="21" spans="1:6" ht="14.25" customHeight="1" x14ac:dyDescent="0.2">
      <c r="A21" s="26"/>
      <c r="B21" s="26"/>
      <c r="C21" s="26"/>
      <c r="D21" s="26" t="s">
        <v>1062</v>
      </c>
      <c r="E21" s="22">
        <v>20245228000</v>
      </c>
      <c r="F21" s="22"/>
    </row>
    <row r="22" spans="1:6" ht="14.25" customHeight="1" x14ac:dyDescent="0.2">
      <c r="A22" s="26"/>
      <c r="B22" s="26"/>
      <c r="C22" s="26"/>
      <c r="D22" s="26" t="s">
        <v>719</v>
      </c>
      <c r="E22" s="22">
        <v>7197130000</v>
      </c>
      <c r="F22" s="22"/>
    </row>
    <row r="23" spans="1:6" ht="14.25" customHeight="1" x14ac:dyDescent="0.2">
      <c r="A23" s="26"/>
      <c r="B23" s="26"/>
      <c r="C23" s="26" t="s">
        <v>1064</v>
      </c>
      <c r="D23" s="26"/>
      <c r="E23" s="22">
        <v>7745432000</v>
      </c>
      <c r="F23" s="22"/>
    </row>
    <row r="24" spans="1:6" ht="14.25" customHeight="1" x14ac:dyDescent="0.2">
      <c r="A24" s="26"/>
      <c r="B24" s="26"/>
      <c r="C24" s="26" t="s">
        <v>982</v>
      </c>
      <c r="D24" s="26"/>
      <c r="E24" s="22">
        <v>4192399000</v>
      </c>
      <c r="F24" s="22"/>
    </row>
    <row r="25" spans="1:6" ht="14.25" customHeight="1" x14ac:dyDescent="0.2">
      <c r="A25" s="26"/>
      <c r="B25" s="26"/>
      <c r="C25" s="26" t="s">
        <v>1043</v>
      </c>
      <c r="D25" s="26"/>
      <c r="E25" s="22">
        <v>2173500000</v>
      </c>
      <c r="F25" s="22"/>
    </row>
    <row r="26" spans="1:6" ht="14.25" customHeight="1" x14ac:dyDescent="0.2">
      <c r="A26" s="26"/>
      <c r="B26" s="26"/>
      <c r="C26" s="26" t="s">
        <v>1065</v>
      </c>
      <c r="D26" s="26"/>
      <c r="E26" s="22">
        <v>5813921000</v>
      </c>
      <c r="F26" s="22"/>
    </row>
    <row r="27" spans="1:6" ht="14.25" customHeight="1" x14ac:dyDescent="0.2">
      <c r="A27" s="21"/>
      <c r="B27" s="21"/>
      <c r="C27" s="213" t="s">
        <v>1045</v>
      </c>
      <c r="D27" s="213"/>
      <c r="E27" s="22" t="s">
        <v>102</v>
      </c>
      <c r="F27" s="22"/>
    </row>
    <row r="28" spans="1:6" ht="14.25" customHeight="1" x14ac:dyDescent="0.2">
      <c r="A28" s="21"/>
      <c r="B28" s="21"/>
      <c r="C28" s="26"/>
      <c r="D28" s="26" t="s">
        <v>1059</v>
      </c>
      <c r="E28" s="22">
        <v>7539954000</v>
      </c>
      <c r="F28" s="22"/>
    </row>
    <row r="29" spans="1:6" ht="14.25" customHeight="1" x14ac:dyDescent="0.2">
      <c r="A29" s="21"/>
      <c r="B29" s="21"/>
      <c r="C29" s="26"/>
      <c r="D29" s="26" t="s">
        <v>1060</v>
      </c>
      <c r="E29" s="22">
        <v>29907196000</v>
      </c>
      <c r="F29" s="22"/>
    </row>
    <row r="30" spans="1:6" ht="14.25" customHeight="1" x14ac:dyDescent="0.2">
      <c r="A30" s="26"/>
      <c r="B30" s="26"/>
      <c r="C30" s="213" t="s">
        <v>990</v>
      </c>
      <c r="D30" s="213"/>
      <c r="E30" s="22"/>
      <c r="F30" s="22"/>
    </row>
    <row r="31" spans="1:6" ht="14.25" customHeight="1" x14ac:dyDescent="0.2">
      <c r="A31" s="21"/>
      <c r="B31" s="21"/>
      <c r="C31" s="26" t="s">
        <v>1066</v>
      </c>
      <c r="D31" s="26"/>
      <c r="E31" s="22">
        <v>904660000</v>
      </c>
      <c r="F31" s="22"/>
    </row>
    <row r="32" spans="1:6" ht="14.25" customHeight="1" x14ac:dyDescent="0.2">
      <c r="A32" s="21"/>
      <c r="B32" s="21"/>
      <c r="C32" s="26" t="s">
        <v>1067</v>
      </c>
      <c r="D32" s="26"/>
      <c r="E32" s="22">
        <v>3941704000</v>
      </c>
      <c r="F32" s="22"/>
    </row>
    <row r="33" spans="1:9" ht="14.25" customHeight="1" x14ac:dyDescent="0.2">
      <c r="A33" s="21"/>
      <c r="B33" s="21"/>
      <c r="C33" s="26" t="s">
        <v>29</v>
      </c>
      <c r="D33" s="26"/>
      <c r="E33" s="22">
        <v>3717604000</v>
      </c>
      <c r="F33" s="22"/>
    </row>
    <row r="34" spans="1:9" ht="14.25" customHeight="1" x14ac:dyDescent="0.2">
      <c r="A34" s="21"/>
      <c r="B34" s="21"/>
      <c r="C34" s="26" t="s">
        <v>32</v>
      </c>
      <c r="D34" s="26"/>
      <c r="E34" s="22"/>
      <c r="F34" s="22"/>
    </row>
    <row r="35" spans="1:9" ht="14.25" customHeight="1" x14ac:dyDescent="0.2">
      <c r="A35" s="21"/>
      <c r="B35" s="21"/>
      <c r="C35" s="26"/>
      <c r="D35" s="26" t="s">
        <v>1068</v>
      </c>
      <c r="E35" s="22">
        <v>1088254000</v>
      </c>
      <c r="F35" s="22"/>
    </row>
    <row r="36" spans="1:9" ht="14.25" customHeight="1" x14ac:dyDescent="0.2">
      <c r="A36" s="21"/>
      <c r="B36" s="21"/>
      <c r="C36" s="26"/>
      <c r="D36" s="26" t="s">
        <v>1069</v>
      </c>
      <c r="E36" s="22">
        <v>6450799000</v>
      </c>
      <c r="F36" s="22"/>
    </row>
    <row r="37" spans="1:9" ht="14.25" customHeight="1" x14ac:dyDescent="0.2">
      <c r="A37" s="21"/>
      <c r="B37" s="21"/>
      <c r="C37" s="26" t="s">
        <v>1070</v>
      </c>
      <c r="D37" s="26"/>
      <c r="E37" s="22">
        <v>1089744000</v>
      </c>
      <c r="F37" s="22"/>
    </row>
    <row r="38" spans="1:9" ht="14.25" customHeight="1" x14ac:dyDescent="0.2">
      <c r="A38" s="21"/>
      <c r="B38" s="21"/>
      <c r="C38" s="26" t="s">
        <v>105</v>
      </c>
      <c r="D38" s="26"/>
      <c r="E38" s="22">
        <v>3718797000</v>
      </c>
      <c r="F38" s="22"/>
    </row>
    <row r="39" spans="1:9" ht="14.25" customHeight="1" x14ac:dyDescent="0.2">
      <c r="A39" s="26"/>
      <c r="B39" s="21" t="s">
        <v>995</v>
      </c>
      <c r="C39" s="26"/>
      <c r="D39" s="26"/>
      <c r="E39" s="22">
        <v>42283158000</v>
      </c>
      <c r="F39" s="22">
        <v>42283158000</v>
      </c>
      <c r="H39" s="212" t="str">
        <f>IF((SUM(E40:E42))=E39,"😸","🙀")</f>
        <v>😸</v>
      </c>
    </row>
    <row r="40" spans="1:9" ht="14.25" customHeight="1" x14ac:dyDescent="0.2">
      <c r="A40" s="21"/>
      <c r="B40" s="21"/>
      <c r="C40" s="213" t="s">
        <v>1046</v>
      </c>
      <c r="D40" s="213"/>
      <c r="E40" s="22">
        <v>38633158000</v>
      </c>
      <c r="F40" s="22"/>
      <c r="I40" s="212" t="str">
        <f t="shared" ref="I40:I42" si="0">IF($E$39-(($E$40:$E$42)-E41),"😸","🙀")</f>
        <v>😸</v>
      </c>
    </row>
    <row r="41" spans="1:9" ht="14.25" customHeight="1" x14ac:dyDescent="0.2">
      <c r="A41" s="26"/>
      <c r="B41" s="26"/>
      <c r="C41" s="213" t="s">
        <v>1071</v>
      </c>
      <c r="D41" s="213"/>
      <c r="E41" s="22">
        <v>3000000000</v>
      </c>
      <c r="F41" s="22"/>
      <c r="I41" s="212" t="str">
        <f t="shared" si="0"/>
        <v>😸</v>
      </c>
    </row>
    <row r="42" spans="1:9" ht="14.25" customHeight="1" x14ac:dyDescent="0.2">
      <c r="A42" s="26"/>
      <c r="B42" s="26"/>
      <c r="C42" s="213" t="s">
        <v>1047</v>
      </c>
      <c r="D42" s="213"/>
      <c r="E42" s="22">
        <v>650000000</v>
      </c>
      <c r="F42" s="22"/>
      <c r="I42" s="212" t="str">
        <f t="shared" si="0"/>
        <v>😸</v>
      </c>
    </row>
    <row r="43" spans="1:9" ht="14.25" customHeight="1" x14ac:dyDescent="0.2">
      <c r="A43" s="26"/>
      <c r="B43" s="21" t="s">
        <v>998</v>
      </c>
      <c r="C43" s="26"/>
      <c r="D43" s="26"/>
      <c r="E43" s="22">
        <v>20626391000</v>
      </c>
      <c r="F43" s="22">
        <v>20626391000</v>
      </c>
      <c r="H43" s="212" t="str">
        <f>IF((SUM(E44:E49))=E43,"😸","🙀")</f>
        <v>😸</v>
      </c>
    </row>
    <row r="44" spans="1:9" ht="14.25" customHeight="1" x14ac:dyDescent="0.2">
      <c r="A44" s="21"/>
      <c r="B44" s="21"/>
      <c r="C44" s="213" t="s">
        <v>1048</v>
      </c>
      <c r="D44" s="213"/>
      <c r="E44" s="2" t="s">
        <v>102</v>
      </c>
      <c r="F44" s="22"/>
    </row>
    <row r="45" spans="1:9" ht="14.25" customHeight="1" x14ac:dyDescent="0.2">
      <c r="A45" s="26"/>
      <c r="B45" s="26"/>
      <c r="C45" s="26" t="s">
        <v>1072</v>
      </c>
      <c r="D45" s="37"/>
      <c r="E45" s="22">
        <v>1685513000</v>
      </c>
      <c r="F45" s="22"/>
    </row>
    <row r="46" spans="1:9" ht="14.25" customHeight="1" x14ac:dyDescent="0.2">
      <c r="A46" s="26"/>
      <c r="B46" s="26"/>
      <c r="C46" s="26" t="s">
        <v>1073</v>
      </c>
      <c r="D46" s="37"/>
      <c r="E46" s="22">
        <v>2116360000</v>
      </c>
      <c r="F46" s="22"/>
    </row>
    <row r="47" spans="1:9" ht="14.25" customHeight="1" x14ac:dyDescent="0.2">
      <c r="A47" s="26"/>
      <c r="B47" s="26"/>
      <c r="C47" s="26" t="s">
        <v>1074</v>
      </c>
      <c r="D47" s="37"/>
      <c r="E47" s="22">
        <v>16489518000</v>
      </c>
      <c r="F47" s="22"/>
    </row>
    <row r="48" spans="1:9" ht="14.25" customHeight="1" x14ac:dyDescent="0.2">
      <c r="A48" s="26"/>
      <c r="B48" s="26"/>
      <c r="C48" s="213" t="s">
        <v>1052</v>
      </c>
      <c r="D48" s="213"/>
      <c r="E48" s="22">
        <v>320000000</v>
      </c>
      <c r="F48" s="22"/>
    </row>
    <row r="49" spans="1:15" ht="14.25" customHeight="1" x14ac:dyDescent="0.2">
      <c r="A49" s="21"/>
      <c r="B49" s="26"/>
      <c r="C49" s="213" t="s">
        <v>1053</v>
      </c>
      <c r="D49" s="213"/>
      <c r="E49" s="22">
        <v>15000000</v>
      </c>
      <c r="F49" s="22"/>
    </row>
    <row r="50" spans="1:15" ht="14.25" customHeight="1" x14ac:dyDescent="0.2">
      <c r="A50" s="26"/>
      <c r="B50" s="26"/>
      <c r="C50" s="26"/>
      <c r="D50" s="37"/>
      <c r="E50" s="22"/>
      <c r="F50" s="22"/>
    </row>
    <row r="51" spans="1:15" ht="14.25" customHeight="1" x14ac:dyDescent="0.2">
      <c r="A51" s="21"/>
      <c r="B51" s="21"/>
      <c r="C51" s="214" t="s">
        <v>89</v>
      </c>
      <c r="D51" s="214"/>
      <c r="E51" s="218">
        <v>50279216000</v>
      </c>
      <c r="F51" s="22"/>
      <c r="H51" s="212" t="str">
        <f>IF((SUM(E52,E55,E59,E62,E69))=E51,"😸","🙀")</f>
        <v>🙀</v>
      </c>
      <c r="L51" s="215">
        <f>SUM(E52,E59,E62,E69)-E51</f>
        <v>1000000</v>
      </c>
    </row>
    <row r="52" spans="1:15" ht="14.25" customHeight="1" x14ac:dyDescent="0.2">
      <c r="A52" s="26"/>
      <c r="B52" s="26"/>
      <c r="C52" s="26" t="s">
        <v>676</v>
      </c>
      <c r="D52" s="37"/>
      <c r="E52" s="22">
        <v>15426420000</v>
      </c>
      <c r="I52" s="212" t="str">
        <f>IF(SUM(E53,E54,E55,E58)=E52,"😸","🙀")</f>
        <v>😸</v>
      </c>
    </row>
    <row r="53" spans="1:15" ht="14.25" customHeight="1" x14ac:dyDescent="0.2">
      <c r="A53" s="26"/>
      <c r="B53" s="26"/>
      <c r="C53" s="26"/>
      <c r="D53" s="37" t="s">
        <v>677</v>
      </c>
      <c r="E53" s="22">
        <v>2267613000</v>
      </c>
      <c r="F53" s="22"/>
    </row>
    <row r="54" spans="1:15" ht="14.25" customHeight="1" x14ac:dyDescent="0.2">
      <c r="A54" s="26"/>
      <c r="B54" s="26"/>
      <c r="C54" s="26"/>
      <c r="D54" s="37" t="s">
        <v>1075</v>
      </c>
      <c r="E54" s="22">
        <v>56800000</v>
      </c>
      <c r="F54" s="22"/>
    </row>
    <row r="55" spans="1:15" ht="14.25" customHeight="1" x14ac:dyDescent="0.2">
      <c r="A55" s="26"/>
      <c r="B55" s="26"/>
      <c r="D55" s="26" t="s">
        <v>678</v>
      </c>
      <c r="E55" s="22">
        <v>12771007000</v>
      </c>
      <c r="F55" s="22"/>
    </row>
    <row r="56" spans="1:15" ht="14.25" customHeight="1" x14ac:dyDescent="0.2">
      <c r="A56" s="26"/>
      <c r="B56" s="26"/>
      <c r="C56" s="26"/>
      <c r="D56" s="69" t="s">
        <v>1076</v>
      </c>
      <c r="E56" s="22">
        <v>10000000</v>
      </c>
      <c r="F56" s="22">
        <v>10000000</v>
      </c>
    </row>
    <row r="57" spans="1:15" ht="14.25" customHeight="1" x14ac:dyDescent="0.2">
      <c r="A57" s="26"/>
      <c r="B57" s="26"/>
      <c r="C57" s="26"/>
      <c r="D57" s="69" t="s">
        <v>1077</v>
      </c>
      <c r="E57" s="22">
        <v>500000000</v>
      </c>
      <c r="F57" s="22">
        <v>500000000</v>
      </c>
    </row>
    <row r="58" spans="1:15" ht="14.25" customHeight="1" x14ac:dyDescent="0.2">
      <c r="A58" s="26"/>
      <c r="B58" s="26"/>
      <c r="D58" s="26" t="s">
        <v>1078</v>
      </c>
      <c r="E58" s="22">
        <v>331000000</v>
      </c>
      <c r="F58" s="22"/>
    </row>
    <row r="59" spans="1:15" ht="14.25" customHeight="1" x14ac:dyDescent="0.2">
      <c r="A59" s="26"/>
      <c r="B59" s="26"/>
      <c r="C59" s="26" t="s">
        <v>679</v>
      </c>
      <c r="D59" s="26"/>
      <c r="E59" s="22">
        <v>1955448000</v>
      </c>
      <c r="F59" s="22">
        <v>1955448000</v>
      </c>
      <c r="I59" s="212" t="str">
        <f>IF(SUM(E60:E61)=E59,"😸","🙀")</f>
        <v>😸</v>
      </c>
    </row>
    <row r="60" spans="1:15" ht="14.25" customHeight="1" x14ac:dyDescent="0.2">
      <c r="A60" s="26"/>
      <c r="B60" s="26"/>
      <c r="C60" s="26"/>
      <c r="D60" s="26" t="s">
        <v>1002</v>
      </c>
      <c r="E60" s="22">
        <v>827748000</v>
      </c>
      <c r="F60" s="22"/>
    </row>
    <row r="61" spans="1:15" ht="14.25" customHeight="1" x14ac:dyDescent="0.2">
      <c r="A61" s="26"/>
      <c r="B61" s="26"/>
      <c r="C61" s="26"/>
      <c r="D61" s="26" t="s">
        <v>680</v>
      </c>
      <c r="E61" s="22">
        <v>1127700000</v>
      </c>
      <c r="F61" s="22"/>
    </row>
    <row r="62" spans="1:15" ht="14.25" customHeight="1" x14ac:dyDescent="0.2">
      <c r="A62" s="26"/>
      <c r="B62" s="26"/>
      <c r="C62" s="26" t="s">
        <v>1003</v>
      </c>
      <c r="D62" s="26"/>
      <c r="E62" s="219">
        <v>30745180000</v>
      </c>
      <c r="F62" s="22">
        <v>30745180000</v>
      </c>
      <c r="I62" s="212" t="str">
        <f>IF(SUM(E63:E67)=E62,"😸","🙀")</f>
        <v>🙀</v>
      </c>
      <c r="L62" s="215">
        <f>SUM(E63:E68)-E62</f>
        <v>-1000000</v>
      </c>
      <c r="N62" s="220"/>
    </row>
    <row r="63" spans="1:15" ht="14.25" customHeight="1" x14ac:dyDescent="0.2">
      <c r="A63" s="26"/>
      <c r="B63" s="26"/>
      <c r="C63" s="26"/>
      <c r="D63" s="26" t="s">
        <v>683</v>
      </c>
      <c r="E63" s="221">
        <v>13335094000</v>
      </c>
      <c r="F63" s="22"/>
      <c r="L63" s="344" t="s">
        <v>1079</v>
      </c>
      <c r="M63" s="345" t="s">
        <v>1080</v>
      </c>
      <c r="N63" s="335"/>
      <c r="O63" s="217">
        <v>505000000</v>
      </c>
    </row>
    <row r="64" spans="1:15" ht="14.25" customHeight="1" x14ac:dyDescent="0.2">
      <c r="A64" s="26"/>
      <c r="B64" s="26"/>
      <c r="C64" s="26"/>
      <c r="D64" s="26" t="s">
        <v>684</v>
      </c>
      <c r="E64" s="221">
        <v>1805965000</v>
      </c>
      <c r="F64" s="22"/>
      <c r="L64" s="335"/>
      <c r="M64" s="335"/>
      <c r="N64" s="335"/>
      <c r="O64" s="217">
        <v>8017022000</v>
      </c>
    </row>
    <row r="65" spans="1:16" ht="14.25" customHeight="1" x14ac:dyDescent="0.2">
      <c r="A65" s="26"/>
      <c r="B65" s="26"/>
      <c r="C65" s="26"/>
      <c r="D65" s="26" t="s">
        <v>686</v>
      </c>
      <c r="E65" s="221">
        <v>12624195000</v>
      </c>
      <c r="F65" s="22"/>
      <c r="L65" s="335"/>
      <c r="M65" s="335"/>
      <c r="N65" s="335"/>
      <c r="O65" s="217">
        <v>192674896000</v>
      </c>
    </row>
    <row r="66" spans="1:16" ht="14.25" customHeight="1" x14ac:dyDescent="0.2">
      <c r="A66" s="26"/>
      <c r="B66" s="26"/>
      <c r="C66" s="26"/>
      <c r="D66" s="26" t="s">
        <v>688</v>
      </c>
      <c r="E66" s="221">
        <v>1511492000</v>
      </c>
      <c r="F66" s="22"/>
      <c r="L66" s="335"/>
      <c r="O66" s="218">
        <v>50279216000</v>
      </c>
    </row>
    <row r="67" spans="1:16" ht="14.25" customHeight="1" x14ac:dyDescent="0.2">
      <c r="A67" s="26"/>
      <c r="B67" s="26"/>
      <c r="D67" s="26" t="s">
        <v>1081</v>
      </c>
      <c r="E67" s="221">
        <v>83000000</v>
      </c>
      <c r="F67" s="22"/>
      <c r="L67" s="335"/>
      <c r="O67" s="217">
        <v>22946265000</v>
      </c>
    </row>
    <row r="68" spans="1:16" ht="14.25" customHeight="1" x14ac:dyDescent="0.2">
      <c r="A68" s="26"/>
      <c r="B68" s="26"/>
      <c r="C68" s="26"/>
      <c r="D68" s="26" t="s">
        <v>1082</v>
      </c>
      <c r="E68" s="221">
        <v>1384434000</v>
      </c>
      <c r="F68" s="22"/>
      <c r="L68" s="335"/>
      <c r="O68" s="72">
        <f>SUM(O63:O67)</f>
        <v>274422399000</v>
      </c>
      <c r="P68" s="20">
        <v>274422399000</v>
      </c>
    </row>
    <row r="69" spans="1:16" ht="14.25" customHeight="1" x14ac:dyDescent="0.2">
      <c r="A69" s="26"/>
      <c r="B69" s="26"/>
      <c r="C69" s="26" t="s">
        <v>1022</v>
      </c>
      <c r="D69" s="26"/>
      <c r="E69" s="22">
        <v>2153168000</v>
      </c>
      <c r="F69" s="22"/>
      <c r="L69" s="335"/>
      <c r="P69" s="222" t="s">
        <v>1083</v>
      </c>
    </row>
    <row r="70" spans="1:16" ht="14.25" customHeight="1" x14ac:dyDescent="0.2">
      <c r="A70" s="26"/>
      <c r="B70" s="26"/>
      <c r="C70" s="26"/>
      <c r="D70" s="26"/>
      <c r="E70" s="22"/>
      <c r="F70" s="22"/>
      <c r="L70" s="335"/>
    </row>
    <row r="71" spans="1:16" ht="14.25" customHeight="1" x14ac:dyDescent="0.2">
      <c r="A71" s="21"/>
      <c r="B71" s="21"/>
      <c r="C71" s="214" t="s">
        <v>93</v>
      </c>
      <c r="D71" s="214"/>
      <c r="E71" s="217">
        <v>22946265000</v>
      </c>
      <c r="F71" s="22">
        <v>22946265000</v>
      </c>
      <c r="H71" s="212" t="str">
        <f>IF((SUM(E72:E73))=E71,"😸","🙀")</f>
        <v>😸</v>
      </c>
      <c r="L71" s="335"/>
      <c r="M71" s="345" t="s">
        <v>1084</v>
      </c>
      <c r="N71" s="335"/>
      <c r="O71" s="22">
        <v>15426420000</v>
      </c>
      <c r="P71" s="22">
        <v>15426420000</v>
      </c>
    </row>
    <row r="72" spans="1:16" ht="14.25" customHeight="1" x14ac:dyDescent="0.2">
      <c r="A72" s="26"/>
      <c r="B72" s="21"/>
      <c r="C72" s="26" t="s">
        <v>679</v>
      </c>
      <c r="D72" s="26"/>
      <c r="E72" s="22">
        <v>3610672000</v>
      </c>
      <c r="F72" s="22"/>
      <c r="L72" s="335"/>
      <c r="M72" s="335"/>
      <c r="N72" s="335"/>
      <c r="O72" s="22">
        <v>1955448000</v>
      </c>
      <c r="P72" s="22">
        <v>1955448000</v>
      </c>
    </row>
    <row r="73" spans="1:16" ht="14.25" customHeight="1" x14ac:dyDescent="0.2">
      <c r="A73" s="26"/>
      <c r="B73" s="26"/>
      <c r="C73" s="26" t="s">
        <v>1003</v>
      </c>
      <c r="D73" s="37"/>
      <c r="E73" s="22">
        <v>19335593000</v>
      </c>
      <c r="F73" s="22"/>
      <c r="L73" s="335"/>
      <c r="M73" s="335"/>
      <c r="N73" s="335"/>
      <c r="O73" s="219">
        <v>30745180000</v>
      </c>
      <c r="P73" s="219">
        <v>30744180000</v>
      </c>
    </row>
    <row r="74" spans="1:16" ht="14.25" customHeight="1" x14ac:dyDescent="0.2">
      <c r="A74" s="26"/>
      <c r="B74" s="26"/>
      <c r="C74" s="26"/>
      <c r="D74" s="37" t="s">
        <v>683</v>
      </c>
      <c r="E74" s="22">
        <v>11823410000</v>
      </c>
      <c r="F74" s="22"/>
      <c r="O74" s="22">
        <v>2153168000</v>
      </c>
      <c r="P74" s="22">
        <v>2153168000</v>
      </c>
    </row>
    <row r="75" spans="1:16" ht="14.25" customHeight="1" x14ac:dyDescent="0.2">
      <c r="A75" s="26"/>
      <c r="B75" s="26"/>
      <c r="C75" s="26"/>
      <c r="D75" s="37" t="s">
        <v>684</v>
      </c>
      <c r="E75" s="22">
        <v>7512183000</v>
      </c>
      <c r="F75" s="22"/>
      <c r="O75" s="142">
        <f t="shared" ref="O75:P75" si="1">SUM(O71:O74)</f>
        <v>50280216000</v>
      </c>
      <c r="P75" s="223">
        <f t="shared" si="1"/>
        <v>50279216000</v>
      </c>
    </row>
    <row r="76" spans="1:16" ht="14.25" customHeight="1" x14ac:dyDescent="0.2">
      <c r="A76" s="26"/>
      <c r="B76" s="26"/>
      <c r="C76" s="26"/>
      <c r="D76" s="26"/>
      <c r="E76" s="22"/>
      <c r="F76" s="22"/>
    </row>
    <row r="77" spans="1:16" ht="14.25" customHeight="1" x14ac:dyDescent="0.2">
      <c r="A77" s="12" t="s">
        <v>96</v>
      </c>
      <c r="B77" s="12"/>
      <c r="C77" s="12"/>
      <c r="D77" s="86"/>
      <c r="E77" s="20">
        <f>SUM(E2:E4)</f>
        <v>290470888000</v>
      </c>
      <c r="F77" s="20">
        <f>SUM(F2:F76)</f>
        <v>248831789000</v>
      </c>
      <c r="H77" s="212" t="str">
        <f>IF(F77&lt;E4,"😸","🙀")</f>
        <v>😸</v>
      </c>
      <c r="P77" s="224">
        <v>50279216000</v>
      </c>
    </row>
    <row r="78" spans="1:16" ht="14.25" customHeight="1" x14ac:dyDescent="0.2">
      <c r="E78" s="184" t="s">
        <v>97</v>
      </c>
      <c r="F78" s="62">
        <f>(F77/E77)</f>
        <v>0.85664966535303877</v>
      </c>
      <c r="P78" s="345" t="s">
        <v>1085</v>
      </c>
    </row>
    <row r="79" spans="1:16" ht="14.25" customHeight="1" x14ac:dyDescent="0.2">
      <c r="C79" s="2"/>
      <c r="E79" s="184" t="s">
        <v>98</v>
      </c>
      <c r="F79" s="62">
        <f>(F77/E4)</f>
        <v>0.90674737159483831</v>
      </c>
      <c r="P79" s="335"/>
    </row>
    <row r="80" spans="1:16" ht="14.25" customHeight="1" x14ac:dyDescent="0.2">
      <c r="C80" s="2"/>
      <c r="E80" s="84" t="s">
        <v>99</v>
      </c>
      <c r="F80" s="62">
        <f>E4/E77</f>
        <v>0.94475009488730588</v>
      </c>
      <c r="P80" s="335"/>
    </row>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sheetData>
  <mergeCells count="5">
    <mergeCell ref="H1:J1"/>
    <mergeCell ref="L63:L73"/>
    <mergeCell ref="M63:N65"/>
    <mergeCell ref="M71:N73"/>
    <mergeCell ref="P78:P80"/>
  </mergeCells>
  <conditionalFormatting sqref="H1:J1 H4 H8 L8 H39 I40:I42 H43 H51 L51 I52 I59 I62 L62 H71 H77">
    <cfRule type="containsText" dxfId="3" priority="1" operator="containsText" text="😸">
      <formula>NOT(ISERROR(SEARCH(("😸"),(H1))))</formula>
    </cfRule>
    <cfRule type="containsText" dxfId="2" priority="2" operator="containsText" text="🙀">
      <formula>NOT(ISERROR(SEARCH(("🙀"),(H1))))</formula>
    </cfRule>
  </conditionalFormatting>
  <hyperlinks>
    <hyperlink ref="L63" r:id="rId1" xr:uid="{00000000-0004-0000-0F00-000000000000}"/>
  </hyperlinks>
  <pageMargins left="0.7" right="0.7" top="0.75" bottom="0.75" header="0" footer="0"/>
  <pageSetup orientation="portrait"/>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93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28" width="8.6640625" customWidth="1"/>
  </cols>
  <sheetData>
    <row r="1" spans="1:28" ht="14.25" customHeight="1" x14ac:dyDescent="0.2">
      <c r="A1" s="4" t="s">
        <v>0</v>
      </c>
      <c r="B1" s="5"/>
      <c r="C1" s="5"/>
      <c r="D1" s="5"/>
      <c r="E1" s="6" t="s">
        <v>1086</v>
      </c>
      <c r="F1" s="6" t="s">
        <v>1087</v>
      </c>
      <c r="G1" s="10"/>
      <c r="H1" s="343" t="s">
        <v>1035</v>
      </c>
      <c r="I1" s="335"/>
      <c r="J1" s="335"/>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5195607000</v>
      </c>
      <c r="F2" s="22"/>
    </row>
    <row r="3" spans="1:28" ht="14.25" customHeight="1" x14ac:dyDescent="0.2">
      <c r="A3" s="12" t="s">
        <v>7</v>
      </c>
      <c r="B3" s="12"/>
      <c r="C3" s="12"/>
      <c r="D3" s="13"/>
      <c r="E3" s="14">
        <v>10208305000</v>
      </c>
      <c r="F3" s="22"/>
    </row>
    <row r="4" spans="1:28" ht="14.25" customHeight="1" x14ac:dyDescent="0.2">
      <c r="A4" s="12" t="s">
        <v>8</v>
      </c>
      <c r="B4" s="12"/>
      <c r="C4" s="12"/>
      <c r="D4" s="19"/>
      <c r="E4" s="20">
        <v>191230135000</v>
      </c>
      <c r="F4" s="22"/>
      <c r="H4" s="212" t="str">
        <f>IF((SUM(E5:E7,E12:E13))=E4,"😸","🙀")</f>
        <v>😸</v>
      </c>
    </row>
    <row r="5" spans="1:28" ht="14.25" customHeight="1" x14ac:dyDescent="0.2">
      <c r="A5" s="21" t="s">
        <v>9</v>
      </c>
      <c r="B5" s="21" t="s">
        <v>10</v>
      </c>
      <c r="C5" s="21"/>
      <c r="D5" s="21"/>
      <c r="E5" s="22">
        <v>300000000</v>
      </c>
    </row>
    <row r="6" spans="1:28" ht="14.25" customHeight="1" x14ac:dyDescent="0.2">
      <c r="A6" s="21" t="s">
        <v>11</v>
      </c>
      <c r="B6" s="21" t="s">
        <v>12</v>
      </c>
      <c r="C6" s="21"/>
      <c r="D6" s="21"/>
      <c r="E6" s="22">
        <v>5824971000</v>
      </c>
      <c r="F6" s="22"/>
    </row>
    <row r="7" spans="1:28" ht="14.25" customHeight="1" x14ac:dyDescent="0.2">
      <c r="A7" s="21" t="s">
        <v>13</v>
      </c>
      <c r="B7" s="21" t="s">
        <v>14</v>
      </c>
      <c r="C7" s="21"/>
      <c r="D7" s="21"/>
      <c r="E7" s="22">
        <v>141077265000</v>
      </c>
      <c r="F7" s="22"/>
      <c r="H7" s="212" t="str">
        <f>IF((SUM(E8:E10))=E7,"😸","🙀")</f>
        <v>😸</v>
      </c>
    </row>
    <row r="8" spans="1:28" ht="14.25" customHeight="1" x14ac:dyDescent="0.2">
      <c r="A8" s="26"/>
      <c r="B8" s="21" t="s">
        <v>971</v>
      </c>
      <c r="C8" s="26"/>
      <c r="D8" s="26"/>
      <c r="E8" s="22">
        <v>94286423000</v>
      </c>
      <c r="F8" s="22">
        <v>94286423000</v>
      </c>
      <c r="I8" s="212" t="str">
        <f t="shared" ref="I8:I10" si="0">IF($E$39-(($E$8:$E$10)-E9),"😸","🙀")</f>
        <v>😸</v>
      </c>
    </row>
    <row r="9" spans="1:28" ht="14.25" customHeight="1" x14ac:dyDescent="0.2">
      <c r="A9" s="26"/>
      <c r="B9" s="21" t="s">
        <v>995</v>
      </c>
      <c r="C9" s="26"/>
      <c r="D9" s="26"/>
      <c r="E9" s="22">
        <v>30001169000</v>
      </c>
      <c r="F9" s="22">
        <v>30001169000</v>
      </c>
      <c r="I9" s="212" t="str">
        <f t="shared" si="0"/>
        <v>😸</v>
      </c>
    </row>
    <row r="10" spans="1:28" ht="14.25" customHeight="1" x14ac:dyDescent="0.2">
      <c r="A10" s="26"/>
      <c r="B10" s="21" t="s">
        <v>998</v>
      </c>
      <c r="C10" s="26"/>
      <c r="D10" s="26"/>
      <c r="E10" s="22">
        <v>16789673000</v>
      </c>
      <c r="F10" s="22">
        <v>16789673000</v>
      </c>
      <c r="I10" s="212" t="str">
        <f t="shared" si="0"/>
        <v>😸</v>
      </c>
    </row>
    <row r="11" spans="1:28" ht="14.25" customHeight="1" x14ac:dyDescent="0.2">
      <c r="A11" s="26"/>
      <c r="B11" s="26"/>
      <c r="C11" s="26"/>
      <c r="D11" s="26"/>
      <c r="F11" s="22"/>
    </row>
    <row r="12" spans="1:28" ht="14.25" customHeight="1" x14ac:dyDescent="0.2">
      <c r="A12" s="21"/>
      <c r="B12" s="26"/>
      <c r="C12" s="225" t="s">
        <v>1088</v>
      </c>
      <c r="D12" s="225"/>
      <c r="E12" s="22">
        <v>24517569000</v>
      </c>
      <c r="F12" s="22">
        <v>24517569000</v>
      </c>
    </row>
    <row r="13" spans="1:28" ht="14.25" customHeight="1" x14ac:dyDescent="0.2">
      <c r="A13" s="26"/>
      <c r="B13" s="26"/>
      <c r="C13" s="225" t="s">
        <v>728</v>
      </c>
      <c r="D13" s="225"/>
      <c r="E13" s="22">
        <v>19510330000</v>
      </c>
      <c r="F13" s="22">
        <v>19510330000</v>
      </c>
    </row>
    <row r="14" spans="1:28" ht="14.25" customHeight="1" x14ac:dyDescent="0.2">
      <c r="A14" s="26"/>
      <c r="B14" s="26"/>
      <c r="C14" s="26"/>
      <c r="D14" s="26"/>
      <c r="E14" s="22"/>
      <c r="F14" s="22">
        <f>E14</f>
        <v>0</v>
      </c>
    </row>
    <row r="15" spans="1:28" ht="14.25" customHeight="1" x14ac:dyDescent="0.2">
      <c r="A15" s="21" t="s">
        <v>1089</v>
      </c>
      <c r="B15" s="26"/>
      <c r="C15" s="26"/>
      <c r="D15" s="26"/>
      <c r="E15" s="22"/>
    </row>
    <row r="16" spans="1:28" ht="14.25" customHeight="1" x14ac:dyDescent="0.2">
      <c r="A16" s="26"/>
      <c r="B16" s="26"/>
      <c r="C16" s="226" t="s">
        <v>1090</v>
      </c>
      <c r="D16" s="227"/>
      <c r="E16" s="22">
        <v>9960229000</v>
      </c>
      <c r="F16" s="22"/>
    </row>
    <row r="17" spans="1:6" ht="14.25" customHeight="1" x14ac:dyDescent="0.2">
      <c r="A17" s="26"/>
      <c r="B17" s="26"/>
      <c r="C17" s="226" t="s">
        <v>1091</v>
      </c>
      <c r="D17" s="227"/>
      <c r="E17" s="22">
        <v>1036718000</v>
      </c>
      <c r="F17" s="22"/>
    </row>
    <row r="18" spans="1:6" ht="14.25" customHeight="1" x14ac:dyDescent="0.2">
      <c r="A18" s="26"/>
      <c r="B18" s="26"/>
      <c r="C18" s="226" t="s">
        <v>1092</v>
      </c>
      <c r="D18" s="227"/>
      <c r="E18" s="22">
        <v>1212764000</v>
      </c>
      <c r="F18" s="22"/>
    </row>
    <row r="19" spans="1:6" ht="14.25" customHeight="1" x14ac:dyDescent="0.2">
      <c r="A19" s="26"/>
      <c r="B19" s="26"/>
      <c r="C19" s="226" t="s">
        <v>1093</v>
      </c>
      <c r="D19" s="227"/>
      <c r="E19" s="22">
        <v>4980140000</v>
      </c>
      <c r="F19" s="22"/>
    </row>
    <row r="20" spans="1:6" ht="14.25" customHeight="1" x14ac:dyDescent="0.2">
      <c r="A20" s="26"/>
      <c r="B20" s="26"/>
      <c r="C20" s="226" t="s">
        <v>1094</v>
      </c>
      <c r="D20" s="227"/>
      <c r="E20" s="22">
        <v>7309494000</v>
      </c>
      <c r="F20" s="22"/>
    </row>
    <row r="21" spans="1:6" ht="14.25" customHeight="1" x14ac:dyDescent="0.2">
      <c r="A21" s="26"/>
      <c r="B21" s="26"/>
      <c r="C21" s="226" t="s">
        <v>1095</v>
      </c>
      <c r="D21" s="227"/>
      <c r="E21" s="22" t="s">
        <v>1096</v>
      </c>
      <c r="F21" s="22"/>
    </row>
    <row r="22" spans="1:6" ht="14.25" customHeight="1" x14ac:dyDescent="0.2">
      <c r="A22" s="26"/>
      <c r="B22" s="26"/>
      <c r="C22" s="226" t="s">
        <v>1097</v>
      </c>
      <c r="D22" s="227"/>
      <c r="E22" s="22" t="s">
        <v>1096</v>
      </c>
      <c r="F22" s="22"/>
    </row>
    <row r="23" spans="1:6" ht="14.25" customHeight="1" x14ac:dyDescent="0.2">
      <c r="A23" s="26"/>
      <c r="B23" s="26"/>
      <c r="C23" s="226" t="s">
        <v>1098</v>
      </c>
      <c r="D23" s="227"/>
      <c r="E23" s="22">
        <v>650000000</v>
      </c>
      <c r="F23" s="22"/>
    </row>
    <row r="24" spans="1:6" ht="14.25" customHeight="1" x14ac:dyDescent="0.2">
      <c r="A24" s="26"/>
      <c r="B24" s="26"/>
      <c r="C24" s="26"/>
      <c r="D24" s="37"/>
      <c r="E24" s="22"/>
      <c r="F24" s="22">
        <f t="shared" ref="F24:F25" si="1">E24</f>
        <v>0</v>
      </c>
    </row>
    <row r="25" spans="1:6" ht="14.25" customHeight="1" x14ac:dyDescent="0.2">
      <c r="A25" s="26"/>
      <c r="B25" s="26"/>
      <c r="C25" s="26"/>
      <c r="D25" s="37"/>
      <c r="E25" s="22"/>
      <c r="F25" s="22">
        <f t="shared" si="1"/>
        <v>0</v>
      </c>
    </row>
    <row r="26" spans="1:6" ht="14.25" customHeight="1" x14ac:dyDescent="0.2">
      <c r="A26" s="26"/>
      <c r="B26" s="26"/>
      <c r="C26" s="26"/>
      <c r="D26" s="26"/>
      <c r="E26" s="22"/>
      <c r="F26" s="22"/>
    </row>
    <row r="27" spans="1:6" ht="14.25" customHeight="1" x14ac:dyDescent="0.2">
      <c r="A27" s="12" t="s">
        <v>96</v>
      </c>
      <c r="B27" s="12"/>
      <c r="C27" s="12"/>
      <c r="D27" s="86"/>
      <c r="E27" s="20">
        <f>E2+E3+E4</f>
        <v>206634047000</v>
      </c>
      <c r="F27" s="20">
        <f>SUM(F2:F26)</f>
        <v>185105164000</v>
      </c>
    </row>
    <row r="28" spans="1:6" ht="14.25" customHeight="1" x14ac:dyDescent="0.2">
      <c r="E28" s="184" t="s">
        <v>97</v>
      </c>
      <c r="F28" s="62">
        <f>(F27/E27)</f>
        <v>0.89581154067993451</v>
      </c>
    </row>
    <row r="29" spans="1:6" ht="14.25" customHeight="1" x14ac:dyDescent="0.2">
      <c r="C29" s="2"/>
      <c r="E29" s="184" t="s">
        <v>98</v>
      </c>
      <c r="F29" s="62">
        <f>(F27/E4)</f>
        <v>0.9679706809807983</v>
      </c>
    </row>
    <row r="30" spans="1:6" ht="14.25" customHeight="1" x14ac:dyDescent="0.2">
      <c r="C30" s="2"/>
      <c r="E30" s="84" t="s">
        <v>99</v>
      </c>
      <c r="F30" s="62">
        <f>E4/E27</f>
        <v>0.9254531756811597</v>
      </c>
    </row>
    <row r="31" spans="1:6" ht="14.25" customHeight="1" x14ac:dyDescent="0.2"/>
    <row r="32" spans="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sheetData>
  <mergeCells count="1">
    <mergeCell ref="H1:J1"/>
  </mergeCells>
  <conditionalFormatting sqref="H1:J1 H4 H7 I8:I10">
    <cfRule type="containsText" dxfId="1" priority="1" operator="containsText" text="😸">
      <formula>NOT(ISERROR(SEARCH(("😸"),(H1))))</formula>
    </cfRule>
    <cfRule type="containsText" dxfId="0" priority="2" operator="containsText" text="🙀">
      <formula>NOT(ISERROR(SEARCH(("🙀"),(H1))))</formula>
    </cfRule>
  </conditionalFormatting>
  <pageMargins left="0.7" right="0.7" top="0.75" bottom="0.75" header="0" footer="0"/>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96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25.83203125" customWidth="1"/>
    <col min="8" max="8" width="26.1640625" customWidth="1"/>
    <col min="9" max="28" width="8.6640625" customWidth="1"/>
  </cols>
  <sheetData>
    <row r="1" spans="1:28" ht="14.25" customHeight="1" x14ac:dyDescent="0.2">
      <c r="A1" s="4" t="s">
        <v>0</v>
      </c>
      <c r="B1" s="5"/>
      <c r="C1" s="5"/>
      <c r="D1" s="5"/>
      <c r="E1" s="6" t="s">
        <v>1099</v>
      </c>
      <c r="F1" s="6" t="s">
        <v>1100</v>
      </c>
      <c r="G1" s="228" t="s">
        <v>5</v>
      </c>
      <c r="H1" s="10"/>
      <c r="I1" s="1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229">
        <v>4163189000</v>
      </c>
      <c r="F2" s="22"/>
    </row>
    <row r="3" spans="1:28" ht="14.25" customHeight="1" x14ac:dyDescent="0.2">
      <c r="A3" s="12" t="s">
        <v>7</v>
      </c>
      <c r="B3" s="12"/>
      <c r="C3" s="12"/>
      <c r="D3" s="13"/>
      <c r="E3" s="229">
        <v>6565707000</v>
      </c>
      <c r="F3" s="22"/>
    </row>
    <row r="4" spans="1:28" ht="14.25" customHeight="1" x14ac:dyDescent="0.2">
      <c r="A4" s="12" t="s">
        <v>8</v>
      </c>
      <c r="B4" s="12"/>
      <c r="C4" s="12"/>
      <c r="D4" s="19"/>
      <c r="E4" s="230">
        <v>144788637000</v>
      </c>
      <c r="F4" s="22"/>
    </row>
    <row r="5" spans="1:28" ht="14.25" customHeight="1" x14ac:dyDescent="0.2">
      <c r="A5" s="21" t="s">
        <v>9</v>
      </c>
      <c r="B5" s="1" t="s">
        <v>1101</v>
      </c>
      <c r="E5" s="231">
        <v>11178496000</v>
      </c>
    </row>
    <row r="6" spans="1:28" ht="14.25" customHeight="1" x14ac:dyDescent="0.2">
      <c r="A6" s="21"/>
      <c r="B6" s="21" t="s">
        <v>1102</v>
      </c>
      <c r="C6" s="21"/>
      <c r="D6" s="21"/>
      <c r="E6" s="232">
        <v>1578957000</v>
      </c>
      <c r="F6" s="22"/>
    </row>
    <row r="7" spans="1:28" ht="14.25" customHeight="1" x14ac:dyDescent="0.2">
      <c r="A7" s="21"/>
      <c r="B7" s="21" t="s">
        <v>1103</v>
      </c>
      <c r="C7" s="21"/>
      <c r="D7" s="21"/>
      <c r="E7" s="233">
        <v>837460000</v>
      </c>
      <c r="F7" s="22"/>
    </row>
    <row r="8" spans="1:28" ht="14.25" customHeight="1" x14ac:dyDescent="0.2">
      <c r="A8" s="21"/>
      <c r="B8" s="21" t="s">
        <v>1104</v>
      </c>
      <c r="C8" s="21"/>
      <c r="D8" s="21"/>
      <c r="E8" s="232">
        <v>8762079000</v>
      </c>
      <c r="F8" s="22"/>
    </row>
    <row r="9" spans="1:28" ht="14.25" customHeight="1" x14ac:dyDescent="0.2">
      <c r="A9" s="26"/>
      <c r="B9" s="21"/>
      <c r="C9" s="26"/>
      <c r="D9" s="26"/>
      <c r="E9" s="234"/>
      <c r="F9" s="22"/>
    </row>
    <row r="10" spans="1:28" ht="14.25" customHeight="1" x14ac:dyDescent="0.2">
      <c r="A10" s="21" t="s">
        <v>1105</v>
      </c>
      <c r="B10" s="21"/>
      <c r="C10" s="26"/>
      <c r="D10" s="26"/>
      <c r="E10" s="234"/>
      <c r="F10" s="22"/>
    </row>
    <row r="11" spans="1:28" ht="14.25" customHeight="1" x14ac:dyDescent="0.2">
      <c r="A11" s="26"/>
      <c r="B11" s="27" t="s">
        <v>1106</v>
      </c>
      <c r="C11" s="199"/>
      <c r="D11" s="199"/>
      <c r="E11" s="234"/>
      <c r="F11" s="22"/>
    </row>
    <row r="12" spans="1:28" ht="14.25" customHeight="1" x14ac:dyDescent="0.2">
      <c r="A12" s="26"/>
      <c r="B12" s="21" t="s">
        <v>1107</v>
      </c>
      <c r="D12" s="26"/>
      <c r="E12" s="235">
        <v>88662055000</v>
      </c>
      <c r="F12" s="22"/>
      <c r="G12" s="22"/>
    </row>
    <row r="13" spans="1:28" ht="14.25" customHeight="1" x14ac:dyDescent="0.2">
      <c r="A13" s="26"/>
      <c r="B13" s="68" t="s">
        <v>1108</v>
      </c>
      <c r="C13" s="68"/>
      <c r="D13" s="236"/>
      <c r="E13" s="237">
        <v>22074479000</v>
      </c>
      <c r="F13" s="72">
        <f>E13</f>
        <v>22074479000</v>
      </c>
    </row>
    <row r="14" spans="1:28" ht="14.25" customHeight="1" x14ac:dyDescent="0.2">
      <c r="A14" s="26"/>
      <c r="B14" s="21"/>
      <c r="C14" s="2" t="s">
        <v>261</v>
      </c>
      <c r="D14" s="2"/>
      <c r="E14" s="238">
        <f>SUM(E15:E16)</f>
        <v>14252992000</v>
      </c>
      <c r="F14" s="72"/>
    </row>
    <row r="15" spans="1:28" ht="14.25" customHeight="1" x14ac:dyDescent="0.2">
      <c r="A15" s="26"/>
      <c r="B15" s="21"/>
      <c r="C15" s="2"/>
      <c r="D15" s="2" t="s">
        <v>261</v>
      </c>
      <c r="E15" s="238">
        <v>7301939000</v>
      </c>
      <c r="F15" s="72"/>
    </row>
    <row r="16" spans="1:28" ht="14.25" customHeight="1" x14ac:dyDescent="0.2">
      <c r="A16" s="26"/>
      <c r="B16" s="21"/>
      <c r="C16" s="2"/>
      <c r="D16" s="2" t="s">
        <v>1109</v>
      </c>
      <c r="E16" s="238">
        <v>6951053000</v>
      </c>
      <c r="F16" s="72"/>
    </row>
    <row r="17" spans="1:6" ht="14.25" customHeight="1" x14ac:dyDescent="0.2">
      <c r="A17" s="26"/>
      <c r="B17" s="21"/>
      <c r="C17" s="2" t="s">
        <v>1110</v>
      </c>
      <c r="E17" s="238">
        <v>7821487000</v>
      </c>
      <c r="F17" s="72">
        <f>E17</f>
        <v>7821487000</v>
      </c>
    </row>
    <row r="18" spans="1:6" ht="14.25" customHeight="1" x14ac:dyDescent="0.2">
      <c r="A18" s="26"/>
      <c r="B18" s="21"/>
      <c r="C18" s="2"/>
      <c r="D18" s="24" t="s">
        <v>1111</v>
      </c>
      <c r="E18" s="233">
        <v>3819035000</v>
      </c>
      <c r="F18" s="72"/>
    </row>
    <row r="19" spans="1:6" ht="14.25" customHeight="1" x14ac:dyDescent="0.2">
      <c r="A19" s="26"/>
      <c r="B19" s="21"/>
      <c r="C19" s="2"/>
      <c r="D19" s="24" t="s">
        <v>1112</v>
      </c>
      <c r="E19" s="233">
        <v>4002452000</v>
      </c>
      <c r="F19" s="72"/>
    </row>
    <row r="20" spans="1:6" ht="14.25" customHeight="1" x14ac:dyDescent="0.2">
      <c r="A20" s="26"/>
      <c r="B20" s="68" t="s">
        <v>1113</v>
      </c>
      <c r="C20" s="68"/>
      <c r="D20" s="236"/>
      <c r="E20" s="237">
        <v>26230686000</v>
      </c>
      <c r="F20" s="72">
        <f>8870378000+17360308000</f>
        <v>26230686000</v>
      </c>
    </row>
    <row r="21" spans="1:6" ht="14.25" customHeight="1" x14ac:dyDescent="0.2">
      <c r="A21" s="26"/>
      <c r="B21" s="21"/>
      <c r="C21" s="239" t="s">
        <v>1114</v>
      </c>
      <c r="D21" s="239"/>
      <c r="E21" s="232">
        <v>8870378000</v>
      </c>
      <c r="F21" s="22"/>
    </row>
    <row r="22" spans="1:6" ht="14.25" customHeight="1" x14ac:dyDescent="0.2">
      <c r="A22" s="26"/>
      <c r="B22" s="21"/>
      <c r="C22" s="239" t="s">
        <v>1115</v>
      </c>
      <c r="D22" s="240"/>
      <c r="E22" s="232">
        <v>17360308000</v>
      </c>
      <c r="F22" s="22"/>
    </row>
    <row r="23" spans="1:6" ht="14.25" customHeight="1" x14ac:dyDescent="0.2">
      <c r="A23" s="26"/>
      <c r="B23" s="68" t="s">
        <v>1116</v>
      </c>
      <c r="C23" s="68"/>
      <c r="D23" s="236"/>
      <c r="E23" s="241">
        <v>32579609000</v>
      </c>
      <c r="F23" s="22">
        <f>E23</f>
        <v>32579609000</v>
      </c>
    </row>
    <row r="24" spans="1:6" ht="14.25" customHeight="1" x14ac:dyDescent="0.2">
      <c r="A24" s="26"/>
      <c r="B24" s="21"/>
      <c r="C24" s="26" t="s">
        <v>1081</v>
      </c>
      <c r="E24" s="242">
        <v>17338501000</v>
      </c>
      <c r="F24" s="22"/>
    </row>
    <row r="25" spans="1:6" ht="14.25" customHeight="1" x14ac:dyDescent="0.2">
      <c r="A25" s="26"/>
      <c r="B25" s="21"/>
      <c r="C25" s="26" t="s">
        <v>1117</v>
      </c>
      <c r="E25" s="242">
        <v>13158500000</v>
      </c>
      <c r="F25" s="22"/>
    </row>
    <row r="26" spans="1:6" ht="14.25" customHeight="1" x14ac:dyDescent="0.2">
      <c r="A26" s="26"/>
      <c r="B26" s="21"/>
      <c r="C26" s="26" t="s">
        <v>1118</v>
      </c>
      <c r="E26" s="242">
        <v>1662566000</v>
      </c>
      <c r="F26" s="22"/>
    </row>
    <row r="27" spans="1:6" ht="14.25" customHeight="1" x14ac:dyDescent="0.2">
      <c r="A27" s="26"/>
      <c r="B27" s="21"/>
      <c r="C27" s="26" t="s">
        <v>1119</v>
      </c>
      <c r="E27" s="242">
        <v>420042000</v>
      </c>
      <c r="F27" s="22"/>
    </row>
    <row r="28" spans="1:6" ht="14.25" customHeight="1" x14ac:dyDescent="0.2">
      <c r="A28" s="26"/>
      <c r="B28" s="68" t="s">
        <v>684</v>
      </c>
      <c r="C28" s="68"/>
      <c r="D28" s="68"/>
      <c r="E28" s="237">
        <v>7777281000</v>
      </c>
      <c r="F28" s="22">
        <v>7777281000</v>
      </c>
    </row>
    <row r="29" spans="1:6" ht="14.25" customHeight="1" x14ac:dyDescent="0.2">
      <c r="A29" s="26"/>
      <c r="B29" s="26"/>
      <c r="C29" s="346" t="s">
        <v>1120</v>
      </c>
      <c r="D29" s="328"/>
      <c r="E29" s="232">
        <v>331490000</v>
      </c>
      <c r="F29" s="22"/>
    </row>
    <row r="30" spans="1:6" ht="14.25" customHeight="1" x14ac:dyDescent="0.2">
      <c r="A30" s="26"/>
      <c r="B30" s="26"/>
      <c r="C30" s="346" t="s">
        <v>1121</v>
      </c>
      <c r="D30" s="328"/>
      <c r="E30" s="232">
        <v>1486850000</v>
      </c>
      <c r="F30" s="22"/>
    </row>
    <row r="31" spans="1:6" ht="14.25" customHeight="1" x14ac:dyDescent="0.2">
      <c r="A31" s="26"/>
      <c r="B31" s="26"/>
      <c r="C31" s="346" t="s">
        <v>1122</v>
      </c>
      <c r="D31" s="328"/>
      <c r="E31" s="232">
        <v>4558851000</v>
      </c>
      <c r="F31" s="22"/>
    </row>
    <row r="32" spans="1:6" ht="14.25" customHeight="1" x14ac:dyDescent="0.2">
      <c r="A32" s="26"/>
      <c r="B32" s="26"/>
      <c r="C32" s="346" t="s">
        <v>1123</v>
      </c>
      <c r="D32" s="328"/>
      <c r="E32" s="232">
        <v>1400090000</v>
      </c>
      <c r="F32" s="22"/>
    </row>
    <row r="33" spans="1:7" ht="14.25" customHeight="1" x14ac:dyDescent="0.2">
      <c r="A33" s="26"/>
      <c r="B33" s="243" t="s">
        <v>1124</v>
      </c>
      <c r="C33" s="243"/>
      <c r="D33" s="243"/>
      <c r="E33" s="232"/>
      <c r="F33" s="22"/>
    </row>
    <row r="34" spans="1:7" ht="14.25" customHeight="1" x14ac:dyDescent="0.2">
      <c r="A34" s="26"/>
      <c r="B34" s="68" t="s">
        <v>1125</v>
      </c>
      <c r="C34" s="68"/>
      <c r="D34" s="68"/>
      <c r="E34" s="237">
        <v>12395114000</v>
      </c>
      <c r="F34" s="22">
        <v>12395114000</v>
      </c>
    </row>
    <row r="35" spans="1:7" ht="14.25" customHeight="1" x14ac:dyDescent="0.2">
      <c r="A35" s="26"/>
      <c r="B35" s="26"/>
      <c r="C35" s="239" t="s">
        <v>1126</v>
      </c>
      <c r="D35" s="239"/>
      <c r="E35" s="232">
        <v>2811514000</v>
      </c>
      <c r="F35" s="22"/>
      <c r="G35" s="3"/>
    </row>
    <row r="36" spans="1:7" ht="14.25" customHeight="1" x14ac:dyDescent="0.2">
      <c r="A36" s="26"/>
      <c r="B36" s="26"/>
      <c r="C36" s="239" t="s">
        <v>1127</v>
      </c>
      <c r="D36" s="239"/>
      <c r="E36" s="232">
        <v>412921000</v>
      </c>
      <c r="F36" s="22"/>
    </row>
    <row r="37" spans="1:7" ht="14.25" customHeight="1" x14ac:dyDescent="0.2">
      <c r="A37" s="26"/>
      <c r="B37" s="26"/>
      <c r="C37" s="346" t="s">
        <v>1128</v>
      </c>
      <c r="D37" s="328"/>
      <c r="E37" s="232">
        <v>72000000</v>
      </c>
      <c r="F37" s="22"/>
    </row>
    <row r="38" spans="1:7" ht="14.25" customHeight="1" x14ac:dyDescent="0.2">
      <c r="A38" s="26"/>
      <c r="B38" s="26"/>
      <c r="C38" s="346" t="s">
        <v>1129</v>
      </c>
      <c r="D38" s="328"/>
      <c r="E38" s="232">
        <v>130000000</v>
      </c>
      <c r="F38" s="22"/>
    </row>
    <row r="39" spans="1:7" ht="14.25" customHeight="1" x14ac:dyDescent="0.2">
      <c r="A39" s="26"/>
      <c r="B39" s="26"/>
      <c r="C39" s="346" t="s">
        <v>1130</v>
      </c>
      <c r="D39" s="328"/>
      <c r="E39" s="232">
        <v>869000000</v>
      </c>
      <c r="F39" s="22"/>
    </row>
    <row r="40" spans="1:7" ht="14.25" customHeight="1" x14ac:dyDescent="0.2">
      <c r="A40" s="26"/>
      <c r="B40" s="26"/>
      <c r="C40" s="346" t="s">
        <v>1131</v>
      </c>
      <c r="D40" s="328"/>
      <c r="E40" s="232">
        <v>609800000</v>
      </c>
      <c r="F40" s="22"/>
    </row>
    <row r="41" spans="1:7" ht="14.25" customHeight="1" x14ac:dyDescent="0.2">
      <c r="A41" s="26"/>
      <c r="B41" s="26"/>
      <c r="C41" s="346" t="s">
        <v>1132</v>
      </c>
      <c r="D41" s="328"/>
      <c r="E41" s="232">
        <v>100000000</v>
      </c>
      <c r="F41" s="22"/>
    </row>
    <row r="42" spans="1:7" ht="14.25" customHeight="1" x14ac:dyDescent="0.2">
      <c r="A42" s="26"/>
      <c r="B42" s="26"/>
      <c r="C42" s="346" t="s">
        <v>1133</v>
      </c>
      <c r="D42" s="328"/>
      <c r="E42" s="232">
        <v>953656000</v>
      </c>
      <c r="F42" s="22"/>
    </row>
    <row r="43" spans="1:7" ht="14.25" customHeight="1" x14ac:dyDescent="0.2">
      <c r="A43" s="26"/>
      <c r="B43" s="26"/>
      <c r="C43" s="346" t="s">
        <v>1134</v>
      </c>
      <c r="D43" s="328"/>
      <c r="E43" s="232">
        <v>240000000</v>
      </c>
      <c r="F43" s="22"/>
    </row>
    <row r="44" spans="1:7" ht="14.25" customHeight="1" x14ac:dyDescent="0.2">
      <c r="A44" s="26"/>
      <c r="B44" s="26"/>
      <c r="C44" s="346" t="s">
        <v>1135</v>
      </c>
      <c r="D44" s="328"/>
      <c r="E44" s="232">
        <v>60000000</v>
      </c>
      <c r="F44" s="22"/>
    </row>
    <row r="45" spans="1:7" ht="14.25" customHeight="1" x14ac:dyDescent="0.2">
      <c r="A45" s="26"/>
      <c r="B45" s="26"/>
      <c r="C45" s="346" t="s">
        <v>1136</v>
      </c>
      <c r="D45" s="328"/>
      <c r="E45" s="232">
        <v>263873000</v>
      </c>
      <c r="F45" s="22"/>
    </row>
    <row r="46" spans="1:7" ht="14.25" customHeight="1" x14ac:dyDescent="0.2">
      <c r="A46" s="26"/>
      <c r="B46" s="26"/>
      <c r="C46" s="346" t="s">
        <v>1137</v>
      </c>
      <c r="D46" s="328"/>
      <c r="E46" s="232">
        <v>48000000</v>
      </c>
      <c r="F46" s="22"/>
    </row>
    <row r="47" spans="1:7" ht="14.25" customHeight="1" x14ac:dyDescent="0.2">
      <c r="A47" s="26"/>
      <c r="B47" s="26"/>
      <c r="C47" s="346" t="s">
        <v>1138</v>
      </c>
      <c r="D47" s="328"/>
      <c r="E47" s="232">
        <v>295000000</v>
      </c>
      <c r="F47" s="22"/>
    </row>
    <row r="48" spans="1:7" ht="14.25" customHeight="1" x14ac:dyDescent="0.2">
      <c r="A48" s="26"/>
      <c r="B48" s="26"/>
      <c r="C48" s="346" t="s">
        <v>1139</v>
      </c>
      <c r="D48" s="328"/>
      <c r="E48" s="232">
        <v>36000000</v>
      </c>
      <c r="F48" s="22"/>
    </row>
    <row r="49" spans="1:6" ht="14.25" customHeight="1" x14ac:dyDescent="0.2">
      <c r="A49" s="26"/>
      <c r="B49" s="26"/>
      <c r="C49" s="346" t="s">
        <v>1140</v>
      </c>
      <c r="D49" s="328"/>
      <c r="E49" s="232">
        <v>100000000</v>
      </c>
      <c r="F49" s="22"/>
    </row>
    <row r="50" spans="1:6" ht="14.25" customHeight="1" x14ac:dyDescent="0.2">
      <c r="A50" s="26"/>
      <c r="B50" s="26"/>
      <c r="C50" s="346" t="s">
        <v>1141</v>
      </c>
      <c r="D50" s="328"/>
      <c r="E50" s="232">
        <v>38000000</v>
      </c>
      <c r="F50" s="22"/>
    </row>
    <row r="51" spans="1:6" ht="14.25" customHeight="1" x14ac:dyDescent="0.2">
      <c r="A51" s="26"/>
      <c r="B51" s="26"/>
      <c r="C51" s="346" t="s">
        <v>1142</v>
      </c>
      <c r="D51" s="328"/>
      <c r="E51" s="232">
        <v>355350000</v>
      </c>
      <c r="F51" s="22"/>
    </row>
    <row r="52" spans="1:6" ht="14.25" customHeight="1" x14ac:dyDescent="0.2">
      <c r="A52" s="26"/>
      <c r="B52" s="26"/>
      <c r="C52" s="346" t="s">
        <v>1143</v>
      </c>
      <c r="D52" s="328"/>
      <c r="E52" s="232">
        <v>2000000000</v>
      </c>
      <c r="F52" s="22"/>
    </row>
    <row r="53" spans="1:6" ht="14.25" customHeight="1" x14ac:dyDescent="0.2">
      <c r="A53" s="26"/>
      <c r="B53" s="26"/>
      <c r="C53" s="346" t="s">
        <v>1144</v>
      </c>
      <c r="D53" s="328"/>
      <c r="E53" s="232">
        <v>3000000000</v>
      </c>
      <c r="F53" s="22"/>
    </row>
    <row r="54" spans="1:6" ht="14.25" customHeight="1" x14ac:dyDescent="0.2">
      <c r="A54" s="26"/>
      <c r="B54" s="27" t="s">
        <v>1145</v>
      </c>
      <c r="C54" s="199"/>
      <c r="D54" s="199"/>
      <c r="E54" s="234"/>
    </row>
    <row r="55" spans="1:6" ht="14.25" customHeight="1" x14ac:dyDescent="0.2">
      <c r="A55" s="26"/>
      <c r="B55" s="68" t="s">
        <v>1146</v>
      </c>
      <c r="C55" s="236"/>
      <c r="D55" s="68"/>
      <c r="E55" s="237">
        <v>12267816000</v>
      </c>
      <c r="F55" s="22">
        <v>12267816000</v>
      </c>
    </row>
    <row r="56" spans="1:6" ht="14.25" customHeight="1" x14ac:dyDescent="0.2">
      <c r="A56" s="21"/>
      <c r="C56" s="26" t="s">
        <v>1147</v>
      </c>
      <c r="D56" s="21"/>
      <c r="E56" s="234">
        <v>4278445000</v>
      </c>
      <c r="F56" s="22"/>
    </row>
    <row r="57" spans="1:6" ht="14.25" customHeight="1" x14ac:dyDescent="0.2">
      <c r="A57" s="21"/>
      <c r="C57" s="26" t="s">
        <v>1148</v>
      </c>
      <c r="D57" s="21"/>
      <c r="E57" s="234">
        <v>7989371000</v>
      </c>
      <c r="F57" s="22"/>
    </row>
    <row r="58" spans="1:6" ht="14.25" customHeight="1" x14ac:dyDescent="0.2">
      <c r="A58" s="21"/>
      <c r="B58" s="68" t="s">
        <v>1149</v>
      </c>
      <c r="C58" s="244"/>
      <c r="D58" s="245"/>
      <c r="E58" s="237">
        <v>3457130000</v>
      </c>
      <c r="F58" s="22">
        <v>3457130000</v>
      </c>
    </row>
    <row r="59" spans="1:6" ht="14.25" customHeight="1" x14ac:dyDescent="0.2">
      <c r="A59" s="26"/>
      <c r="B59" s="26"/>
      <c r="C59" s="26" t="s">
        <v>1147</v>
      </c>
      <c r="E59" s="234">
        <v>1544384000</v>
      </c>
    </row>
    <row r="60" spans="1:6" ht="14.25" customHeight="1" x14ac:dyDescent="0.2">
      <c r="A60" s="26"/>
      <c r="B60" s="26"/>
      <c r="C60" s="26" t="s">
        <v>1148</v>
      </c>
      <c r="D60" s="37"/>
      <c r="E60" s="234">
        <v>1912746000</v>
      </c>
    </row>
    <row r="61" spans="1:6" ht="14.25" customHeight="1" x14ac:dyDescent="0.2">
      <c r="A61" s="26"/>
      <c r="B61" s="26"/>
      <c r="C61" s="26"/>
      <c r="D61" s="26"/>
      <c r="E61" s="234"/>
      <c r="F61" s="22"/>
    </row>
    <row r="62" spans="1:6" ht="14.25" customHeight="1" x14ac:dyDescent="0.2">
      <c r="A62" s="12" t="s">
        <v>96</v>
      </c>
      <c r="B62" s="12"/>
      <c r="C62" s="12"/>
      <c r="D62" s="86"/>
      <c r="E62" s="230">
        <f>SUM(E2:E4)</f>
        <v>155517533000</v>
      </c>
      <c r="F62" s="57">
        <f>SUM(F2:F61)</f>
        <v>124603602000</v>
      </c>
    </row>
    <row r="63" spans="1:6" ht="14.25" customHeight="1" x14ac:dyDescent="0.2">
      <c r="E63" s="184" t="s">
        <v>97</v>
      </c>
      <c r="F63" s="62">
        <f>(F62/E62)</f>
        <v>0.80121899824632636</v>
      </c>
    </row>
    <row r="64" spans="1:6" ht="14.25" customHeight="1" x14ac:dyDescent="0.2">
      <c r="E64" s="184" t="s">
        <v>98</v>
      </c>
      <c r="F64" s="62">
        <f>(F62/E4)</f>
        <v>0.86058964696242013</v>
      </c>
    </row>
    <row r="65" spans="5:6" ht="14.25" customHeight="1" x14ac:dyDescent="0.2">
      <c r="E65" s="84" t="s">
        <v>99</v>
      </c>
      <c r="F65" s="62">
        <f>E4/E62</f>
        <v>0.93101166284575776</v>
      </c>
    </row>
    <row r="66" spans="5:6" ht="14.25" customHeight="1" x14ac:dyDescent="0.2"/>
    <row r="67" spans="5:6" ht="14.25" customHeight="1" x14ac:dyDescent="0.2"/>
    <row r="68" spans="5:6" ht="14.25" customHeight="1" x14ac:dyDescent="0.2"/>
    <row r="69" spans="5:6" ht="14.25" customHeight="1" x14ac:dyDescent="0.2"/>
    <row r="70" spans="5:6" ht="14.25" customHeight="1" x14ac:dyDescent="0.2"/>
    <row r="71" spans="5:6" ht="14.25" customHeight="1" x14ac:dyDescent="0.2"/>
    <row r="72" spans="5:6" ht="14.25" customHeight="1" x14ac:dyDescent="0.2"/>
    <row r="73" spans="5:6" ht="14.25" customHeight="1" x14ac:dyDescent="0.2"/>
    <row r="74" spans="5:6" ht="14.25" customHeight="1" x14ac:dyDescent="0.2"/>
    <row r="75" spans="5:6" ht="14.25" customHeight="1" x14ac:dyDescent="0.2"/>
    <row r="76" spans="5:6" ht="14.25" customHeight="1" x14ac:dyDescent="0.2"/>
    <row r="77" spans="5:6" ht="14.25" customHeight="1" x14ac:dyDescent="0.2"/>
    <row r="78" spans="5:6" ht="14.25" customHeight="1" x14ac:dyDescent="0.2"/>
    <row r="79" spans="5:6" ht="14.25" customHeight="1" x14ac:dyDescent="0.2"/>
    <row r="80" spans="5: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sheetData>
  <mergeCells count="21">
    <mergeCell ref="C29:D29"/>
    <mergeCell ref="C30:D30"/>
    <mergeCell ref="C31:D31"/>
    <mergeCell ref="C32:D32"/>
    <mergeCell ref="C37:D37"/>
    <mergeCell ref="C38:D38"/>
    <mergeCell ref="C39:D39"/>
    <mergeCell ref="C47:D47"/>
    <mergeCell ref="C48:D48"/>
    <mergeCell ref="C49:D49"/>
    <mergeCell ref="C50:D50"/>
    <mergeCell ref="C51:D51"/>
    <mergeCell ref="C52:D52"/>
    <mergeCell ref="C53:D53"/>
    <mergeCell ref="C40:D40"/>
    <mergeCell ref="C41:D41"/>
    <mergeCell ref="C42:D42"/>
    <mergeCell ref="C43:D43"/>
    <mergeCell ref="C44:D44"/>
    <mergeCell ref="C45:D45"/>
    <mergeCell ref="C46:D46"/>
  </mergeCell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1:AC94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1640625" customWidth="1"/>
    <col min="5" max="5" width="72.1640625" customWidth="1"/>
    <col min="6" max="6" width="20.5" customWidth="1"/>
    <col min="7" max="7" width="21.5" customWidth="1"/>
    <col min="8" max="8" width="25.5" customWidth="1"/>
    <col min="9" max="9" width="8.5" customWidth="1"/>
    <col min="10" max="29" width="8.6640625" customWidth="1"/>
  </cols>
  <sheetData>
    <row r="1" spans="1:29" ht="14.25" customHeight="1" x14ac:dyDescent="0.2">
      <c r="A1" s="4" t="s">
        <v>0</v>
      </c>
      <c r="B1" s="5"/>
      <c r="C1" s="5"/>
      <c r="D1" s="5"/>
      <c r="E1" s="5"/>
      <c r="F1" s="246" t="s">
        <v>1150</v>
      </c>
      <c r="G1" s="246" t="s">
        <v>1151</v>
      </c>
      <c r="H1" s="247"/>
      <c r="I1" s="247"/>
      <c r="J1" s="10"/>
      <c r="K1" s="10"/>
      <c r="L1" s="10"/>
      <c r="M1" s="10"/>
      <c r="N1" s="10"/>
      <c r="O1" s="10"/>
      <c r="P1" s="10"/>
      <c r="Q1" s="10"/>
      <c r="R1" s="10"/>
      <c r="S1" s="10"/>
      <c r="T1" s="10"/>
      <c r="U1" s="10"/>
      <c r="V1" s="10"/>
      <c r="W1" s="10"/>
      <c r="X1" s="10"/>
      <c r="Y1" s="10"/>
      <c r="Z1" s="10"/>
      <c r="AA1" s="10"/>
      <c r="AB1" s="10"/>
      <c r="AC1" s="10"/>
    </row>
    <row r="2" spans="1:29" ht="14.25" customHeight="1" x14ac:dyDescent="0.2">
      <c r="A2" s="12" t="s">
        <v>6</v>
      </c>
      <c r="B2" s="12"/>
      <c r="C2" s="12"/>
      <c r="D2" s="12"/>
      <c r="E2" s="248"/>
      <c r="F2" s="249">
        <v>4122347000</v>
      </c>
      <c r="G2" s="250"/>
      <c r="H2" s="251"/>
      <c r="I2" s="251"/>
    </row>
    <row r="3" spans="1:29" ht="14.25" customHeight="1" x14ac:dyDescent="0.2">
      <c r="A3" s="12" t="s">
        <v>7</v>
      </c>
      <c r="B3" s="12"/>
      <c r="C3" s="12"/>
      <c r="D3" s="12"/>
      <c r="E3" s="248"/>
      <c r="F3" s="249">
        <v>6205960000</v>
      </c>
      <c r="G3" s="250"/>
      <c r="H3" s="251"/>
      <c r="I3" s="251"/>
    </row>
    <row r="4" spans="1:29" ht="14.25" customHeight="1" x14ac:dyDescent="0.2">
      <c r="A4" s="12" t="s">
        <v>8</v>
      </c>
      <c r="B4" s="12"/>
      <c r="C4" s="12"/>
      <c r="D4" s="12"/>
      <c r="E4" s="252"/>
      <c r="F4" s="253">
        <v>99505098000</v>
      </c>
      <c r="G4" s="250"/>
      <c r="H4" s="254">
        <f>SUM(F9,F11,F35)</f>
        <v>99505098000</v>
      </c>
      <c r="I4" s="251" t="str">
        <f>IF(F4=H4,"Match","No Match")</f>
        <v>Match</v>
      </c>
    </row>
    <row r="5" spans="1:29" ht="14.25" customHeight="1" x14ac:dyDescent="0.2">
      <c r="A5" s="78" t="s">
        <v>1152</v>
      </c>
      <c r="B5" s="78"/>
      <c r="C5" s="78"/>
      <c r="D5" s="78"/>
      <c r="E5" s="255"/>
      <c r="F5" s="70"/>
      <c r="G5" s="250"/>
      <c r="H5" s="251"/>
      <c r="I5" s="251"/>
    </row>
    <row r="6" spans="1:29" ht="14.25" customHeight="1" x14ac:dyDescent="0.2">
      <c r="A6" s="21"/>
      <c r="B6" s="21" t="s">
        <v>1153</v>
      </c>
      <c r="C6" s="21"/>
      <c r="D6" s="21"/>
      <c r="E6" s="256"/>
      <c r="F6" s="70"/>
      <c r="G6" s="250"/>
      <c r="H6" s="251"/>
      <c r="I6" s="251"/>
    </row>
    <row r="7" spans="1:29" ht="14.25" customHeight="1" x14ac:dyDescent="0.2">
      <c r="A7" s="21"/>
      <c r="B7" s="21" t="s">
        <v>1103</v>
      </c>
      <c r="C7" s="21"/>
      <c r="D7" s="21"/>
      <c r="E7" s="256"/>
      <c r="F7" s="70"/>
      <c r="G7" s="250"/>
      <c r="H7" s="251"/>
      <c r="I7" s="251"/>
    </row>
    <row r="8" spans="1:29" ht="14.25" customHeight="1" x14ac:dyDescent="0.2">
      <c r="A8" s="21"/>
      <c r="B8" s="21" t="s">
        <v>1104</v>
      </c>
      <c r="C8" s="21"/>
      <c r="D8" s="21"/>
      <c r="E8" s="256"/>
      <c r="F8" s="70"/>
      <c r="G8" s="250"/>
      <c r="H8" s="251"/>
      <c r="I8" s="251"/>
    </row>
    <row r="9" spans="1:29" ht="14.25" customHeight="1" x14ac:dyDescent="0.2">
      <c r="A9" s="78"/>
      <c r="B9" s="21"/>
      <c r="C9" s="257" t="s">
        <v>1154</v>
      </c>
      <c r="D9" s="50"/>
      <c r="E9" s="258"/>
      <c r="F9" s="70">
        <v>15000000</v>
      </c>
      <c r="G9" s="250"/>
      <c r="H9" s="251"/>
      <c r="I9" s="251" t="s">
        <v>1155</v>
      </c>
    </row>
    <row r="10" spans="1:29" ht="14.25" customHeight="1" x14ac:dyDescent="0.2">
      <c r="A10" s="78" t="s">
        <v>1105</v>
      </c>
      <c r="B10" s="21"/>
      <c r="C10" s="26"/>
      <c r="D10" s="26"/>
      <c r="E10" s="259"/>
      <c r="F10" s="70"/>
      <c r="G10" s="250"/>
      <c r="H10" s="251"/>
      <c r="I10" s="251"/>
    </row>
    <row r="11" spans="1:29" ht="14.25" customHeight="1" x14ac:dyDescent="0.2">
      <c r="A11" s="21"/>
      <c r="B11" s="27" t="s">
        <v>1106</v>
      </c>
      <c r="C11" s="27"/>
      <c r="D11" s="27"/>
      <c r="E11" s="260"/>
      <c r="F11" s="70">
        <v>82809661000</v>
      </c>
      <c r="G11" s="250"/>
      <c r="H11" s="254">
        <f>SUM(F12,F28:F34)</f>
        <v>82809661000</v>
      </c>
      <c r="I11" s="251" t="str">
        <f t="shared" ref="I11:I13" si="0">IF(F11=H11,"Match","No Match")</f>
        <v>Match</v>
      </c>
    </row>
    <row r="12" spans="1:29" ht="14.25" customHeight="1" x14ac:dyDescent="0.2">
      <c r="A12" s="26"/>
      <c r="B12" s="26"/>
      <c r="C12" s="26" t="s">
        <v>1156</v>
      </c>
      <c r="D12" s="26"/>
      <c r="E12" s="259"/>
      <c r="F12" s="70">
        <v>63718323000</v>
      </c>
      <c r="G12" s="250"/>
      <c r="H12" s="254">
        <f>SUM(F13,F16,F19,F24)</f>
        <v>63718323000</v>
      </c>
      <c r="I12" s="251" t="str">
        <f t="shared" si="0"/>
        <v>Match</v>
      </c>
    </row>
    <row r="13" spans="1:29" ht="14.25" customHeight="1" x14ac:dyDescent="0.2">
      <c r="A13" s="26"/>
      <c r="B13" s="26"/>
      <c r="C13" s="26"/>
      <c r="D13" s="26" t="s">
        <v>1157</v>
      </c>
      <c r="E13" s="26"/>
      <c r="F13" s="72">
        <v>20623487000</v>
      </c>
      <c r="G13" s="250">
        <f>F13</f>
        <v>20623487000</v>
      </c>
      <c r="H13" s="254">
        <f>SUM(F14,F15)</f>
        <v>20623487000</v>
      </c>
      <c r="I13" s="251" t="str">
        <f t="shared" si="0"/>
        <v>Match</v>
      </c>
    </row>
    <row r="14" spans="1:29" ht="14.25" customHeight="1" x14ac:dyDescent="0.2">
      <c r="A14" s="26"/>
      <c r="B14" s="26"/>
      <c r="C14" s="26"/>
      <c r="D14" s="26"/>
      <c r="E14" s="259" t="s">
        <v>1158</v>
      </c>
      <c r="F14" s="70">
        <v>7590578000</v>
      </c>
      <c r="G14" s="250"/>
      <c r="H14" s="251"/>
      <c r="I14" s="251"/>
    </row>
    <row r="15" spans="1:29" ht="14.25" customHeight="1" x14ac:dyDescent="0.2">
      <c r="A15" s="26"/>
      <c r="B15" s="26"/>
      <c r="C15" s="26"/>
      <c r="D15" s="26"/>
      <c r="E15" s="259" t="s">
        <v>1159</v>
      </c>
      <c r="F15" s="70">
        <v>13032909000</v>
      </c>
      <c r="G15" s="250"/>
      <c r="H15" s="251"/>
      <c r="I15" s="251"/>
    </row>
    <row r="16" spans="1:29" ht="14.25" customHeight="1" x14ac:dyDescent="0.2">
      <c r="A16" s="26"/>
      <c r="B16" s="26"/>
      <c r="C16" s="26"/>
      <c r="D16" s="26" t="s">
        <v>1160</v>
      </c>
      <c r="E16" s="259"/>
      <c r="F16" s="70">
        <v>15876231000</v>
      </c>
      <c r="G16" s="250">
        <f>F16</f>
        <v>15876231000</v>
      </c>
      <c r="H16" s="254">
        <f>SUM(F17:F18)</f>
        <v>15876231000</v>
      </c>
      <c r="I16" s="251" t="str">
        <f>IF(F16=H16,"Match","No Match")</f>
        <v>Match</v>
      </c>
    </row>
    <row r="17" spans="1:9" ht="14.25" customHeight="1" x14ac:dyDescent="0.2">
      <c r="A17" s="26"/>
      <c r="B17" s="26"/>
      <c r="C17" s="26"/>
      <c r="D17" s="26"/>
      <c r="E17" s="259" t="s">
        <v>1161</v>
      </c>
      <c r="F17" s="70">
        <v>7997682000</v>
      </c>
      <c r="G17" s="250"/>
      <c r="H17" s="251"/>
      <c r="I17" s="251"/>
    </row>
    <row r="18" spans="1:9" ht="14.25" customHeight="1" x14ac:dyDescent="0.2">
      <c r="A18" s="26"/>
      <c r="B18" s="26"/>
      <c r="C18" s="26"/>
      <c r="D18" s="26"/>
      <c r="E18" s="259" t="s">
        <v>1162</v>
      </c>
      <c r="F18" s="70">
        <v>7878549000</v>
      </c>
      <c r="G18" s="250"/>
      <c r="H18" s="251"/>
      <c r="I18" s="251"/>
    </row>
    <row r="19" spans="1:9" ht="14.25" customHeight="1" x14ac:dyDescent="0.2">
      <c r="A19" s="26"/>
      <c r="B19" s="26"/>
      <c r="C19" s="26"/>
      <c r="D19" s="26" t="s">
        <v>1163</v>
      </c>
      <c r="E19" s="259"/>
      <c r="F19" s="70">
        <v>18929485000</v>
      </c>
      <c r="G19" s="250">
        <f>F19</f>
        <v>18929485000</v>
      </c>
      <c r="H19" s="254">
        <f>SUM(F20:F23)</f>
        <v>18929485000</v>
      </c>
      <c r="I19" s="251" t="str">
        <f>IF(F19=H19,"Match","No Match")</f>
        <v>Match</v>
      </c>
    </row>
    <row r="20" spans="1:9" ht="14.25" customHeight="1" x14ac:dyDescent="0.2">
      <c r="A20" s="26"/>
      <c r="B20" s="26"/>
      <c r="C20" s="26"/>
      <c r="D20" s="26"/>
      <c r="E20" s="259" t="s">
        <v>1164</v>
      </c>
      <c r="F20" s="70">
        <v>13491905000</v>
      </c>
      <c r="G20" s="250"/>
      <c r="H20" s="251"/>
      <c r="I20" s="251"/>
    </row>
    <row r="21" spans="1:9" ht="14.25" customHeight="1" x14ac:dyDescent="0.2">
      <c r="A21" s="26"/>
      <c r="B21" s="26"/>
      <c r="C21" s="26"/>
      <c r="D21" s="26"/>
      <c r="E21" s="259" t="s">
        <v>1165</v>
      </c>
      <c r="F21" s="70">
        <v>4080087000</v>
      </c>
      <c r="G21" s="250"/>
      <c r="H21" s="251"/>
      <c r="I21" s="251"/>
    </row>
    <row r="22" spans="1:9" ht="14.25" customHeight="1" x14ac:dyDescent="0.2">
      <c r="A22" s="26"/>
      <c r="B22" s="26"/>
      <c r="C22" s="26"/>
      <c r="D22" s="26"/>
      <c r="E22" s="259" t="s">
        <v>1166</v>
      </c>
      <c r="F22" s="70">
        <v>930000000</v>
      </c>
      <c r="G22" s="250"/>
      <c r="H22" s="251"/>
      <c r="I22" s="251"/>
    </row>
    <row r="23" spans="1:9" ht="14.25" customHeight="1" x14ac:dyDescent="0.2">
      <c r="A23" s="26"/>
      <c r="B23" s="26"/>
      <c r="C23" s="26"/>
      <c r="D23" s="26"/>
      <c r="E23" s="259" t="s">
        <v>1167</v>
      </c>
      <c r="F23" s="70">
        <v>427493000</v>
      </c>
      <c r="G23" s="250"/>
      <c r="H23" s="251"/>
      <c r="I23" s="251"/>
    </row>
    <row r="24" spans="1:9" ht="14.25" customHeight="1" x14ac:dyDescent="0.2">
      <c r="A24" s="26"/>
      <c r="B24" s="21"/>
      <c r="C24" s="26"/>
      <c r="D24" s="26" t="s">
        <v>1168</v>
      </c>
      <c r="E24" s="261"/>
      <c r="F24" s="70">
        <v>8289120000</v>
      </c>
      <c r="G24" s="250">
        <v>8289120000</v>
      </c>
      <c r="H24" s="254">
        <f>SUM(F25:F27)</f>
        <v>8289120000</v>
      </c>
      <c r="I24" s="251" t="str">
        <f>IF(F24=H24,"Match","No Match")</f>
        <v>Match</v>
      </c>
    </row>
    <row r="25" spans="1:9" ht="14.25" customHeight="1" x14ac:dyDescent="0.2">
      <c r="A25" s="26"/>
      <c r="B25" s="21"/>
      <c r="C25" s="26"/>
      <c r="D25" s="26"/>
      <c r="E25" s="261" t="s">
        <v>1169</v>
      </c>
      <c r="F25" s="70">
        <v>1243635000</v>
      </c>
      <c r="G25" s="250"/>
      <c r="H25" s="251"/>
      <c r="I25" s="251"/>
    </row>
    <row r="26" spans="1:9" ht="14.25" customHeight="1" x14ac:dyDescent="0.2">
      <c r="A26" s="26"/>
      <c r="B26" s="21"/>
      <c r="C26" s="26"/>
      <c r="D26" s="26"/>
      <c r="E26" s="261" t="s">
        <v>1170</v>
      </c>
      <c r="F26" s="70">
        <v>4327900000</v>
      </c>
      <c r="G26" s="250"/>
      <c r="H26" s="251"/>
      <c r="I26" s="251"/>
    </row>
    <row r="27" spans="1:9" ht="14.25" customHeight="1" x14ac:dyDescent="0.2">
      <c r="A27" s="26"/>
      <c r="B27" s="21"/>
      <c r="C27" s="26"/>
      <c r="D27" s="26"/>
      <c r="E27" s="261" t="s">
        <v>1171</v>
      </c>
      <c r="F27" s="70">
        <v>2717585000</v>
      </c>
      <c r="G27" s="250"/>
      <c r="H27" s="251"/>
      <c r="I27" s="251"/>
    </row>
    <row r="28" spans="1:9" ht="14.25" customHeight="1" x14ac:dyDescent="0.2">
      <c r="A28" s="26"/>
      <c r="B28" s="21"/>
      <c r="C28" s="26" t="s">
        <v>1172</v>
      </c>
      <c r="D28" s="26"/>
      <c r="E28" s="261"/>
      <c r="F28" s="70">
        <v>8516663000</v>
      </c>
      <c r="G28" s="250">
        <v>8516663000</v>
      </c>
      <c r="H28" s="251"/>
      <c r="I28" s="251"/>
    </row>
    <row r="29" spans="1:9" ht="14.25" customHeight="1" x14ac:dyDescent="0.2">
      <c r="A29" s="26"/>
      <c r="B29" s="21"/>
      <c r="C29" s="50" t="s">
        <v>1173</v>
      </c>
      <c r="D29" s="50"/>
      <c r="E29" s="262"/>
      <c r="F29" s="70">
        <v>1206600000</v>
      </c>
      <c r="G29" s="250"/>
      <c r="H29" s="251"/>
      <c r="I29" s="251"/>
    </row>
    <row r="30" spans="1:9" ht="14.25" customHeight="1" x14ac:dyDescent="0.2">
      <c r="A30" s="26"/>
      <c r="B30" s="21"/>
      <c r="C30" s="50" t="s">
        <v>1174</v>
      </c>
      <c r="D30" s="50"/>
      <c r="E30" s="262"/>
      <c r="F30" s="70">
        <v>4237203000</v>
      </c>
      <c r="G30" s="250"/>
      <c r="H30" s="251"/>
      <c r="I30" s="251"/>
    </row>
    <row r="31" spans="1:9" ht="14.25" customHeight="1" x14ac:dyDescent="0.2">
      <c r="A31" s="26"/>
      <c r="B31" s="21"/>
      <c r="C31" s="26" t="s">
        <v>1175</v>
      </c>
      <c r="D31" s="26"/>
      <c r="E31" s="261"/>
      <c r="F31" s="70">
        <v>200000000</v>
      </c>
      <c r="G31" s="250">
        <v>200000000</v>
      </c>
      <c r="H31" s="251"/>
      <c r="I31" s="251"/>
    </row>
    <row r="32" spans="1:9" ht="14.25" customHeight="1" x14ac:dyDescent="0.2">
      <c r="A32" s="26"/>
      <c r="B32" s="21"/>
      <c r="C32" s="50" t="s">
        <v>1176</v>
      </c>
      <c r="D32" s="50"/>
      <c r="E32" s="262"/>
      <c r="F32" s="70">
        <v>3000000000</v>
      </c>
      <c r="G32" s="250"/>
      <c r="H32" s="251"/>
      <c r="I32" s="251"/>
    </row>
    <row r="33" spans="1:9" ht="14.25" customHeight="1" x14ac:dyDescent="0.2">
      <c r="A33" s="26"/>
      <c r="B33" s="21"/>
      <c r="C33" s="26" t="s">
        <v>1177</v>
      </c>
      <c r="D33" s="26"/>
      <c r="E33" s="261"/>
      <c r="F33" s="70">
        <v>550000000</v>
      </c>
      <c r="G33" s="250">
        <v>550000000</v>
      </c>
      <c r="H33" s="251"/>
      <c r="I33" s="251"/>
    </row>
    <row r="34" spans="1:9" ht="14.25" customHeight="1" x14ac:dyDescent="0.2">
      <c r="A34" s="26"/>
      <c r="B34" s="21"/>
      <c r="C34" s="50" t="s">
        <v>1178</v>
      </c>
      <c r="D34" s="50"/>
      <c r="E34" s="262"/>
      <c r="F34" s="70">
        <v>1380872000</v>
      </c>
      <c r="G34" s="250"/>
      <c r="H34" s="251"/>
      <c r="I34" s="251"/>
    </row>
    <row r="35" spans="1:9" ht="14.25" customHeight="1" x14ac:dyDescent="0.2">
      <c r="A35" s="26"/>
      <c r="B35" s="27" t="s">
        <v>1179</v>
      </c>
      <c r="C35" s="199"/>
      <c r="D35" s="199"/>
      <c r="E35" s="263"/>
      <c r="F35" s="70">
        <v>16680437000</v>
      </c>
      <c r="G35" s="250"/>
      <c r="H35" s="254">
        <f>SUM(F36,F39)</f>
        <v>16680437000</v>
      </c>
      <c r="I35" s="251" t="str">
        <f t="shared" ref="I35:I36" si="1">IF(F35=H35,"Match","No Match")</f>
        <v>Match</v>
      </c>
    </row>
    <row r="36" spans="1:9" ht="14.25" customHeight="1" x14ac:dyDescent="0.2">
      <c r="A36" s="26"/>
      <c r="B36" s="26"/>
      <c r="C36" s="26" t="s">
        <v>1180</v>
      </c>
      <c r="D36" s="26"/>
      <c r="E36" s="261"/>
      <c r="F36" s="70">
        <v>14380348000</v>
      </c>
      <c r="G36" s="250"/>
      <c r="H36" s="254">
        <f>SUM(F37:F38)</f>
        <v>14380348000</v>
      </c>
      <c r="I36" s="251" t="str">
        <f t="shared" si="1"/>
        <v>Match</v>
      </c>
    </row>
    <row r="37" spans="1:9" ht="14.25" customHeight="1" x14ac:dyDescent="0.2">
      <c r="A37" s="26"/>
      <c r="B37" s="26"/>
      <c r="C37" s="26"/>
      <c r="D37" s="26" t="s">
        <v>1181</v>
      </c>
      <c r="E37" s="261"/>
      <c r="F37" s="70">
        <v>5747072000</v>
      </c>
      <c r="G37" s="250">
        <f>F37</f>
        <v>5747072000</v>
      </c>
      <c r="H37" s="251"/>
      <c r="I37" s="251"/>
    </row>
    <row r="38" spans="1:9" ht="14.25" customHeight="1" x14ac:dyDescent="0.2">
      <c r="A38" s="26"/>
      <c r="B38" s="26"/>
      <c r="C38" s="26"/>
      <c r="D38" s="26" t="s">
        <v>1148</v>
      </c>
      <c r="E38" s="261"/>
      <c r="F38" s="70">
        <v>8633276000</v>
      </c>
      <c r="G38" s="250"/>
      <c r="H38" s="251"/>
      <c r="I38" s="251"/>
    </row>
    <row r="39" spans="1:9" ht="14.25" customHeight="1" x14ac:dyDescent="0.2">
      <c r="A39" s="26"/>
      <c r="B39" s="26"/>
      <c r="C39" s="26" t="s">
        <v>1182</v>
      </c>
      <c r="D39" s="26"/>
      <c r="E39" s="261"/>
      <c r="F39" s="72">
        <v>2300089000</v>
      </c>
      <c r="G39" s="250"/>
      <c r="H39" s="254">
        <f>SUM(F40:F41)</f>
        <v>2300089000</v>
      </c>
      <c r="I39" s="251" t="str">
        <f>IF(F39=H39,"Match","No Match")</f>
        <v>Match</v>
      </c>
    </row>
    <row r="40" spans="1:9" ht="14.25" customHeight="1" x14ac:dyDescent="0.2">
      <c r="A40" s="26"/>
      <c r="B40" s="26"/>
      <c r="C40" s="26"/>
      <c r="D40" s="26" t="s">
        <v>1181</v>
      </c>
      <c r="E40" s="261"/>
      <c r="F40" s="72">
        <v>474145000</v>
      </c>
      <c r="G40" s="250">
        <f>F40</f>
        <v>474145000</v>
      </c>
      <c r="H40" s="251"/>
      <c r="I40" s="251"/>
    </row>
    <row r="41" spans="1:9" ht="14.25" customHeight="1" x14ac:dyDescent="0.2">
      <c r="A41" s="26"/>
      <c r="B41" s="21"/>
      <c r="C41" s="21"/>
      <c r="D41" s="26" t="s">
        <v>1148</v>
      </c>
      <c r="E41" s="259"/>
      <c r="F41" s="72">
        <v>1825944000</v>
      </c>
      <c r="G41" s="251"/>
      <c r="H41" s="251"/>
      <c r="I41" s="251"/>
    </row>
    <row r="42" spans="1:9" ht="14.25" customHeight="1" x14ac:dyDescent="0.2">
      <c r="A42" s="12" t="s">
        <v>96</v>
      </c>
      <c r="B42" s="12"/>
      <c r="C42" s="12"/>
      <c r="D42" s="12"/>
      <c r="E42" s="264"/>
      <c r="F42" s="253">
        <f>SUM(F2:F4)</f>
        <v>109833405000</v>
      </c>
      <c r="G42" s="265">
        <f>SUM(G2:G41)</f>
        <v>79206203000</v>
      </c>
      <c r="H42" s="254">
        <f>SUM(F2:F4)</f>
        <v>109833405000</v>
      </c>
      <c r="I42" s="251" t="s">
        <v>1183</v>
      </c>
    </row>
    <row r="43" spans="1:9" ht="14.25" customHeight="1" x14ac:dyDescent="0.2">
      <c r="E43" s="3"/>
      <c r="F43" s="184" t="s">
        <v>97</v>
      </c>
      <c r="G43" s="62">
        <f>(G42/F42)</f>
        <v>0.7211485704189905</v>
      </c>
      <c r="H43" s="87">
        <f>(G42/F42)</f>
        <v>0.7211485704189905</v>
      </c>
      <c r="I43" s="251"/>
    </row>
    <row r="44" spans="1:9" ht="14.25" customHeight="1" x14ac:dyDescent="0.2">
      <c r="E44" s="3"/>
      <c r="F44" s="184" t="s">
        <v>98</v>
      </c>
      <c r="G44" s="62">
        <f>(G42/F4)</f>
        <v>0.79600145713137227</v>
      </c>
      <c r="H44" s="251"/>
      <c r="I44" s="251"/>
    </row>
    <row r="45" spans="1:9" ht="14.25" customHeight="1" x14ac:dyDescent="0.2">
      <c r="E45" s="3"/>
      <c r="F45" s="84" t="s">
        <v>99</v>
      </c>
      <c r="G45" s="62">
        <f>F4/F42</f>
        <v>0.90596388229974301</v>
      </c>
      <c r="H45" s="251"/>
      <c r="I45" s="251"/>
    </row>
    <row r="46" spans="1:9" ht="14.25" customHeight="1" x14ac:dyDescent="0.2">
      <c r="E46" s="3"/>
      <c r="F46" s="266"/>
      <c r="G46" s="251"/>
      <c r="H46" s="251"/>
      <c r="I46" s="251"/>
    </row>
    <row r="47" spans="1:9" ht="14.25" customHeight="1" x14ac:dyDescent="0.2">
      <c r="E47" s="3"/>
      <c r="F47" s="266"/>
      <c r="G47" s="251"/>
      <c r="H47" s="251"/>
      <c r="I47" s="251"/>
    </row>
    <row r="48" spans="1:9" ht="14.25" customHeight="1" x14ac:dyDescent="0.2">
      <c r="E48" s="3"/>
      <c r="F48" s="266"/>
      <c r="G48" s="251"/>
      <c r="H48" s="251"/>
      <c r="I48" s="251"/>
    </row>
    <row r="49" spans="5:9" ht="14.25" customHeight="1" x14ac:dyDescent="0.2">
      <c r="E49" s="3"/>
      <c r="F49" s="266"/>
      <c r="G49" s="251"/>
      <c r="H49" s="251"/>
      <c r="I49" s="251"/>
    </row>
    <row r="50" spans="5:9" ht="14.25" customHeight="1" x14ac:dyDescent="0.2">
      <c r="E50" s="3"/>
      <c r="F50" s="266"/>
      <c r="G50" s="251"/>
      <c r="H50" s="251"/>
      <c r="I50" s="251"/>
    </row>
    <row r="51" spans="5:9" ht="14.25" customHeight="1" x14ac:dyDescent="0.2">
      <c r="E51" s="3"/>
      <c r="F51" s="266"/>
      <c r="G51" s="251"/>
      <c r="H51" s="251"/>
      <c r="I51" s="251"/>
    </row>
    <row r="52" spans="5:9" ht="14.25" customHeight="1" x14ac:dyDescent="0.2">
      <c r="E52" s="3"/>
      <c r="F52" s="266"/>
      <c r="G52" s="251"/>
      <c r="H52" s="251"/>
      <c r="I52" s="251"/>
    </row>
    <row r="53" spans="5:9" ht="14.25" customHeight="1" x14ac:dyDescent="0.2">
      <c r="E53" s="3"/>
      <c r="F53" s="266"/>
      <c r="G53" s="251"/>
      <c r="H53" s="251"/>
      <c r="I53" s="251"/>
    </row>
    <row r="54" spans="5:9" ht="14.25" customHeight="1" x14ac:dyDescent="0.2">
      <c r="E54" s="3"/>
      <c r="F54" s="266"/>
      <c r="G54" s="251"/>
      <c r="H54" s="251"/>
      <c r="I54" s="251"/>
    </row>
    <row r="55" spans="5:9" ht="14.25" customHeight="1" x14ac:dyDescent="0.2">
      <c r="E55" s="3"/>
      <c r="F55" s="266"/>
      <c r="G55" s="251"/>
      <c r="H55" s="251"/>
      <c r="I55" s="251"/>
    </row>
    <row r="56" spans="5:9" ht="14.25" customHeight="1" x14ac:dyDescent="0.2">
      <c r="E56" s="3"/>
      <c r="F56" s="266"/>
      <c r="G56" s="251"/>
      <c r="H56" s="251"/>
      <c r="I56" s="251"/>
    </row>
    <row r="57" spans="5:9" ht="14.25" customHeight="1" x14ac:dyDescent="0.2">
      <c r="E57" s="3"/>
      <c r="F57" s="266"/>
      <c r="G57" s="251"/>
      <c r="H57" s="251"/>
      <c r="I57" s="251"/>
    </row>
    <row r="58" spans="5:9" ht="14.25" customHeight="1" x14ac:dyDescent="0.2">
      <c r="E58" s="3"/>
      <c r="F58" s="266"/>
      <c r="G58" s="251"/>
      <c r="H58" s="251"/>
      <c r="I58" s="251"/>
    </row>
    <row r="59" spans="5:9" ht="14.25" customHeight="1" x14ac:dyDescent="0.2">
      <c r="E59" s="3"/>
      <c r="F59" s="266"/>
      <c r="G59" s="251"/>
      <c r="H59" s="251"/>
      <c r="I59" s="251"/>
    </row>
    <row r="60" spans="5:9" ht="14.25" customHeight="1" x14ac:dyDescent="0.2">
      <c r="E60" s="3"/>
      <c r="F60" s="266"/>
      <c r="G60" s="251"/>
      <c r="H60" s="251"/>
      <c r="I60" s="251"/>
    </row>
    <row r="61" spans="5:9" ht="14.25" customHeight="1" x14ac:dyDescent="0.2">
      <c r="E61" s="3"/>
      <c r="F61" s="266"/>
      <c r="G61" s="251"/>
      <c r="H61" s="251"/>
      <c r="I61" s="251"/>
    </row>
    <row r="62" spans="5:9" ht="14.25" customHeight="1" x14ac:dyDescent="0.2">
      <c r="E62" s="3"/>
      <c r="F62" s="266"/>
      <c r="G62" s="251"/>
      <c r="H62" s="251"/>
      <c r="I62" s="251"/>
    </row>
    <row r="63" spans="5:9" ht="14.25" customHeight="1" x14ac:dyDescent="0.2">
      <c r="E63" s="3"/>
      <c r="F63" s="266"/>
      <c r="G63" s="251"/>
      <c r="H63" s="251"/>
      <c r="I63" s="251"/>
    </row>
    <row r="64" spans="5:9" ht="14.25" customHeight="1" x14ac:dyDescent="0.2">
      <c r="E64" s="3"/>
      <c r="F64" s="266"/>
      <c r="G64" s="251"/>
      <c r="H64" s="251"/>
      <c r="I64" s="251"/>
    </row>
    <row r="65" spans="5:9" ht="14.25" customHeight="1" x14ac:dyDescent="0.2">
      <c r="E65" s="3"/>
      <c r="F65" s="266"/>
      <c r="G65" s="251"/>
      <c r="H65" s="251"/>
      <c r="I65" s="251"/>
    </row>
    <row r="66" spans="5:9" ht="14.25" customHeight="1" x14ac:dyDescent="0.2">
      <c r="E66" s="3"/>
      <c r="F66" s="266"/>
      <c r="G66" s="251"/>
      <c r="H66" s="251"/>
      <c r="I66" s="251"/>
    </row>
    <row r="67" spans="5:9" ht="14.25" customHeight="1" x14ac:dyDescent="0.2">
      <c r="E67" s="3"/>
      <c r="F67" s="266"/>
      <c r="G67" s="251"/>
      <c r="H67" s="251"/>
      <c r="I67" s="251"/>
    </row>
    <row r="68" spans="5:9" ht="14.25" customHeight="1" x14ac:dyDescent="0.2">
      <c r="E68" s="3"/>
      <c r="F68" s="266"/>
      <c r="G68" s="251"/>
      <c r="H68" s="251"/>
      <c r="I68" s="251"/>
    </row>
    <row r="69" spans="5:9" ht="14.25" customHeight="1" x14ac:dyDescent="0.2">
      <c r="E69" s="3"/>
      <c r="F69" s="266"/>
      <c r="G69" s="251"/>
      <c r="H69" s="251"/>
      <c r="I69" s="251"/>
    </row>
    <row r="70" spans="5:9" ht="14.25" customHeight="1" x14ac:dyDescent="0.2">
      <c r="E70" s="3"/>
      <c r="F70" s="266"/>
      <c r="G70" s="251"/>
      <c r="H70" s="251"/>
      <c r="I70" s="251"/>
    </row>
    <row r="71" spans="5:9" ht="14.25" customHeight="1" x14ac:dyDescent="0.2">
      <c r="E71" s="3"/>
      <c r="F71" s="266"/>
      <c r="G71" s="251"/>
      <c r="H71" s="251"/>
      <c r="I71" s="251"/>
    </row>
    <row r="72" spans="5:9" ht="14.25" customHeight="1" x14ac:dyDescent="0.2">
      <c r="E72" s="3"/>
      <c r="F72" s="266"/>
      <c r="G72" s="251"/>
      <c r="H72" s="251"/>
      <c r="I72" s="251"/>
    </row>
    <row r="73" spans="5:9" ht="14.25" customHeight="1" x14ac:dyDescent="0.2">
      <c r="E73" s="3"/>
      <c r="F73" s="266"/>
      <c r="G73" s="251"/>
      <c r="H73" s="251"/>
      <c r="I73" s="251"/>
    </row>
    <row r="74" spans="5:9" ht="14.25" customHeight="1" x14ac:dyDescent="0.2">
      <c r="E74" s="3"/>
      <c r="F74" s="266"/>
      <c r="G74" s="251"/>
      <c r="H74" s="251"/>
      <c r="I74" s="251"/>
    </row>
    <row r="75" spans="5:9" ht="14.25" customHeight="1" x14ac:dyDescent="0.2">
      <c r="E75" s="3"/>
      <c r="F75" s="266"/>
      <c r="G75" s="251"/>
      <c r="H75" s="251"/>
      <c r="I75" s="251"/>
    </row>
    <row r="76" spans="5:9" ht="14.25" customHeight="1" x14ac:dyDescent="0.2">
      <c r="E76" s="3"/>
      <c r="F76" s="266"/>
      <c r="G76" s="251"/>
      <c r="H76" s="251"/>
      <c r="I76" s="251"/>
    </row>
    <row r="77" spans="5:9" ht="14.25" customHeight="1" x14ac:dyDescent="0.2">
      <c r="E77" s="3"/>
      <c r="F77" s="266"/>
      <c r="G77" s="251"/>
      <c r="H77" s="251"/>
      <c r="I77" s="251"/>
    </row>
    <row r="78" spans="5:9" ht="14.25" customHeight="1" x14ac:dyDescent="0.2">
      <c r="E78" s="3"/>
      <c r="F78" s="266"/>
      <c r="G78" s="251"/>
      <c r="H78" s="251"/>
      <c r="I78" s="251"/>
    </row>
    <row r="79" spans="5:9" ht="14.25" customHeight="1" x14ac:dyDescent="0.2">
      <c r="E79" s="3"/>
      <c r="F79" s="266"/>
      <c r="G79" s="251"/>
      <c r="H79" s="251"/>
      <c r="I79" s="251"/>
    </row>
    <row r="80" spans="5:9" ht="14.25" customHeight="1" x14ac:dyDescent="0.2">
      <c r="E80" s="3"/>
      <c r="F80" s="266"/>
      <c r="G80" s="251"/>
      <c r="H80" s="251"/>
      <c r="I80" s="251"/>
    </row>
    <row r="81" spans="5:9" ht="14.25" customHeight="1" x14ac:dyDescent="0.2">
      <c r="E81" s="3"/>
      <c r="F81" s="266"/>
      <c r="G81" s="251"/>
      <c r="H81" s="251"/>
      <c r="I81" s="251"/>
    </row>
    <row r="82" spans="5:9" ht="14.25" customHeight="1" x14ac:dyDescent="0.2">
      <c r="E82" s="3"/>
      <c r="F82" s="266"/>
      <c r="G82" s="251"/>
      <c r="H82" s="251"/>
      <c r="I82" s="251"/>
    </row>
    <row r="83" spans="5:9" ht="14.25" customHeight="1" x14ac:dyDescent="0.2">
      <c r="E83" s="3"/>
      <c r="F83" s="266"/>
      <c r="G83" s="251"/>
      <c r="H83" s="251"/>
      <c r="I83" s="251"/>
    </row>
    <row r="84" spans="5:9" ht="14.25" customHeight="1" x14ac:dyDescent="0.2">
      <c r="E84" s="3"/>
      <c r="F84" s="266"/>
      <c r="G84" s="251"/>
      <c r="H84" s="251"/>
      <c r="I84" s="251"/>
    </row>
    <row r="85" spans="5:9" ht="14.25" customHeight="1" x14ac:dyDescent="0.2">
      <c r="E85" s="3"/>
      <c r="F85" s="266"/>
      <c r="G85" s="251"/>
      <c r="H85" s="251"/>
      <c r="I85" s="251"/>
    </row>
    <row r="86" spans="5:9" ht="14.25" customHeight="1" x14ac:dyDescent="0.2">
      <c r="E86" s="3"/>
      <c r="F86" s="266"/>
      <c r="G86" s="251"/>
      <c r="H86" s="251"/>
      <c r="I86" s="251"/>
    </row>
    <row r="87" spans="5:9" ht="14.25" customHeight="1" x14ac:dyDescent="0.2">
      <c r="E87" s="3"/>
      <c r="F87" s="266"/>
      <c r="G87" s="251"/>
      <c r="H87" s="251"/>
      <c r="I87" s="251"/>
    </row>
    <row r="88" spans="5:9" ht="14.25" customHeight="1" x14ac:dyDescent="0.2">
      <c r="E88" s="3"/>
      <c r="F88" s="266"/>
      <c r="G88" s="251"/>
      <c r="H88" s="251"/>
      <c r="I88" s="251"/>
    </row>
    <row r="89" spans="5:9" ht="14.25" customHeight="1" x14ac:dyDescent="0.2">
      <c r="E89" s="3"/>
      <c r="F89" s="266"/>
      <c r="G89" s="251"/>
      <c r="H89" s="251"/>
      <c r="I89" s="251"/>
    </row>
    <row r="90" spans="5:9" ht="14.25" customHeight="1" x14ac:dyDescent="0.2">
      <c r="E90" s="3"/>
      <c r="F90" s="266"/>
      <c r="G90" s="251"/>
      <c r="H90" s="251"/>
      <c r="I90" s="251"/>
    </row>
    <row r="91" spans="5:9" ht="14.25" customHeight="1" x14ac:dyDescent="0.2">
      <c r="E91" s="3"/>
      <c r="F91" s="266"/>
      <c r="G91" s="251"/>
      <c r="H91" s="251"/>
      <c r="I91" s="251"/>
    </row>
    <row r="92" spans="5:9" ht="14.25" customHeight="1" x14ac:dyDescent="0.2">
      <c r="E92" s="3"/>
      <c r="F92" s="266"/>
      <c r="G92" s="251"/>
      <c r="H92" s="251"/>
      <c r="I92" s="251"/>
    </row>
    <row r="93" spans="5:9" ht="14.25" customHeight="1" x14ac:dyDescent="0.2">
      <c r="E93" s="3"/>
      <c r="F93" s="266"/>
      <c r="G93" s="251"/>
      <c r="H93" s="251"/>
      <c r="I93" s="251"/>
    </row>
    <row r="94" spans="5:9" ht="14.25" customHeight="1" x14ac:dyDescent="0.2">
      <c r="E94" s="3"/>
      <c r="F94" s="266"/>
      <c r="G94" s="251"/>
      <c r="H94" s="251"/>
      <c r="I94" s="251"/>
    </row>
    <row r="95" spans="5:9" ht="14.25" customHeight="1" x14ac:dyDescent="0.2">
      <c r="E95" s="3"/>
      <c r="F95" s="266"/>
      <c r="G95" s="251"/>
      <c r="H95" s="251"/>
      <c r="I95" s="251"/>
    </row>
    <row r="96" spans="5:9" ht="14.25" customHeight="1" x14ac:dyDescent="0.2">
      <c r="E96" s="3"/>
      <c r="F96" s="266"/>
      <c r="G96" s="251"/>
      <c r="H96" s="251"/>
      <c r="I96" s="251"/>
    </row>
    <row r="97" spans="5:9" ht="14.25" customHeight="1" x14ac:dyDescent="0.2">
      <c r="E97" s="3"/>
      <c r="F97" s="266"/>
      <c r="G97" s="251"/>
      <c r="H97" s="251"/>
      <c r="I97" s="251"/>
    </row>
    <row r="98" spans="5:9" ht="14.25" customHeight="1" x14ac:dyDescent="0.2">
      <c r="E98" s="3"/>
      <c r="F98" s="266"/>
      <c r="G98" s="251"/>
      <c r="H98" s="251"/>
      <c r="I98" s="251"/>
    </row>
    <row r="99" spans="5:9" ht="14.25" customHeight="1" x14ac:dyDescent="0.2">
      <c r="E99" s="3"/>
      <c r="F99" s="266"/>
      <c r="G99" s="251"/>
      <c r="H99" s="251"/>
      <c r="I99" s="251"/>
    </row>
    <row r="100" spans="5:9" ht="14.25" customHeight="1" x14ac:dyDescent="0.2">
      <c r="E100" s="3"/>
      <c r="F100" s="266"/>
      <c r="G100" s="251"/>
      <c r="H100" s="251"/>
      <c r="I100" s="251"/>
    </row>
    <row r="101" spans="5:9" ht="14.25" customHeight="1" x14ac:dyDescent="0.2">
      <c r="E101" s="3"/>
      <c r="F101" s="266"/>
      <c r="G101" s="251"/>
      <c r="H101" s="251"/>
      <c r="I101" s="251"/>
    </row>
    <row r="102" spans="5:9" ht="14.25" customHeight="1" x14ac:dyDescent="0.2">
      <c r="E102" s="3"/>
      <c r="F102" s="266"/>
      <c r="G102" s="251"/>
      <c r="H102" s="251"/>
      <c r="I102" s="251"/>
    </row>
    <row r="103" spans="5:9" ht="14.25" customHeight="1" x14ac:dyDescent="0.2">
      <c r="E103" s="3"/>
      <c r="F103" s="266"/>
      <c r="G103" s="251"/>
      <c r="H103" s="251"/>
      <c r="I103" s="251"/>
    </row>
    <row r="104" spans="5:9" ht="14.25" customHeight="1" x14ac:dyDescent="0.2">
      <c r="E104" s="3"/>
      <c r="F104" s="266"/>
      <c r="G104" s="251"/>
      <c r="H104" s="251"/>
      <c r="I104" s="251"/>
    </row>
    <row r="105" spans="5:9" ht="14.25" customHeight="1" x14ac:dyDescent="0.2">
      <c r="E105" s="3"/>
      <c r="F105" s="266"/>
      <c r="G105" s="251"/>
      <c r="H105" s="251"/>
      <c r="I105" s="251"/>
    </row>
    <row r="106" spans="5:9" ht="14.25" customHeight="1" x14ac:dyDescent="0.2">
      <c r="E106" s="3"/>
      <c r="F106" s="266"/>
      <c r="G106" s="251"/>
      <c r="H106" s="251"/>
      <c r="I106" s="251"/>
    </row>
    <row r="107" spans="5:9" ht="14.25" customHeight="1" x14ac:dyDescent="0.2">
      <c r="E107" s="3"/>
      <c r="F107" s="266"/>
      <c r="G107" s="251"/>
      <c r="H107" s="251"/>
      <c r="I107" s="251"/>
    </row>
    <row r="108" spans="5:9" ht="14.25" customHeight="1" x14ac:dyDescent="0.2">
      <c r="E108" s="3"/>
      <c r="F108" s="266"/>
      <c r="G108" s="251"/>
      <c r="H108" s="251"/>
      <c r="I108" s="251"/>
    </row>
    <row r="109" spans="5:9" ht="14.25" customHeight="1" x14ac:dyDescent="0.2">
      <c r="E109" s="3"/>
      <c r="F109" s="266"/>
      <c r="G109" s="251"/>
      <c r="H109" s="251"/>
      <c r="I109" s="251"/>
    </row>
    <row r="110" spans="5:9" ht="14.25" customHeight="1" x14ac:dyDescent="0.2">
      <c r="E110" s="3"/>
      <c r="F110" s="266"/>
      <c r="G110" s="251"/>
      <c r="H110" s="251"/>
      <c r="I110" s="251"/>
    </row>
    <row r="111" spans="5:9" ht="14.25" customHeight="1" x14ac:dyDescent="0.2">
      <c r="E111" s="3"/>
      <c r="F111" s="266"/>
      <c r="G111" s="251"/>
      <c r="H111" s="251"/>
      <c r="I111" s="251"/>
    </row>
    <row r="112" spans="5:9" ht="14.25" customHeight="1" x14ac:dyDescent="0.2">
      <c r="E112" s="3"/>
      <c r="F112" s="266"/>
      <c r="G112" s="251"/>
      <c r="H112" s="251"/>
      <c r="I112" s="251"/>
    </row>
    <row r="113" spans="5:9" ht="14.25" customHeight="1" x14ac:dyDescent="0.2">
      <c r="E113" s="3"/>
      <c r="F113" s="266"/>
      <c r="G113" s="251"/>
      <c r="H113" s="251"/>
      <c r="I113" s="251"/>
    </row>
    <row r="114" spans="5:9" ht="14.25" customHeight="1" x14ac:dyDescent="0.2">
      <c r="E114" s="3"/>
      <c r="F114" s="266"/>
      <c r="G114" s="251"/>
      <c r="H114" s="251"/>
      <c r="I114" s="251"/>
    </row>
    <row r="115" spans="5:9" ht="14.25" customHeight="1" x14ac:dyDescent="0.2">
      <c r="E115" s="3"/>
      <c r="F115" s="266"/>
      <c r="G115" s="251"/>
      <c r="H115" s="251"/>
      <c r="I115" s="251"/>
    </row>
    <row r="116" spans="5:9" ht="14.25" customHeight="1" x14ac:dyDescent="0.2">
      <c r="E116" s="3"/>
      <c r="F116" s="266"/>
      <c r="G116" s="251"/>
      <c r="H116" s="251"/>
      <c r="I116" s="251"/>
    </row>
    <row r="117" spans="5:9" ht="14.25" customHeight="1" x14ac:dyDescent="0.2">
      <c r="E117" s="3"/>
      <c r="F117" s="266"/>
      <c r="G117" s="251"/>
      <c r="H117" s="251"/>
      <c r="I117" s="251"/>
    </row>
    <row r="118" spans="5:9" ht="14.25" customHeight="1" x14ac:dyDescent="0.2">
      <c r="E118" s="3"/>
      <c r="F118" s="266"/>
      <c r="G118" s="251"/>
      <c r="H118" s="251"/>
      <c r="I118" s="251"/>
    </row>
    <row r="119" spans="5:9" ht="14.25" customHeight="1" x14ac:dyDescent="0.2">
      <c r="E119" s="3"/>
      <c r="F119" s="266"/>
      <c r="G119" s="251"/>
      <c r="H119" s="251"/>
      <c r="I119" s="251"/>
    </row>
    <row r="120" spans="5:9" ht="14.25" customHeight="1" x14ac:dyDescent="0.2">
      <c r="E120" s="3"/>
      <c r="F120" s="266"/>
      <c r="G120" s="251"/>
      <c r="H120" s="251"/>
      <c r="I120" s="251"/>
    </row>
    <row r="121" spans="5:9" ht="14.25" customHeight="1" x14ac:dyDescent="0.2">
      <c r="E121" s="3"/>
      <c r="F121" s="266"/>
      <c r="G121" s="251"/>
      <c r="H121" s="251"/>
      <c r="I121" s="251"/>
    </row>
    <row r="122" spans="5:9" ht="14.25" customHeight="1" x14ac:dyDescent="0.2">
      <c r="E122" s="3"/>
      <c r="F122" s="266"/>
      <c r="G122" s="251"/>
      <c r="H122" s="251"/>
      <c r="I122" s="251"/>
    </row>
    <row r="123" spans="5:9" ht="14.25" customHeight="1" x14ac:dyDescent="0.2">
      <c r="E123" s="3"/>
      <c r="F123" s="266"/>
      <c r="G123" s="251"/>
      <c r="H123" s="251"/>
      <c r="I123" s="251"/>
    </row>
    <row r="124" spans="5:9" ht="14.25" customHeight="1" x14ac:dyDescent="0.2">
      <c r="E124" s="3"/>
      <c r="F124" s="266"/>
      <c r="G124" s="251"/>
      <c r="H124" s="251"/>
      <c r="I124" s="251"/>
    </row>
    <row r="125" spans="5:9" ht="14.25" customHeight="1" x14ac:dyDescent="0.2">
      <c r="E125" s="3"/>
      <c r="F125" s="266"/>
      <c r="G125" s="251"/>
      <c r="H125" s="251"/>
      <c r="I125" s="251"/>
    </row>
    <row r="126" spans="5:9" ht="14.25" customHeight="1" x14ac:dyDescent="0.2">
      <c r="E126" s="3"/>
      <c r="F126" s="266"/>
      <c r="G126" s="251"/>
      <c r="H126" s="251"/>
      <c r="I126" s="251"/>
    </row>
    <row r="127" spans="5:9" ht="14.25" customHeight="1" x14ac:dyDescent="0.2">
      <c r="E127" s="3"/>
      <c r="F127" s="266"/>
      <c r="G127" s="251"/>
      <c r="H127" s="251"/>
      <c r="I127" s="251"/>
    </row>
    <row r="128" spans="5:9" ht="14.25" customHeight="1" x14ac:dyDescent="0.2">
      <c r="E128" s="3"/>
      <c r="F128" s="266"/>
      <c r="G128" s="251"/>
      <c r="H128" s="251"/>
      <c r="I128" s="251"/>
    </row>
    <row r="129" spans="5:9" ht="14.25" customHeight="1" x14ac:dyDescent="0.2">
      <c r="E129" s="3"/>
      <c r="F129" s="266"/>
      <c r="G129" s="251"/>
      <c r="H129" s="251"/>
      <c r="I129" s="251"/>
    </row>
    <row r="130" spans="5:9" ht="14.25" customHeight="1" x14ac:dyDescent="0.2">
      <c r="E130" s="3"/>
      <c r="F130" s="266"/>
      <c r="G130" s="251"/>
      <c r="H130" s="251"/>
      <c r="I130" s="251"/>
    </row>
    <row r="131" spans="5:9" ht="14.25" customHeight="1" x14ac:dyDescent="0.2">
      <c r="E131" s="3"/>
      <c r="F131" s="266"/>
      <c r="G131" s="251"/>
      <c r="H131" s="251"/>
      <c r="I131" s="251"/>
    </row>
    <row r="132" spans="5:9" ht="14.25" customHeight="1" x14ac:dyDescent="0.2">
      <c r="E132" s="3"/>
      <c r="F132" s="266"/>
      <c r="G132" s="251"/>
      <c r="H132" s="251"/>
      <c r="I132" s="251"/>
    </row>
    <row r="133" spans="5:9" ht="14.25" customHeight="1" x14ac:dyDescent="0.2">
      <c r="E133" s="3"/>
      <c r="F133" s="266"/>
      <c r="G133" s="251"/>
      <c r="H133" s="251"/>
      <c r="I133" s="251"/>
    </row>
    <row r="134" spans="5:9" ht="14.25" customHeight="1" x14ac:dyDescent="0.2">
      <c r="E134" s="3"/>
      <c r="F134" s="266"/>
      <c r="G134" s="251"/>
      <c r="H134" s="251"/>
      <c r="I134" s="251"/>
    </row>
    <row r="135" spans="5:9" ht="14.25" customHeight="1" x14ac:dyDescent="0.2">
      <c r="E135" s="3"/>
      <c r="F135" s="266"/>
      <c r="G135" s="251"/>
      <c r="H135" s="251"/>
      <c r="I135" s="251"/>
    </row>
    <row r="136" spans="5:9" ht="14.25" customHeight="1" x14ac:dyDescent="0.2">
      <c r="E136" s="3"/>
      <c r="F136" s="266"/>
      <c r="G136" s="251"/>
      <c r="H136" s="251"/>
      <c r="I136" s="251"/>
    </row>
    <row r="137" spans="5:9" ht="14.25" customHeight="1" x14ac:dyDescent="0.2">
      <c r="E137" s="3"/>
      <c r="F137" s="266"/>
      <c r="G137" s="251"/>
      <c r="H137" s="251"/>
      <c r="I137" s="251"/>
    </row>
    <row r="138" spans="5:9" ht="14.25" customHeight="1" x14ac:dyDescent="0.2">
      <c r="E138" s="3"/>
      <c r="F138" s="266"/>
      <c r="G138" s="251"/>
      <c r="H138" s="251"/>
      <c r="I138" s="251"/>
    </row>
    <row r="139" spans="5:9" ht="14.25" customHeight="1" x14ac:dyDescent="0.2">
      <c r="E139" s="3"/>
      <c r="F139" s="266"/>
      <c r="G139" s="251"/>
      <c r="H139" s="251"/>
      <c r="I139" s="251"/>
    </row>
    <row r="140" spans="5:9" ht="14.25" customHeight="1" x14ac:dyDescent="0.2">
      <c r="E140" s="3"/>
      <c r="F140" s="266"/>
      <c r="G140" s="251"/>
      <c r="H140" s="251"/>
      <c r="I140" s="251"/>
    </row>
    <row r="141" spans="5:9" ht="14.25" customHeight="1" x14ac:dyDescent="0.2">
      <c r="E141" s="3"/>
      <c r="F141" s="266"/>
      <c r="G141" s="251"/>
      <c r="H141" s="251"/>
      <c r="I141" s="251"/>
    </row>
    <row r="142" spans="5:9" ht="14.25" customHeight="1" x14ac:dyDescent="0.2">
      <c r="E142" s="3"/>
      <c r="F142" s="266"/>
      <c r="G142" s="251"/>
      <c r="H142" s="251"/>
      <c r="I142" s="251"/>
    </row>
    <row r="143" spans="5:9" ht="14.25" customHeight="1" x14ac:dyDescent="0.2">
      <c r="E143" s="3"/>
      <c r="F143" s="266"/>
      <c r="G143" s="251"/>
      <c r="H143" s="251"/>
      <c r="I143" s="251"/>
    </row>
    <row r="144" spans="5:9" ht="14.25" customHeight="1" x14ac:dyDescent="0.2">
      <c r="E144" s="3"/>
      <c r="F144" s="266"/>
      <c r="G144" s="251"/>
      <c r="H144" s="251"/>
      <c r="I144" s="251"/>
    </row>
    <row r="145" spans="5:9" ht="14.25" customHeight="1" x14ac:dyDescent="0.2">
      <c r="E145" s="3"/>
      <c r="F145" s="266"/>
      <c r="G145" s="251"/>
      <c r="H145" s="251"/>
      <c r="I145" s="251"/>
    </row>
    <row r="146" spans="5:9" ht="14.25" customHeight="1" x14ac:dyDescent="0.2">
      <c r="E146" s="3"/>
      <c r="F146" s="266"/>
      <c r="G146" s="251"/>
      <c r="H146" s="251"/>
      <c r="I146" s="251"/>
    </row>
    <row r="147" spans="5:9" ht="14.25" customHeight="1" x14ac:dyDescent="0.2">
      <c r="E147" s="3"/>
      <c r="F147" s="266"/>
      <c r="G147" s="251"/>
      <c r="H147" s="251"/>
      <c r="I147" s="251"/>
    </row>
    <row r="148" spans="5:9" ht="14.25" customHeight="1" x14ac:dyDescent="0.2">
      <c r="E148" s="3"/>
      <c r="F148" s="266"/>
      <c r="G148" s="251"/>
      <c r="H148" s="251"/>
      <c r="I148" s="251"/>
    </row>
    <row r="149" spans="5:9" ht="14.25" customHeight="1" x14ac:dyDescent="0.2">
      <c r="E149" s="3"/>
      <c r="F149" s="266"/>
      <c r="G149" s="251"/>
      <c r="H149" s="251"/>
      <c r="I149" s="251"/>
    </row>
    <row r="150" spans="5:9" ht="14.25" customHeight="1" x14ac:dyDescent="0.2">
      <c r="E150" s="3"/>
      <c r="F150" s="266"/>
      <c r="G150" s="251"/>
      <c r="H150" s="251"/>
      <c r="I150" s="251"/>
    </row>
    <row r="151" spans="5:9" ht="14.25" customHeight="1" x14ac:dyDescent="0.2">
      <c r="E151" s="3"/>
      <c r="F151" s="266"/>
      <c r="G151" s="251"/>
      <c r="H151" s="251"/>
      <c r="I151" s="251"/>
    </row>
    <row r="152" spans="5:9" ht="14.25" customHeight="1" x14ac:dyDescent="0.2">
      <c r="E152" s="3"/>
      <c r="F152" s="266"/>
      <c r="G152" s="251"/>
      <c r="H152" s="251"/>
      <c r="I152" s="251"/>
    </row>
    <row r="153" spans="5:9" ht="14.25" customHeight="1" x14ac:dyDescent="0.2">
      <c r="E153" s="3"/>
      <c r="F153" s="266"/>
      <c r="G153" s="251"/>
      <c r="H153" s="251"/>
      <c r="I153" s="251"/>
    </row>
    <row r="154" spans="5:9" ht="14.25" customHeight="1" x14ac:dyDescent="0.2">
      <c r="E154" s="3"/>
      <c r="F154" s="266"/>
      <c r="G154" s="251"/>
      <c r="H154" s="251"/>
      <c r="I154" s="251"/>
    </row>
    <row r="155" spans="5:9" ht="14.25" customHeight="1" x14ac:dyDescent="0.2">
      <c r="E155" s="3"/>
      <c r="F155" s="266"/>
      <c r="G155" s="251"/>
      <c r="H155" s="251"/>
      <c r="I155" s="251"/>
    </row>
    <row r="156" spans="5:9" ht="14.25" customHeight="1" x14ac:dyDescent="0.2">
      <c r="E156" s="3"/>
      <c r="F156" s="266"/>
      <c r="G156" s="251"/>
      <c r="H156" s="251"/>
      <c r="I156" s="251"/>
    </row>
    <row r="157" spans="5:9" ht="14.25" customHeight="1" x14ac:dyDescent="0.2">
      <c r="E157" s="3"/>
      <c r="F157" s="266"/>
      <c r="G157" s="251"/>
      <c r="H157" s="251"/>
      <c r="I157" s="251"/>
    </row>
    <row r="158" spans="5:9" ht="14.25" customHeight="1" x14ac:dyDescent="0.2">
      <c r="E158" s="3"/>
      <c r="F158" s="266"/>
      <c r="G158" s="251"/>
      <c r="H158" s="251"/>
      <c r="I158" s="251"/>
    </row>
    <row r="159" spans="5:9" ht="14.25" customHeight="1" x14ac:dyDescent="0.2">
      <c r="E159" s="3"/>
      <c r="F159" s="266"/>
      <c r="G159" s="251"/>
      <c r="H159" s="251"/>
      <c r="I159" s="251"/>
    </row>
    <row r="160" spans="5:9" ht="14.25" customHeight="1" x14ac:dyDescent="0.2">
      <c r="E160" s="3"/>
      <c r="F160" s="266"/>
      <c r="G160" s="251"/>
      <c r="H160" s="251"/>
      <c r="I160" s="251"/>
    </row>
    <row r="161" spans="5:9" ht="14.25" customHeight="1" x14ac:dyDescent="0.2">
      <c r="E161" s="3"/>
      <c r="F161" s="266"/>
      <c r="G161" s="251"/>
      <c r="H161" s="251"/>
      <c r="I161" s="251"/>
    </row>
    <row r="162" spans="5:9" ht="14.25" customHeight="1" x14ac:dyDescent="0.2">
      <c r="E162" s="3"/>
      <c r="F162" s="266"/>
      <c r="G162" s="251"/>
      <c r="H162" s="251"/>
      <c r="I162" s="251"/>
    </row>
    <row r="163" spans="5:9" ht="14.25" customHeight="1" x14ac:dyDescent="0.2">
      <c r="E163" s="3"/>
      <c r="F163" s="266"/>
      <c r="G163" s="251"/>
      <c r="H163" s="251"/>
      <c r="I163" s="251"/>
    </row>
    <row r="164" spans="5:9" ht="14.25" customHeight="1" x14ac:dyDescent="0.2">
      <c r="E164" s="3"/>
      <c r="F164" s="266"/>
      <c r="G164" s="251"/>
      <c r="H164" s="251"/>
      <c r="I164" s="251"/>
    </row>
    <row r="165" spans="5:9" ht="14.25" customHeight="1" x14ac:dyDescent="0.2">
      <c r="E165" s="3"/>
      <c r="F165" s="266"/>
      <c r="G165" s="251"/>
      <c r="H165" s="251"/>
      <c r="I165" s="251"/>
    </row>
    <row r="166" spans="5:9" ht="14.25" customHeight="1" x14ac:dyDescent="0.2">
      <c r="E166" s="3"/>
      <c r="F166" s="266"/>
      <c r="G166" s="251"/>
      <c r="H166" s="251"/>
      <c r="I166" s="251"/>
    </row>
    <row r="167" spans="5:9" ht="14.25" customHeight="1" x14ac:dyDescent="0.2">
      <c r="E167" s="3"/>
      <c r="F167" s="266"/>
      <c r="G167" s="251"/>
      <c r="H167" s="251"/>
      <c r="I167" s="251"/>
    </row>
    <row r="168" spans="5:9" ht="14.25" customHeight="1" x14ac:dyDescent="0.2">
      <c r="E168" s="3"/>
      <c r="F168" s="266"/>
      <c r="G168" s="251"/>
      <c r="H168" s="251"/>
      <c r="I168" s="251"/>
    </row>
    <row r="169" spans="5:9" ht="14.25" customHeight="1" x14ac:dyDescent="0.2">
      <c r="E169" s="3"/>
      <c r="F169" s="266"/>
      <c r="G169" s="251"/>
      <c r="H169" s="251"/>
      <c r="I169" s="251"/>
    </row>
    <row r="170" spans="5:9" ht="14.25" customHeight="1" x14ac:dyDescent="0.2">
      <c r="E170" s="3"/>
      <c r="F170" s="266"/>
      <c r="G170" s="251"/>
      <c r="H170" s="251"/>
      <c r="I170" s="251"/>
    </row>
    <row r="171" spans="5:9" ht="14.25" customHeight="1" x14ac:dyDescent="0.2">
      <c r="E171" s="3"/>
      <c r="F171" s="266"/>
      <c r="G171" s="251"/>
      <c r="H171" s="251"/>
      <c r="I171" s="251"/>
    </row>
    <row r="172" spans="5:9" ht="14.25" customHeight="1" x14ac:dyDescent="0.2">
      <c r="E172" s="3"/>
      <c r="F172" s="266"/>
      <c r="G172" s="251"/>
      <c r="H172" s="251"/>
      <c r="I172" s="251"/>
    </row>
    <row r="173" spans="5:9" ht="14.25" customHeight="1" x14ac:dyDescent="0.2">
      <c r="E173" s="3"/>
      <c r="F173" s="266"/>
      <c r="G173" s="251"/>
      <c r="H173" s="251"/>
      <c r="I173" s="251"/>
    </row>
    <row r="174" spans="5:9" ht="14.25" customHeight="1" x14ac:dyDescent="0.2">
      <c r="E174" s="3"/>
      <c r="F174" s="266"/>
      <c r="G174" s="251"/>
      <c r="H174" s="251"/>
      <c r="I174" s="251"/>
    </row>
    <row r="175" spans="5:9" ht="14.25" customHeight="1" x14ac:dyDescent="0.2">
      <c r="E175" s="3"/>
      <c r="F175" s="266"/>
      <c r="G175" s="251"/>
      <c r="H175" s="251"/>
      <c r="I175" s="251"/>
    </row>
    <row r="176" spans="5:9" ht="14.25" customHeight="1" x14ac:dyDescent="0.2">
      <c r="E176" s="3"/>
      <c r="F176" s="266"/>
      <c r="G176" s="251"/>
      <c r="H176" s="251"/>
      <c r="I176" s="251"/>
    </row>
    <row r="177" spans="5:9" ht="14.25" customHeight="1" x14ac:dyDescent="0.2">
      <c r="E177" s="3"/>
      <c r="F177" s="266"/>
      <c r="G177" s="251"/>
      <c r="H177" s="251"/>
      <c r="I177" s="251"/>
    </row>
    <row r="178" spans="5:9" ht="14.25" customHeight="1" x14ac:dyDescent="0.2">
      <c r="E178" s="3"/>
      <c r="F178" s="266"/>
      <c r="G178" s="251"/>
      <c r="H178" s="251"/>
      <c r="I178" s="251"/>
    </row>
    <row r="179" spans="5:9" ht="14.25" customHeight="1" x14ac:dyDescent="0.2">
      <c r="E179" s="3"/>
      <c r="F179" s="266"/>
      <c r="G179" s="251"/>
      <c r="H179" s="251"/>
      <c r="I179" s="251"/>
    </row>
    <row r="180" spans="5:9" ht="14.25" customHeight="1" x14ac:dyDescent="0.2">
      <c r="E180" s="3"/>
      <c r="F180" s="266"/>
      <c r="G180" s="251"/>
      <c r="H180" s="251"/>
      <c r="I180" s="251"/>
    </row>
    <row r="181" spans="5:9" ht="14.25" customHeight="1" x14ac:dyDescent="0.2">
      <c r="E181" s="3"/>
      <c r="F181" s="266"/>
      <c r="G181" s="251"/>
      <c r="H181" s="251"/>
      <c r="I181" s="251"/>
    </row>
    <row r="182" spans="5:9" ht="14.25" customHeight="1" x14ac:dyDescent="0.2">
      <c r="E182" s="3"/>
      <c r="F182" s="266"/>
      <c r="G182" s="251"/>
      <c r="H182" s="251"/>
      <c r="I182" s="251"/>
    </row>
    <row r="183" spans="5:9" ht="14.25" customHeight="1" x14ac:dyDescent="0.2">
      <c r="E183" s="3"/>
      <c r="F183" s="266"/>
      <c r="G183" s="251"/>
      <c r="H183" s="251"/>
      <c r="I183" s="251"/>
    </row>
    <row r="184" spans="5:9" ht="14.25" customHeight="1" x14ac:dyDescent="0.2">
      <c r="E184" s="3"/>
      <c r="F184" s="266"/>
      <c r="G184" s="251"/>
      <c r="H184" s="251"/>
      <c r="I184" s="251"/>
    </row>
    <row r="185" spans="5:9" ht="14.25" customHeight="1" x14ac:dyDescent="0.2">
      <c r="E185" s="3"/>
      <c r="F185" s="266"/>
      <c r="G185" s="251"/>
      <c r="H185" s="251"/>
      <c r="I185" s="251"/>
    </row>
    <row r="186" spans="5:9" ht="14.25" customHeight="1" x14ac:dyDescent="0.2">
      <c r="E186" s="3"/>
      <c r="F186" s="266"/>
      <c r="G186" s="251"/>
      <c r="H186" s="251"/>
      <c r="I186" s="251"/>
    </row>
    <row r="187" spans="5:9" ht="14.25" customHeight="1" x14ac:dyDescent="0.2">
      <c r="E187" s="3"/>
      <c r="F187" s="266"/>
      <c r="G187" s="251"/>
      <c r="H187" s="251"/>
      <c r="I187" s="251"/>
    </row>
    <row r="188" spans="5:9" ht="14.25" customHeight="1" x14ac:dyDescent="0.2">
      <c r="E188" s="3"/>
      <c r="F188" s="266"/>
      <c r="G188" s="251"/>
      <c r="H188" s="251"/>
      <c r="I188" s="251"/>
    </row>
    <row r="189" spans="5:9" ht="14.25" customHeight="1" x14ac:dyDescent="0.2">
      <c r="E189" s="3"/>
      <c r="F189" s="266"/>
      <c r="G189" s="251"/>
      <c r="H189" s="251"/>
      <c r="I189" s="251"/>
    </row>
    <row r="190" spans="5:9" ht="14.25" customHeight="1" x14ac:dyDescent="0.2">
      <c r="E190" s="3"/>
      <c r="F190" s="266"/>
      <c r="G190" s="251"/>
      <c r="H190" s="251"/>
      <c r="I190" s="251"/>
    </row>
    <row r="191" spans="5:9" ht="14.25" customHeight="1" x14ac:dyDescent="0.2">
      <c r="E191" s="3"/>
      <c r="F191" s="266"/>
      <c r="G191" s="251"/>
      <c r="H191" s="251"/>
      <c r="I191" s="251"/>
    </row>
    <row r="192" spans="5:9" ht="14.25" customHeight="1" x14ac:dyDescent="0.2">
      <c r="E192" s="3"/>
      <c r="F192" s="266"/>
      <c r="G192" s="251"/>
      <c r="H192" s="251"/>
      <c r="I192" s="251"/>
    </row>
    <row r="193" spans="5:9" ht="14.25" customHeight="1" x14ac:dyDescent="0.2">
      <c r="E193" s="3"/>
      <c r="F193" s="266"/>
      <c r="G193" s="251"/>
      <c r="H193" s="251"/>
      <c r="I193" s="251"/>
    </row>
    <row r="194" spans="5:9" ht="14.25" customHeight="1" x14ac:dyDescent="0.2">
      <c r="E194" s="3"/>
      <c r="F194" s="266"/>
      <c r="G194" s="251"/>
      <c r="H194" s="251"/>
      <c r="I194" s="251"/>
    </row>
    <row r="195" spans="5:9" ht="14.25" customHeight="1" x14ac:dyDescent="0.2">
      <c r="E195" s="3"/>
      <c r="F195" s="266"/>
      <c r="G195" s="251"/>
      <c r="H195" s="251"/>
      <c r="I195" s="251"/>
    </row>
    <row r="196" spans="5:9" ht="14.25" customHeight="1" x14ac:dyDescent="0.2">
      <c r="E196" s="3"/>
      <c r="F196" s="266"/>
      <c r="G196" s="251"/>
      <c r="H196" s="251"/>
      <c r="I196" s="251"/>
    </row>
    <row r="197" spans="5:9" ht="14.25" customHeight="1" x14ac:dyDescent="0.2">
      <c r="E197" s="3"/>
      <c r="F197" s="266"/>
      <c r="G197" s="251"/>
      <c r="H197" s="251"/>
      <c r="I197" s="251"/>
    </row>
    <row r="198" spans="5:9" ht="14.25" customHeight="1" x14ac:dyDescent="0.2">
      <c r="E198" s="3"/>
      <c r="F198" s="266"/>
      <c r="G198" s="251"/>
      <c r="H198" s="251"/>
      <c r="I198" s="251"/>
    </row>
    <row r="199" spans="5:9" ht="14.25" customHeight="1" x14ac:dyDescent="0.2">
      <c r="E199" s="3"/>
      <c r="F199" s="266"/>
      <c r="G199" s="251"/>
      <c r="H199" s="251"/>
      <c r="I199" s="251"/>
    </row>
    <row r="200" spans="5:9" ht="14.25" customHeight="1" x14ac:dyDescent="0.2">
      <c r="E200" s="3"/>
      <c r="F200" s="266"/>
      <c r="G200" s="251"/>
      <c r="H200" s="251"/>
      <c r="I200" s="251"/>
    </row>
    <row r="201" spans="5:9" ht="14.25" customHeight="1" x14ac:dyDescent="0.2">
      <c r="E201" s="3"/>
      <c r="F201" s="266"/>
      <c r="G201" s="251"/>
      <c r="H201" s="251"/>
      <c r="I201" s="251"/>
    </row>
    <row r="202" spans="5:9" ht="14.25" customHeight="1" x14ac:dyDescent="0.2">
      <c r="E202" s="3"/>
      <c r="F202" s="266"/>
      <c r="G202" s="251"/>
      <c r="H202" s="251"/>
      <c r="I202" s="251"/>
    </row>
    <row r="203" spans="5:9" ht="14.25" customHeight="1" x14ac:dyDescent="0.2">
      <c r="E203" s="3"/>
      <c r="F203" s="266"/>
      <c r="G203" s="251"/>
      <c r="H203" s="251"/>
      <c r="I203" s="251"/>
    </row>
    <row r="204" spans="5:9" ht="14.25" customHeight="1" x14ac:dyDescent="0.2">
      <c r="E204" s="3"/>
      <c r="F204" s="266"/>
      <c r="G204" s="251"/>
      <c r="H204" s="251"/>
      <c r="I204" s="251"/>
    </row>
    <row r="205" spans="5:9" ht="14.25" customHeight="1" x14ac:dyDescent="0.2">
      <c r="E205" s="3"/>
      <c r="F205" s="266"/>
      <c r="G205" s="251"/>
      <c r="H205" s="251"/>
      <c r="I205" s="251"/>
    </row>
    <row r="206" spans="5:9" ht="14.25" customHeight="1" x14ac:dyDescent="0.2">
      <c r="E206" s="3"/>
      <c r="F206" s="266"/>
      <c r="G206" s="251"/>
      <c r="H206" s="251"/>
      <c r="I206" s="251"/>
    </row>
    <row r="207" spans="5:9" ht="14.25" customHeight="1" x14ac:dyDescent="0.2">
      <c r="E207" s="3"/>
      <c r="F207" s="266"/>
      <c r="G207" s="251"/>
      <c r="H207" s="251"/>
      <c r="I207" s="251"/>
    </row>
    <row r="208" spans="5:9" ht="14.25" customHeight="1" x14ac:dyDescent="0.2">
      <c r="E208" s="3"/>
      <c r="F208" s="266"/>
      <c r="G208" s="251"/>
      <c r="H208" s="251"/>
      <c r="I208" s="251"/>
    </row>
    <row r="209" spans="5:9" ht="14.25" customHeight="1" x14ac:dyDescent="0.2">
      <c r="E209" s="3"/>
      <c r="F209" s="266"/>
      <c r="G209" s="251"/>
      <c r="H209" s="251"/>
      <c r="I209" s="251"/>
    </row>
    <row r="210" spans="5:9" ht="14.25" customHeight="1" x14ac:dyDescent="0.2">
      <c r="E210" s="3"/>
      <c r="F210" s="266"/>
      <c r="G210" s="251"/>
      <c r="H210" s="251"/>
      <c r="I210" s="251"/>
    </row>
    <row r="211" spans="5:9" ht="14.25" customHeight="1" x14ac:dyDescent="0.2">
      <c r="E211" s="3"/>
      <c r="F211" s="266"/>
      <c r="G211" s="251"/>
      <c r="H211" s="251"/>
      <c r="I211" s="251"/>
    </row>
    <row r="212" spans="5:9" ht="14.25" customHeight="1" x14ac:dyDescent="0.2">
      <c r="E212" s="3"/>
      <c r="F212" s="266"/>
      <c r="G212" s="251"/>
      <c r="H212" s="251"/>
      <c r="I212" s="251"/>
    </row>
    <row r="213" spans="5:9" ht="14.25" customHeight="1" x14ac:dyDescent="0.2">
      <c r="E213" s="3"/>
      <c r="F213" s="266"/>
      <c r="G213" s="251"/>
      <c r="H213" s="251"/>
      <c r="I213" s="251"/>
    </row>
    <row r="214" spans="5:9" ht="14.25" customHeight="1" x14ac:dyDescent="0.2">
      <c r="E214" s="3"/>
      <c r="F214" s="266"/>
      <c r="G214" s="251"/>
      <c r="H214" s="251"/>
      <c r="I214" s="251"/>
    </row>
    <row r="215" spans="5:9" ht="14.25" customHeight="1" x14ac:dyDescent="0.2">
      <c r="E215" s="3"/>
      <c r="F215" s="266"/>
      <c r="G215" s="251"/>
      <c r="H215" s="251"/>
      <c r="I215" s="251"/>
    </row>
    <row r="216" spans="5:9" ht="14.25" customHeight="1" x14ac:dyDescent="0.2">
      <c r="E216" s="3"/>
      <c r="F216" s="266"/>
      <c r="G216" s="251"/>
      <c r="H216" s="251"/>
      <c r="I216" s="251"/>
    </row>
    <row r="217" spans="5:9" ht="14.25" customHeight="1" x14ac:dyDescent="0.2">
      <c r="E217" s="3"/>
      <c r="F217" s="266"/>
      <c r="G217" s="251"/>
      <c r="H217" s="251"/>
      <c r="I217" s="251"/>
    </row>
    <row r="218" spans="5:9" ht="14.25" customHeight="1" x14ac:dyDescent="0.2">
      <c r="E218" s="3"/>
      <c r="F218" s="266"/>
      <c r="G218" s="251"/>
      <c r="H218" s="251"/>
      <c r="I218" s="251"/>
    </row>
    <row r="219" spans="5:9" ht="14.25" customHeight="1" x14ac:dyDescent="0.2">
      <c r="E219" s="3"/>
      <c r="F219" s="266"/>
      <c r="G219" s="251"/>
      <c r="H219" s="251"/>
      <c r="I219" s="251"/>
    </row>
    <row r="220" spans="5:9" ht="14.25" customHeight="1" x14ac:dyDescent="0.2">
      <c r="E220" s="3"/>
      <c r="F220" s="266"/>
      <c r="G220" s="251"/>
      <c r="H220" s="251"/>
      <c r="I220" s="251"/>
    </row>
    <row r="221" spans="5:9" ht="14.25" customHeight="1" x14ac:dyDescent="0.2">
      <c r="E221" s="3"/>
      <c r="F221" s="266"/>
      <c r="G221" s="251"/>
      <c r="H221" s="251"/>
      <c r="I221" s="251"/>
    </row>
    <row r="222" spans="5:9" ht="14.25" customHeight="1" x14ac:dyDescent="0.2">
      <c r="E222" s="3"/>
      <c r="F222" s="266"/>
      <c r="G222" s="251"/>
      <c r="H222" s="251"/>
      <c r="I222" s="251"/>
    </row>
    <row r="223" spans="5:9" ht="14.25" customHeight="1" x14ac:dyDescent="0.2">
      <c r="E223" s="3"/>
      <c r="F223" s="266"/>
      <c r="G223" s="251"/>
      <c r="H223" s="251"/>
      <c r="I223" s="251"/>
    </row>
    <row r="224" spans="5:9" ht="14.25" customHeight="1" x14ac:dyDescent="0.2">
      <c r="E224" s="3"/>
      <c r="F224" s="266"/>
      <c r="G224" s="251"/>
      <c r="H224" s="251"/>
      <c r="I224" s="251"/>
    </row>
    <row r="225" spans="5:9" ht="14.25" customHeight="1" x14ac:dyDescent="0.2">
      <c r="E225" s="3"/>
      <c r="F225" s="266"/>
      <c r="G225" s="251"/>
      <c r="H225" s="251"/>
      <c r="I225" s="251"/>
    </row>
    <row r="226" spans="5:9" ht="14.25" customHeight="1" x14ac:dyDescent="0.2">
      <c r="E226" s="3"/>
      <c r="F226" s="266"/>
      <c r="G226" s="251"/>
      <c r="H226" s="251"/>
      <c r="I226" s="251"/>
    </row>
    <row r="227" spans="5:9" ht="14.25" customHeight="1" x14ac:dyDescent="0.2">
      <c r="E227" s="3"/>
      <c r="F227" s="266"/>
      <c r="G227" s="251"/>
      <c r="H227" s="251"/>
      <c r="I227" s="251"/>
    </row>
    <row r="228" spans="5:9" ht="14.25" customHeight="1" x14ac:dyDescent="0.2">
      <c r="E228" s="3"/>
      <c r="F228" s="266"/>
      <c r="G228" s="251"/>
      <c r="H228" s="251"/>
      <c r="I228" s="251"/>
    </row>
    <row r="229" spans="5:9" ht="14.25" customHeight="1" x14ac:dyDescent="0.2">
      <c r="E229" s="3"/>
      <c r="F229" s="266"/>
      <c r="G229" s="251"/>
      <c r="H229" s="251"/>
      <c r="I229" s="251"/>
    </row>
    <row r="230" spans="5:9" ht="14.25" customHeight="1" x14ac:dyDescent="0.2">
      <c r="E230" s="3"/>
      <c r="F230" s="266"/>
      <c r="G230" s="251"/>
      <c r="H230" s="251"/>
      <c r="I230" s="251"/>
    </row>
    <row r="231" spans="5:9" ht="14.25" customHeight="1" x14ac:dyDescent="0.2">
      <c r="E231" s="3"/>
      <c r="F231" s="266"/>
      <c r="G231" s="251"/>
      <c r="H231" s="251"/>
      <c r="I231" s="251"/>
    </row>
    <row r="232" spans="5:9" ht="14.25" customHeight="1" x14ac:dyDescent="0.2">
      <c r="E232" s="3"/>
      <c r="F232" s="266"/>
      <c r="G232" s="251"/>
      <c r="H232" s="251"/>
      <c r="I232" s="251"/>
    </row>
    <row r="233" spans="5:9" ht="14.25" customHeight="1" x14ac:dyDescent="0.2">
      <c r="E233" s="3"/>
      <c r="F233" s="266"/>
      <c r="G233" s="251"/>
      <c r="H233" s="251"/>
      <c r="I233" s="251"/>
    </row>
    <row r="234" spans="5:9" ht="14.25" customHeight="1" x14ac:dyDescent="0.2">
      <c r="E234" s="3"/>
      <c r="F234" s="266"/>
      <c r="G234" s="251"/>
      <c r="H234" s="251"/>
      <c r="I234" s="251"/>
    </row>
    <row r="235" spans="5:9" ht="14.25" customHeight="1" x14ac:dyDescent="0.2">
      <c r="E235" s="3"/>
      <c r="F235" s="266"/>
      <c r="G235" s="251"/>
      <c r="H235" s="251"/>
      <c r="I235" s="251"/>
    </row>
    <row r="236" spans="5:9" ht="14.25" customHeight="1" x14ac:dyDescent="0.2">
      <c r="E236" s="3"/>
      <c r="F236" s="266"/>
      <c r="G236" s="251"/>
      <c r="H236" s="251"/>
      <c r="I236" s="251"/>
    </row>
    <row r="237" spans="5:9" ht="14.25" customHeight="1" x14ac:dyDescent="0.2">
      <c r="E237" s="3"/>
      <c r="F237" s="266"/>
      <c r="G237" s="251"/>
      <c r="H237" s="251"/>
      <c r="I237" s="251"/>
    </row>
    <row r="238" spans="5:9" ht="14.25" customHeight="1" x14ac:dyDescent="0.2">
      <c r="E238" s="3"/>
      <c r="F238" s="266"/>
      <c r="G238" s="251"/>
      <c r="H238" s="251"/>
      <c r="I238" s="251"/>
    </row>
    <row r="239" spans="5:9" ht="14.25" customHeight="1" x14ac:dyDescent="0.2">
      <c r="E239" s="3"/>
      <c r="F239" s="266"/>
      <c r="G239" s="251"/>
      <c r="H239" s="251"/>
      <c r="I239" s="251"/>
    </row>
    <row r="240" spans="5:9" ht="14.25" customHeight="1" x14ac:dyDescent="0.2">
      <c r="E240" s="3"/>
      <c r="F240" s="266"/>
      <c r="G240" s="251"/>
      <c r="H240" s="251"/>
      <c r="I240" s="251"/>
    </row>
    <row r="241" spans="5:9" ht="14.25" customHeight="1" x14ac:dyDescent="0.2">
      <c r="E241" s="3"/>
      <c r="F241" s="266"/>
      <c r="G241" s="251"/>
      <c r="H241" s="251"/>
      <c r="I241" s="251"/>
    </row>
    <row r="242" spans="5:9" ht="14.25" customHeight="1" x14ac:dyDescent="0.2">
      <c r="E242" s="3"/>
      <c r="F242" s="266"/>
      <c r="G242" s="251"/>
      <c r="H242" s="251"/>
      <c r="I242" s="251"/>
    </row>
    <row r="243" spans="5:9" ht="14.25" customHeight="1" x14ac:dyDescent="0.2">
      <c r="E243" s="3"/>
      <c r="F243" s="266"/>
      <c r="G243" s="251"/>
      <c r="H243" s="251"/>
      <c r="I243" s="251"/>
    </row>
    <row r="244" spans="5:9" ht="14.25" customHeight="1" x14ac:dyDescent="0.2">
      <c r="E244" s="3"/>
      <c r="F244" s="266"/>
      <c r="G244" s="251"/>
      <c r="H244" s="251"/>
      <c r="I244" s="251"/>
    </row>
    <row r="245" spans="5:9" ht="14.25" customHeight="1" x14ac:dyDescent="0.2">
      <c r="E245" s="3"/>
      <c r="F245" s="266"/>
      <c r="G245" s="251"/>
      <c r="H245" s="251"/>
      <c r="I245" s="251"/>
    </row>
    <row r="246" spans="5:9" ht="14.25" customHeight="1" x14ac:dyDescent="0.2">
      <c r="E246" s="3"/>
      <c r="F246" s="266"/>
      <c r="G246" s="251"/>
      <c r="H246" s="251"/>
      <c r="I246" s="251"/>
    </row>
    <row r="247" spans="5:9" ht="14.25" customHeight="1" x14ac:dyDescent="0.2">
      <c r="E247" s="3"/>
      <c r="F247" s="266"/>
      <c r="G247" s="251"/>
      <c r="H247" s="251"/>
      <c r="I247" s="251"/>
    </row>
    <row r="248" spans="5:9" ht="14.25" customHeight="1" x14ac:dyDescent="0.2">
      <c r="E248" s="3"/>
      <c r="F248" s="266"/>
      <c r="G248" s="251"/>
      <c r="H248" s="251"/>
      <c r="I248" s="251"/>
    </row>
    <row r="249" spans="5:9" ht="14.25" customHeight="1" x14ac:dyDescent="0.2">
      <c r="E249" s="3"/>
      <c r="F249" s="266"/>
      <c r="G249" s="251"/>
      <c r="H249" s="251"/>
      <c r="I249" s="251"/>
    </row>
    <row r="250" spans="5:9" ht="14.25" customHeight="1" x14ac:dyDescent="0.2">
      <c r="E250" s="3"/>
      <c r="F250" s="266"/>
      <c r="G250" s="251"/>
      <c r="H250" s="251"/>
      <c r="I250" s="251"/>
    </row>
    <row r="251" spans="5:9" ht="14.25" customHeight="1" x14ac:dyDescent="0.2">
      <c r="E251" s="3"/>
      <c r="F251" s="266"/>
      <c r="G251" s="251"/>
      <c r="H251" s="251"/>
      <c r="I251" s="251"/>
    </row>
    <row r="252" spans="5:9" ht="14.25" customHeight="1" x14ac:dyDescent="0.2">
      <c r="E252" s="3"/>
      <c r="F252" s="266"/>
      <c r="G252" s="251"/>
      <c r="H252" s="251"/>
      <c r="I252" s="251"/>
    </row>
    <row r="253" spans="5:9" ht="14.25" customHeight="1" x14ac:dyDescent="0.2">
      <c r="E253" s="3"/>
      <c r="F253" s="266"/>
      <c r="G253" s="251"/>
      <c r="H253" s="251"/>
      <c r="I253" s="251"/>
    </row>
    <row r="254" spans="5:9" ht="14.25" customHeight="1" x14ac:dyDescent="0.2">
      <c r="E254" s="3"/>
      <c r="F254" s="266"/>
      <c r="G254" s="251"/>
      <c r="H254" s="251"/>
      <c r="I254" s="251"/>
    </row>
    <row r="255" spans="5:9" ht="14.25" customHeight="1" x14ac:dyDescent="0.2">
      <c r="E255" s="3"/>
      <c r="F255" s="266"/>
      <c r="G255" s="251"/>
      <c r="H255" s="251"/>
      <c r="I255" s="251"/>
    </row>
    <row r="256" spans="5:9" ht="14.25" customHeight="1" x14ac:dyDescent="0.2">
      <c r="E256" s="3"/>
      <c r="F256" s="266"/>
      <c r="G256" s="251"/>
      <c r="H256" s="251"/>
      <c r="I256" s="251"/>
    </row>
    <row r="257" spans="5:9" ht="14.25" customHeight="1" x14ac:dyDescent="0.2">
      <c r="E257" s="3"/>
      <c r="F257" s="266"/>
      <c r="G257" s="251"/>
      <c r="H257" s="251"/>
      <c r="I257" s="251"/>
    </row>
    <row r="258" spans="5:9" ht="14.25" customHeight="1" x14ac:dyDescent="0.2">
      <c r="E258" s="3"/>
      <c r="F258" s="266"/>
      <c r="G258" s="251"/>
      <c r="H258" s="251"/>
      <c r="I258" s="251"/>
    </row>
    <row r="259" spans="5:9" ht="14.25" customHeight="1" x14ac:dyDescent="0.2">
      <c r="E259" s="3"/>
      <c r="F259" s="266"/>
      <c r="G259" s="251"/>
      <c r="H259" s="251"/>
      <c r="I259" s="251"/>
    </row>
    <row r="260" spans="5:9" ht="14.25" customHeight="1" x14ac:dyDescent="0.2">
      <c r="E260" s="3"/>
      <c r="F260" s="266"/>
      <c r="G260" s="251"/>
      <c r="H260" s="251"/>
      <c r="I260" s="251"/>
    </row>
    <row r="261" spans="5:9" ht="14.25" customHeight="1" x14ac:dyDescent="0.2">
      <c r="E261" s="3"/>
      <c r="F261" s="266"/>
      <c r="G261" s="251"/>
      <c r="H261" s="251"/>
      <c r="I261" s="251"/>
    </row>
    <row r="262" spans="5:9" ht="14.25" customHeight="1" x14ac:dyDescent="0.2">
      <c r="E262" s="3"/>
      <c r="F262" s="266"/>
      <c r="G262" s="251"/>
      <c r="H262" s="251"/>
      <c r="I262" s="251"/>
    </row>
    <row r="263" spans="5:9" ht="14.25" customHeight="1" x14ac:dyDescent="0.2">
      <c r="E263" s="3"/>
      <c r="F263" s="266"/>
      <c r="G263" s="251"/>
      <c r="H263" s="251"/>
      <c r="I263" s="251"/>
    </row>
    <row r="264" spans="5:9" ht="14.25" customHeight="1" x14ac:dyDescent="0.2">
      <c r="E264" s="3"/>
      <c r="F264" s="266"/>
      <c r="G264" s="251"/>
      <c r="H264" s="251"/>
      <c r="I264" s="251"/>
    </row>
    <row r="265" spans="5:9" ht="14.25" customHeight="1" x14ac:dyDescent="0.2">
      <c r="E265" s="3"/>
      <c r="F265" s="266"/>
      <c r="G265" s="251"/>
      <c r="H265" s="251"/>
      <c r="I265" s="251"/>
    </row>
    <row r="266" spans="5:9" ht="14.25" customHeight="1" x14ac:dyDescent="0.2">
      <c r="E266" s="3"/>
      <c r="F266" s="266"/>
      <c r="G266" s="251"/>
      <c r="H266" s="251"/>
      <c r="I266" s="251"/>
    </row>
    <row r="267" spans="5:9" ht="14.25" customHeight="1" x14ac:dyDescent="0.2">
      <c r="E267" s="3"/>
      <c r="F267" s="266"/>
      <c r="G267" s="251"/>
      <c r="H267" s="251"/>
      <c r="I267" s="251"/>
    </row>
    <row r="268" spans="5:9" ht="14.25" customHeight="1" x14ac:dyDescent="0.2">
      <c r="E268" s="3"/>
      <c r="F268" s="266"/>
      <c r="G268" s="251"/>
      <c r="H268" s="251"/>
      <c r="I268" s="251"/>
    </row>
    <row r="269" spans="5:9" ht="14.25" customHeight="1" x14ac:dyDescent="0.2">
      <c r="E269" s="3"/>
      <c r="F269" s="266"/>
      <c r="G269" s="251"/>
      <c r="H269" s="251"/>
      <c r="I269" s="251"/>
    </row>
    <row r="270" spans="5:9" ht="14.25" customHeight="1" x14ac:dyDescent="0.2">
      <c r="E270" s="3"/>
      <c r="F270" s="266"/>
      <c r="G270" s="251"/>
      <c r="H270" s="251"/>
      <c r="I270" s="251"/>
    </row>
    <row r="271" spans="5:9" ht="14.25" customHeight="1" x14ac:dyDescent="0.2">
      <c r="E271" s="3"/>
      <c r="F271" s="266"/>
      <c r="G271" s="251"/>
      <c r="H271" s="251"/>
      <c r="I271" s="251"/>
    </row>
    <row r="272" spans="5:9" ht="14.25" customHeight="1" x14ac:dyDescent="0.2">
      <c r="E272" s="3"/>
      <c r="F272" s="266"/>
      <c r="G272" s="251"/>
      <c r="H272" s="251"/>
      <c r="I272" s="251"/>
    </row>
    <row r="273" spans="5:9" ht="14.25" customHeight="1" x14ac:dyDescent="0.2">
      <c r="E273" s="3"/>
      <c r="F273" s="266"/>
      <c r="G273" s="251"/>
      <c r="H273" s="251"/>
      <c r="I273" s="251"/>
    </row>
    <row r="274" spans="5:9" ht="14.25" customHeight="1" x14ac:dyDescent="0.2">
      <c r="E274" s="3"/>
      <c r="F274" s="266"/>
      <c r="G274" s="251"/>
      <c r="H274" s="251"/>
      <c r="I274" s="251"/>
    </row>
    <row r="275" spans="5:9" ht="14.25" customHeight="1" x14ac:dyDescent="0.2">
      <c r="E275" s="3"/>
      <c r="F275" s="266"/>
      <c r="G275" s="251"/>
      <c r="H275" s="251"/>
      <c r="I275" s="251"/>
    </row>
    <row r="276" spans="5:9" ht="14.25" customHeight="1" x14ac:dyDescent="0.2">
      <c r="E276" s="3"/>
      <c r="F276" s="266"/>
      <c r="G276" s="251"/>
      <c r="H276" s="251"/>
      <c r="I276" s="251"/>
    </row>
    <row r="277" spans="5:9" ht="14.25" customHeight="1" x14ac:dyDescent="0.2">
      <c r="E277" s="3"/>
      <c r="F277" s="266"/>
      <c r="G277" s="251"/>
      <c r="H277" s="251"/>
      <c r="I277" s="251"/>
    </row>
    <row r="278" spans="5:9" ht="14.25" customHeight="1" x14ac:dyDescent="0.2">
      <c r="E278" s="3"/>
      <c r="F278" s="266"/>
      <c r="G278" s="251"/>
      <c r="H278" s="251"/>
      <c r="I278" s="251"/>
    </row>
    <row r="279" spans="5:9" ht="14.25" customHeight="1" x14ac:dyDescent="0.2">
      <c r="E279" s="3"/>
      <c r="F279" s="266"/>
      <c r="G279" s="251"/>
      <c r="H279" s="251"/>
      <c r="I279" s="251"/>
    </row>
    <row r="280" spans="5:9" ht="14.25" customHeight="1" x14ac:dyDescent="0.2">
      <c r="E280" s="3"/>
      <c r="F280" s="266"/>
      <c r="G280" s="251"/>
      <c r="H280" s="251"/>
      <c r="I280" s="251"/>
    </row>
    <row r="281" spans="5:9" ht="14.25" customHeight="1" x14ac:dyDescent="0.2">
      <c r="E281" s="3"/>
      <c r="F281" s="266"/>
      <c r="G281" s="251"/>
      <c r="H281" s="251"/>
      <c r="I281" s="251"/>
    </row>
    <row r="282" spans="5:9" ht="14.25" customHeight="1" x14ac:dyDescent="0.2">
      <c r="E282" s="3"/>
      <c r="F282" s="266"/>
      <c r="G282" s="251"/>
      <c r="H282" s="251"/>
      <c r="I282" s="251"/>
    </row>
    <row r="283" spans="5:9" ht="14.25" customHeight="1" x14ac:dyDescent="0.2">
      <c r="E283" s="3"/>
      <c r="F283" s="266"/>
      <c r="G283" s="251"/>
      <c r="H283" s="251"/>
      <c r="I283" s="251"/>
    </row>
    <row r="284" spans="5:9" ht="14.25" customHeight="1" x14ac:dyDescent="0.2">
      <c r="E284" s="3"/>
      <c r="F284" s="266"/>
      <c r="G284" s="251"/>
      <c r="H284" s="251"/>
      <c r="I284" s="251"/>
    </row>
    <row r="285" spans="5:9" ht="14.25" customHeight="1" x14ac:dyDescent="0.2">
      <c r="E285" s="3"/>
      <c r="F285" s="266"/>
      <c r="G285" s="251"/>
      <c r="H285" s="251"/>
      <c r="I285" s="251"/>
    </row>
    <row r="286" spans="5:9" ht="14.25" customHeight="1" x14ac:dyDescent="0.2">
      <c r="E286" s="3"/>
      <c r="F286" s="266"/>
      <c r="G286" s="251"/>
      <c r="H286" s="251"/>
      <c r="I286" s="251"/>
    </row>
    <row r="287" spans="5:9" ht="14.25" customHeight="1" x14ac:dyDescent="0.2">
      <c r="E287" s="3"/>
      <c r="F287" s="266"/>
      <c r="G287" s="251"/>
      <c r="H287" s="251"/>
      <c r="I287" s="251"/>
    </row>
    <row r="288" spans="5:9" ht="14.25" customHeight="1" x14ac:dyDescent="0.2">
      <c r="E288" s="3"/>
      <c r="F288" s="266"/>
      <c r="G288" s="251"/>
      <c r="H288" s="251"/>
      <c r="I288" s="251"/>
    </row>
    <row r="289" spans="5:9" ht="14.25" customHeight="1" x14ac:dyDescent="0.2">
      <c r="E289" s="3"/>
      <c r="F289" s="266"/>
      <c r="G289" s="251"/>
      <c r="H289" s="251"/>
      <c r="I289" s="251"/>
    </row>
    <row r="290" spans="5:9" ht="14.25" customHeight="1" x14ac:dyDescent="0.2">
      <c r="E290" s="3"/>
      <c r="F290" s="266"/>
      <c r="G290" s="251"/>
      <c r="H290" s="251"/>
      <c r="I290" s="251"/>
    </row>
    <row r="291" spans="5:9" ht="14.25" customHeight="1" x14ac:dyDescent="0.2">
      <c r="E291" s="3"/>
      <c r="F291" s="266"/>
      <c r="G291" s="251"/>
      <c r="H291" s="251"/>
      <c r="I291" s="251"/>
    </row>
    <row r="292" spans="5:9" ht="14.25" customHeight="1" x14ac:dyDescent="0.2">
      <c r="E292" s="3"/>
      <c r="F292" s="266"/>
      <c r="G292" s="251"/>
      <c r="H292" s="251"/>
      <c r="I292" s="251"/>
    </row>
    <row r="293" spans="5:9" ht="14.25" customHeight="1" x14ac:dyDescent="0.2">
      <c r="E293" s="3"/>
      <c r="F293" s="266"/>
      <c r="G293" s="251"/>
      <c r="H293" s="251"/>
      <c r="I293" s="251"/>
    </row>
    <row r="294" spans="5:9" ht="14.25" customHeight="1" x14ac:dyDescent="0.2">
      <c r="E294" s="3"/>
      <c r="F294" s="266"/>
      <c r="G294" s="251"/>
      <c r="H294" s="251"/>
      <c r="I294" s="251"/>
    </row>
    <row r="295" spans="5:9" ht="14.25" customHeight="1" x14ac:dyDescent="0.2">
      <c r="E295" s="3"/>
      <c r="F295" s="266"/>
      <c r="G295" s="251"/>
      <c r="H295" s="251"/>
      <c r="I295" s="251"/>
    </row>
    <row r="296" spans="5:9" ht="14.25" customHeight="1" x14ac:dyDescent="0.2">
      <c r="E296" s="3"/>
      <c r="F296" s="266"/>
      <c r="G296" s="251"/>
      <c r="H296" s="251"/>
      <c r="I296" s="251"/>
    </row>
    <row r="297" spans="5:9" ht="14.25" customHeight="1" x14ac:dyDescent="0.2">
      <c r="E297" s="3"/>
      <c r="F297" s="266"/>
      <c r="G297" s="251"/>
      <c r="H297" s="251"/>
      <c r="I297" s="251"/>
    </row>
    <row r="298" spans="5:9" ht="14.25" customHeight="1" x14ac:dyDescent="0.2">
      <c r="E298" s="3"/>
      <c r="F298" s="266"/>
      <c r="G298" s="251"/>
      <c r="H298" s="251"/>
      <c r="I298" s="251"/>
    </row>
    <row r="299" spans="5:9" ht="14.25" customHeight="1" x14ac:dyDescent="0.2">
      <c r="E299" s="3"/>
      <c r="F299" s="266"/>
      <c r="G299" s="251"/>
      <c r="H299" s="251"/>
      <c r="I299" s="251"/>
    </row>
    <row r="300" spans="5:9" ht="14.25" customHeight="1" x14ac:dyDescent="0.2">
      <c r="E300" s="3"/>
      <c r="F300" s="266"/>
      <c r="G300" s="251"/>
      <c r="H300" s="251"/>
      <c r="I300" s="251"/>
    </row>
    <row r="301" spans="5:9" ht="14.25" customHeight="1" x14ac:dyDescent="0.2">
      <c r="E301" s="3"/>
      <c r="F301" s="266"/>
      <c r="G301" s="251"/>
      <c r="H301" s="251"/>
      <c r="I301" s="251"/>
    </row>
    <row r="302" spans="5:9" ht="14.25" customHeight="1" x14ac:dyDescent="0.2">
      <c r="E302" s="3"/>
      <c r="F302" s="266"/>
      <c r="G302" s="251"/>
      <c r="H302" s="251"/>
      <c r="I302" s="251"/>
    </row>
    <row r="303" spans="5:9" ht="14.25" customHeight="1" x14ac:dyDescent="0.2">
      <c r="E303" s="3"/>
      <c r="F303" s="266"/>
      <c r="G303" s="251"/>
      <c r="H303" s="251"/>
      <c r="I303" s="251"/>
    </row>
    <row r="304" spans="5:9" ht="14.25" customHeight="1" x14ac:dyDescent="0.2">
      <c r="E304" s="3"/>
      <c r="F304" s="266"/>
      <c r="G304" s="251"/>
      <c r="H304" s="251"/>
      <c r="I304" s="251"/>
    </row>
    <row r="305" spans="5:9" ht="14.25" customHeight="1" x14ac:dyDescent="0.2">
      <c r="E305" s="3"/>
      <c r="F305" s="266"/>
      <c r="G305" s="251"/>
      <c r="H305" s="251"/>
      <c r="I305" s="251"/>
    </row>
    <row r="306" spans="5:9" ht="14.25" customHeight="1" x14ac:dyDescent="0.2">
      <c r="E306" s="3"/>
      <c r="F306" s="266"/>
      <c r="G306" s="251"/>
      <c r="H306" s="251"/>
      <c r="I306" s="251"/>
    </row>
    <row r="307" spans="5:9" ht="14.25" customHeight="1" x14ac:dyDescent="0.2">
      <c r="E307" s="3"/>
      <c r="F307" s="266"/>
      <c r="G307" s="251"/>
      <c r="H307" s="251"/>
      <c r="I307" s="251"/>
    </row>
    <row r="308" spans="5:9" ht="14.25" customHeight="1" x14ac:dyDescent="0.2">
      <c r="E308" s="3"/>
      <c r="F308" s="266"/>
      <c r="G308" s="251"/>
      <c r="H308" s="251"/>
      <c r="I308" s="251"/>
    </row>
    <row r="309" spans="5:9" ht="14.25" customHeight="1" x14ac:dyDescent="0.2">
      <c r="E309" s="3"/>
      <c r="F309" s="266"/>
      <c r="G309" s="251"/>
      <c r="H309" s="251"/>
      <c r="I309" s="251"/>
    </row>
    <row r="310" spans="5:9" ht="14.25" customHeight="1" x14ac:dyDescent="0.2">
      <c r="E310" s="3"/>
      <c r="F310" s="266"/>
      <c r="G310" s="251"/>
      <c r="H310" s="251"/>
      <c r="I310" s="251"/>
    </row>
    <row r="311" spans="5:9" ht="14.25" customHeight="1" x14ac:dyDescent="0.2">
      <c r="E311" s="3"/>
      <c r="F311" s="266"/>
      <c r="G311" s="251"/>
      <c r="H311" s="251"/>
      <c r="I311" s="251"/>
    </row>
    <row r="312" spans="5:9" ht="14.25" customHeight="1" x14ac:dyDescent="0.2">
      <c r="E312" s="3"/>
      <c r="F312" s="266"/>
      <c r="G312" s="251"/>
      <c r="H312" s="251"/>
      <c r="I312" s="251"/>
    </row>
    <row r="313" spans="5:9" ht="14.25" customHeight="1" x14ac:dyDescent="0.2">
      <c r="E313" s="3"/>
      <c r="F313" s="266"/>
      <c r="G313" s="251"/>
      <c r="H313" s="251"/>
      <c r="I313" s="251"/>
    </row>
    <row r="314" spans="5:9" ht="14.25" customHeight="1" x14ac:dyDescent="0.2">
      <c r="E314" s="3"/>
      <c r="F314" s="266"/>
      <c r="G314" s="251"/>
      <c r="H314" s="251"/>
      <c r="I314" s="251"/>
    </row>
    <row r="315" spans="5:9" ht="14.25" customHeight="1" x14ac:dyDescent="0.2">
      <c r="E315" s="3"/>
      <c r="F315" s="266"/>
      <c r="G315" s="251"/>
      <c r="H315" s="251"/>
      <c r="I315" s="251"/>
    </row>
    <row r="316" spans="5:9" ht="14.25" customHeight="1" x14ac:dyDescent="0.2">
      <c r="E316" s="3"/>
      <c r="F316" s="266"/>
      <c r="G316" s="251"/>
      <c r="H316" s="251"/>
      <c r="I316" s="251"/>
    </row>
    <row r="317" spans="5:9" ht="14.25" customHeight="1" x14ac:dyDescent="0.2">
      <c r="E317" s="3"/>
      <c r="F317" s="266"/>
      <c r="G317" s="251"/>
      <c r="H317" s="251"/>
      <c r="I317" s="251"/>
    </row>
    <row r="318" spans="5:9" ht="14.25" customHeight="1" x14ac:dyDescent="0.2">
      <c r="E318" s="3"/>
      <c r="F318" s="266"/>
      <c r="G318" s="251"/>
      <c r="H318" s="251"/>
      <c r="I318" s="251"/>
    </row>
    <row r="319" spans="5:9" ht="14.25" customHeight="1" x14ac:dyDescent="0.2">
      <c r="E319" s="3"/>
      <c r="F319" s="266"/>
      <c r="G319" s="251"/>
      <c r="H319" s="251"/>
      <c r="I319" s="251"/>
    </row>
    <row r="320" spans="5:9" ht="14.25" customHeight="1" x14ac:dyDescent="0.2">
      <c r="E320" s="3"/>
      <c r="F320" s="266"/>
      <c r="G320" s="251"/>
      <c r="H320" s="251"/>
      <c r="I320" s="251"/>
    </row>
    <row r="321" spans="5:9" ht="14.25" customHeight="1" x14ac:dyDescent="0.2">
      <c r="E321" s="3"/>
      <c r="F321" s="266"/>
      <c r="G321" s="251"/>
      <c r="H321" s="251"/>
      <c r="I321" s="251"/>
    </row>
    <row r="322" spans="5:9" ht="14.25" customHeight="1" x14ac:dyDescent="0.2">
      <c r="E322" s="3"/>
      <c r="F322" s="266"/>
      <c r="G322" s="251"/>
      <c r="H322" s="251"/>
      <c r="I322" s="251"/>
    </row>
    <row r="323" spans="5:9" ht="14.25" customHeight="1" x14ac:dyDescent="0.2">
      <c r="E323" s="3"/>
      <c r="F323" s="266"/>
      <c r="G323" s="251"/>
      <c r="H323" s="251"/>
      <c r="I323" s="251"/>
    </row>
    <row r="324" spans="5:9" ht="14.25" customHeight="1" x14ac:dyDescent="0.2">
      <c r="E324" s="3"/>
      <c r="F324" s="266"/>
      <c r="G324" s="251"/>
      <c r="H324" s="251"/>
      <c r="I324" s="251"/>
    </row>
    <row r="325" spans="5:9" ht="14.25" customHeight="1" x14ac:dyDescent="0.2">
      <c r="E325" s="3"/>
      <c r="F325" s="266"/>
      <c r="G325" s="251"/>
      <c r="H325" s="251"/>
      <c r="I325" s="251"/>
    </row>
    <row r="326" spans="5:9" ht="14.25" customHeight="1" x14ac:dyDescent="0.2">
      <c r="E326" s="3"/>
      <c r="F326" s="266"/>
      <c r="G326" s="251"/>
      <c r="H326" s="251"/>
      <c r="I326" s="251"/>
    </row>
    <row r="327" spans="5:9" ht="14.25" customHeight="1" x14ac:dyDescent="0.2">
      <c r="E327" s="3"/>
      <c r="F327" s="266"/>
      <c r="G327" s="251"/>
      <c r="H327" s="251"/>
      <c r="I327" s="251"/>
    </row>
    <row r="328" spans="5:9" ht="14.25" customHeight="1" x14ac:dyDescent="0.2">
      <c r="E328" s="3"/>
      <c r="F328" s="266"/>
      <c r="G328" s="251"/>
      <c r="H328" s="251"/>
      <c r="I328" s="251"/>
    </row>
    <row r="329" spans="5:9" ht="14.25" customHeight="1" x14ac:dyDescent="0.2">
      <c r="E329" s="3"/>
      <c r="F329" s="266"/>
      <c r="G329" s="251"/>
      <c r="H329" s="251"/>
      <c r="I329" s="251"/>
    </row>
    <row r="330" spans="5:9" ht="14.25" customHeight="1" x14ac:dyDescent="0.2">
      <c r="E330" s="3"/>
      <c r="F330" s="266"/>
      <c r="G330" s="251"/>
      <c r="H330" s="251"/>
      <c r="I330" s="251"/>
    </row>
    <row r="331" spans="5:9" ht="14.25" customHeight="1" x14ac:dyDescent="0.2">
      <c r="E331" s="3"/>
      <c r="F331" s="266"/>
      <c r="G331" s="251"/>
      <c r="H331" s="251"/>
      <c r="I331" s="251"/>
    </row>
    <row r="332" spans="5:9" ht="14.25" customHeight="1" x14ac:dyDescent="0.2">
      <c r="E332" s="3"/>
      <c r="F332" s="266"/>
      <c r="G332" s="251"/>
      <c r="H332" s="251"/>
      <c r="I332" s="251"/>
    </row>
    <row r="333" spans="5:9" ht="14.25" customHeight="1" x14ac:dyDescent="0.2">
      <c r="E333" s="3"/>
      <c r="F333" s="266"/>
      <c r="G333" s="251"/>
      <c r="H333" s="251"/>
      <c r="I333" s="251"/>
    </row>
    <row r="334" spans="5:9" ht="14.25" customHeight="1" x14ac:dyDescent="0.2">
      <c r="E334" s="3"/>
      <c r="F334" s="266"/>
      <c r="G334" s="251"/>
      <c r="H334" s="251"/>
      <c r="I334" s="251"/>
    </row>
    <row r="335" spans="5:9" ht="14.25" customHeight="1" x14ac:dyDescent="0.2">
      <c r="E335" s="3"/>
      <c r="F335" s="266"/>
      <c r="G335" s="251"/>
      <c r="H335" s="251"/>
      <c r="I335" s="251"/>
    </row>
    <row r="336" spans="5:9" ht="14.25" customHeight="1" x14ac:dyDescent="0.2">
      <c r="E336" s="3"/>
      <c r="F336" s="266"/>
      <c r="G336" s="251"/>
      <c r="H336" s="251"/>
      <c r="I336" s="251"/>
    </row>
    <row r="337" spans="5:9" ht="14.25" customHeight="1" x14ac:dyDescent="0.2">
      <c r="E337" s="3"/>
      <c r="F337" s="266"/>
      <c r="G337" s="251"/>
      <c r="H337" s="251"/>
      <c r="I337" s="251"/>
    </row>
    <row r="338" spans="5:9" ht="14.25" customHeight="1" x14ac:dyDescent="0.2">
      <c r="E338" s="3"/>
      <c r="F338" s="266"/>
      <c r="G338" s="251"/>
      <c r="H338" s="251"/>
      <c r="I338" s="251"/>
    </row>
    <row r="339" spans="5:9" ht="14.25" customHeight="1" x14ac:dyDescent="0.2">
      <c r="E339" s="3"/>
      <c r="F339" s="266"/>
      <c r="G339" s="251"/>
      <c r="H339" s="251"/>
      <c r="I339" s="251"/>
    </row>
    <row r="340" spans="5:9" ht="14.25" customHeight="1" x14ac:dyDescent="0.2">
      <c r="E340" s="3"/>
      <c r="F340" s="266"/>
      <c r="G340" s="251"/>
      <c r="H340" s="251"/>
      <c r="I340" s="251"/>
    </row>
    <row r="341" spans="5:9" ht="14.25" customHeight="1" x14ac:dyDescent="0.2">
      <c r="E341" s="3"/>
      <c r="F341" s="266"/>
      <c r="G341" s="251"/>
      <c r="H341" s="251"/>
      <c r="I341" s="251"/>
    </row>
    <row r="342" spans="5:9" ht="14.25" customHeight="1" x14ac:dyDescent="0.2">
      <c r="E342" s="3"/>
      <c r="F342" s="266"/>
      <c r="G342" s="251"/>
      <c r="H342" s="251"/>
      <c r="I342" s="251"/>
    </row>
    <row r="343" spans="5:9" ht="14.25" customHeight="1" x14ac:dyDescent="0.2">
      <c r="E343" s="3"/>
      <c r="F343" s="266"/>
      <c r="G343" s="251"/>
      <c r="H343" s="251"/>
      <c r="I343" s="251"/>
    </row>
    <row r="344" spans="5:9" ht="14.25" customHeight="1" x14ac:dyDescent="0.2">
      <c r="E344" s="3"/>
      <c r="F344" s="266"/>
      <c r="G344" s="251"/>
      <c r="H344" s="251"/>
      <c r="I344" s="251"/>
    </row>
    <row r="345" spans="5:9" ht="14.25" customHeight="1" x14ac:dyDescent="0.2">
      <c r="E345" s="3"/>
      <c r="F345" s="266"/>
      <c r="G345" s="251"/>
      <c r="H345" s="251"/>
      <c r="I345" s="251"/>
    </row>
    <row r="346" spans="5:9" ht="14.25" customHeight="1" x14ac:dyDescent="0.2">
      <c r="E346" s="3"/>
      <c r="F346" s="266"/>
      <c r="G346" s="251"/>
      <c r="H346" s="251"/>
      <c r="I346" s="251"/>
    </row>
    <row r="347" spans="5:9" ht="14.25" customHeight="1" x14ac:dyDescent="0.2">
      <c r="E347" s="3"/>
      <c r="F347" s="266"/>
      <c r="G347" s="251"/>
      <c r="H347" s="251"/>
      <c r="I347" s="251"/>
    </row>
    <row r="348" spans="5:9" ht="14.25" customHeight="1" x14ac:dyDescent="0.2">
      <c r="E348" s="3"/>
      <c r="F348" s="266"/>
      <c r="G348" s="251"/>
      <c r="H348" s="251"/>
      <c r="I348" s="251"/>
    </row>
    <row r="349" spans="5:9" ht="14.25" customHeight="1" x14ac:dyDescent="0.2">
      <c r="E349" s="3"/>
      <c r="F349" s="266"/>
      <c r="G349" s="251"/>
      <c r="H349" s="251"/>
      <c r="I349" s="251"/>
    </row>
    <row r="350" spans="5:9" ht="14.25" customHeight="1" x14ac:dyDescent="0.2">
      <c r="E350" s="3"/>
      <c r="F350" s="266"/>
      <c r="G350" s="251"/>
      <c r="H350" s="251"/>
      <c r="I350" s="251"/>
    </row>
    <row r="351" spans="5:9" ht="14.25" customHeight="1" x14ac:dyDescent="0.2">
      <c r="E351" s="3"/>
      <c r="F351" s="266"/>
      <c r="G351" s="251"/>
      <c r="H351" s="251"/>
      <c r="I351" s="251"/>
    </row>
    <row r="352" spans="5:9" ht="14.25" customHeight="1" x14ac:dyDescent="0.2">
      <c r="E352" s="3"/>
      <c r="F352" s="266"/>
      <c r="G352" s="251"/>
      <c r="H352" s="251"/>
      <c r="I352" s="251"/>
    </row>
    <row r="353" spans="5:9" ht="14.25" customHeight="1" x14ac:dyDescent="0.2">
      <c r="E353" s="3"/>
      <c r="F353" s="266"/>
      <c r="G353" s="251"/>
      <c r="H353" s="251"/>
      <c r="I353" s="251"/>
    </row>
    <row r="354" spans="5:9" ht="14.25" customHeight="1" x14ac:dyDescent="0.2">
      <c r="E354" s="3"/>
      <c r="F354" s="266"/>
      <c r="G354" s="251"/>
      <c r="H354" s="251"/>
      <c r="I354" s="251"/>
    </row>
    <row r="355" spans="5:9" ht="14.25" customHeight="1" x14ac:dyDescent="0.2">
      <c r="E355" s="3"/>
      <c r="F355" s="266"/>
      <c r="G355" s="251"/>
      <c r="H355" s="251"/>
      <c r="I355" s="251"/>
    </row>
    <row r="356" spans="5:9" ht="14.25" customHeight="1" x14ac:dyDescent="0.2">
      <c r="E356" s="3"/>
      <c r="F356" s="266"/>
      <c r="G356" s="251"/>
      <c r="H356" s="251"/>
      <c r="I356" s="251"/>
    </row>
    <row r="357" spans="5:9" ht="14.25" customHeight="1" x14ac:dyDescent="0.2">
      <c r="E357" s="3"/>
      <c r="F357" s="266"/>
      <c r="G357" s="251"/>
      <c r="H357" s="251"/>
      <c r="I357" s="251"/>
    </row>
    <row r="358" spans="5:9" ht="14.25" customHeight="1" x14ac:dyDescent="0.2">
      <c r="E358" s="3"/>
      <c r="F358" s="266"/>
      <c r="G358" s="251"/>
      <c r="H358" s="251"/>
      <c r="I358" s="251"/>
    </row>
    <row r="359" spans="5:9" ht="14.25" customHeight="1" x14ac:dyDescent="0.2">
      <c r="E359" s="3"/>
      <c r="F359" s="266"/>
      <c r="G359" s="251"/>
      <c r="H359" s="251"/>
      <c r="I359" s="251"/>
    </row>
    <row r="360" spans="5:9" ht="14.25" customHeight="1" x14ac:dyDescent="0.2">
      <c r="E360" s="3"/>
      <c r="F360" s="266"/>
      <c r="G360" s="251"/>
      <c r="H360" s="251"/>
      <c r="I360" s="251"/>
    </row>
    <row r="361" spans="5:9" ht="14.25" customHeight="1" x14ac:dyDescent="0.2">
      <c r="E361" s="3"/>
      <c r="F361" s="266"/>
      <c r="G361" s="251"/>
      <c r="H361" s="251"/>
      <c r="I361" s="251"/>
    </row>
    <row r="362" spans="5:9" ht="14.25" customHeight="1" x14ac:dyDescent="0.2">
      <c r="E362" s="3"/>
      <c r="F362" s="266"/>
      <c r="G362" s="251"/>
      <c r="H362" s="251"/>
      <c r="I362" s="251"/>
    </row>
    <row r="363" spans="5:9" ht="14.25" customHeight="1" x14ac:dyDescent="0.2">
      <c r="E363" s="3"/>
      <c r="F363" s="266"/>
      <c r="G363" s="251"/>
      <c r="H363" s="251"/>
      <c r="I363" s="251"/>
    </row>
    <row r="364" spans="5:9" ht="14.25" customHeight="1" x14ac:dyDescent="0.2">
      <c r="E364" s="3"/>
      <c r="F364" s="266"/>
      <c r="G364" s="251"/>
      <c r="H364" s="251"/>
      <c r="I364" s="251"/>
    </row>
    <row r="365" spans="5:9" ht="14.25" customHeight="1" x14ac:dyDescent="0.2">
      <c r="E365" s="3"/>
      <c r="F365" s="266"/>
      <c r="G365" s="251"/>
      <c r="H365" s="251"/>
      <c r="I365" s="251"/>
    </row>
    <row r="366" spans="5:9" ht="14.25" customHeight="1" x14ac:dyDescent="0.2">
      <c r="E366" s="3"/>
      <c r="F366" s="266"/>
      <c r="G366" s="251"/>
      <c r="H366" s="251"/>
      <c r="I366" s="251"/>
    </row>
    <row r="367" spans="5:9" ht="14.25" customHeight="1" x14ac:dyDescent="0.2">
      <c r="E367" s="3"/>
      <c r="F367" s="266"/>
      <c r="G367" s="251"/>
      <c r="H367" s="251"/>
      <c r="I367" s="251"/>
    </row>
    <row r="368" spans="5:9" ht="14.25" customHeight="1" x14ac:dyDescent="0.2">
      <c r="E368" s="3"/>
      <c r="F368" s="266"/>
      <c r="G368" s="251"/>
      <c r="H368" s="251"/>
      <c r="I368" s="251"/>
    </row>
    <row r="369" spans="5:9" ht="14.25" customHeight="1" x14ac:dyDescent="0.2">
      <c r="E369" s="3"/>
      <c r="F369" s="266"/>
      <c r="G369" s="251"/>
      <c r="H369" s="251"/>
      <c r="I369" s="251"/>
    </row>
    <row r="370" spans="5:9" ht="14.25" customHeight="1" x14ac:dyDescent="0.2">
      <c r="E370" s="3"/>
      <c r="F370" s="266"/>
      <c r="G370" s="251"/>
      <c r="H370" s="251"/>
      <c r="I370" s="251"/>
    </row>
    <row r="371" spans="5:9" ht="14.25" customHeight="1" x14ac:dyDescent="0.2">
      <c r="E371" s="3"/>
      <c r="F371" s="266"/>
      <c r="G371" s="251"/>
      <c r="H371" s="251"/>
      <c r="I371" s="251"/>
    </row>
    <row r="372" spans="5:9" ht="14.25" customHeight="1" x14ac:dyDescent="0.2">
      <c r="E372" s="3"/>
      <c r="F372" s="266"/>
      <c r="G372" s="251"/>
      <c r="H372" s="251"/>
      <c r="I372" s="251"/>
    </row>
    <row r="373" spans="5:9" ht="14.25" customHeight="1" x14ac:dyDescent="0.2">
      <c r="E373" s="3"/>
      <c r="F373" s="266"/>
      <c r="G373" s="251"/>
      <c r="H373" s="251"/>
      <c r="I373" s="251"/>
    </row>
    <row r="374" spans="5:9" ht="14.25" customHeight="1" x14ac:dyDescent="0.2">
      <c r="E374" s="3"/>
      <c r="F374" s="266"/>
      <c r="G374" s="251"/>
      <c r="H374" s="251"/>
      <c r="I374" s="251"/>
    </row>
    <row r="375" spans="5:9" ht="14.25" customHeight="1" x14ac:dyDescent="0.2">
      <c r="E375" s="3"/>
      <c r="F375" s="266"/>
      <c r="G375" s="251"/>
      <c r="H375" s="251"/>
      <c r="I375" s="251"/>
    </row>
    <row r="376" spans="5:9" ht="14.25" customHeight="1" x14ac:dyDescent="0.2">
      <c r="E376" s="3"/>
      <c r="F376" s="266"/>
      <c r="G376" s="251"/>
      <c r="H376" s="251"/>
      <c r="I376" s="251"/>
    </row>
    <row r="377" spans="5:9" ht="14.25" customHeight="1" x14ac:dyDescent="0.2">
      <c r="E377" s="3"/>
      <c r="F377" s="266"/>
      <c r="G377" s="251"/>
      <c r="H377" s="251"/>
      <c r="I377" s="251"/>
    </row>
    <row r="378" spans="5:9" ht="14.25" customHeight="1" x14ac:dyDescent="0.2">
      <c r="E378" s="3"/>
      <c r="F378" s="266"/>
      <c r="G378" s="251"/>
      <c r="H378" s="251"/>
      <c r="I378" s="251"/>
    </row>
    <row r="379" spans="5:9" ht="14.25" customHeight="1" x14ac:dyDescent="0.2">
      <c r="E379" s="3"/>
      <c r="F379" s="266"/>
      <c r="G379" s="251"/>
      <c r="H379" s="251"/>
      <c r="I379" s="251"/>
    </row>
    <row r="380" spans="5:9" ht="14.25" customHeight="1" x14ac:dyDescent="0.2">
      <c r="E380" s="3"/>
      <c r="F380" s="266"/>
      <c r="G380" s="251"/>
      <c r="H380" s="251"/>
      <c r="I380" s="251"/>
    </row>
    <row r="381" spans="5:9" ht="14.25" customHeight="1" x14ac:dyDescent="0.2">
      <c r="E381" s="3"/>
      <c r="F381" s="266"/>
      <c r="G381" s="251"/>
      <c r="H381" s="251"/>
      <c r="I381" s="251"/>
    </row>
    <row r="382" spans="5:9" ht="14.25" customHeight="1" x14ac:dyDescent="0.2">
      <c r="E382" s="3"/>
      <c r="F382" s="266"/>
      <c r="G382" s="251"/>
      <c r="H382" s="251"/>
      <c r="I382" s="251"/>
    </row>
    <row r="383" spans="5:9" ht="14.25" customHeight="1" x14ac:dyDescent="0.2">
      <c r="E383" s="3"/>
      <c r="F383" s="266"/>
      <c r="G383" s="251"/>
      <c r="H383" s="251"/>
      <c r="I383" s="251"/>
    </row>
    <row r="384" spans="5:9" ht="14.25" customHeight="1" x14ac:dyDescent="0.2">
      <c r="E384" s="3"/>
      <c r="F384" s="266"/>
      <c r="G384" s="251"/>
      <c r="H384" s="251"/>
      <c r="I384" s="251"/>
    </row>
    <row r="385" spans="5:9" ht="14.25" customHeight="1" x14ac:dyDescent="0.2">
      <c r="E385" s="3"/>
      <c r="F385" s="266"/>
      <c r="G385" s="251"/>
      <c r="H385" s="251"/>
      <c r="I385" s="251"/>
    </row>
    <row r="386" spans="5:9" ht="14.25" customHeight="1" x14ac:dyDescent="0.2">
      <c r="E386" s="3"/>
      <c r="F386" s="266"/>
      <c r="G386" s="251"/>
      <c r="H386" s="251"/>
      <c r="I386" s="251"/>
    </row>
    <row r="387" spans="5:9" ht="14.25" customHeight="1" x14ac:dyDescent="0.2">
      <c r="E387" s="3"/>
      <c r="F387" s="266"/>
      <c r="G387" s="251"/>
      <c r="H387" s="251"/>
      <c r="I387" s="251"/>
    </row>
    <row r="388" spans="5:9" ht="14.25" customHeight="1" x14ac:dyDescent="0.2">
      <c r="E388" s="3"/>
      <c r="F388" s="266"/>
      <c r="G388" s="251"/>
      <c r="H388" s="251"/>
      <c r="I388" s="251"/>
    </row>
    <row r="389" spans="5:9" ht="14.25" customHeight="1" x14ac:dyDescent="0.2">
      <c r="E389" s="3"/>
      <c r="F389" s="266"/>
      <c r="G389" s="251"/>
      <c r="H389" s="251"/>
      <c r="I389" s="251"/>
    </row>
    <row r="390" spans="5:9" ht="14.25" customHeight="1" x14ac:dyDescent="0.2">
      <c r="E390" s="3"/>
      <c r="F390" s="266"/>
      <c r="G390" s="251"/>
      <c r="H390" s="251"/>
      <c r="I390" s="251"/>
    </row>
    <row r="391" spans="5:9" ht="14.25" customHeight="1" x14ac:dyDescent="0.2">
      <c r="E391" s="3"/>
      <c r="F391" s="266"/>
      <c r="G391" s="251"/>
      <c r="H391" s="251"/>
      <c r="I391" s="251"/>
    </row>
    <row r="392" spans="5:9" ht="14.25" customHeight="1" x14ac:dyDescent="0.2">
      <c r="E392" s="3"/>
      <c r="F392" s="266"/>
      <c r="G392" s="251"/>
      <c r="H392" s="251"/>
      <c r="I392" s="251"/>
    </row>
    <row r="393" spans="5:9" ht="14.25" customHeight="1" x14ac:dyDescent="0.2">
      <c r="E393" s="3"/>
      <c r="F393" s="266"/>
      <c r="G393" s="251"/>
      <c r="H393" s="251"/>
      <c r="I393" s="251"/>
    </row>
    <row r="394" spans="5:9" ht="14.25" customHeight="1" x14ac:dyDescent="0.2">
      <c r="E394" s="3"/>
      <c r="F394" s="266"/>
      <c r="G394" s="251"/>
      <c r="H394" s="251"/>
      <c r="I394" s="251"/>
    </row>
    <row r="395" spans="5:9" ht="14.25" customHeight="1" x14ac:dyDescent="0.2">
      <c r="E395" s="3"/>
      <c r="F395" s="266"/>
      <c r="G395" s="251"/>
      <c r="H395" s="251"/>
      <c r="I395" s="251"/>
    </row>
    <row r="396" spans="5:9" ht="14.25" customHeight="1" x14ac:dyDescent="0.2">
      <c r="E396" s="3"/>
      <c r="F396" s="266"/>
      <c r="G396" s="251"/>
      <c r="H396" s="251"/>
      <c r="I396" s="251"/>
    </row>
    <row r="397" spans="5:9" ht="14.25" customHeight="1" x14ac:dyDescent="0.2">
      <c r="E397" s="3"/>
      <c r="F397" s="266"/>
      <c r="G397" s="251"/>
      <c r="H397" s="251"/>
      <c r="I397" s="251"/>
    </row>
    <row r="398" spans="5:9" ht="14.25" customHeight="1" x14ac:dyDescent="0.2">
      <c r="E398" s="3"/>
      <c r="F398" s="266"/>
      <c r="G398" s="251"/>
      <c r="H398" s="251"/>
      <c r="I398" s="251"/>
    </row>
    <row r="399" spans="5:9" ht="14.25" customHeight="1" x14ac:dyDescent="0.2">
      <c r="E399" s="3"/>
      <c r="F399" s="266"/>
      <c r="G399" s="251"/>
      <c r="H399" s="251"/>
      <c r="I399" s="251"/>
    </row>
    <row r="400" spans="5:9" ht="14.25" customHeight="1" x14ac:dyDescent="0.2">
      <c r="E400" s="3"/>
      <c r="F400" s="266"/>
      <c r="G400" s="251"/>
      <c r="H400" s="251"/>
      <c r="I400" s="251"/>
    </row>
    <row r="401" spans="5:9" ht="14.25" customHeight="1" x14ac:dyDescent="0.2">
      <c r="E401" s="3"/>
      <c r="F401" s="266"/>
      <c r="G401" s="251"/>
      <c r="H401" s="251"/>
      <c r="I401" s="251"/>
    </row>
    <row r="402" spans="5:9" ht="14.25" customHeight="1" x14ac:dyDescent="0.2">
      <c r="E402" s="3"/>
      <c r="F402" s="266"/>
      <c r="G402" s="251"/>
      <c r="H402" s="251"/>
      <c r="I402" s="251"/>
    </row>
    <row r="403" spans="5:9" ht="14.25" customHeight="1" x14ac:dyDescent="0.2">
      <c r="E403" s="3"/>
      <c r="F403" s="266"/>
      <c r="G403" s="251"/>
      <c r="H403" s="251"/>
      <c r="I403" s="251"/>
    </row>
    <row r="404" spans="5:9" ht="14.25" customHeight="1" x14ac:dyDescent="0.2">
      <c r="E404" s="3"/>
      <c r="F404" s="266"/>
      <c r="G404" s="251"/>
      <c r="H404" s="251"/>
      <c r="I404" s="251"/>
    </row>
    <row r="405" spans="5:9" ht="14.25" customHeight="1" x14ac:dyDescent="0.2">
      <c r="E405" s="3"/>
      <c r="F405" s="266"/>
      <c r="G405" s="251"/>
      <c r="H405" s="251"/>
      <c r="I405" s="251"/>
    </row>
    <row r="406" spans="5:9" ht="14.25" customHeight="1" x14ac:dyDescent="0.2">
      <c r="E406" s="3"/>
      <c r="F406" s="266"/>
      <c r="G406" s="251"/>
      <c r="H406" s="251"/>
      <c r="I406" s="251"/>
    </row>
    <row r="407" spans="5:9" ht="14.25" customHeight="1" x14ac:dyDescent="0.2">
      <c r="E407" s="3"/>
      <c r="F407" s="266"/>
      <c r="G407" s="251"/>
      <c r="H407" s="251"/>
      <c r="I407" s="251"/>
    </row>
    <row r="408" spans="5:9" ht="14.25" customHeight="1" x14ac:dyDescent="0.2">
      <c r="E408" s="3"/>
      <c r="F408" s="266"/>
      <c r="G408" s="251"/>
      <c r="H408" s="251"/>
      <c r="I408" s="251"/>
    </row>
    <row r="409" spans="5:9" ht="14.25" customHeight="1" x14ac:dyDescent="0.2">
      <c r="E409" s="3"/>
      <c r="F409" s="266"/>
      <c r="G409" s="251"/>
      <c r="H409" s="251"/>
      <c r="I409" s="251"/>
    </row>
    <row r="410" spans="5:9" ht="14.25" customHeight="1" x14ac:dyDescent="0.2">
      <c r="E410" s="3"/>
      <c r="F410" s="266"/>
      <c r="G410" s="251"/>
      <c r="H410" s="251"/>
      <c r="I410" s="251"/>
    </row>
    <row r="411" spans="5:9" ht="14.25" customHeight="1" x14ac:dyDescent="0.2">
      <c r="E411" s="3"/>
      <c r="F411" s="266"/>
      <c r="G411" s="251"/>
      <c r="H411" s="251"/>
      <c r="I411" s="251"/>
    </row>
    <row r="412" spans="5:9" ht="14.25" customHeight="1" x14ac:dyDescent="0.2">
      <c r="E412" s="3"/>
      <c r="F412" s="266"/>
      <c r="G412" s="251"/>
      <c r="H412" s="251"/>
      <c r="I412" s="251"/>
    </row>
    <row r="413" spans="5:9" ht="14.25" customHeight="1" x14ac:dyDescent="0.2">
      <c r="E413" s="3"/>
      <c r="F413" s="266"/>
      <c r="G413" s="251"/>
      <c r="H413" s="251"/>
      <c r="I413" s="251"/>
    </row>
    <row r="414" spans="5:9" ht="14.25" customHeight="1" x14ac:dyDescent="0.2">
      <c r="E414" s="3"/>
      <c r="F414" s="266"/>
      <c r="G414" s="251"/>
      <c r="H414" s="251"/>
      <c r="I414" s="251"/>
    </row>
    <row r="415" spans="5:9" ht="14.25" customHeight="1" x14ac:dyDescent="0.2">
      <c r="E415" s="3"/>
      <c r="F415" s="266"/>
      <c r="G415" s="251"/>
      <c r="H415" s="251"/>
      <c r="I415" s="251"/>
    </row>
    <row r="416" spans="5:9" ht="14.25" customHeight="1" x14ac:dyDescent="0.2">
      <c r="E416" s="3"/>
      <c r="F416" s="266"/>
      <c r="G416" s="251"/>
      <c r="H416" s="251"/>
      <c r="I416" s="251"/>
    </row>
    <row r="417" spans="5:9" ht="14.25" customHeight="1" x14ac:dyDescent="0.2">
      <c r="E417" s="3"/>
      <c r="F417" s="266"/>
      <c r="G417" s="251"/>
      <c r="H417" s="251"/>
      <c r="I417" s="251"/>
    </row>
    <row r="418" spans="5:9" ht="14.25" customHeight="1" x14ac:dyDescent="0.2">
      <c r="E418" s="3"/>
      <c r="F418" s="266"/>
      <c r="G418" s="251"/>
      <c r="H418" s="251"/>
      <c r="I418" s="251"/>
    </row>
    <row r="419" spans="5:9" ht="14.25" customHeight="1" x14ac:dyDescent="0.2">
      <c r="E419" s="3"/>
      <c r="F419" s="266"/>
      <c r="G419" s="251"/>
      <c r="H419" s="251"/>
      <c r="I419" s="251"/>
    </row>
    <row r="420" spans="5:9" ht="14.25" customHeight="1" x14ac:dyDescent="0.2">
      <c r="E420" s="3"/>
      <c r="F420" s="266"/>
      <c r="G420" s="251"/>
      <c r="H420" s="251"/>
      <c r="I420" s="251"/>
    </row>
    <row r="421" spans="5:9" ht="14.25" customHeight="1" x14ac:dyDescent="0.2">
      <c r="E421" s="3"/>
      <c r="F421" s="266"/>
      <c r="G421" s="251"/>
      <c r="H421" s="251"/>
      <c r="I421" s="251"/>
    </row>
    <row r="422" spans="5:9" ht="14.25" customHeight="1" x14ac:dyDescent="0.2">
      <c r="E422" s="3"/>
      <c r="F422" s="266"/>
      <c r="G422" s="251"/>
      <c r="H422" s="251"/>
      <c r="I422" s="251"/>
    </row>
    <row r="423" spans="5:9" ht="14.25" customHeight="1" x14ac:dyDescent="0.2">
      <c r="E423" s="3"/>
      <c r="F423" s="266"/>
      <c r="G423" s="251"/>
      <c r="H423" s="251"/>
      <c r="I423" s="251"/>
    </row>
    <row r="424" spans="5:9" ht="14.25" customHeight="1" x14ac:dyDescent="0.2">
      <c r="E424" s="3"/>
      <c r="F424" s="266"/>
      <c r="G424" s="251"/>
      <c r="H424" s="251"/>
      <c r="I424" s="251"/>
    </row>
    <row r="425" spans="5:9" ht="14.25" customHeight="1" x14ac:dyDescent="0.2">
      <c r="E425" s="3"/>
      <c r="F425" s="266"/>
      <c r="G425" s="251"/>
      <c r="H425" s="251"/>
      <c r="I425" s="251"/>
    </row>
    <row r="426" spans="5:9" ht="14.25" customHeight="1" x14ac:dyDescent="0.2">
      <c r="E426" s="3"/>
      <c r="F426" s="266"/>
      <c r="G426" s="251"/>
      <c r="H426" s="251"/>
      <c r="I426" s="251"/>
    </row>
    <row r="427" spans="5:9" ht="14.25" customHeight="1" x14ac:dyDescent="0.2">
      <c r="E427" s="3"/>
      <c r="F427" s="266"/>
      <c r="G427" s="251"/>
      <c r="H427" s="251"/>
      <c r="I427" s="251"/>
    </row>
    <row r="428" spans="5:9" ht="14.25" customHeight="1" x14ac:dyDescent="0.2">
      <c r="E428" s="3"/>
      <c r="F428" s="266"/>
      <c r="G428" s="251"/>
      <c r="H428" s="251"/>
      <c r="I428" s="251"/>
    </row>
    <row r="429" spans="5:9" ht="14.25" customHeight="1" x14ac:dyDescent="0.2">
      <c r="E429" s="3"/>
      <c r="F429" s="266"/>
      <c r="G429" s="251"/>
      <c r="H429" s="251"/>
      <c r="I429" s="251"/>
    </row>
    <row r="430" spans="5:9" ht="14.25" customHeight="1" x14ac:dyDescent="0.2">
      <c r="E430" s="3"/>
      <c r="F430" s="266"/>
      <c r="G430" s="251"/>
      <c r="H430" s="251"/>
      <c r="I430" s="251"/>
    </row>
    <row r="431" spans="5:9" ht="14.25" customHeight="1" x14ac:dyDescent="0.2">
      <c r="E431" s="3"/>
      <c r="F431" s="266"/>
      <c r="G431" s="251"/>
      <c r="H431" s="251"/>
      <c r="I431" s="251"/>
    </row>
    <row r="432" spans="5:9" ht="14.25" customHeight="1" x14ac:dyDescent="0.2">
      <c r="E432" s="3"/>
      <c r="F432" s="266"/>
      <c r="G432" s="251"/>
      <c r="H432" s="251"/>
      <c r="I432" s="251"/>
    </row>
    <row r="433" spans="5:9" ht="14.25" customHeight="1" x14ac:dyDescent="0.2">
      <c r="E433" s="3"/>
      <c r="F433" s="266"/>
      <c r="G433" s="251"/>
      <c r="H433" s="251"/>
      <c r="I433" s="251"/>
    </row>
    <row r="434" spans="5:9" ht="14.25" customHeight="1" x14ac:dyDescent="0.2">
      <c r="E434" s="3"/>
      <c r="F434" s="266"/>
      <c r="G434" s="251"/>
      <c r="H434" s="251"/>
      <c r="I434" s="251"/>
    </row>
    <row r="435" spans="5:9" ht="14.25" customHeight="1" x14ac:dyDescent="0.2">
      <c r="E435" s="3"/>
      <c r="F435" s="266"/>
      <c r="G435" s="251"/>
      <c r="H435" s="251"/>
      <c r="I435" s="251"/>
    </row>
    <row r="436" spans="5:9" ht="14.25" customHeight="1" x14ac:dyDescent="0.2">
      <c r="E436" s="3"/>
      <c r="F436" s="266"/>
      <c r="G436" s="251"/>
      <c r="H436" s="251"/>
      <c r="I436" s="251"/>
    </row>
    <row r="437" spans="5:9" ht="14.25" customHeight="1" x14ac:dyDescent="0.2">
      <c r="E437" s="3"/>
      <c r="F437" s="266"/>
      <c r="G437" s="251"/>
      <c r="H437" s="251"/>
      <c r="I437" s="251"/>
    </row>
    <row r="438" spans="5:9" ht="14.25" customHeight="1" x14ac:dyDescent="0.2">
      <c r="E438" s="3"/>
      <c r="F438" s="266"/>
      <c r="G438" s="251"/>
      <c r="H438" s="251"/>
      <c r="I438" s="251"/>
    </row>
    <row r="439" spans="5:9" ht="14.25" customHeight="1" x14ac:dyDescent="0.2">
      <c r="E439" s="3"/>
      <c r="F439" s="266"/>
      <c r="G439" s="251"/>
      <c r="H439" s="251"/>
      <c r="I439" s="251"/>
    </row>
    <row r="440" spans="5:9" ht="14.25" customHeight="1" x14ac:dyDescent="0.2">
      <c r="E440" s="3"/>
      <c r="F440" s="266"/>
      <c r="G440" s="251"/>
      <c r="H440" s="251"/>
      <c r="I440" s="251"/>
    </row>
    <row r="441" spans="5:9" ht="14.25" customHeight="1" x14ac:dyDescent="0.2">
      <c r="E441" s="3"/>
      <c r="F441" s="266"/>
      <c r="G441" s="251"/>
      <c r="H441" s="251"/>
      <c r="I441" s="251"/>
    </row>
    <row r="442" spans="5:9" ht="14.25" customHeight="1" x14ac:dyDescent="0.2">
      <c r="E442" s="3"/>
      <c r="F442" s="266"/>
      <c r="G442" s="251"/>
      <c r="H442" s="251"/>
      <c r="I442" s="251"/>
    </row>
    <row r="443" spans="5:9" ht="14.25" customHeight="1" x14ac:dyDescent="0.2">
      <c r="E443" s="3"/>
      <c r="F443" s="266"/>
      <c r="G443" s="251"/>
      <c r="H443" s="251"/>
      <c r="I443" s="251"/>
    </row>
    <row r="444" spans="5:9" ht="14.25" customHeight="1" x14ac:dyDescent="0.2">
      <c r="E444" s="3"/>
      <c r="F444" s="266"/>
      <c r="G444" s="251"/>
      <c r="H444" s="251"/>
      <c r="I444" s="251"/>
    </row>
    <row r="445" spans="5:9" ht="14.25" customHeight="1" x14ac:dyDescent="0.2">
      <c r="E445" s="3"/>
      <c r="F445" s="266"/>
      <c r="G445" s="251"/>
      <c r="H445" s="251"/>
      <c r="I445" s="251"/>
    </row>
    <row r="446" spans="5:9" ht="14.25" customHeight="1" x14ac:dyDescent="0.2">
      <c r="E446" s="3"/>
      <c r="F446" s="266"/>
      <c r="G446" s="251"/>
      <c r="H446" s="251"/>
      <c r="I446" s="251"/>
    </row>
    <row r="447" spans="5:9" ht="14.25" customHeight="1" x14ac:dyDescent="0.2">
      <c r="E447" s="3"/>
      <c r="F447" s="266"/>
      <c r="G447" s="251"/>
      <c r="H447" s="251"/>
      <c r="I447" s="251"/>
    </row>
    <row r="448" spans="5:9" ht="14.25" customHeight="1" x14ac:dyDescent="0.2">
      <c r="E448" s="3"/>
      <c r="F448" s="266"/>
      <c r="G448" s="251"/>
      <c r="H448" s="251"/>
      <c r="I448" s="251"/>
    </row>
    <row r="449" spans="5:9" ht="14.25" customHeight="1" x14ac:dyDescent="0.2">
      <c r="E449" s="3"/>
      <c r="F449" s="266"/>
      <c r="G449" s="251"/>
      <c r="H449" s="251"/>
      <c r="I449" s="251"/>
    </row>
    <row r="450" spans="5:9" ht="14.25" customHeight="1" x14ac:dyDescent="0.2">
      <c r="E450" s="3"/>
      <c r="F450" s="266"/>
      <c r="G450" s="251"/>
      <c r="H450" s="251"/>
      <c r="I450" s="251"/>
    </row>
    <row r="451" spans="5:9" ht="14.25" customHeight="1" x14ac:dyDescent="0.2">
      <c r="E451" s="3"/>
      <c r="F451" s="266"/>
      <c r="G451" s="251"/>
      <c r="H451" s="251"/>
      <c r="I451" s="251"/>
    </row>
    <row r="452" spans="5:9" ht="14.25" customHeight="1" x14ac:dyDescent="0.2">
      <c r="E452" s="3"/>
      <c r="F452" s="266"/>
      <c r="G452" s="251"/>
      <c r="H452" s="251"/>
      <c r="I452" s="251"/>
    </row>
    <row r="453" spans="5:9" ht="14.25" customHeight="1" x14ac:dyDescent="0.2">
      <c r="E453" s="3"/>
      <c r="F453" s="266"/>
      <c r="G453" s="251"/>
      <c r="H453" s="251"/>
      <c r="I453" s="251"/>
    </row>
    <row r="454" spans="5:9" ht="14.25" customHeight="1" x14ac:dyDescent="0.2">
      <c r="E454" s="3"/>
      <c r="F454" s="266"/>
      <c r="G454" s="251"/>
      <c r="H454" s="251"/>
      <c r="I454" s="251"/>
    </row>
    <row r="455" spans="5:9" ht="14.25" customHeight="1" x14ac:dyDescent="0.2">
      <c r="E455" s="3"/>
      <c r="F455" s="266"/>
      <c r="G455" s="251"/>
      <c r="H455" s="251"/>
      <c r="I455" s="251"/>
    </row>
    <row r="456" spans="5:9" ht="14.25" customHeight="1" x14ac:dyDescent="0.2">
      <c r="E456" s="3"/>
      <c r="F456" s="266"/>
      <c r="G456" s="251"/>
      <c r="H456" s="251"/>
      <c r="I456" s="251"/>
    </row>
    <row r="457" spans="5:9" ht="14.25" customHeight="1" x14ac:dyDescent="0.2">
      <c r="E457" s="3"/>
      <c r="F457" s="266"/>
      <c r="G457" s="251"/>
      <c r="H457" s="251"/>
      <c r="I457" s="251"/>
    </row>
    <row r="458" spans="5:9" ht="14.25" customHeight="1" x14ac:dyDescent="0.2">
      <c r="E458" s="3"/>
      <c r="F458" s="266"/>
      <c r="G458" s="251"/>
      <c r="H458" s="251"/>
      <c r="I458" s="251"/>
    </row>
    <row r="459" spans="5:9" ht="14.25" customHeight="1" x14ac:dyDescent="0.2">
      <c r="E459" s="3"/>
      <c r="F459" s="266"/>
      <c r="G459" s="251"/>
      <c r="H459" s="251"/>
      <c r="I459" s="251"/>
    </row>
    <row r="460" spans="5:9" ht="14.25" customHeight="1" x14ac:dyDescent="0.2">
      <c r="E460" s="3"/>
      <c r="F460" s="266"/>
      <c r="G460" s="251"/>
      <c r="H460" s="251"/>
      <c r="I460" s="251"/>
    </row>
    <row r="461" spans="5:9" ht="14.25" customHeight="1" x14ac:dyDescent="0.2">
      <c r="E461" s="3"/>
      <c r="F461" s="266"/>
      <c r="G461" s="251"/>
      <c r="H461" s="251"/>
      <c r="I461" s="251"/>
    </row>
    <row r="462" spans="5:9" ht="14.25" customHeight="1" x14ac:dyDescent="0.2">
      <c r="E462" s="3"/>
      <c r="F462" s="266"/>
      <c r="G462" s="251"/>
      <c r="H462" s="251"/>
      <c r="I462" s="251"/>
    </row>
    <row r="463" spans="5:9" ht="14.25" customHeight="1" x14ac:dyDescent="0.2">
      <c r="E463" s="3"/>
      <c r="F463" s="266"/>
      <c r="G463" s="251"/>
      <c r="H463" s="251"/>
      <c r="I463" s="251"/>
    </row>
    <row r="464" spans="5:9" ht="14.25" customHeight="1" x14ac:dyDescent="0.2">
      <c r="E464" s="3"/>
      <c r="F464" s="266"/>
      <c r="G464" s="251"/>
      <c r="H464" s="251"/>
      <c r="I464" s="251"/>
    </row>
    <row r="465" spans="5:9" ht="14.25" customHeight="1" x14ac:dyDescent="0.2">
      <c r="E465" s="3"/>
      <c r="F465" s="266"/>
      <c r="G465" s="251"/>
      <c r="H465" s="251"/>
      <c r="I465" s="251"/>
    </row>
    <row r="466" spans="5:9" ht="14.25" customHeight="1" x14ac:dyDescent="0.2">
      <c r="E466" s="3"/>
      <c r="F466" s="266"/>
      <c r="G466" s="251"/>
      <c r="H466" s="251"/>
      <c r="I466" s="251"/>
    </row>
    <row r="467" spans="5:9" ht="14.25" customHeight="1" x14ac:dyDescent="0.2">
      <c r="E467" s="3"/>
      <c r="F467" s="266"/>
      <c r="G467" s="251"/>
      <c r="H467" s="251"/>
      <c r="I467" s="251"/>
    </row>
    <row r="468" spans="5:9" ht="14.25" customHeight="1" x14ac:dyDescent="0.2">
      <c r="E468" s="3"/>
      <c r="F468" s="266"/>
      <c r="G468" s="251"/>
      <c r="H468" s="251"/>
      <c r="I468" s="251"/>
    </row>
    <row r="469" spans="5:9" ht="14.25" customHeight="1" x14ac:dyDescent="0.2">
      <c r="E469" s="3"/>
      <c r="F469" s="266"/>
      <c r="G469" s="251"/>
      <c r="H469" s="251"/>
      <c r="I469" s="251"/>
    </row>
    <row r="470" spans="5:9" ht="14.25" customHeight="1" x14ac:dyDescent="0.2">
      <c r="E470" s="3"/>
      <c r="F470" s="266"/>
      <c r="G470" s="251"/>
      <c r="H470" s="251"/>
      <c r="I470" s="251"/>
    </row>
    <row r="471" spans="5:9" ht="14.25" customHeight="1" x14ac:dyDescent="0.2">
      <c r="E471" s="3"/>
      <c r="F471" s="266"/>
      <c r="G471" s="251"/>
      <c r="H471" s="251"/>
      <c r="I471" s="251"/>
    </row>
    <row r="472" spans="5:9" ht="14.25" customHeight="1" x14ac:dyDescent="0.2">
      <c r="E472" s="3"/>
      <c r="F472" s="266"/>
      <c r="G472" s="251"/>
      <c r="H472" s="251"/>
      <c r="I472" s="251"/>
    </row>
    <row r="473" spans="5:9" ht="14.25" customHeight="1" x14ac:dyDescent="0.2">
      <c r="E473" s="3"/>
      <c r="F473" s="266"/>
      <c r="G473" s="251"/>
      <c r="H473" s="251"/>
      <c r="I473" s="251"/>
    </row>
    <row r="474" spans="5:9" ht="14.25" customHeight="1" x14ac:dyDescent="0.2">
      <c r="E474" s="3"/>
      <c r="F474" s="266"/>
      <c r="G474" s="251"/>
      <c r="H474" s="251"/>
      <c r="I474" s="251"/>
    </row>
    <row r="475" spans="5:9" ht="14.25" customHeight="1" x14ac:dyDescent="0.2">
      <c r="E475" s="3"/>
      <c r="F475" s="266"/>
      <c r="G475" s="251"/>
      <c r="H475" s="251"/>
      <c r="I475" s="251"/>
    </row>
    <row r="476" spans="5:9" ht="14.25" customHeight="1" x14ac:dyDescent="0.2">
      <c r="E476" s="3"/>
      <c r="F476" s="266"/>
      <c r="G476" s="251"/>
      <c r="H476" s="251"/>
      <c r="I476" s="251"/>
    </row>
    <row r="477" spans="5:9" ht="14.25" customHeight="1" x14ac:dyDescent="0.2">
      <c r="E477" s="3"/>
      <c r="F477" s="266"/>
      <c r="G477" s="251"/>
      <c r="H477" s="251"/>
      <c r="I477" s="251"/>
    </row>
    <row r="478" spans="5:9" ht="14.25" customHeight="1" x14ac:dyDescent="0.2">
      <c r="E478" s="3"/>
      <c r="F478" s="266"/>
      <c r="G478" s="251"/>
      <c r="H478" s="251"/>
      <c r="I478" s="251"/>
    </row>
    <row r="479" spans="5:9" ht="14.25" customHeight="1" x14ac:dyDescent="0.2">
      <c r="E479" s="3"/>
      <c r="F479" s="266"/>
      <c r="G479" s="251"/>
      <c r="H479" s="251"/>
      <c r="I479" s="251"/>
    </row>
    <row r="480" spans="5:9" ht="14.25" customHeight="1" x14ac:dyDescent="0.2">
      <c r="E480" s="3"/>
      <c r="F480" s="266"/>
      <c r="G480" s="251"/>
      <c r="H480" s="251"/>
      <c r="I480" s="251"/>
    </row>
    <row r="481" spans="5:9" ht="14.25" customHeight="1" x14ac:dyDescent="0.2">
      <c r="E481" s="3"/>
      <c r="F481" s="266"/>
      <c r="G481" s="251"/>
      <c r="H481" s="251"/>
      <c r="I481" s="251"/>
    </row>
    <row r="482" spans="5:9" ht="14.25" customHeight="1" x14ac:dyDescent="0.2">
      <c r="E482" s="3"/>
      <c r="F482" s="266"/>
      <c r="G482" s="251"/>
      <c r="H482" s="251"/>
      <c r="I482" s="251"/>
    </row>
    <row r="483" spans="5:9" ht="14.25" customHeight="1" x14ac:dyDescent="0.2">
      <c r="E483" s="3"/>
      <c r="F483" s="266"/>
      <c r="G483" s="251"/>
      <c r="H483" s="251"/>
      <c r="I483" s="251"/>
    </row>
    <row r="484" spans="5:9" ht="14.25" customHeight="1" x14ac:dyDescent="0.2">
      <c r="E484" s="3"/>
      <c r="F484" s="266"/>
      <c r="G484" s="251"/>
      <c r="H484" s="251"/>
      <c r="I484" s="251"/>
    </row>
    <row r="485" spans="5:9" ht="14.25" customHeight="1" x14ac:dyDescent="0.2">
      <c r="E485" s="3"/>
      <c r="F485" s="266"/>
      <c r="G485" s="251"/>
      <c r="H485" s="251"/>
      <c r="I485" s="251"/>
    </row>
    <row r="486" spans="5:9" ht="14.25" customHeight="1" x14ac:dyDescent="0.2">
      <c r="E486" s="3"/>
      <c r="F486" s="266"/>
      <c r="G486" s="251"/>
      <c r="H486" s="251"/>
      <c r="I486" s="251"/>
    </row>
    <row r="487" spans="5:9" ht="14.25" customHeight="1" x14ac:dyDescent="0.2">
      <c r="E487" s="3"/>
      <c r="F487" s="266"/>
      <c r="G487" s="251"/>
      <c r="H487" s="251"/>
      <c r="I487" s="251"/>
    </row>
    <row r="488" spans="5:9" ht="14.25" customHeight="1" x14ac:dyDescent="0.2">
      <c r="E488" s="3"/>
      <c r="F488" s="266"/>
      <c r="G488" s="251"/>
      <c r="H488" s="251"/>
      <c r="I488" s="251"/>
    </row>
    <row r="489" spans="5:9" ht="14.25" customHeight="1" x14ac:dyDescent="0.2">
      <c r="E489" s="3"/>
      <c r="F489" s="266"/>
      <c r="G489" s="251"/>
      <c r="H489" s="251"/>
      <c r="I489" s="251"/>
    </row>
    <row r="490" spans="5:9" ht="14.25" customHeight="1" x14ac:dyDescent="0.2">
      <c r="E490" s="3"/>
      <c r="F490" s="266"/>
      <c r="G490" s="251"/>
      <c r="H490" s="251"/>
      <c r="I490" s="251"/>
    </row>
    <row r="491" spans="5:9" ht="14.25" customHeight="1" x14ac:dyDescent="0.2">
      <c r="E491" s="3"/>
      <c r="F491" s="266"/>
      <c r="G491" s="251"/>
      <c r="H491" s="251"/>
      <c r="I491" s="251"/>
    </row>
    <row r="492" spans="5:9" ht="14.25" customHeight="1" x14ac:dyDescent="0.2">
      <c r="E492" s="3"/>
      <c r="F492" s="266"/>
      <c r="G492" s="251"/>
      <c r="H492" s="251"/>
      <c r="I492" s="251"/>
    </row>
    <row r="493" spans="5:9" ht="14.25" customHeight="1" x14ac:dyDescent="0.2">
      <c r="E493" s="3"/>
      <c r="F493" s="266"/>
      <c r="G493" s="251"/>
      <c r="H493" s="251"/>
      <c r="I493" s="251"/>
    </row>
    <row r="494" spans="5:9" ht="14.25" customHeight="1" x14ac:dyDescent="0.2">
      <c r="E494" s="3"/>
      <c r="F494" s="266"/>
      <c r="G494" s="251"/>
      <c r="H494" s="251"/>
      <c r="I494" s="251"/>
    </row>
    <row r="495" spans="5:9" ht="14.25" customHeight="1" x14ac:dyDescent="0.2">
      <c r="E495" s="3"/>
      <c r="F495" s="266"/>
      <c r="G495" s="251"/>
      <c r="H495" s="251"/>
      <c r="I495" s="251"/>
    </row>
    <row r="496" spans="5:9" ht="14.25" customHeight="1" x14ac:dyDescent="0.2">
      <c r="E496" s="3"/>
      <c r="F496" s="266"/>
      <c r="G496" s="251"/>
      <c r="H496" s="251"/>
      <c r="I496" s="251"/>
    </row>
    <row r="497" spans="5:9" ht="14.25" customHeight="1" x14ac:dyDescent="0.2">
      <c r="E497" s="3"/>
      <c r="F497" s="266"/>
      <c r="G497" s="251"/>
      <c r="H497" s="251"/>
      <c r="I497" s="251"/>
    </row>
    <row r="498" spans="5:9" ht="14.25" customHeight="1" x14ac:dyDescent="0.2">
      <c r="E498" s="3"/>
      <c r="F498" s="266"/>
      <c r="G498" s="251"/>
      <c r="H498" s="251"/>
      <c r="I498" s="251"/>
    </row>
    <row r="499" spans="5:9" ht="14.25" customHeight="1" x14ac:dyDescent="0.2">
      <c r="E499" s="3"/>
      <c r="F499" s="266"/>
      <c r="G499" s="251"/>
      <c r="H499" s="251"/>
      <c r="I499" s="251"/>
    </row>
    <row r="500" spans="5:9" ht="14.25" customHeight="1" x14ac:dyDescent="0.2">
      <c r="E500" s="3"/>
      <c r="F500" s="266"/>
      <c r="G500" s="251"/>
      <c r="H500" s="251"/>
      <c r="I500" s="251"/>
    </row>
    <row r="501" spans="5:9" ht="14.25" customHeight="1" x14ac:dyDescent="0.2">
      <c r="E501" s="3"/>
      <c r="F501" s="266"/>
      <c r="G501" s="251"/>
      <c r="H501" s="251"/>
      <c r="I501" s="251"/>
    </row>
    <row r="502" spans="5:9" ht="14.25" customHeight="1" x14ac:dyDescent="0.2">
      <c r="E502" s="3"/>
      <c r="F502" s="266"/>
      <c r="G502" s="251"/>
      <c r="H502" s="251"/>
      <c r="I502" s="251"/>
    </row>
    <row r="503" spans="5:9" ht="14.25" customHeight="1" x14ac:dyDescent="0.2">
      <c r="E503" s="3"/>
      <c r="F503" s="266"/>
      <c r="G503" s="251"/>
      <c r="H503" s="251"/>
      <c r="I503" s="251"/>
    </row>
    <row r="504" spans="5:9" ht="14.25" customHeight="1" x14ac:dyDescent="0.2">
      <c r="E504" s="3"/>
      <c r="F504" s="266"/>
      <c r="G504" s="251"/>
      <c r="H504" s="251"/>
      <c r="I504" s="251"/>
    </row>
    <row r="505" spans="5:9" ht="14.25" customHeight="1" x14ac:dyDescent="0.2">
      <c r="E505" s="3"/>
      <c r="F505" s="266"/>
      <c r="G505" s="251"/>
      <c r="H505" s="251"/>
      <c r="I505" s="251"/>
    </row>
    <row r="506" spans="5:9" ht="14.25" customHeight="1" x14ac:dyDescent="0.2">
      <c r="E506" s="3"/>
      <c r="F506" s="266"/>
      <c r="G506" s="251"/>
      <c r="H506" s="251"/>
      <c r="I506" s="251"/>
    </row>
    <row r="507" spans="5:9" ht="14.25" customHeight="1" x14ac:dyDescent="0.2">
      <c r="E507" s="3"/>
      <c r="F507" s="266"/>
      <c r="G507" s="251"/>
      <c r="H507" s="251"/>
      <c r="I507" s="251"/>
    </row>
    <row r="508" spans="5:9" ht="14.25" customHeight="1" x14ac:dyDescent="0.2">
      <c r="E508" s="3"/>
      <c r="F508" s="266"/>
      <c r="G508" s="251"/>
      <c r="H508" s="251"/>
      <c r="I508" s="251"/>
    </row>
    <row r="509" spans="5:9" ht="14.25" customHeight="1" x14ac:dyDescent="0.2">
      <c r="E509" s="3"/>
      <c r="F509" s="266"/>
      <c r="G509" s="251"/>
      <c r="H509" s="251"/>
      <c r="I509" s="251"/>
    </row>
    <row r="510" spans="5:9" ht="14.25" customHeight="1" x14ac:dyDescent="0.2">
      <c r="E510" s="3"/>
      <c r="F510" s="266"/>
      <c r="G510" s="251"/>
      <c r="H510" s="251"/>
      <c r="I510" s="251"/>
    </row>
    <row r="511" spans="5:9" ht="14.25" customHeight="1" x14ac:dyDescent="0.2">
      <c r="E511" s="3"/>
      <c r="F511" s="266"/>
      <c r="G511" s="251"/>
      <c r="H511" s="251"/>
      <c r="I511" s="251"/>
    </row>
    <row r="512" spans="5:9" ht="14.25" customHeight="1" x14ac:dyDescent="0.2">
      <c r="E512" s="3"/>
      <c r="F512" s="266"/>
      <c r="G512" s="251"/>
      <c r="H512" s="251"/>
      <c r="I512" s="251"/>
    </row>
    <row r="513" spans="5:9" ht="14.25" customHeight="1" x14ac:dyDescent="0.2">
      <c r="E513" s="3"/>
      <c r="F513" s="266"/>
      <c r="G513" s="251"/>
      <c r="H513" s="251"/>
      <c r="I513" s="251"/>
    </row>
    <row r="514" spans="5:9" ht="14.25" customHeight="1" x14ac:dyDescent="0.2">
      <c r="E514" s="3"/>
      <c r="F514" s="266"/>
      <c r="G514" s="251"/>
      <c r="H514" s="251"/>
      <c r="I514" s="251"/>
    </row>
    <row r="515" spans="5:9" ht="14.25" customHeight="1" x14ac:dyDescent="0.2">
      <c r="E515" s="3"/>
      <c r="F515" s="266"/>
      <c r="G515" s="251"/>
      <c r="H515" s="251"/>
      <c r="I515" s="251"/>
    </row>
    <row r="516" spans="5:9" ht="14.25" customHeight="1" x14ac:dyDescent="0.2">
      <c r="E516" s="3"/>
      <c r="F516" s="266"/>
      <c r="G516" s="251"/>
      <c r="H516" s="251"/>
      <c r="I516" s="251"/>
    </row>
    <row r="517" spans="5:9" ht="14.25" customHeight="1" x14ac:dyDescent="0.2">
      <c r="E517" s="3"/>
      <c r="F517" s="266"/>
      <c r="G517" s="251"/>
      <c r="H517" s="251"/>
      <c r="I517" s="251"/>
    </row>
    <row r="518" spans="5:9" ht="14.25" customHeight="1" x14ac:dyDescent="0.2">
      <c r="E518" s="3"/>
      <c r="F518" s="266"/>
      <c r="G518" s="251"/>
      <c r="H518" s="251"/>
      <c r="I518" s="251"/>
    </row>
    <row r="519" spans="5:9" ht="14.25" customHeight="1" x14ac:dyDescent="0.2">
      <c r="E519" s="3"/>
      <c r="F519" s="266"/>
      <c r="G519" s="251"/>
      <c r="H519" s="251"/>
      <c r="I519" s="251"/>
    </row>
    <row r="520" spans="5:9" ht="14.25" customHeight="1" x14ac:dyDescent="0.2">
      <c r="E520" s="3"/>
      <c r="F520" s="266"/>
      <c r="G520" s="251"/>
      <c r="H520" s="251"/>
      <c r="I520" s="251"/>
    </row>
    <row r="521" spans="5:9" ht="14.25" customHeight="1" x14ac:dyDescent="0.2">
      <c r="E521" s="3"/>
      <c r="F521" s="266"/>
      <c r="G521" s="251"/>
      <c r="H521" s="251"/>
      <c r="I521" s="251"/>
    </row>
    <row r="522" spans="5:9" ht="14.25" customHeight="1" x14ac:dyDescent="0.2">
      <c r="E522" s="3"/>
      <c r="F522" s="266"/>
      <c r="G522" s="251"/>
      <c r="H522" s="251"/>
      <c r="I522" s="251"/>
    </row>
    <row r="523" spans="5:9" ht="14.25" customHeight="1" x14ac:dyDescent="0.2">
      <c r="E523" s="3"/>
      <c r="F523" s="266"/>
      <c r="G523" s="251"/>
      <c r="H523" s="251"/>
      <c r="I523" s="251"/>
    </row>
    <row r="524" spans="5:9" ht="14.25" customHeight="1" x14ac:dyDescent="0.2">
      <c r="E524" s="3"/>
      <c r="F524" s="266"/>
      <c r="G524" s="251"/>
      <c r="H524" s="251"/>
      <c r="I524" s="251"/>
    </row>
    <row r="525" spans="5:9" ht="14.25" customHeight="1" x14ac:dyDescent="0.2">
      <c r="E525" s="3"/>
      <c r="F525" s="266"/>
      <c r="G525" s="251"/>
      <c r="H525" s="251"/>
      <c r="I525" s="251"/>
    </row>
    <row r="526" spans="5:9" ht="14.25" customHeight="1" x14ac:dyDescent="0.2">
      <c r="E526" s="3"/>
      <c r="F526" s="266"/>
      <c r="G526" s="251"/>
      <c r="H526" s="251"/>
      <c r="I526" s="251"/>
    </row>
    <row r="527" spans="5:9" ht="14.25" customHeight="1" x14ac:dyDescent="0.2">
      <c r="E527" s="3"/>
      <c r="F527" s="266"/>
      <c r="G527" s="251"/>
      <c r="H527" s="251"/>
      <c r="I527" s="251"/>
    </row>
    <row r="528" spans="5:9" ht="14.25" customHeight="1" x14ac:dyDescent="0.2">
      <c r="E528" s="3"/>
      <c r="F528" s="266"/>
      <c r="G528" s="251"/>
      <c r="H528" s="251"/>
      <c r="I528" s="251"/>
    </row>
    <row r="529" spans="5:9" ht="14.25" customHeight="1" x14ac:dyDescent="0.2">
      <c r="E529" s="3"/>
      <c r="F529" s="266"/>
      <c r="G529" s="251"/>
      <c r="H529" s="251"/>
      <c r="I529" s="251"/>
    </row>
    <row r="530" spans="5:9" ht="14.25" customHeight="1" x14ac:dyDescent="0.2">
      <c r="E530" s="3"/>
      <c r="F530" s="266"/>
      <c r="G530" s="251"/>
      <c r="H530" s="251"/>
      <c r="I530" s="251"/>
    </row>
    <row r="531" spans="5:9" ht="14.25" customHeight="1" x14ac:dyDescent="0.2">
      <c r="E531" s="3"/>
      <c r="F531" s="266"/>
      <c r="G531" s="251"/>
      <c r="H531" s="251"/>
      <c r="I531" s="251"/>
    </row>
    <row r="532" spans="5:9" ht="14.25" customHeight="1" x14ac:dyDescent="0.2">
      <c r="E532" s="3"/>
      <c r="F532" s="266"/>
      <c r="G532" s="251"/>
      <c r="H532" s="251"/>
      <c r="I532" s="251"/>
    </row>
    <row r="533" spans="5:9" ht="14.25" customHeight="1" x14ac:dyDescent="0.2">
      <c r="E533" s="3"/>
      <c r="F533" s="266"/>
      <c r="G533" s="251"/>
      <c r="H533" s="251"/>
      <c r="I533" s="251"/>
    </row>
    <row r="534" spans="5:9" ht="14.25" customHeight="1" x14ac:dyDescent="0.2">
      <c r="E534" s="3"/>
      <c r="F534" s="266"/>
      <c r="G534" s="251"/>
      <c r="H534" s="251"/>
      <c r="I534" s="251"/>
    </row>
    <row r="535" spans="5:9" ht="14.25" customHeight="1" x14ac:dyDescent="0.2">
      <c r="E535" s="3"/>
      <c r="F535" s="266"/>
      <c r="G535" s="251"/>
      <c r="H535" s="251"/>
      <c r="I535" s="251"/>
    </row>
    <row r="536" spans="5:9" ht="14.25" customHeight="1" x14ac:dyDescent="0.2">
      <c r="E536" s="3"/>
      <c r="F536" s="266"/>
      <c r="G536" s="251"/>
      <c r="H536" s="251"/>
      <c r="I536" s="251"/>
    </row>
    <row r="537" spans="5:9" ht="14.25" customHeight="1" x14ac:dyDescent="0.2">
      <c r="E537" s="3"/>
      <c r="F537" s="266"/>
      <c r="G537" s="251"/>
      <c r="H537" s="251"/>
      <c r="I537" s="251"/>
    </row>
    <row r="538" spans="5:9" ht="14.25" customHeight="1" x14ac:dyDescent="0.2">
      <c r="E538" s="3"/>
      <c r="F538" s="266"/>
      <c r="G538" s="251"/>
      <c r="H538" s="251"/>
      <c r="I538" s="251"/>
    </row>
    <row r="539" spans="5:9" ht="14.25" customHeight="1" x14ac:dyDescent="0.2">
      <c r="E539" s="3"/>
      <c r="F539" s="266"/>
      <c r="G539" s="251"/>
      <c r="H539" s="251"/>
      <c r="I539" s="251"/>
    </row>
    <row r="540" spans="5:9" ht="14.25" customHeight="1" x14ac:dyDescent="0.2">
      <c r="E540" s="3"/>
      <c r="F540" s="266"/>
      <c r="G540" s="251"/>
      <c r="H540" s="251"/>
      <c r="I540" s="251"/>
    </row>
    <row r="541" spans="5:9" ht="14.25" customHeight="1" x14ac:dyDescent="0.2">
      <c r="E541" s="3"/>
      <c r="F541" s="266"/>
      <c r="G541" s="251"/>
      <c r="H541" s="251"/>
      <c r="I541" s="251"/>
    </row>
    <row r="542" spans="5:9" ht="14.25" customHeight="1" x14ac:dyDescent="0.2">
      <c r="E542" s="3"/>
      <c r="F542" s="266"/>
      <c r="G542" s="251"/>
      <c r="H542" s="251"/>
      <c r="I542" s="251"/>
    </row>
    <row r="543" spans="5:9" ht="14.25" customHeight="1" x14ac:dyDescent="0.2">
      <c r="E543" s="3"/>
      <c r="F543" s="266"/>
      <c r="G543" s="251"/>
      <c r="H543" s="251"/>
      <c r="I543" s="251"/>
    </row>
    <row r="544" spans="5:9" ht="14.25" customHeight="1" x14ac:dyDescent="0.2">
      <c r="E544" s="3"/>
      <c r="F544" s="266"/>
      <c r="G544" s="251"/>
      <c r="H544" s="251"/>
      <c r="I544" s="251"/>
    </row>
    <row r="545" spans="5:9" ht="14.25" customHeight="1" x14ac:dyDescent="0.2">
      <c r="E545" s="3"/>
      <c r="F545" s="266"/>
      <c r="G545" s="251"/>
      <c r="H545" s="251"/>
      <c r="I545" s="251"/>
    </row>
    <row r="546" spans="5:9" ht="14.25" customHeight="1" x14ac:dyDescent="0.2">
      <c r="E546" s="3"/>
      <c r="F546" s="266"/>
      <c r="G546" s="251"/>
      <c r="H546" s="251"/>
      <c r="I546" s="251"/>
    </row>
    <row r="547" spans="5:9" ht="14.25" customHeight="1" x14ac:dyDescent="0.2">
      <c r="E547" s="3"/>
      <c r="F547" s="266"/>
      <c r="G547" s="251"/>
      <c r="H547" s="251"/>
      <c r="I547" s="251"/>
    </row>
    <row r="548" spans="5:9" ht="14.25" customHeight="1" x14ac:dyDescent="0.2">
      <c r="E548" s="3"/>
      <c r="F548" s="266"/>
      <c r="G548" s="251"/>
      <c r="H548" s="251"/>
      <c r="I548" s="251"/>
    </row>
    <row r="549" spans="5:9" ht="14.25" customHeight="1" x14ac:dyDescent="0.2">
      <c r="E549" s="3"/>
      <c r="F549" s="266"/>
      <c r="G549" s="251"/>
      <c r="H549" s="251"/>
      <c r="I549" s="251"/>
    </row>
    <row r="550" spans="5:9" ht="14.25" customHeight="1" x14ac:dyDescent="0.2">
      <c r="E550" s="3"/>
      <c r="F550" s="266"/>
      <c r="G550" s="251"/>
      <c r="H550" s="251"/>
      <c r="I550" s="251"/>
    </row>
    <row r="551" spans="5:9" ht="14.25" customHeight="1" x14ac:dyDescent="0.2">
      <c r="E551" s="3"/>
      <c r="F551" s="266"/>
      <c r="G551" s="251"/>
      <c r="H551" s="251"/>
      <c r="I551" s="251"/>
    </row>
    <row r="552" spans="5:9" ht="14.25" customHeight="1" x14ac:dyDescent="0.2">
      <c r="E552" s="3"/>
      <c r="F552" s="266"/>
      <c r="G552" s="251"/>
      <c r="H552" s="251"/>
      <c r="I552" s="251"/>
    </row>
    <row r="553" spans="5:9" ht="14.25" customHeight="1" x14ac:dyDescent="0.2">
      <c r="E553" s="3"/>
      <c r="F553" s="266"/>
      <c r="G553" s="251"/>
      <c r="H553" s="251"/>
      <c r="I553" s="251"/>
    </row>
    <row r="554" spans="5:9" ht="14.25" customHeight="1" x14ac:dyDescent="0.2">
      <c r="E554" s="3"/>
      <c r="F554" s="266"/>
      <c r="G554" s="251"/>
      <c r="H554" s="251"/>
      <c r="I554" s="251"/>
    </row>
    <row r="555" spans="5:9" ht="14.25" customHeight="1" x14ac:dyDescent="0.2">
      <c r="E555" s="3"/>
      <c r="F555" s="266"/>
      <c r="G555" s="251"/>
      <c r="H555" s="251"/>
      <c r="I555" s="251"/>
    </row>
    <row r="556" spans="5:9" ht="14.25" customHeight="1" x14ac:dyDescent="0.2">
      <c r="E556" s="3"/>
      <c r="F556" s="266"/>
      <c r="G556" s="251"/>
      <c r="H556" s="251"/>
      <c r="I556" s="251"/>
    </row>
    <row r="557" spans="5:9" ht="14.25" customHeight="1" x14ac:dyDescent="0.2">
      <c r="E557" s="3"/>
      <c r="F557" s="266"/>
      <c r="G557" s="251"/>
      <c r="H557" s="251"/>
      <c r="I557" s="251"/>
    </row>
    <row r="558" spans="5:9" ht="14.25" customHeight="1" x14ac:dyDescent="0.2">
      <c r="E558" s="3"/>
      <c r="F558" s="266"/>
      <c r="G558" s="251"/>
      <c r="H558" s="251"/>
      <c r="I558" s="251"/>
    </row>
    <row r="559" spans="5:9" ht="14.25" customHeight="1" x14ac:dyDescent="0.2">
      <c r="E559" s="3"/>
      <c r="F559" s="266"/>
      <c r="G559" s="251"/>
      <c r="H559" s="251"/>
      <c r="I559" s="251"/>
    </row>
    <row r="560" spans="5:9" ht="14.25" customHeight="1" x14ac:dyDescent="0.2">
      <c r="E560" s="3"/>
      <c r="F560" s="266"/>
      <c r="G560" s="251"/>
      <c r="H560" s="251"/>
      <c r="I560" s="251"/>
    </row>
    <row r="561" spans="5:9" ht="14.25" customHeight="1" x14ac:dyDescent="0.2">
      <c r="E561" s="3"/>
      <c r="F561" s="266"/>
      <c r="G561" s="251"/>
      <c r="H561" s="251"/>
      <c r="I561" s="251"/>
    </row>
    <row r="562" spans="5:9" ht="14.25" customHeight="1" x14ac:dyDescent="0.2">
      <c r="E562" s="3"/>
      <c r="F562" s="266"/>
      <c r="G562" s="251"/>
      <c r="H562" s="251"/>
      <c r="I562" s="251"/>
    </row>
    <row r="563" spans="5:9" ht="14.25" customHeight="1" x14ac:dyDescent="0.2">
      <c r="E563" s="3"/>
      <c r="F563" s="266"/>
      <c r="G563" s="251"/>
      <c r="H563" s="251"/>
      <c r="I563" s="251"/>
    </row>
    <row r="564" spans="5:9" ht="14.25" customHeight="1" x14ac:dyDescent="0.2">
      <c r="E564" s="3"/>
      <c r="F564" s="266"/>
      <c r="G564" s="251"/>
      <c r="H564" s="251"/>
      <c r="I564" s="251"/>
    </row>
    <row r="565" spans="5:9" ht="14.25" customHeight="1" x14ac:dyDescent="0.2">
      <c r="E565" s="3"/>
      <c r="F565" s="266"/>
      <c r="G565" s="251"/>
      <c r="H565" s="251"/>
      <c r="I565" s="251"/>
    </row>
    <row r="566" spans="5:9" ht="14.25" customHeight="1" x14ac:dyDescent="0.2">
      <c r="E566" s="3"/>
      <c r="F566" s="266"/>
      <c r="G566" s="251"/>
      <c r="H566" s="251"/>
      <c r="I566" s="251"/>
    </row>
    <row r="567" spans="5:9" ht="14.25" customHeight="1" x14ac:dyDescent="0.2">
      <c r="E567" s="3"/>
      <c r="F567" s="266"/>
      <c r="G567" s="251"/>
      <c r="H567" s="251"/>
      <c r="I567" s="251"/>
    </row>
    <row r="568" spans="5:9" ht="14.25" customHeight="1" x14ac:dyDescent="0.2">
      <c r="E568" s="3"/>
      <c r="F568" s="266"/>
      <c r="G568" s="251"/>
      <c r="H568" s="251"/>
      <c r="I568" s="251"/>
    </row>
    <row r="569" spans="5:9" ht="14.25" customHeight="1" x14ac:dyDescent="0.2">
      <c r="E569" s="3"/>
      <c r="F569" s="266"/>
      <c r="G569" s="251"/>
      <c r="H569" s="251"/>
      <c r="I569" s="251"/>
    </row>
    <row r="570" spans="5:9" ht="14.25" customHeight="1" x14ac:dyDescent="0.2">
      <c r="E570" s="3"/>
      <c r="F570" s="266"/>
      <c r="G570" s="251"/>
      <c r="H570" s="251"/>
      <c r="I570" s="251"/>
    </row>
    <row r="571" spans="5:9" ht="14.25" customHeight="1" x14ac:dyDescent="0.2">
      <c r="E571" s="3"/>
      <c r="F571" s="266"/>
      <c r="G571" s="251"/>
      <c r="H571" s="251"/>
      <c r="I571" s="251"/>
    </row>
    <row r="572" spans="5:9" ht="14.25" customHeight="1" x14ac:dyDescent="0.2">
      <c r="E572" s="3"/>
      <c r="F572" s="266"/>
      <c r="G572" s="251"/>
      <c r="H572" s="251"/>
      <c r="I572" s="251"/>
    </row>
    <row r="573" spans="5:9" ht="14.25" customHeight="1" x14ac:dyDescent="0.2">
      <c r="E573" s="3"/>
      <c r="F573" s="266"/>
      <c r="G573" s="251"/>
      <c r="H573" s="251"/>
      <c r="I573" s="251"/>
    </row>
    <row r="574" spans="5:9" ht="14.25" customHeight="1" x14ac:dyDescent="0.2">
      <c r="E574" s="3"/>
      <c r="F574" s="266"/>
      <c r="G574" s="251"/>
      <c r="H574" s="251"/>
      <c r="I574" s="251"/>
    </row>
    <row r="575" spans="5:9" ht="14.25" customHeight="1" x14ac:dyDescent="0.2">
      <c r="E575" s="3"/>
      <c r="F575" s="266"/>
      <c r="G575" s="251"/>
      <c r="H575" s="251"/>
      <c r="I575" s="251"/>
    </row>
    <row r="576" spans="5:9" ht="14.25" customHeight="1" x14ac:dyDescent="0.2">
      <c r="E576" s="3"/>
      <c r="F576" s="266"/>
      <c r="G576" s="251"/>
      <c r="H576" s="251"/>
      <c r="I576" s="251"/>
    </row>
    <row r="577" spans="5:9" ht="14.25" customHeight="1" x14ac:dyDescent="0.2">
      <c r="E577" s="3"/>
      <c r="F577" s="266"/>
      <c r="G577" s="251"/>
      <c r="H577" s="251"/>
      <c r="I577" s="251"/>
    </row>
    <row r="578" spans="5:9" ht="14.25" customHeight="1" x14ac:dyDescent="0.2">
      <c r="E578" s="3"/>
      <c r="F578" s="266"/>
      <c r="G578" s="251"/>
      <c r="H578" s="251"/>
      <c r="I578" s="251"/>
    </row>
    <row r="579" spans="5:9" ht="14.25" customHeight="1" x14ac:dyDescent="0.2">
      <c r="E579" s="3"/>
      <c r="F579" s="266"/>
      <c r="G579" s="251"/>
      <c r="H579" s="251"/>
      <c r="I579" s="251"/>
    </row>
    <row r="580" spans="5:9" ht="14.25" customHeight="1" x14ac:dyDescent="0.2">
      <c r="E580" s="3"/>
      <c r="F580" s="266"/>
      <c r="G580" s="251"/>
      <c r="H580" s="251"/>
      <c r="I580" s="251"/>
    </row>
    <row r="581" spans="5:9" ht="14.25" customHeight="1" x14ac:dyDescent="0.2">
      <c r="E581" s="3"/>
      <c r="F581" s="266"/>
      <c r="G581" s="251"/>
      <c r="H581" s="251"/>
      <c r="I581" s="251"/>
    </row>
    <row r="582" spans="5:9" ht="14.25" customHeight="1" x14ac:dyDescent="0.2">
      <c r="E582" s="3"/>
      <c r="F582" s="266"/>
      <c r="G582" s="251"/>
      <c r="H582" s="251"/>
      <c r="I582" s="251"/>
    </row>
    <row r="583" spans="5:9" ht="14.25" customHeight="1" x14ac:dyDescent="0.2">
      <c r="E583" s="3"/>
      <c r="F583" s="266"/>
      <c r="G583" s="251"/>
      <c r="H583" s="251"/>
      <c r="I583" s="251"/>
    </row>
    <row r="584" spans="5:9" ht="14.25" customHeight="1" x14ac:dyDescent="0.2">
      <c r="E584" s="3"/>
      <c r="F584" s="266"/>
      <c r="G584" s="251"/>
      <c r="H584" s="251"/>
      <c r="I584" s="251"/>
    </row>
    <row r="585" spans="5:9" ht="14.25" customHeight="1" x14ac:dyDescent="0.2">
      <c r="E585" s="3"/>
      <c r="F585" s="266"/>
      <c r="G585" s="251"/>
      <c r="H585" s="251"/>
      <c r="I585" s="251"/>
    </row>
    <row r="586" spans="5:9" ht="14.25" customHeight="1" x14ac:dyDescent="0.2">
      <c r="E586" s="3"/>
      <c r="F586" s="266"/>
      <c r="G586" s="251"/>
      <c r="H586" s="251"/>
      <c r="I586" s="251"/>
    </row>
    <row r="587" spans="5:9" ht="14.25" customHeight="1" x14ac:dyDescent="0.2">
      <c r="E587" s="3"/>
      <c r="F587" s="266"/>
      <c r="G587" s="251"/>
      <c r="H587" s="251"/>
      <c r="I587" s="251"/>
    </row>
    <row r="588" spans="5:9" ht="14.25" customHeight="1" x14ac:dyDescent="0.2">
      <c r="E588" s="3"/>
      <c r="F588" s="266"/>
      <c r="G588" s="251"/>
      <c r="H588" s="251"/>
      <c r="I588" s="251"/>
    </row>
    <row r="589" spans="5:9" ht="14.25" customHeight="1" x14ac:dyDescent="0.2">
      <c r="E589" s="3"/>
      <c r="F589" s="266"/>
      <c r="G589" s="251"/>
      <c r="H589" s="251"/>
      <c r="I589" s="251"/>
    </row>
    <row r="590" spans="5:9" ht="14.25" customHeight="1" x14ac:dyDescent="0.2">
      <c r="E590" s="3"/>
      <c r="F590" s="266"/>
      <c r="G590" s="251"/>
      <c r="H590" s="251"/>
      <c r="I590" s="251"/>
    </row>
    <row r="591" spans="5:9" ht="14.25" customHeight="1" x14ac:dyDescent="0.2">
      <c r="E591" s="3"/>
      <c r="F591" s="266"/>
      <c r="G591" s="251"/>
      <c r="H591" s="251"/>
      <c r="I591" s="251"/>
    </row>
    <row r="592" spans="5:9" ht="14.25" customHeight="1" x14ac:dyDescent="0.2">
      <c r="E592" s="3"/>
      <c r="F592" s="266"/>
      <c r="G592" s="251"/>
      <c r="H592" s="251"/>
      <c r="I592" s="251"/>
    </row>
    <row r="593" spans="5:9" ht="14.25" customHeight="1" x14ac:dyDescent="0.2">
      <c r="E593" s="3"/>
      <c r="F593" s="266"/>
      <c r="G593" s="251"/>
      <c r="H593" s="251"/>
      <c r="I593" s="251"/>
    </row>
    <row r="594" spans="5:9" ht="14.25" customHeight="1" x14ac:dyDescent="0.2">
      <c r="E594" s="3"/>
      <c r="F594" s="266"/>
      <c r="G594" s="251"/>
      <c r="H594" s="251"/>
      <c r="I594" s="251"/>
    </row>
    <row r="595" spans="5:9" ht="14.25" customHeight="1" x14ac:dyDescent="0.2">
      <c r="E595" s="3"/>
      <c r="F595" s="266"/>
      <c r="G595" s="251"/>
      <c r="H595" s="251"/>
      <c r="I595" s="251"/>
    </row>
    <row r="596" spans="5:9" ht="14.25" customHeight="1" x14ac:dyDescent="0.2">
      <c r="E596" s="3"/>
      <c r="F596" s="266"/>
      <c r="G596" s="251"/>
      <c r="H596" s="251"/>
      <c r="I596" s="251"/>
    </row>
    <row r="597" spans="5:9" ht="14.25" customHeight="1" x14ac:dyDescent="0.2">
      <c r="E597" s="3"/>
      <c r="F597" s="266"/>
      <c r="G597" s="251"/>
      <c r="H597" s="251"/>
      <c r="I597" s="251"/>
    </row>
    <row r="598" spans="5:9" ht="14.25" customHeight="1" x14ac:dyDescent="0.2">
      <c r="E598" s="3"/>
      <c r="F598" s="266"/>
      <c r="G598" s="251"/>
      <c r="H598" s="251"/>
      <c r="I598" s="251"/>
    </row>
    <row r="599" spans="5:9" ht="14.25" customHeight="1" x14ac:dyDescent="0.2">
      <c r="E599" s="3"/>
      <c r="F599" s="266"/>
      <c r="G599" s="251"/>
      <c r="H599" s="251"/>
      <c r="I599" s="251"/>
    </row>
    <row r="600" spans="5:9" ht="14.25" customHeight="1" x14ac:dyDescent="0.2">
      <c r="E600" s="3"/>
      <c r="F600" s="266"/>
      <c r="G600" s="251"/>
      <c r="H600" s="251"/>
      <c r="I600" s="251"/>
    </row>
    <row r="601" spans="5:9" ht="14.25" customHeight="1" x14ac:dyDescent="0.2">
      <c r="E601" s="3"/>
      <c r="F601" s="266"/>
      <c r="G601" s="251"/>
      <c r="H601" s="251"/>
      <c r="I601" s="251"/>
    </row>
    <row r="602" spans="5:9" ht="14.25" customHeight="1" x14ac:dyDescent="0.2">
      <c r="E602" s="3"/>
      <c r="F602" s="266"/>
      <c r="G602" s="251"/>
      <c r="H602" s="251"/>
      <c r="I602" s="251"/>
    </row>
    <row r="603" spans="5:9" ht="14.25" customHeight="1" x14ac:dyDescent="0.2">
      <c r="E603" s="3"/>
      <c r="F603" s="266"/>
      <c r="G603" s="251"/>
      <c r="H603" s="251"/>
      <c r="I603" s="251"/>
    </row>
    <row r="604" spans="5:9" ht="14.25" customHeight="1" x14ac:dyDescent="0.2">
      <c r="E604" s="3"/>
      <c r="F604" s="266"/>
      <c r="G604" s="251"/>
      <c r="H604" s="251"/>
      <c r="I604" s="251"/>
    </row>
    <row r="605" spans="5:9" ht="14.25" customHeight="1" x14ac:dyDescent="0.2">
      <c r="E605" s="3"/>
      <c r="F605" s="266"/>
      <c r="G605" s="251"/>
      <c r="H605" s="251"/>
      <c r="I605" s="251"/>
    </row>
    <row r="606" spans="5:9" ht="14.25" customHeight="1" x14ac:dyDescent="0.2">
      <c r="E606" s="3"/>
      <c r="F606" s="266"/>
      <c r="G606" s="251"/>
      <c r="H606" s="251"/>
      <c r="I606" s="251"/>
    </row>
    <row r="607" spans="5:9" ht="14.25" customHeight="1" x14ac:dyDescent="0.2">
      <c r="E607" s="3"/>
      <c r="F607" s="266"/>
      <c r="G607" s="251"/>
      <c r="H607" s="251"/>
      <c r="I607" s="251"/>
    </row>
    <row r="608" spans="5:9" ht="14.25" customHeight="1" x14ac:dyDescent="0.2">
      <c r="E608" s="3"/>
      <c r="F608" s="266"/>
      <c r="G608" s="251"/>
      <c r="H608" s="251"/>
      <c r="I608" s="251"/>
    </row>
    <row r="609" spans="5:9" ht="14.25" customHeight="1" x14ac:dyDescent="0.2">
      <c r="E609" s="3"/>
      <c r="F609" s="266"/>
      <c r="G609" s="251"/>
      <c r="H609" s="251"/>
      <c r="I609" s="251"/>
    </row>
    <row r="610" spans="5:9" ht="14.25" customHeight="1" x14ac:dyDescent="0.2">
      <c r="E610" s="3"/>
      <c r="F610" s="266"/>
      <c r="G610" s="251"/>
      <c r="H610" s="251"/>
      <c r="I610" s="251"/>
    </row>
    <row r="611" spans="5:9" ht="14.25" customHeight="1" x14ac:dyDescent="0.2">
      <c r="E611" s="3"/>
      <c r="F611" s="266"/>
      <c r="G611" s="251"/>
      <c r="H611" s="251"/>
      <c r="I611" s="251"/>
    </row>
    <row r="612" spans="5:9" ht="14.25" customHeight="1" x14ac:dyDescent="0.2">
      <c r="E612" s="3"/>
      <c r="F612" s="266"/>
      <c r="G612" s="251"/>
      <c r="H612" s="251"/>
      <c r="I612" s="251"/>
    </row>
    <row r="613" spans="5:9" ht="14.25" customHeight="1" x14ac:dyDescent="0.2">
      <c r="E613" s="3"/>
      <c r="F613" s="266"/>
      <c r="G613" s="251"/>
      <c r="H613" s="251"/>
      <c r="I613" s="251"/>
    </row>
    <row r="614" spans="5:9" ht="14.25" customHeight="1" x14ac:dyDescent="0.2">
      <c r="E614" s="3"/>
      <c r="F614" s="266"/>
      <c r="G614" s="251"/>
      <c r="H614" s="251"/>
      <c r="I614" s="251"/>
    </row>
    <row r="615" spans="5:9" ht="14.25" customHeight="1" x14ac:dyDescent="0.2">
      <c r="E615" s="3"/>
      <c r="F615" s="266"/>
      <c r="G615" s="251"/>
      <c r="H615" s="251"/>
      <c r="I615" s="251"/>
    </row>
    <row r="616" spans="5:9" ht="14.25" customHeight="1" x14ac:dyDescent="0.2">
      <c r="E616" s="3"/>
      <c r="F616" s="266"/>
      <c r="G616" s="251"/>
      <c r="H616" s="251"/>
      <c r="I616" s="251"/>
    </row>
    <row r="617" spans="5:9" ht="14.25" customHeight="1" x14ac:dyDescent="0.2">
      <c r="E617" s="3"/>
      <c r="F617" s="266"/>
      <c r="G617" s="251"/>
      <c r="H617" s="251"/>
      <c r="I617" s="251"/>
    </row>
    <row r="618" spans="5:9" ht="14.25" customHeight="1" x14ac:dyDescent="0.2">
      <c r="E618" s="3"/>
      <c r="F618" s="266"/>
      <c r="G618" s="251"/>
      <c r="H618" s="251"/>
      <c r="I618" s="251"/>
    </row>
    <row r="619" spans="5:9" ht="14.25" customHeight="1" x14ac:dyDescent="0.2">
      <c r="E619" s="3"/>
      <c r="F619" s="266"/>
      <c r="G619" s="251"/>
      <c r="H619" s="251"/>
      <c r="I619" s="251"/>
    </row>
    <row r="620" spans="5:9" ht="14.25" customHeight="1" x14ac:dyDescent="0.2">
      <c r="E620" s="3"/>
      <c r="F620" s="266"/>
      <c r="G620" s="251"/>
      <c r="H620" s="251"/>
      <c r="I620" s="251"/>
    </row>
    <row r="621" spans="5:9" ht="14.25" customHeight="1" x14ac:dyDescent="0.2">
      <c r="E621" s="3"/>
      <c r="F621" s="266"/>
      <c r="G621" s="251"/>
      <c r="H621" s="251"/>
      <c r="I621" s="251"/>
    </row>
    <row r="622" spans="5:9" ht="14.25" customHeight="1" x14ac:dyDescent="0.2">
      <c r="E622" s="3"/>
      <c r="F622" s="266"/>
      <c r="G622" s="251"/>
      <c r="H622" s="251"/>
      <c r="I622" s="251"/>
    </row>
    <row r="623" spans="5:9" ht="14.25" customHeight="1" x14ac:dyDescent="0.2">
      <c r="E623" s="3"/>
      <c r="F623" s="266"/>
      <c r="G623" s="251"/>
      <c r="H623" s="251"/>
      <c r="I623" s="251"/>
    </row>
    <row r="624" spans="5:9" ht="14.25" customHeight="1" x14ac:dyDescent="0.2">
      <c r="E624" s="3"/>
      <c r="F624" s="266"/>
      <c r="G624" s="251"/>
      <c r="H624" s="251"/>
      <c r="I624" s="251"/>
    </row>
    <row r="625" spans="5:9" ht="14.25" customHeight="1" x14ac:dyDescent="0.2">
      <c r="E625" s="3"/>
      <c r="F625" s="266"/>
      <c r="G625" s="251"/>
      <c r="H625" s="251"/>
      <c r="I625" s="251"/>
    </row>
    <row r="626" spans="5:9" ht="14.25" customHeight="1" x14ac:dyDescent="0.2">
      <c r="E626" s="3"/>
      <c r="F626" s="266"/>
      <c r="G626" s="251"/>
      <c r="H626" s="251"/>
      <c r="I626" s="251"/>
    </row>
    <row r="627" spans="5:9" ht="14.25" customHeight="1" x14ac:dyDescent="0.2">
      <c r="E627" s="3"/>
      <c r="F627" s="266"/>
      <c r="G627" s="251"/>
      <c r="H627" s="251"/>
      <c r="I627" s="251"/>
    </row>
    <row r="628" spans="5:9" ht="14.25" customHeight="1" x14ac:dyDescent="0.2">
      <c r="E628" s="3"/>
      <c r="F628" s="266"/>
      <c r="G628" s="251"/>
      <c r="H628" s="251"/>
      <c r="I628" s="251"/>
    </row>
    <row r="629" spans="5:9" ht="14.25" customHeight="1" x14ac:dyDescent="0.2">
      <c r="E629" s="3"/>
      <c r="F629" s="266"/>
      <c r="G629" s="251"/>
      <c r="H629" s="251"/>
      <c r="I629" s="251"/>
    </row>
    <row r="630" spans="5:9" ht="14.25" customHeight="1" x14ac:dyDescent="0.2">
      <c r="E630" s="3"/>
      <c r="F630" s="266"/>
      <c r="G630" s="251"/>
      <c r="H630" s="251"/>
      <c r="I630" s="251"/>
    </row>
    <row r="631" spans="5:9" ht="14.25" customHeight="1" x14ac:dyDescent="0.2">
      <c r="E631" s="3"/>
      <c r="F631" s="266"/>
      <c r="G631" s="251"/>
      <c r="H631" s="251"/>
      <c r="I631" s="251"/>
    </row>
    <row r="632" spans="5:9" ht="14.25" customHeight="1" x14ac:dyDescent="0.2">
      <c r="E632" s="3"/>
      <c r="F632" s="266"/>
      <c r="G632" s="251"/>
      <c r="H632" s="251"/>
      <c r="I632" s="251"/>
    </row>
    <row r="633" spans="5:9" ht="14.25" customHeight="1" x14ac:dyDescent="0.2">
      <c r="E633" s="3"/>
      <c r="F633" s="266"/>
      <c r="G633" s="251"/>
      <c r="H633" s="251"/>
      <c r="I633" s="251"/>
    </row>
    <row r="634" spans="5:9" ht="14.25" customHeight="1" x14ac:dyDescent="0.2">
      <c r="E634" s="3"/>
      <c r="F634" s="266"/>
      <c r="G634" s="251"/>
      <c r="H634" s="251"/>
      <c r="I634" s="251"/>
    </row>
    <row r="635" spans="5:9" ht="14.25" customHeight="1" x14ac:dyDescent="0.2">
      <c r="E635" s="3"/>
      <c r="F635" s="266"/>
      <c r="G635" s="251"/>
      <c r="H635" s="251"/>
      <c r="I635" s="251"/>
    </row>
    <row r="636" spans="5:9" ht="14.25" customHeight="1" x14ac:dyDescent="0.2">
      <c r="E636" s="3"/>
      <c r="F636" s="266"/>
      <c r="G636" s="251"/>
      <c r="H636" s="251"/>
      <c r="I636" s="251"/>
    </row>
    <row r="637" spans="5:9" ht="14.25" customHeight="1" x14ac:dyDescent="0.2">
      <c r="E637" s="3"/>
      <c r="F637" s="266"/>
      <c r="G637" s="251"/>
      <c r="H637" s="251"/>
      <c r="I637" s="251"/>
    </row>
    <row r="638" spans="5:9" ht="14.25" customHeight="1" x14ac:dyDescent="0.2">
      <c r="E638" s="3"/>
      <c r="F638" s="266"/>
      <c r="G638" s="251"/>
      <c r="H638" s="251"/>
      <c r="I638" s="251"/>
    </row>
    <row r="639" spans="5:9" ht="14.25" customHeight="1" x14ac:dyDescent="0.2">
      <c r="E639" s="3"/>
      <c r="F639" s="266"/>
      <c r="G639" s="251"/>
      <c r="H639" s="251"/>
      <c r="I639" s="251"/>
    </row>
    <row r="640" spans="5:9" ht="14.25" customHeight="1" x14ac:dyDescent="0.2">
      <c r="E640" s="3"/>
      <c r="F640" s="266"/>
      <c r="G640" s="251"/>
      <c r="H640" s="251"/>
      <c r="I640" s="251"/>
    </row>
    <row r="641" spans="5:9" ht="14.25" customHeight="1" x14ac:dyDescent="0.2">
      <c r="E641" s="3"/>
      <c r="F641" s="266"/>
      <c r="G641" s="251"/>
      <c r="H641" s="251"/>
      <c r="I641" s="251"/>
    </row>
    <row r="642" spans="5:9" ht="14.25" customHeight="1" x14ac:dyDescent="0.2">
      <c r="E642" s="3"/>
      <c r="F642" s="266"/>
      <c r="G642" s="251"/>
      <c r="H642" s="251"/>
      <c r="I642" s="251"/>
    </row>
    <row r="643" spans="5:9" ht="14.25" customHeight="1" x14ac:dyDescent="0.2">
      <c r="E643" s="3"/>
      <c r="F643" s="266"/>
      <c r="G643" s="251"/>
      <c r="H643" s="251"/>
      <c r="I643" s="251"/>
    </row>
    <row r="644" spans="5:9" ht="14.25" customHeight="1" x14ac:dyDescent="0.2">
      <c r="E644" s="3"/>
      <c r="F644" s="266"/>
      <c r="G644" s="251"/>
      <c r="H644" s="251"/>
      <c r="I644" s="251"/>
    </row>
    <row r="645" spans="5:9" ht="14.25" customHeight="1" x14ac:dyDescent="0.2">
      <c r="E645" s="3"/>
      <c r="F645" s="266"/>
      <c r="G645" s="251"/>
      <c r="H645" s="251"/>
      <c r="I645" s="251"/>
    </row>
    <row r="646" spans="5:9" ht="14.25" customHeight="1" x14ac:dyDescent="0.2">
      <c r="E646" s="3"/>
      <c r="F646" s="266"/>
      <c r="G646" s="251"/>
      <c r="H646" s="251"/>
      <c r="I646" s="251"/>
    </row>
    <row r="647" spans="5:9" ht="14.25" customHeight="1" x14ac:dyDescent="0.2">
      <c r="E647" s="3"/>
      <c r="F647" s="266"/>
      <c r="G647" s="251"/>
      <c r="H647" s="251"/>
      <c r="I647" s="251"/>
    </row>
    <row r="648" spans="5:9" ht="14.25" customHeight="1" x14ac:dyDescent="0.2">
      <c r="E648" s="3"/>
      <c r="F648" s="266"/>
      <c r="G648" s="251"/>
      <c r="H648" s="251"/>
      <c r="I648" s="251"/>
    </row>
    <row r="649" spans="5:9" ht="14.25" customHeight="1" x14ac:dyDescent="0.2">
      <c r="E649" s="3"/>
      <c r="F649" s="266"/>
      <c r="G649" s="251"/>
      <c r="H649" s="251"/>
      <c r="I649" s="251"/>
    </row>
    <row r="650" spans="5:9" ht="14.25" customHeight="1" x14ac:dyDescent="0.2">
      <c r="E650" s="3"/>
      <c r="F650" s="266"/>
      <c r="G650" s="251"/>
      <c r="H650" s="251"/>
      <c r="I650" s="251"/>
    </row>
    <row r="651" spans="5:9" ht="14.25" customHeight="1" x14ac:dyDescent="0.2">
      <c r="E651" s="3"/>
      <c r="F651" s="266"/>
      <c r="G651" s="251"/>
      <c r="H651" s="251"/>
      <c r="I651" s="251"/>
    </row>
    <row r="652" spans="5:9" ht="14.25" customHeight="1" x14ac:dyDescent="0.2">
      <c r="E652" s="3"/>
      <c r="F652" s="266"/>
      <c r="G652" s="251"/>
      <c r="H652" s="251"/>
      <c r="I652" s="251"/>
    </row>
    <row r="653" spans="5:9" ht="14.25" customHeight="1" x14ac:dyDescent="0.2">
      <c r="E653" s="3"/>
      <c r="F653" s="266"/>
      <c r="G653" s="251"/>
      <c r="H653" s="251"/>
      <c r="I653" s="251"/>
    </row>
    <row r="654" spans="5:9" ht="14.25" customHeight="1" x14ac:dyDescent="0.2">
      <c r="E654" s="3"/>
      <c r="F654" s="266"/>
      <c r="G654" s="251"/>
      <c r="H654" s="251"/>
      <c r="I654" s="251"/>
    </row>
    <row r="655" spans="5:9" ht="14.25" customHeight="1" x14ac:dyDescent="0.2">
      <c r="E655" s="3"/>
      <c r="F655" s="266"/>
      <c r="G655" s="251"/>
      <c r="H655" s="251"/>
      <c r="I655" s="251"/>
    </row>
    <row r="656" spans="5:9" ht="14.25" customHeight="1" x14ac:dyDescent="0.2">
      <c r="E656" s="3"/>
      <c r="F656" s="266"/>
      <c r="G656" s="251"/>
      <c r="H656" s="251"/>
      <c r="I656" s="251"/>
    </row>
    <row r="657" spans="5:9" ht="14.25" customHeight="1" x14ac:dyDescent="0.2">
      <c r="E657" s="3"/>
      <c r="F657" s="266"/>
      <c r="G657" s="251"/>
      <c r="H657" s="251"/>
      <c r="I657" s="251"/>
    </row>
    <row r="658" spans="5:9" ht="14.25" customHeight="1" x14ac:dyDescent="0.2">
      <c r="E658" s="3"/>
      <c r="F658" s="266"/>
      <c r="G658" s="251"/>
      <c r="H658" s="251"/>
      <c r="I658" s="251"/>
    </row>
    <row r="659" spans="5:9" ht="14.25" customHeight="1" x14ac:dyDescent="0.2">
      <c r="E659" s="3"/>
      <c r="F659" s="266"/>
      <c r="G659" s="251"/>
      <c r="H659" s="251"/>
      <c r="I659" s="251"/>
    </row>
    <row r="660" spans="5:9" ht="14.25" customHeight="1" x14ac:dyDescent="0.2">
      <c r="E660" s="3"/>
      <c r="F660" s="266"/>
      <c r="G660" s="251"/>
      <c r="H660" s="251"/>
      <c r="I660" s="251"/>
    </row>
    <row r="661" spans="5:9" ht="14.25" customHeight="1" x14ac:dyDescent="0.2">
      <c r="E661" s="3"/>
      <c r="F661" s="266"/>
      <c r="G661" s="251"/>
      <c r="H661" s="251"/>
      <c r="I661" s="251"/>
    </row>
    <row r="662" spans="5:9" ht="14.25" customHeight="1" x14ac:dyDescent="0.2">
      <c r="E662" s="3"/>
      <c r="F662" s="266"/>
      <c r="G662" s="251"/>
      <c r="H662" s="251"/>
      <c r="I662" s="251"/>
    </row>
    <row r="663" spans="5:9" ht="14.25" customHeight="1" x14ac:dyDescent="0.2">
      <c r="E663" s="3"/>
      <c r="F663" s="266"/>
      <c r="G663" s="251"/>
      <c r="H663" s="251"/>
      <c r="I663" s="251"/>
    </row>
    <row r="664" spans="5:9" ht="14.25" customHeight="1" x14ac:dyDescent="0.2">
      <c r="E664" s="3"/>
      <c r="F664" s="266"/>
      <c r="G664" s="251"/>
      <c r="H664" s="251"/>
      <c r="I664" s="251"/>
    </row>
    <row r="665" spans="5:9" ht="14.25" customHeight="1" x14ac:dyDescent="0.2">
      <c r="E665" s="3"/>
      <c r="F665" s="266"/>
      <c r="G665" s="251"/>
      <c r="H665" s="251"/>
      <c r="I665" s="251"/>
    </row>
    <row r="666" spans="5:9" ht="14.25" customHeight="1" x14ac:dyDescent="0.2">
      <c r="E666" s="3"/>
      <c r="F666" s="266"/>
      <c r="G666" s="251"/>
      <c r="H666" s="251"/>
      <c r="I666" s="251"/>
    </row>
    <row r="667" spans="5:9" ht="14.25" customHeight="1" x14ac:dyDescent="0.2">
      <c r="E667" s="3"/>
      <c r="F667" s="266"/>
      <c r="G667" s="251"/>
      <c r="H667" s="251"/>
      <c r="I667" s="251"/>
    </row>
    <row r="668" spans="5:9" ht="14.25" customHeight="1" x14ac:dyDescent="0.2">
      <c r="E668" s="3"/>
      <c r="F668" s="266"/>
      <c r="G668" s="251"/>
      <c r="H668" s="251"/>
      <c r="I668" s="251"/>
    </row>
    <row r="669" spans="5:9" ht="14.25" customHeight="1" x14ac:dyDescent="0.2">
      <c r="E669" s="3"/>
      <c r="F669" s="266"/>
      <c r="G669" s="251"/>
      <c r="H669" s="251"/>
      <c r="I669" s="251"/>
    </row>
    <row r="670" spans="5:9" ht="14.25" customHeight="1" x14ac:dyDescent="0.2">
      <c r="E670" s="3"/>
      <c r="F670" s="266"/>
      <c r="G670" s="251"/>
      <c r="H670" s="251"/>
      <c r="I670" s="251"/>
    </row>
    <row r="671" spans="5:9" ht="14.25" customHeight="1" x14ac:dyDescent="0.2">
      <c r="E671" s="3"/>
      <c r="F671" s="266"/>
      <c r="G671" s="251"/>
      <c r="H671" s="251"/>
      <c r="I671" s="251"/>
    </row>
    <row r="672" spans="5:9" ht="14.25" customHeight="1" x14ac:dyDescent="0.2">
      <c r="E672" s="3"/>
      <c r="F672" s="266"/>
      <c r="G672" s="251"/>
      <c r="H672" s="251"/>
      <c r="I672" s="251"/>
    </row>
    <row r="673" spans="5:9" ht="14.25" customHeight="1" x14ac:dyDescent="0.2">
      <c r="E673" s="3"/>
      <c r="F673" s="266"/>
      <c r="G673" s="251"/>
      <c r="H673" s="251"/>
      <c r="I673" s="251"/>
    </row>
    <row r="674" spans="5:9" ht="14.25" customHeight="1" x14ac:dyDescent="0.2">
      <c r="E674" s="3"/>
      <c r="F674" s="266"/>
      <c r="G674" s="251"/>
      <c r="H674" s="251"/>
      <c r="I674" s="251"/>
    </row>
    <row r="675" spans="5:9" ht="14.25" customHeight="1" x14ac:dyDescent="0.2">
      <c r="E675" s="3"/>
      <c r="F675" s="266"/>
      <c r="G675" s="251"/>
      <c r="H675" s="251"/>
      <c r="I675" s="251"/>
    </row>
    <row r="676" spans="5:9" ht="14.25" customHeight="1" x14ac:dyDescent="0.2">
      <c r="E676" s="3"/>
      <c r="F676" s="266"/>
      <c r="G676" s="251"/>
      <c r="H676" s="251"/>
      <c r="I676" s="251"/>
    </row>
    <row r="677" spans="5:9" ht="14.25" customHeight="1" x14ac:dyDescent="0.2">
      <c r="E677" s="3"/>
      <c r="F677" s="266"/>
      <c r="G677" s="251"/>
      <c r="H677" s="251"/>
      <c r="I677" s="251"/>
    </row>
    <row r="678" spans="5:9" ht="14.25" customHeight="1" x14ac:dyDescent="0.2">
      <c r="E678" s="3"/>
      <c r="F678" s="266"/>
      <c r="G678" s="251"/>
      <c r="H678" s="251"/>
      <c r="I678" s="251"/>
    </row>
    <row r="679" spans="5:9" ht="14.25" customHeight="1" x14ac:dyDescent="0.2">
      <c r="E679" s="3"/>
      <c r="F679" s="266"/>
      <c r="G679" s="251"/>
      <c r="H679" s="251"/>
      <c r="I679" s="251"/>
    </row>
    <row r="680" spans="5:9" ht="14.25" customHeight="1" x14ac:dyDescent="0.2">
      <c r="E680" s="3"/>
      <c r="F680" s="266"/>
      <c r="G680" s="251"/>
      <c r="H680" s="251"/>
      <c r="I680" s="251"/>
    </row>
    <row r="681" spans="5:9" ht="14.25" customHeight="1" x14ac:dyDescent="0.2">
      <c r="E681" s="3"/>
      <c r="F681" s="266"/>
      <c r="G681" s="251"/>
      <c r="H681" s="251"/>
      <c r="I681" s="251"/>
    </row>
    <row r="682" spans="5:9" ht="14.25" customHeight="1" x14ac:dyDescent="0.2">
      <c r="E682" s="3"/>
      <c r="F682" s="266"/>
      <c r="G682" s="251"/>
      <c r="H682" s="251"/>
      <c r="I682" s="251"/>
    </row>
    <row r="683" spans="5:9" ht="14.25" customHeight="1" x14ac:dyDescent="0.2">
      <c r="E683" s="3"/>
      <c r="F683" s="266"/>
      <c r="G683" s="251"/>
      <c r="H683" s="251"/>
      <c r="I683" s="251"/>
    </row>
    <row r="684" spans="5:9" ht="14.25" customHeight="1" x14ac:dyDescent="0.2">
      <c r="E684" s="3"/>
      <c r="F684" s="266"/>
      <c r="G684" s="251"/>
      <c r="H684" s="251"/>
      <c r="I684" s="251"/>
    </row>
    <row r="685" spans="5:9" ht="14.25" customHeight="1" x14ac:dyDescent="0.2">
      <c r="E685" s="3"/>
      <c r="F685" s="266"/>
      <c r="G685" s="251"/>
      <c r="H685" s="251"/>
      <c r="I685" s="251"/>
    </row>
    <row r="686" spans="5:9" ht="14.25" customHeight="1" x14ac:dyDescent="0.2">
      <c r="E686" s="3"/>
      <c r="F686" s="266"/>
      <c r="G686" s="251"/>
      <c r="H686" s="251"/>
      <c r="I686" s="251"/>
    </row>
    <row r="687" spans="5:9" ht="14.25" customHeight="1" x14ac:dyDescent="0.2">
      <c r="E687" s="3"/>
      <c r="F687" s="266"/>
      <c r="G687" s="251"/>
      <c r="H687" s="251"/>
      <c r="I687" s="251"/>
    </row>
    <row r="688" spans="5:9" ht="14.25" customHeight="1" x14ac:dyDescent="0.2">
      <c r="E688" s="3"/>
      <c r="F688" s="266"/>
      <c r="G688" s="251"/>
      <c r="H688" s="251"/>
      <c r="I688" s="251"/>
    </row>
    <row r="689" spans="5:9" ht="14.25" customHeight="1" x14ac:dyDescent="0.2">
      <c r="E689" s="3"/>
      <c r="F689" s="266"/>
      <c r="G689" s="251"/>
      <c r="H689" s="251"/>
      <c r="I689" s="251"/>
    </row>
    <row r="690" spans="5:9" ht="14.25" customHeight="1" x14ac:dyDescent="0.2">
      <c r="E690" s="3"/>
      <c r="F690" s="266"/>
      <c r="G690" s="251"/>
      <c r="H690" s="251"/>
      <c r="I690" s="251"/>
    </row>
    <row r="691" spans="5:9" ht="14.25" customHeight="1" x14ac:dyDescent="0.2">
      <c r="E691" s="3"/>
      <c r="F691" s="266"/>
      <c r="G691" s="251"/>
      <c r="H691" s="251"/>
      <c r="I691" s="251"/>
    </row>
    <row r="692" spans="5:9" ht="14.25" customHeight="1" x14ac:dyDescent="0.2">
      <c r="E692" s="3"/>
      <c r="F692" s="266"/>
      <c r="G692" s="251"/>
      <c r="H692" s="251"/>
      <c r="I692" s="251"/>
    </row>
    <row r="693" spans="5:9" ht="14.25" customHeight="1" x14ac:dyDescent="0.2">
      <c r="E693" s="3"/>
      <c r="F693" s="266"/>
      <c r="G693" s="251"/>
      <c r="H693" s="251"/>
      <c r="I693" s="251"/>
    </row>
    <row r="694" spans="5:9" ht="14.25" customHeight="1" x14ac:dyDescent="0.2">
      <c r="E694" s="3"/>
      <c r="F694" s="266"/>
      <c r="G694" s="251"/>
      <c r="H694" s="251"/>
      <c r="I694" s="251"/>
    </row>
    <row r="695" spans="5:9" ht="14.25" customHeight="1" x14ac:dyDescent="0.2">
      <c r="E695" s="3"/>
      <c r="F695" s="266"/>
      <c r="G695" s="251"/>
      <c r="H695" s="251"/>
      <c r="I695" s="251"/>
    </row>
    <row r="696" spans="5:9" ht="14.25" customHeight="1" x14ac:dyDescent="0.2">
      <c r="E696" s="3"/>
      <c r="F696" s="266"/>
      <c r="G696" s="251"/>
      <c r="H696" s="251"/>
      <c r="I696" s="251"/>
    </row>
    <row r="697" spans="5:9" ht="14.25" customHeight="1" x14ac:dyDescent="0.2">
      <c r="E697" s="3"/>
      <c r="F697" s="266"/>
      <c r="G697" s="251"/>
      <c r="H697" s="251"/>
      <c r="I697" s="251"/>
    </row>
    <row r="698" spans="5:9" ht="14.25" customHeight="1" x14ac:dyDescent="0.2">
      <c r="E698" s="3"/>
      <c r="F698" s="266"/>
      <c r="G698" s="251"/>
      <c r="H698" s="251"/>
      <c r="I698" s="251"/>
    </row>
    <row r="699" spans="5:9" ht="14.25" customHeight="1" x14ac:dyDescent="0.2">
      <c r="E699" s="3"/>
      <c r="F699" s="266"/>
      <c r="G699" s="251"/>
      <c r="H699" s="251"/>
      <c r="I699" s="251"/>
    </row>
    <row r="700" spans="5:9" ht="14.25" customHeight="1" x14ac:dyDescent="0.2">
      <c r="E700" s="3"/>
      <c r="F700" s="266"/>
      <c r="G700" s="251"/>
      <c r="H700" s="251"/>
      <c r="I700" s="251"/>
    </row>
    <row r="701" spans="5:9" ht="14.25" customHeight="1" x14ac:dyDescent="0.2">
      <c r="E701" s="3"/>
      <c r="F701" s="266"/>
      <c r="G701" s="251"/>
      <c r="H701" s="251"/>
      <c r="I701" s="251"/>
    </row>
    <row r="702" spans="5:9" ht="14.25" customHeight="1" x14ac:dyDescent="0.2">
      <c r="E702" s="3"/>
      <c r="F702" s="266"/>
      <c r="G702" s="251"/>
      <c r="H702" s="251"/>
      <c r="I702" s="251"/>
    </row>
    <row r="703" spans="5:9" ht="14.25" customHeight="1" x14ac:dyDescent="0.2">
      <c r="E703" s="3"/>
      <c r="F703" s="266"/>
      <c r="G703" s="251"/>
      <c r="H703" s="251"/>
      <c r="I703" s="251"/>
    </row>
    <row r="704" spans="5:9" ht="14.25" customHeight="1" x14ac:dyDescent="0.2">
      <c r="E704" s="3"/>
      <c r="F704" s="266"/>
      <c r="G704" s="251"/>
      <c r="H704" s="251"/>
      <c r="I704" s="251"/>
    </row>
    <row r="705" spans="5:9" ht="14.25" customHeight="1" x14ac:dyDescent="0.2">
      <c r="E705" s="3"/>
      <c r="F705" s="266"/>
      <c r="G705" s="251"/>
      <c r="H705" s="251"/>
      <c r="I705" s="251"/>
    </row>
    <row r="706" spans="5:9" ht="14.25" customHeight="1" x14ac:dyDescent="0.2">
      <c r="E706" s="3"/>
      <c r="F706" s="266"/>
      <c r="G706" s="251"/>
      <c r="H706" s="251"/>
      <c r="I706" s="251"/>
    </row>
    <row r="707" spans="5:9" ht="14.25" customHeight="1" x14ac:dyDescent="0.2">
      <c r="E707" s="3"/>
      <c r="F707" s="266"/>
      <c r="G707" s="251"/>
      <c r="H707" s="251"/>
      <c r="I707" s="251"/>
    </row>
    <row r="708" spans="5:9" ht="14.25" customHeight="1" x14ac:dyDescent="0.2">
      <c r="E708" s="3"/>
      <c r="F708" s="266"/>
      <c r="G708" s="251"/>
      <c r="H708" s="251"/>
      <c r="I708" s="251"/>
    </row>
    <row r="709" spans="5:9" ht="14.25" customHeight="1" x14ac:dyDescent="0.2">
      <c r="E709" s="3"/>
      <c r="F709" s="266"/>
      <c r="G709" s="251"/>
      <c r="H709" s="251"/>
      <c r="I709" s="251"/>
    </row>
    <row r="710" spans="5:9" ht="14.25" customHeight="1" x14ac:dyDescent="0.2">
      <c r="E710" s="3"/>
      <c r="F710" s="266"/>
      <c r="G710" s="251"/>
      <c r="H710" s="251"/>
      <c r="I710" s="251"/>
    </row>
    <row r="711" spans="5:9" ht="14.25" customHeight="1" x14ac:dyDescent="0.2">
      <c r="E711" s="3"/>
      <c r="F711" s="266"/>
      <c r="G711" s="251"/>
      <c r="H711" s="251"/>
      <c r="I711" s="251"/>
    </row>
    <row r="712" spans="5:9" ht="14.25" customHeight="1" x14ac:dyDescent="0.2">
      <c r="E712" s="3"/>
      <c r="F712" s="266"/>
      <c r="G712" s="251"/>
      <c r="H712" s="251"/>
      <c r="I712" s="251"/>
    </row>
    <row r="713" spans="5:9" ht="14.25" customHeight="1" x14ac:dyDescent="0.2">
      <c r="E713" s="3"/>
      <c r="F713" s="266"/>
      <c r="G713" s="251"/>
      <c r="H713" s="251"/>
      <c r="I713" s="251"/>
    </row>
    <row r="714" spans="5:9" ht="14.25" customHeight="1" x14ac:dyDescent="0.2">
      <c r="E714" s="3"/>
      <c r="F714" s="266"/>
      <c r="G714" s="251"/>
      <c r="H714" s="251"/>
      <c r="I714" s="251"/>
    </row>
    <row r="715" spans="5:9" ht="14.25" customHeight="1" x14ac:dyDescent="0.2">
      <c r="E715" s="3"/>
      <c r="F715" s="266"/>
      <c r="G715" s="251"/>
      <c r="H715" s="251"/>
      <c r="I715" s="251"/>
    </row>
    <row r="716" spans="5:9" ht="14.25" customHeight="1" x14ac:dyDescent="0.2">
      <c r="E716" s="3"/>
      <c r="F716" s="266"/>
      <c r="G716" s="251"/>
      <c r="H716" s="251"/>
      <c r="I716" s="251"/>
    </row>
    <row r="717" spans="5:9" ht="14.25" customHeight="1" x14ac:dyDescent="0.2">
      <c r="E717" s="3"/>
      <c r="F717" s="266"/>
      <c r="G717" s="251"/>
      <c r="H717" s="251"/>
      <c r="I717" s="251"/>
    </row>
    <row r="718" spans="5:9" ht="14.25" customHeight="1" x14ac:dyDescent="0.2">
      <c r="E718" s="3"/>
      <c r="F718" s="266"/>
      <c r="G718" s="251"/>
      <c r="H718" s="251"/>
      <c r="I718" s="251"/>
    </row>
    <row r="719" spans="5:9" ht="14.25" customHeight="1" x14ac:dyDescent="0.2">
      <c r="E719" s="3"/>
      <c r="F719" s="266"/>
      <c r="G719" s="251"/>
      <c r="H719" s="251"/>
      <c r="I719" s="251"/>
    </row>
    <row r="720" spans="5:9" ht="14.25" customHeight="1" x14ac:dyDescent="0.2">
      <c r="E720" s="3"/>
      <c r="F720" s="266"/>
      <c r="G720" s="251"/>
      <c r="H720" s="251"/>
      <c r="I720" s="251"/>
    </row>
    <row r="721" spans="5:9" ht="14.25" customHeight="1" x14ac:dyDescent="0.2">
      <c r="E721" s="3"/>
      <c r="F721" s="266"/>
      <c r="G721" s="251"/>
      <c r="H721" s="251"/>
      <c r="I721" s="251"/>
    </row>
    <row r="722" spans="5:9" ht="14.25" customHeight="1" x14ac:dyDescent="0.2">
      <c r="E722" s="3"/>
      <c r="F722" s="266"/>
      <c r="G722" s="251"/>
      <c r="H722" s="251"/>
      <c r="I722" s="251"/>
    </row>
    <row r="723" spans="5:9" ht="14.25" customHeight="1" x14ac:dyDescent="0.2">
      <c r="E723" s="3"/>
      <c r="F723" s="266"/>
      <c r="G723" s="251"/>
      <c r="H723" s="251"/>
      <c r="I723" s="251"/>
    </row>
    <row r="724" spans="5:9" ht="14.25" customHeight="1" x14ac:dyDescent="0.2">
      <c r="E724" s="3"/>
      <c r="F724" s="266"/>
      <c r="G724" s="251"/>
      <c r="H724" s="251"/>
      <c r="I724" s="251"/>
    </row>
    <row r="725" spans="5:9" ht="14.25" customHeight="1" x14ac:dyDescent="0.2">
      <c r="E725" s="3"/>
      <c r="F725" s="266"/>
      <c r="G725" s="251"/>
      <c r="H725" s="251"/>
      <c r="I725" s="251"/>
    </row>
    <row r="726" spans="5:9" ht="14.25" customHeight="1" x14ac:dyDescent="0.2">
      <c r="E726" s="3"/>
      <c r="F726" s="266"/>
      <c r="G726" s="251"/>
      <c r="H726" s="251"/>
      <c r="I726" s="251"/>
    </row>
    <row r="727" spans="5:9" ht="14.25" customHeight="1" x14ac:dyDescent="0.2">
      <c r="E727" s="3"/>
      <c r="F727" s="266"/>
      <c r="G727" s="251"/>
      <c r="H727" s="251"/>
      <c r="I727" s="251"/>
    </row>
    <row r="728" spans="5:9" ht="14.25" customHeight="1" x14ac:dyDescent="0.2">
      <c r="E728" s="3"/>
      <c r="F728" s="266"/>
      <c r="G728" s="251"/>
      <c r="H728" s="251"/>
      <c r="I728" s="251"/>
    </row>
    <row r="729" spans="5:9" ht="14.25" customHeight="1" x14ac:dyDescent="0.2">
      <c r="E729" s="3"/>
      <c r="F729" s="266"/>
      <c r="G729" s="251"/>
      <c r="H729" s="251"/>
      <c r="I729" s="251"/>
    </row>
    <row r="730" spans="5:9" ht="14.25" customHeight="1" x14ac:dyDescent="0.2">
      <c r="E730" s="3"/>
      <c r="F730" s="266"/>
      <c r="G730" s="251"/>
      <c r="H730" s="251"/>
      <c r="I730" s="251"/>
    </row>
    <row r="731" spans="5:9" ht="14.25" customHeight="1" x14ac:dyDescent="0.2">
      <c r="E731" s="3"/>
      <c r="F731" s="266"/>
      <c r="G731" s="251"/>
      <c r="H731" s="251"/>
      <c r="I731" s="251"/>
    </row>
    <row r="732" spans="5:9" ht="14.25" customHeight="1" x14ac:dyDescent="0.2">
      <c r="E732" s="3"/>
      <c r="F732" s="266"/>
      <c r="G732" s="251"/>
      <c r="H732" s="251"/>
      <c r="I732" s="251"/>
    </row>
    <row r="733" spans="5:9" ht="14.25" customHeight="1" x14ac:dyDescent="0.2">
      <c r="E733" s="3"/>
      <c r="F733" s="266"/>
      <c r="G733" s="251"/>
      <c r="H733" s="251"/>
      <c r="I733" s="251"/>
    </row>
    <row r="734" spans="5:9" ht="14.25" customHeight="1" x14ac:dyDescent="0.2">
      <c r="E734" s="3"/>
      <c r="F734" s="266"/>
      <c r="G734" s="251"/>
      <c r="H734" s="251"/>
      <c r="I734" s="251"/>
    </row>
    <row r="735" spans="5:9" ht="14.25" customHeight="1" x14ac:dyDescent="0.2">
      <c r="E735" s="3"/>
      <c r="F735" s="266"/>
      <c r="G735" s="251"/>
      <c r="H735" s="251"/>
      <c r="I735" s="251"/>
    </row>
    <row r="736" spans="5:9" ht="14.25" customHeight="1" x14ac:dyDescent="0.2">
      <c r="E736" s="3"/>
      <c r="F736" s="266"/>
      <c r="G736" s="251"/>
      <c r="H736" s="251"/>
      <c r="I736" s="251"/>
    </row>
    <row r="737" spans="5:9" ht="14.25" customHeight="1" x14ac:dyDescent="0.2">
      <c r="E737" s="3"/>
      <c r="F737" s="266"/>
      <c r="G737" s="251"/>
      <c r="H737" s="251"/>
      <c r="I737" s="251"/>
    </row>
    <row r="738" spans="5:9" ht="14.25" customHeight="1" x14ac:dyDescent="0.2">
      <c r="E738" s="3"/>
      <c r="F738" s="266"/>
      <c r="G738" s="251"/>
      <c r="H738" s="251"/>
      <c r="I738" s="251"/>
    </row>
    <row r="739" spans="5:9" ht="14.25" customHeight="1" x14ac:dyDescent="0.2">
      <c r="E739" s="3"/>
      <c r="F739" s="266"/>
      <c r="G739" s="251"/>
      <c r="H739" s="251"/>
      <c r="I739" s="251"/>
    </row>
    <row r="740" spans="5:9" ht="14.25" customHeight="1" x14ac:dyDescent="0.2">
      <c r="E740" s="3"/>
      <c r="F740" s="266"/>
      <c r="G740" s="251"/>
      <c r="H740" s="251"/>
      <c r="I740" s="251"/>
    </row>
    <row r="741" spans="5:9" ht="14.25" customHeight="1" x14ac:dyDescent="0.2">
      <c r="E741" s="3"/>
      <c r="F741" s="266"/>
      <c r="G741" s="251"/>
      <c r="H741" s="251"/>
      <c r="I741" s="251"/>
    </row>
    <row r="742" spans="5:9" ht="14.25" customHeight="1" x14ac:dyDescent="0.2">
      <c r="E742" s="3"/>
      <c r="F742" s="266"/>
      <c r="G742" s="251"/>
      <c r="H742" s="251"/>
      <c r="I742" s="251"/>
    </row>
    <row r="743" spans="5:9" ht="14.25" customHeight="1" x14ac:dyDescent="0.2">
      <c r="E743" s="3"/>
      <c r="F743" s="266"/>
      <c r="G743" s="251"/>
      <c r="H743" s="251"/>
      <c r="I743" s="251"/>
    </row>
    <row r="744" spans="5:9" ht="14.25" customHeight="1" x14ac:dyDescent="0.2">
      <c r="E744" s="3"/>
      <c r="F744" s="266"/>
      <c r="G744" s="251"/>
      <c r="H744" s="251"/>
      <c r="I744" s="251"/>
    </row>
    <row r="745" spans="5:9" ht="14.25" customHeight="1" x14ac:dyDescent="0.2">
      <c r="E745" s="3"/>
      <c r="F745" s="266"/>
      <c r="G745" s="251"/>
      <c r="H745" s="251"/>
      <c r="I745" s="251"/>
    </row>
    <row r="746" spans="5:9" ht="14.25" customHeight="1" x14ac:dyDescent="0.2">
      <c r="E746" s="3"/>
      <c r="F746" s="266"/>
      <c r="G746" s="251"/>
      <c r="H746" s="251"/>
      <c r="I746" s="251"/>
    </row>
    <row r="747" spans="5:9" ht="14.25" customHeight="1" x14ac:dyDescent="0.2">
      <c r="E747" s="3"/>
      <c r="F747" s="266"/>
      <c r="G747" s="251"/>
      <c r="H747" s="251"/>
      <c r="I747" s="251"/>
    </row>
    <row r="748" spans="5:9" ht="14.25" customHeight="1" x14ac:dyDescent="0.2">
      <c r="E748" s="3"/>
      <c r="F748" s="266"/>
      <c r="G748" s="251"/>
      <c r="H748" s="251"/>
      <c r="I748" s="251"/>
    </row>
    <row r="749" spans="5:9" ht="14.25" customHeight="1" x14ac:dyDescent="0.2">
      <c r="E749" s="3"/>
      <c r="F749" s="266"/>
      <c r="G749" s="251"/>
      <c r="H749" s="251"/>
      <c r="I749" s="251"/>
    </row>
    <row r="750" spans="5:9" ht="14.25" customHeight="1" x14ac:dyDescent="0.2">
      <c r="E750" s="3"/>
      <c r="F750" s="266"/>
      <c r="G750" s="251"/>
      <c r="H750" s="251"/>
      <c r="I750" s="251"/>
    </row>
    <row r="751" spans="5:9" ht="14.25" customHeight="1" x14ac:dyDescent="0.2">
      <c r="E751" s="3"/>
      <c r="F751" s="266"/>
      <c r="G751" s="251"/>
      <c r="H751" s="251"/>
      <c r="I751" s="251"/>
    </row>
    <row r="752" spans="5:9" ht="14.25" customHeight="1" x14ac:dyDescent="0.2">
      <c r="E752" s="3"/>
      <c r="F752" s="266"/>
      <c r="G752" s="251"/>
      <c r="H752" s="251"/>
      <c r="I752" s="251"/>
    </row>
    <row r="753" spans="5:9" ht="14.25" customHeight="1" x14ac:dyDescent="0.2">
      <c r="E753" s="3"/>
      <c r="F753" s="266"/>
      <c r="G753" s="251"/>
      <c r="H753" s="251"/>
      <c r="I753" s="251"/>
    </row>
    <row r="754" spans="5:9" ht="14.25" customHeight="1" x14ac:dyDescent="0.2">
      <c r="E754" s="3"/>
      <c r="F754" s="266"/>
      <c r="G754" s="251"/>
      <c r="H754" s="251"/>
      <c r="I754" s="251"/>
    </row>
    <row r="755" spans="5:9" ht="14.25" customHeight="1" x14ac:dyDescent="0.2">
      <c r="E755" s="3"/>
      <c r="F755" s="266"/>
      <c r="G755" s="251"/>
      <c r="H755" s="251"/>
      <c r="I755" s="251"/>
    </row>
    <row r="756" spans="5:9" ht="14.25" customHeight="1" x14ac:dyDescent="0.2">
      <c r="E756" s="3"/>
      <c r="F756" s="266"/>
      <c r="G756" s="251"/>
      <c r="H756" s="251"/>
      <c r="I756" s="251"/>
    </row>
    <row r="757" spans="5:9" ht="14.25" customHeight="1" x14ac:dyDescent="0.2">
      <c r="E757" s="3"/>
      <c r="F757" s="266"/>
      <c r="G757" s="251"/>
      <c r="H757" s="251"/>
      <c r="I757" s="251"/>
    </row>
    <row r="758" spans="5:9" ht="14.25" customHeight="1" x14ac:dyDescent="0.2">
      <c r="E758" s="3"/>
      <c r="F758" s="266"/>
      <c r="G758" s="251"/>
      <c r="H758" s="251"/>
      <c r="I758" s="251"/>
    </row>
    <row r="759" spans="5:9" ht="14.25" customHeight="1" x14ac:dyDescent="0.2">
      <c r="E759" s="3"/>
      <c r="F759" s="266"/>
      <c r="G759" s="251"/>
      <c r="H759" s="251"/>
      <c r="I759" s="251"/>
    </row>
    <row r="760" spans="5:9" ht="14.25" customHeight="1" x14ac:dyDescent="0.2">
      <c r="E760" s="3"/>
      <c r="F760" s="266"/>
      <c r="G760" s="251"/>
      <c r="H760" s="251"/>
      <c r="I760" s="251"/>
    </row>
    <row r="761" spans="5:9" ht="14.25" customHeight="1" x14ac:dyDescent="0.2">
      <c r="E761" s="3"/>
      <c r="F761" s="266"/>
      <c r="G761" s="251"/>
      <c r="H761" s="251"/>
      <c r="I761" s="251"/>
    </row>
    <row r="762" spans="5:9" ht="14.25" customHeight="1" x14ac:dyDescent="0.2">
      <c r="E762" s="3"/>
      <c r="F762" s="266"/>
      <c r="G762" s="251"/>
      <c r="H762" s="251"/>
      <c r="I762" s="251"/>
    </row>
    <row r="763" spans="5:9" ht="14.25" customHeight="1" x14ac:dyDescent="0.2">
      <c r="E763" s="3"/>
      <c r="F763" s="266"/>
      <c r="G763" s="251"/>
      <c r="H763" s="251"/>
      <c r="I763" s="251"/>
    </row>
    <row r="764" spans="5:9" ht="14.25" customHeight="1" x14ac:dyDescent="0.2">
      <c r="E764" s="3"/>
      <c r="F764" s="266"/>
      <c r="G764" s="251"/>
      <c r="H764" s="251"/>
      <c r="I764" s="251"/>
    </row>
    <row r="765" spans="5:9" ht="14.25" customHeight="1" x14ac:dyDescent="0.2">
      <c r="E765" s="3"/>
      <c r="F765" s="266"/>
      <c r="G765" s="251"/>
      <c r="H765" s="251"/>
      <c r="I765" s="251"/>
    </row>
    <row r="766" spans="5:9" ht="14.25" customHeight="1" x14ac:dyDescent="0.2">
      <c r="E766" s="3"/>
      <c r="F766" s="266"/>
      <c r="G766" s="251"/>
      <c r="H766" s="251"/>
      <c r="I766" s="251"/>
    </row>
    <row r="767" spans="5:9" ht="14.25" customHeight="1" x14ac:dyDescent="0.2">
      <c r="E767" s="3"/>
      <c r="F767" s="266"/>
      <c r="G767" s="251"/>
      <c r="H767" s="251"/>
      <c r="I767" s="251"/>
    </row>
    <row r="768" spans="5:9" ht="14.25" customHeight="1" x14ac:dyDescent="0.2">
      <c r="E768" s="3"/>
      <c r="F768" s="266"/>
      <c r="G768" s="251"/>
      <c r="H768" s="251"/>
      <c r="I768" s="251"/>
    </row>
    <row r="769" spans="5:9" ht="14.25" customHeight="1" x14ac:dyDescent="0.2">
      <c r="E769" s="3"/>
      <c r="F769" s="266"/>
      <c r="G769" s="251"/>
      <c r="H769" s="251"/>
      <c r="I769" s="251"/>
    </row>
    <row r="770" spans="5:9" ht="14.25" customHeight="1" x14ac:dyDescent="0.2">
      <c r="E770" s="3"/>
      <c r="F770" s="266"/>
      <c r="G770" s="251"/>
      <c r="H770" s="251"/>
      <c r="I770" s="251"/>
    </row>
    <row r="771" spans="5:9" ht="14.25" customHeight="1" x14ac:dyDescent="0.2">
      <c r="E771" s="3"/>
      <c r="F771" s="266"/>
      <c r="G771" s="251"/>
      <c r="H771" s="251"/>
      <c r="I771" s="251"/>
    </row>
    <row r="772" spans="5:9" ht="14.25" customHeight="1" x14ac:dyDescent="0.2">
      <c r="E772" s="3"/>
      <c r="F772" s="266"/>
      <c r="G772" s="251"/>
      <c r="H772" s="251"/>
      <c r="I772" s="251"/>
    </row>
    <row r="773" spans="5:9" ht="14.25" customHeight="1" x14ac:dyDescent="0.2">
      <c r="E773" s="3"/>
      <c r="F773" s="266"/>
      <c r="G773" s="251"/>
      <c r="H773" s="251"/>
      <c r="I773" s="251"/>
    </row>
    <row r="774" spans="5:9" ht="14.25" customHeight="1" x14ac:dyDescent="0.2">
      <c r="E774" s="3"/>
      <c r="F774" s="266"/>
      <c r="G774" s="251"/>
      <c r="H774" s="251"/>
      <c r="I774" s="251"/>
    </row>
    <row r="775" spans="5:9" ht="14.25" customHeight="1" x14ac:dyDescent="0.2">
      <c r="E775" s="3"/>
      <c r="F775" s="266"/>
      <c r="G775" s="251"/>
      <c r="H775" s="251"/>
      <c r="I775" s="251"/>
    </row>
    <row r="776" spans="5:9" ht="14.25" customHeight="1" x14ac:dyDescent="0.2">
      <c r="E776" s="3"/>
      <c r="F776" s="266"/>
      <c r="G776" s="251"/>
      <c r="H776" s="251"/>
      <c r="I776" s="251"/>
    </row>
    <row r="777" spans="5:9" ht="14.25" customHeight="1" x14ac:dyDescent="0.2">
      <c r="E777" s="3"/>
      <c r="F777" s="266"/>
      <c r="G777" s="251"/>
      <c r="H777" s="251"/>
      <c r="I777" s="251"/>
    </row>
    <row r="778" spans="5:9" ht="14.25" customHeight="1" x14ac:dyDescent="0.2">
      <c r="E778" s="3"/>
      <c r="F778" s="266"/>
      <c r="G778" s="251"/>
      <c r="H778" s="251"/>
      <c r="I778" s="251"/>
    </row>
    <row r="779" spans="5:9" ht="14.25" customHeight="1" x14ac:dyDescent="0.2">
      <c r="E779" s="3"/>
      <c r="F779" s="266"/>
      <c r="G779" s="251"/>
      <c r="H779" s="251"/>
      <c r="I779" s="251"/>
    </row>
    <row r="780" spans="5:9" ht="14.25" customHeight="1" x14ac:dyDescent="0.2">
      <c r="E780" s="3"/>
      <c r="F780" s="266"/>
      <c r="G780" s="251"/>
      <c r="H780" s="251"/>
      <c r="I780" s="251"/>
    </row>
    <row r="781" spans="5:9" ht="14.25" customHeight="1" x14ac:dyDescent="0.2">
      <c r="E781" s="3"/>
      <c r="F781" s="266"/>
      <c r="G781" s="251"/>
      <c r="H781" s="251"/>
      <c r="I781" s="251"/>
    </row>
    <row r="782" spans="5:9" ht="14.25" customHeight="1" x14ac:dyDescent="0.2">
      <c r="E782" s="3"/>
      <c r="F782" s="266"/>
      <c r="G782" s="251"/>
      <c r="H782" s="251"/>
      <c r="I782" s="251"/>
    </row>
    <row r="783" spans="5:9" ht="14.25" customHeight="1" x14ac:dyDescent="0.2">
      <c r="E783" s="3"/>
      <c r="F783" s="266"/>
      <c r="G783" s="251"/>
      <c r="H783" s="251"/>
      <c r="I783" s="251"/>
    </row>
    <row r="784" spans="5:9" ht="14.25" customHeight="1" x14ac:dyDescent="0.2">
      <c r="E784" s="3"/>
      <c r="F784" s="266"/>
      <c r="G784" s="251"/>
      <c r="H784" s="251"/>
      <c r="I784" s="251"/>
    </row>
    <row r="785" spans="5:9" ht="14.25" customHeight="1" x14ac:dyDescent="0.2">
      <c r="E785" s="3"/>
      <c r="F785" s="266"/>
      <c r="G785" s="251"/>
      <c r="H785" s="251"/>
      <c r="I785" s="251"/>
    </row>
    <row r="786" spans="5:9" ht="14.25" customHeight="1" x14ac:dyDescent="0.2">
      <c r="E786" s="3"/>
      <c r="F786" s="266"/>
      <c r="G786" s="251"/>
      <c r="H786" s="251"/>
      <c r="I786" s="251"/>
    </row>
    <row r="787" spans="5:9" ht="14.25" customHeight="1" x14ac:dyDescent="0.2">
      <c r="E787" s="3"/>
      <c r="F787" s="266"/>
      <c r="G787" s="251"/>
      <c r="H787" s="251"/>
      <c r="I787" s="251"/>
    </row>
    <row r="788" spans="5:9" ht="14.25" customHeight="1" x14ac:dyDescent="0.2">
      <c r="E788" s="3"/>
      <c r="F788" s="266"/>
      <c r="G788" s="251"/>
      <c r="H788" s="251"/>
      <c r="I788" s="251"/>
    </row>
    <row r="789" spans="5:9" ht="14.25" customHeight="1" x14ac:dyDescent="0.2">
      <c r="E789" s="3"/>
      <c r="F789" s="266"/>
      <c r="G789" s="251"/>
      <c r="H789" s="251"/>
      <c r="I789" s="251"/>
    </row>
    <row r="790" spans="5:9" ht="14.25" customHeight="1" x14ac:dyDescent="0.2">
      <c r="E790" s="3"/>
      <c r="F790" s="266"/>
      <c r="G790" s="251"/>
      <c r="H790" s="251"/>
      <c r="I790" s="251"/>
    </row>
    <row r="791" spans="5:9" ht="14.25" customHeight="1" x14ac:dyDescent="0.2">
      <c r="E791" s="3"/>
      <c r="F791" s="266"/>
      <c r="G791" s="251"/>
      <c r="H791" s="251"/>
      <c r="I791" s="251"/>
    </row>
    <row r="792" spans="5:9" ht="14.25" customHeight="1" x14ac:dyDescent="0.2">
      <c r="E792" s="3"/>
      <c r="F792" s="266"/>
      <c r="G792" s="251"/>
      <c r="H792" s="251"/>
      <c r="I792" s="251"/>
    </row>
    <row r="793" spans="5:9" ht="14.25" customHeight="1" x14ac:dyDescent="0.2">
      <c r="E793" s="3"/>
      <c r="F793" s="266"/>
      <c r="G793" s="251"/>
      <c r="H793" s="251"/>
      <c r="I793" s="251"/>
    </row>
    <row r="794" spans="5:9" ht="14.25" customHeight="1" x14ac:dyDescent="0.2">
      <c r="E794" s="3"/>
      <c r="F794" s="266"/>
      <c r="G794" s="251"/>
      <c r="H794" s="251"/>
      <c r="I794" s="251"/>
    </row>
    <row r="795" spans="5:9" ht="14.25" customHeight="1" x14ac:dyDescent="0.2">
      <c r="E795" s="3"/>
      <c r="F795" s="266"/>
      <c r="G795" s="251"/>
      <c r="H795" s="251"/>
      <c r="I795" s="251"/>
    </row>
    <row r="796" spans="5:9" ht="14.25" customHeight="1" x14ac:dyDescent="0.2">
      <c r="E796" s="3"/>
      <c r="F796" s="266"/>
      <c r="G796" s="251"/>
      <c r="H796" s="251"/>
      <c r="I796" s="251"/>
    </row>
    <row r="797" spans="5:9" ht="14.25" customHeight="1" x14ac:dyDescent="0.2">
      <c r="E797" s="3"/>
      <c r="F797" s="266"/>
      <c r="G797" s="251"/>
      <c r="H797" s="251"/>
      <c r="I797" s="251"/>
    </row>
    <row r="798" spans="5:9" ht="14.25" customHeight="1" x14ac:dyDescent="0.2">
      <c r="E798" s="3"/>
      <c r="F798" s="266"/>
      <c r="G798" s="251"/>
      <c r="H798" s="251"/>
      <c r="I798" s="251"/>
    </row>
    <row r="799" spans="5:9" ht="14.25" customHeight="1" x14ac:dyDescent="0.2">
      <c r="E799" s="3"/>
      <c r="F799" s="266"/>
      <c r="G799" s="251"/>
      <c r="H799" s="251"/>
      <c r="I799" s="251"/>
    </row>
    <row r="800" spans="5:9" ht="14.25" customHeight="1" x14ac:dyDescent="0.2">
      <c r="E800" s="3"/>
      <c r="F800" s="266"/>
      <c r="G800" s="251"/>
      <c r="H800" s="251"/>
      <c r="I800" s="251"/>
    </row>
    <row r="801" spans="5:9" ht="14.25" customHeight="1" x14ac:dyDescent="0.2">
      <c r="E801" s="3"/>
      <c r="F801" s="266"/>
      <c r="G801" s="251"/>
      <c r="H801" s="251"/>
      <c r="I801" s="251"/>
    </row>
    <row r="802" spans="5:9" ht="14.25" customHeight="1" x14ac:dyDescent="0.2">
      <c r="E802" s="3"/>
      <c r="F802" s="266"/>
      <c r="G802" s="251"/>
      <c r="H802" s="251"/>
      <c r="I802" s="251"/>
    </row>
    <row r="803" spans="5:9" ht="14.25" customHeight="1" x14ac:dyDescent="0.2">
      <c r="E803" s="3"/>
      <c r="F803" s="266"/>
      <c r="G803" s="251"/>
      <c r="H803" s="251"/>
      <c r="I803" s="251"/>
    </row>
    <row r="804" spans="5:9" ht="14.25" customHeight="1" x14ac:dyDescent="0.2">
      <c r="E804" s="3"/>
      <c r="F804" s="266"/>
      <c r="G804" s="251"/>
      <c r="H804" s="251"/>
      <c r="I804" s="251"/>
    </row>
    <row r="805" spans="5:9" ht="14.25" customHeight="1" x14ac:dyDescent="0.2">
      <c r="E805" s="3"/>
      <c r="F805" s="266"/>
      <c r="G805" s="251"/>
      <c r="H805" s="251"/>
      <c r="I805" s="251"/>
    </row>
    <row r="806" spans="5:9" ht="14.25" customHeight="1" x14ac:dyDescent="0.2">
      <c r="E806" s="3"/>
      <c r="F806" s="266"/>
      <c r="G806" s="251"/>
      <c r="H806" s="251"/>
      <c r="I806" s="251"/>
    </row>
    <row r="807" spans="5:9" ht="14.25" customHeight="1" x14ac:dyDescent="0.2">
      <c r="E807" s="3"/>
      <c r="F807" s="266"/>
      <c r="G807" s="251"/>
      <c r="H807" s="251"/>
      <c r="I807" s="251"/>
    </row>
    <row r="808" spans="5:9" ht="14.25" customHeight="1" x14ac:dyDescent="0.2">
      <c r="E808" s="3"/>
      <c r="F808" s="266"/>
      <c r="G808" s="251"/>
      <c r="H808" s="251"/>
      <c r="I808" s="251"/>
    </row>
    <row r="809" spans="5:9" ht="14.25" customHeight="1" x14ac:dyDescent="0.2">
      <c r="E809" s="3"/>
      <c r="F809" s="266"/>
      <c r="G809" s="251"/>
      <c r="H809" s="251"/>
      <c r="I809" s="251"/>
    </row>
    <row r="810" spans="5:9" ht="14.25" customHeight="1" x14ac:dyDescent="0.2">
      <c r="E810" s="3"/>
      <c r="F810" s="266"/>
      <c r="G810" s="251"/>
      <c r="H810" s="251"/>
      <c r="I810" s="251"/>
    </row>
    <row r="811" spans="5:9" ht="14.25" customHeight="1" x14ac:dyDescent="0.2">
      <c r="E811" s="3"/>
      <c r="F811" s="266"/>
      <c r="G811" s="251"/>
      <c r="H811" s="251"/>
      <c r="I811" s="251"/>
    </row>
    <row r="812" spans="5:9" ht="14.25" customHeight="1" x14ac:dyDescent="0.2">
      <c r="E812" s="3"/>
      <c r="F812" s="266"/>
      <c r="G812" s="251"/>
      <c r="H812" s="251"/>
      <c r="I812" s="251"/>
    </row>
    <row r="813" spans="5:9" ht="14.25" customHeight="1" x14ac:dyDescent="0.2">
      <c r="E813" s="3"/>
      <c r="F813" s="266"/>
      <c r="G813" s="251"/>
      <c r="H813" s="251"/>
      <c r="I813" s="251"/>
    </row>
    <row r="814" spans="5:9" ht="14.25" customHeight="1" x14ac:dyDescent="0.2">
      <c r="E814" s="3"/>
      <c r="F814" s="266"/>
      <c r="G814" s="251"/>
      <c r="H814" s="251"/>
      <c r="I814" s="251"/>
    </row>
    <row r="815" spans="5:9" ht="14.25" customHeight="1" x14ac:dyDescent="0.2">
      <c r="E815" s="3"/>
      <c r="F815" s="266"/>
      <c r="G815" s="251"/>
      <c r="H815" s="251"/>
      <c r="I815" s="251"/>
    </row>
    <row r="816" spans="5:9" ht="14.25" customHeight="1" x14ac:dyDescent="0.2">
      <c r="E816" s="3"/>
      <c r="F816" s="266"/>
      <c r="G816" s="251"/>
      <c r="H816" s="251"/>
      <c r="I816" s="251"/>
    </row>
    <row r="817" spans="5:9" ht="14.25" customHeight="1" x14ac:dyDescent="0.2">
      <c r="E817" s="3"/>
      <c r="F817" s="266"/>
      <c r="G817" s="251"/>
      <c r="H817" s="251"/>
      <c r="I817" s="251"/>
    </row>
    <row r="818" spans="5:9" ht="14.25" customHeight="1" x14ac:dyDescent="0.2">
      <c r="E818" s="3"/>
      <c r="F818" s="266"/>
      <c r="G818" s="251"/>
      <c r="H818" s="251"/>
      <c r="I818" s="251"/>
    </row>
    <row r="819" spans="5:9" ht="14.25" customHeight="1" x14ac:dyDescent="0.2">
      <c r="E819" s="3"/>
      <c r="F819" s="266"/>
      <c r="G819" s="251"/>
      <c r="H819" s="251"/>
      <c r="I819" s="251"/>
    </row>
    <row r="820" spans="5:9" ht="14.25" customHeight="1" x14ac:dyDescent="0.2">
      <c r="E820" s="3"/>
      <c r="F820" s="266"/>
      <c r="G820" s="251"/>
      <c r="H820" s="251"/>
      <c r="I820" s="251"/>
    </row>
    <row r="821" spans="5:9" ht="14.25" customHeight="1" x14ac:dyDescent="0.2">
      <c r="E821" s="3"/>
      <c r="F821" s="266"/>
      <c r="G821" s="251"/>
      <c r="H821" s="251"/>
      <c r="I821" s="251"/>
    </row>
    <row r="822" spans="5:9" ht="14.25" customHeight="1" x14ac:dyDescent="0.2">
      <c r="E822" s="3"/>
      <c r="F822" s="266"/>
      <c r="G822" s="251"/>
      <c r="H822" s="251"/>
      <c r="I822" s="251"/>
    </row>
    <row r="823" spans="5:9" ht="14.25" customHeight="1" x14ac:dyDescent="0.2">
      <c r="E823" s="3"/>
      <c r="F823" s="266"/>
      <c r="G823" s="251"/>
      <c r="H823" s="251"/>
      <c r="I823" s="251"/>
    </row>
    <row r="824" spans="5:9" ht="14.25" customHeight="1" x14ac:dyDescent="0.2">
      <c r="E824" s="3"/>
      <c r="F824" s="266"/>
      <c r="G824" s="251"/>
      <c r="H824" s="251"/>
      <c r="I824" s="251"/>
    </row>
    <row r="825" spans="5:9" ht="14.25" customHeight="1" x14ac:dyDescent="0.2">
      <c r="E825" s="3"/>
      <c r="F825" s="266"/>
      <c r="G825" s="251"/>
      <c r="H825" s="251"/>
      <c r="I825" s="251"/>
    </row>
    <row r="826" spans="5:9" ht="14.25" customHeight="1" x14ac:dyDescent="0.2">
      <c r="E826" s="3"/>
      <c r="F826" s="266"/>
      <c r="G826" s="251"/>
      <c r="H826" s="251"/>
      <c r="I826" s="251"/>
    </row>
    <row r="827" spans="5:9" ht="14.25" customHeight="1" x14ac:dyDescent="0.2">
      <c r="E827" s="3"/>
      <c r="F827" s="266"/>
      <c r="G827" s="251"/>
      <c r="H827" s="251"/>
      <c r="I827" s="251"/>
    </row>
    <row r="828" spans="5:9" ht="14.25" customHeight="1" x14ac:dyDescent="0.2">
      <c r="E828" s="3"/>
      <c r="F828" s="266"/>
      <c r="G828" s="251"/>
      <c r="H828" s="251"/>
      <c r="I828" s="251"/>
    </row>
    <row r="829" spans="5:9" ht="14.25" customHeight="1" x14ac:dyDescent="0.2">
      <c r="E829" s="3"/>
      <c r="F829" s="266"/>
      <c r="G829" s="251"/>
      <c r="H829" s="251"/>
      <c r="I829" s="251"/>
    </row>
    <row r="830" spans="5:9" ht="14.25" customHeight="1" x14ac:dyDescent="0.2">
      <c r="E830" s="3"/>
      <c r="F830" s="266"/>
      <c r="G830" s="251"/>
      <c r="H830" s="251"/>
      <c r="I830" s="251"/>
    </row>
    <row r="831" spans="5:9" ht="14.25" customHeight="1" x14ac:dyDescent="0.2">
      <c r="E831" s="3"/>
      <c r="F831" s="266"/>
      <c r="G831" s="251"/>
      <c r="H831" s="251"/>
      <c r="I831" s="251"/>
    </row>
    <row r="832" spans="5:9" ht="14.25" customHeight="1" x14ac:dyDescent="0.2">
      <c r="E832" s="3"/>
      <c r="F832" s="266"/>
      <c r="G832" s="251"/>
      <c r="H832" s="251"/>
      <c r="I832" s="251"/>
    </row>
    <row r="833" spans="5:9" ht="14.25" customHeight="1" x14ac:dyDescent="0.2">
      <c r="E833" s="3"/>
      <c r="F833" s="266"/>
      <c r="G833" s="251"/>
      <c r="H833" s="251"/>
      <c r="I833" s="251"/>
    </row>
    <row r="834" spans="5:9" ht="14.25" customHeight="1" x14ac:dyDescent="0.2">
      <c r="E834" s="3"/>
      <c r="F834" s="266"/>
      <c r="G834" s="251"/>
      <c r="H834" s="251"/>
      <c r="I834" s="251"/>
    </row>
    <row r="835" spans="5:9" ht="14.25" customHeight="1" x14ac:dyDescent="0.2">
      <c r="E835" s="3"/>
      <c r="F835" s="266"/>
      <c r="G835" s="251"/>
      <c r="H835" s="251"/>
      <c r="I835" s="251"/>
    </row>
    <row r="836" spans="5:9" ht="14.25" customHeight="1" x14ac:dyDescent="0.2">
      <c r="E836" s="3"/>
      <c r="F836" s="266"/>
      <c r="G836" s="251"/>
      <c r="H836" s="251"/>
      <c r="I836" s="251"/>
    </row>
    <row r="837" spans="5:9" ht="14.25" customHeight="1" x14ac:dyDescent="0.2">
      <c r="E837" s="3"/>
      <c r="F837" s="266"/>
      <c r="G837" s="251"/>
      <c r="H837" s="251"/>
      <c r="I837" s="251"/>
    </row>
    <row r="838" spans="5:9" ht="14.25" customHeight="1" x14ac:dyDescent="0.2">
      <c r="E838" s="3"/>
      <c r="F838" s="266"/>
      <c r="G838" s="251"/>
      <c r="H838" s="251"/>
      <c r="I838" s="251"/>
    </row>
    <row r="839" spans="5:9" ht="14.25" customHeight="1" x14ac:dyDescent="0.2">
      <c r="E839" s="3"/>
      <c r="F839" s="266"/>
      <c r="G839" s="251"/>
      <c r="H839" s="251"/>
      <c r="I839" s="251"/>
    </row>
    <row r="840" spans="5:9" ht="14.25" customHeight="1" x14ac:dyDescent="0.2">
      <c r="E840" s="3"/>
      <c r="F840" s="266"/>
      <c r="G840" s="251"/>
      <c r="H840" s="251"/>
      <c r="I840" s="251"/>
    </row>
    <row r="841" spans="5:9" ht="14.25" customHeight="1" x14ac:dyDescent="0.2">
      <c r="E841" s="3"/>
      <c r="F841" s="266"/>
      <c r="G841" s="251"/>
      <c r="H841" s="251"/>
      <c r="I841" s="251"/>
    </row>
    <row r="842" spans="5:9" ht="14.25" customHeight="1" x14ac:dyDescent="0.2">
      <c r="E842" s="3"/>
      <c r="F842" s="266"/>
      <c r="G842" s="251"/>
      <c r="H842" s="251"/>
      <c r="I842" s="251"/>
    </row>
    <row r="843" spans="5:9" ht="14.25" customHeight="1" x14ac:dyDescent="0.2">
      <c r="E843" s="3"/>
      <c r="F843" s="266"/>
      <c r="G843" s="251"/>
      <c r="H843" s="251"/>
      <c r="I843" s="251"/>
    </row>
    <row r="844" spans="5:9" ht="14.25" customHeight="1" x14ac:dyDescent="0.2">
      <c r="E844" s="3"/>
      <c r="F844" s="266"/>
      <c r="G844" s="251"/>
      <c r="H844" s="251"/>
      <c r="I844" s="251"/>
    </row>
    <row r="845" spans="5:9" ht="14.25" customHeight="1" x14ac:dyDescent="0.2">
      <c r="E845" s="3"/>
      <c r="F845" s="266"/>
      <c r="G845" s="251"/>
      <c r="H845" s="251"/>
      <c r="I845" s="251"/>
    </row>
    <row r="846" spans="5:9" ht="14.25" customHeight="1" x14ac:dyDescent="0.2">
      <c r="E846" s="3"/>
      <c r="F846" s="266"/>
      <c r="G846" s="251"/>
      <c r="H846" s="251"/>
      <c r="I846" s="251"/>
    </row>
    <row r="847" spans="5:9" ht="14.25" customHeight="1" x14ac:dyDescent="0.2">
      <c r="E847" s="3"/>
      <c r="F847" s="266"/>
      <c r="G847" s="251"/>
      <c r="H847" s="251"/>
      <c r="I847" s="251"/>
    </row>
    <row r="848" spans="5:9" ht="14.25" customHeight="1" x14ac:dyDescent="0.2">
      <c r="E848" s="3"/>
      <c r="F848" s="266"/>
      <c r="G848" s="251"/>
      <c r="H848" s="251"/>
      <c r="I848" s="251"/>
    </row>
    <row r="849" spans="5:9" ht="14.25" customHeight="1" x14ac:dyDescent="0.2">
      <c r="E849" s="3"/>
      <c r="F849" s="266"/>
      <c r="G849" s="251"/>
      <c r="H849" s="251"/>
      <c r="I849" s="251"/>
    </row>
    <row r="850" spans="5:9" ht="14.25" customHeight="1" x14ac:dyDescent="0.2">
      <c r="E850" s="3"/>
      <c r="F850" s="266"/>
      <c r="G850" s="251"/>
      <c r="H850" s="251"/>
      <c r="I850" s="251"/>
    </row>
    <row r="851" spans="5:9" ht="14.25" customHeight="1" x14ac:dyDescent="0.2">
      <c r="E851" s="3"/>
      <c r="F851" s="266"/>
      <c r="G851" s="251"/>
      <c r="H851" s="251"/>
      <c r="I851" s="251"/>
    </row>
    <row r="852" spans="5:9" ht="14.25" customHeight="1" x14ac:dyDescent="0.2">
      <c r="E852" s="3"/>
      <c r="F852" s="266"/>
      <c r="G852" s="251"/>
      <c r="H852" s="251"/>
      <c r="I852" s="251"/>
    </row>
    <row r="853" spans="5:9" ht="14.25" customHeight="1" x14ac:dyDescent="0.2">
      <c r="E853" s="3"/>
      <c r="F853" s="266"/>
      <c r="G853" s="251"/>
      <c r="H853" s="251"/>
      <c r="I853" s="251"/>
    </row>
    <row r="854" spans="5:9" ht="14.25" customHeight="1" x14ac:dyDescent="0.2">
      <c r="E854" s="3"/>
      <c r="F854" s="266"/>
      <c r="G854" s="251"/>
      <c r="H854" s="251"/>
      <c r="I854" s="251"/>
    </row>
    <row r="855" spans="5:9" ht="14.25" customHeight="1" x14ac:dyDescent="0.2">
      <c r="E855" s="3"/>
      <c r="F855" s="266"/>
      <c r="G855" s="251"/>
      <c r="H855" s="251"/>
      <c r="I855" s="251"/>
    </row>
    <row r="856" spans="5:9" ht="14.25" customHeight="1" x14ac:dyDescent="0.2">
      <c r="E856" s="3"/>
      <c r="F856" s="266"/>
      <c r="G856" s="251"/>
      <c r="H856" s="251"/>
      <c r="I856" s="251"/>
    </row>
    <row r="857" spans="5:9" ht="14.25" customHeight="1" x14ac:dyDescent="0.2">
      <c r="E857" s="3"/>
      <c r="F857" s="266"/>
      <c r="G857" s="251"/>
      <c r="H857" s="251"/>
      <c r="I857" s="251"/>
    </row>
    <row r="858" spans="5:9" ht="14.25" customHeight="1" x14ac:dyDescent="0.2">
      <c r="E858" s="3"/>
      <c r="F858" s="266"/>
      <c r="G858" s="251"/>
      <c r="H858" s="251"/>
      <c r="I858" s="251"/>
    </row>
    <row r="859" spans="5:9" ht="14.25" customHeight="1" x14ac:dyDescent="0.2">
      <c r="E859" s="3"/>
      <c r="F859" s="266"/>
      <c r="G859" s="251"/>
      <c r="H859" s="251"/>
      <c r="I859" s="251"/>
    </row>
    <row r="860" spans="5:9" ht="14.25" customHeight="1" x14ac:dyDescent="0.2">
      <c r="E860" s="3"/>
      <c r="F860" s="266"/>
      <c r="G860" s="251"/>
      <c r="H860" s="251"/>
      <c r="I860" s="251"/>
    </row>
    <row r="861" spans="5:9" ht="14.25" customHeight="1" x14ac:dyDescent="0.2">
      <c r="E861" s="3"/>
      <c r="F861" s="266"/>
      <c r="G861" s="251"/>
      <c r="H861" s="251"/>
      <c r="I861" s="251"/>
    </row>
    <row r="862" spans="5:9" ht="14.25" customHeight="1" x14ac:dyDescent="0.2">
      <c r="E862" s="3"/>
      <c r="F862" s="266"/>
      <c r="G862" s="251"/>
      <c r="H862" s="251"/>
      <c r="I862" s="251"/>
    </row>
    <row r="863" spans="5:9" ht="14.25" customHeight="1" x14ac:dyDescent="0.2">
      <c r="E863" s="3"/>
      <c r="F863" s="266"/>
      <c r="G863" s="251"/>
      <c r="H863" s="251"/>
      <c r="I863" s="251"/>
    </row>
    <row r="864" spans="5:9" ht="14.25" customHeight="1" x14ac:dyDescent="0.2">
      <c r="E864" s="3"/>
      <c r="F864" s="266"/>
      <c r="G864" s="251"/>
      <c r="H864" s="251"/>
      <c r="I864" s="251"/>
    </row>
    <row r="865" spans="5:9" ht="14.25" customHeight="1" x14ac:dyDescent="0.2">
      <c r="E865" s="3"/>
      <c r="F865" s="266"/>
      <c r="G865" s="251"/>
      <c r="H865" s="251"/>
      <c r="I865" s="251"/>
    </row>
    <row r="866" spans="5:9" ht="14.25" customHeight="1" x14ac:dyDescent="0.2">
      <c r="E866" s="3"/>
      <c r="F866" s="266"/>
      <c r="G866" s="251"/>
      <c r="H866" s="251"/>
      <c r="I866" s="251"/>
    </row>
    <row r="867" spans="5:9" ht="14.25" customHeight="1" x14ac:dyDescent="0.2">
      <c r="E867" s="3"/>
      <c r="F867" s="266"/>
      <c r="G867" s="251"/>
      <c r="H867" s="251"/>
      <c r="I867" s="251"/>
    </row>
    <row r="868" spans="5:9" ht="14.25" customHeight="1" x14ac:dyDescent="0.2">
      <c r="E868" s="3"/>
      <c r="F868" s="266"/>
      <c r="G868" s="251"/>
      <c r="H868" s="251"/>
      <c r="I868" s="251"/>
    </row>
    <row r="869" spans="5:9" ht="14.25" customHeight="1" x14ac:dyDescent="0.2">
      <c r="E869" s="3"/>
      <c r="F869" s="266"/>
      <c r="G869" s="251"/>
      <c r="H869" s="251"/>
      <c r="I869" s="251"/>
    </row>
    <row r="870" spans="5:9" ht="14.25" customHeight="1" x14ac:dyDescent="0.2">
      <c r="E870" s="3"/>
      <c r="F870" s="266"/>
      <c r="G870" s="251"/>
      <c r="H870" s="251"/>
      <c r="I870" s="251"/>
    </row>
    <row r="871" spans="5:9" ht="14.25" customHeight="1" x14ac:dyDescent="0.2">
      <c r="E871" s="3"/>
      <c r="F871" s="266"/>
      <c r="G871" s="251"/>
      <c r="H871" s="251"/>
      <c r="I871" s="251"/>
    </row>
    <row r="872" spans="5:9" ht="14.25" customHeight="1" x14ac:dyDescent="0.2">
      <c r="E872" s="3"/>
      <c r="F872" s="266"/>
      <c r="G872" s="251"/>
      <c r="H872" s="251"/>
      <c r="I872" s="251"/>
    </row>
    <row r="873" spans="5:9" ht="14.25" customHeight="1" x14ac:dyDescent="0.2">
      <c r="E873" s="3"/>
      <c r="F873" s="266"/>
      <c r="G873" s="251"/>
      <c r="H873" s="251"/>
      <c r="I873" s="251"/>
    </row>
    <row r="874" spans="5:9" ht="14.25" customHeight="1" x14ac:dyDescent="0.2">
      <c r="E874" s="3"/>
      <c r="F874" s="266"/>
      <c r="G874" s="251"/>
      <c r="H874" s="251"/>
      <c r="I874" s="251"/>
    </row>
    <row r="875" spans="5:9" ht="14.25" customHeight="1" x14ac:dyDescent="0.2">
      <c r="E875" s="3"/>
      <c r="F875" s="266"/>
      <c r="G875" s="251"/>
      <c r="H875" s="251"/>
      <c r="I875" s="251"/>
    </row>
    <row r="876" spans="5:9" ht="14.25" customHeight="1" x14ac:dyDescent="0.2">
      <c r="E876" s="3"/>
      <c r="F876" s="266"/>
      <c r="G876" s="251"/>
      <c r="H876" s="251"/>
      <c r="I876" s="251"/>
    </row>
    <row r="877" spans="5:9" ht="14.25" customHeight="1" x14ac:dyDescent="0.2">
      <c r="E877" s="3"/>
      <c r="F877" s="266"/>
      <c r="G877" s="251"/>
      <c r="H877" s="251"/>
      <c r="I877" s="251"/>
    </row>
    <row r="878" spans="5:9" ht="14.25" customHeight="1" x14ac:dyDescent="0.2">
      <c r="E878" s="3"/>
      <c r="F878" s="266"/>
      <c r="G878" s="251"/>
      <c r="H878" s="251"/>
      <c r="I878" s="251"/>
    </row>
    <row r="879" spans="5:9" ht="14.25" customHeight="1" x14ac:dyDescent="0.2">
      <c r="E879" s="3"/>
      <c r="F879" s="266"/>
      <c r="G879" s="251"/>
      <c r="H879" s="251"/>
      <c r="I879" s="251"/>
    </row>
    <row r="880" spans="5:9" ht="14.25" customHeight="1" x14ac:dyDescent="0.2">
      <c r="E880" s="3"/>
      <c r="F880" s="266"/>
      <c r="G880" s="251"/>
      <c r="H880" s="251"/>
      <c r="I880" s="251"/>
    </row>
    <row r="881" spans="5:9" ht="14.25" customHeight="1" x14ac:dyDescent="0.2">
      <c r="E881" s="3"/>
      <c r="F881" s="266"/>
      <c r="G881" s="251"/>
      <c r="H881" s="251"/>
      <c r="I881" s="251"/>
    </row>
    <row r="882" spans="5:9" ht="14.25" customHeight="1" x14ac:dyDescent="0.2">
      <c r="E882" s="3"/>
      <c r="F882" s="266"/>
      <c r="G882" s="251"/>
      <c r="H882" s="251"/>
      <c r="I882" s="251"/>
    </row>
    <row r="883" spans="5:9" ht="14.25" customHeight="1" x14ac:dyDescent="0.2">
      <c r="E883" s="3"/>
      <c r="F883" s="266"/>
      <c r="G883" s="251"/>
      <c r="H883" s="251"/>
      <c r="I883" s="251"/>
    </row>
    <row r="884" spans="5:9" ht="14.25" customHeight="1" x14ac:dyDescent="0.2">
      <c r="E884" s="3"/>
      <c r="F884" s="266"/>
      <c r="G884" s="251"/>
      <c r="H884" s="251"/>
      <c r="I884" s="251"/>
    </row>
    <row r="885" spans="5:9" ht="14.25" customHeight="1" x14ac:dyDescent="0.2">
      <c r="E885" s="3"/>
      <c r="F885" s="266"/>
      <c r="G885" s="251"/>
      <c r="H885" s="251"/>
      <c r="I885" s="251"/>
    </row>
    <row r="886" spans="5:9" ht="14.25" customHeight="1" x14ac:dyDescent="0.2">
      <c r="E886" s="3"/>
      <c r="F886" s="266"/>
      <c r="G886" s="251"/>
      <c r="H886" s="251"/>
      <c r="I886" s="251"/>
    </row>
    <row r="887" spans="5:9" ht="14.25" customHeight="1" x14ac:dyDescent="0.2">
      <c r="E887" s="3"/>
      <c r="F887" s="266"/>
      <c r="G887" s="251"/>
      <c r="H887" s="251"/>
      <c r="I887" s="251"/>
    </row>
    <row r="888" spans="5:9" ht="14.25" customHeight="1" x14ac:dyDescent="0.2">
      <c r="E888" s="3"/>
      <c r="F888" s="266"/>
      <c r="G888" s="251"/>
      <c r="H888" s="251"/>
      <c r="I888" s="251"/>
    </row>
    <row r="889" spans="5:9" ht="14.25" customHeight="1" x14ac:dyDescent="0.2">
      <c r="E889" s="3"/>
      <c r="F889" s="266"/>
      <c r="G889" s="251"/>
      <c r="H889" s="251"/>
      <c r="I889" s="251"/>
    </row>
    <row r="890" spans="5:9" ht="14.25" customHeight="1" x14ac:dyDescent="0.2">
      <c r="E890" s="3"/>
      <c r="F890" s="266"/>
      <c r="G890" s="251"/>
      <c r="H890" s="251"/>
      <c r="I890" s="251"/>
    </row>
    <row r="891" spans="5:9" ht="14.25" customHeight="1" x14ac:dyDescent="0.2">
      <c r="E891" s="3"/>
      <c r="F891" s="266"/>
      <c r="G891" s="251"/>
      <c r="H891" s="251"/>
      <c r="I891" s="251"/>
    </row>
    <row r="892" spans="5:9" ht="14.25" customHeight="1" x14ac:dyDescent="0.2">
      <c r="E892" s="3"/>
      <c r="F892" s="266"/>
      <c r="G892" s="251"/>
      <c r="H892" s="251"/>
      <c r="I892" s="251"/>
    </row>
    <row r="893" spans="5:9" ht="14.25" customHeight="1" x14ac:dyDescent="0.2">
      <c r="E893" s="3"/>
      <c r="F893" s="266"/>
      <c r="G893" s="251"/>
      <c r="H893" s="251"/>
      <c r="I893" s="251"/>
    </row>
    <row r="894" spans="5:9" ht="14.25" customHeight="1" x14ac:dyDescent="0.2">
      <c r="E894" s="3"/>
      <c r="F894" s="266"/>
      <c r="G894" s="251"/>
      <c r="H894" s="251"/>
      <c r="I894" s="251"/>
    </row>
    <row r="895" spans="5:9" ht="14.25" customHeight="1" x14ac:dyDescent="0.2">
      <c r="E895" s="3"/>
      <c r="F895" s="266"/>
      <c r="G895" s="251"/>
      <c r="H895" s="251"/>
      <c r="I895" s="251"/>
    </row>
    <row r="896" spans="5:9" ht="14.25" customHeight="1" x14ac:dyDescent="0.2">
      <c r="E896" s="3"/>
      <c r="F896" s="266"/>
      <c r="G896" s="251"/>
      <c r="H896" s="251"/>
      <c r="I896" s="251"/>
    </row>
    <row r="897" spans="5:9" ht="14.25" customHeight="1" x14ac:dyDescent="0.2">
      <c r="E897" s="3"/>
      <c r="F897" s="266"/>
      <c r="G897" s="251"/>
      <c r="H897" s="251"/>
      <c r="I897" s="251"/>
    </row>
    <row r="898" spans="5:9" ht="14.25" customHeight="1" x14ac:dyDescent="0.2">
      <c r="E898" s="3"/>
      <c r="F898" s="266"/>
      <c r="G898" s="251"/>
      <c r="H898" s="251"/>
      <c r="I898" s="251"/>
    </row>
    <row r="899" spans="5:9" ht="14.25" customHeight="1" x14ac:dyDescent="0.2">
      <c r="E899" s="3"/>
      <c r="F899" s="266"/>
      <c r="G899" s="251"/>
      <c r="H899" s="251"/>
      <c r="I899" s="251"/>
    </row>
    <row r="900" spans="5:9" ht="14.25" customHeight="1" x14ac:dyDescent="0.2">
      <c r="E900" s="3"/>
      <c r="F900" s="266"/>
      <c r="G900" s="251"/>
      <c r="H900" s="251"/>
      <c r="I900" s="251"/>
    </row>
    <row r="901" spans="5:9" ht="14.25" customHeight="1" x14ac:dyDescent="0.2">
      <c r="E901" s="3"/>
      <c r="F901" s="266"/>
      <c r="G901" s="251"/>
      <c r="H901" s="251"/>
      <c r="I901" s="251"/>
    </row>
    <row r="902" spans="5:9" ht="14.25" customHeight="1" x14ac:dyDescent="0.2">
      <c r="E902" s="3"/>
      <c r="F902" s="266"/>
      <c r="G902" s="251"/>
      <c r="H902" s="251"/>
      <c r="I902" s="251"/>
    </row>
    <row r="903" spans="5:9" ht="14.25" customHeight="1" x14ac:dyDescent="0.2">
      <c r="E903" s="3"/>
      <c r="F903" s="266"/>
      <c r="G903" s="251"/>
      <c r="H903" s="251"/>
      <c r="I903" s="251"/>
    </row>
    <row r="904" spans="5:9" ht="14.25" customHeight="1" x14ac:dyDescent="0.2">
      <c r="E904" s="3"/>
      <c r="F904" s="266"/>
      <c r="G904" s="251"/>
      <c r="H904" s="251"/>
      <c r="I904" s="251"/>
    </row>
    <row r="905" spans="5:9" ht="14.25" customHeight="1" x14ac:dyDescent="0.2">
      <c r="E905" s="3"/>
      <c r="F905" s="266"/>
      <c r="G905" s="251"/>
      <c r="H905" s="251"/>
      <c r="I905" s="251"/>
    </row>
    <row r="906" spans="5:9" ht="14.25" customHeight="1" x14ac:dyDescent="0.2">
      <c r="E906" s="3"/>
      <c r="F906" s="266"/>
      <c r="G906" s="251"/>
      <c r="H906" s="251"/>
      <c r="I906" s="251"/>
    </row>
    <row r="907" spans="5:9" ht="14.25" customHeight="1" x14ac:dyDescent="0.2">
      <c r="E907" s="3"/>
      <c r="F907" s="266"/>
      <c r="G907" s="251"/>
      <c r="H907" s="251"/>
      <c r="I907" s="251"/>
    </row>
    <row r="908" spans="5:9" ht="14.25" customHeight="1" x14ac:dyDescent="0.2">
      <c r="E908" s="3"/>
      <c r="F908" s="266"/>
      <c r="G908" s="251"/>
      <c r="H908" s="251"/>
      <c r="I908" s="251"/>
    </row>
    <row r="909" spans="5:9" ht="14.25" customHeight="1" x14ac:dyDescent="0.2">
      <c r="E909" s="3"/>
      <c r="F909" s="266"/>
      <c r="G909" s="251"/>
      <c r="H909" s="251"/>
      <c r="I909" s="251"/>
    </row>
    <row r="910" spans="5:9" ht="14.25" customHeight="1" x14ac:dyDescent="0.2">
      <c r="E910" s="3"/>
      <c r="F910" s="266"/>
      <c r="G910" s="251"/>
      <c r="H910" s="251"/>
      <c r="I910" s="251"/>
    </row>
    <row r="911" spans="5:9" ht="14.25" customHeight="1" x14ac:dyDescent="0.2">
      <c r="E911" s="3"/>
      <c r="F911" s="266"/>
      <c r="G911" s="251"/>
      <c r="H911" s="251"/>
      <c r="I911" s="251"/>
    </row>
    <row r="912" spans="5:9" ht="14.25" customHeight="1" x14ac:dyDescent="0.2">
      <c r="E912" s="3"/>
      <c r="F912" s="266"/>
      <c r="G912" s="251"/>
      <c r="H912" s="251"/>
      <c r="I912" s="251"/>
    </row>
    <row r="913" spans="5:9" ht="14.25" customHeight="1" x14ac:dyDescent="0.2">
      <c r="E913" s="3"/>
      <c r="F913" s="266"/>
      <c r="G913" s="251"/>
      <c r="H913" s="251"/>
      <c r="I913" s="251"/>
    </row>
    <row r="914" spans="5:9" ht="14.25" customHeight="1" x14ac:dyDescent="0.2">
      <c r="E914" s="3"/>
      <c r="F914" s="266"/>
      <c r="G914" s="251"/>
      <c r="H914" s="251"/>
      <c r="I914" s="251"/>
    </row>
    <row r="915" spans="5:9" ht="14.25" customHeight="1" x14ac:dyDescent="0.2">
      <c r="E915" s="3"/>
      <c r="F915" s="266"/>
      <c r="G915" s="251"/>
      <c r="H915" s="251"/>
      <c r="I915" s="251"/>
    </row>
    <row r="916" spans="5:9" ht="14.25" customHeight="1" x14ac:dyDescent="0.2">
      <c r="E916" s="3"/>
      <c r="F916" s="266"/>
      <c r="G916" s="251"/>
      <c r="H916" s="251"/>
      <c r="I916" s="251"/>
    </row>
    <row r="917" spans="5:9" ht="14.25" customHeight="1" x14ac:dyDescent="0.2">
      <c r="E917" s="3"/>
      <c r="F917" s="266"/>
      <c r="G917" s="251"/>
      <c r="H917" s="251"/>
      <c r="I917" s="251"/>
    </row>
    <row r="918" spans="5:9" ht="14.25" customHeight="1" x14ac:dyDescent="0.2">
      <c r="E918" s="3"/>
      <c r="F918" s="266"/>
      <c r="G918" s="251"/>
      <c r="H918" s="251"/>
      <c r="I918" s="251"/>
    </row>
    <row r="919" spans="5:9" ht="14.25" customHeight="1" x14ac:dyDescent="0.2">
      <c r="E919" s="3"/>
      <c r="F919" s="266"/>
      <c r="G919" s="251"/>
      <c r="H919" s="251"/>
      <c r="I919" s="251"/>
    </row>
    <row r="920" spans="5:9" ht="14.25" customHeight="1" x14ac:dyDescent="0.2">
      <c r="E920" s="3"/>
      <c r="F920" s="266"/>
      <c r="G920" s="251"/>
      <c r="H920" s="251"/>
      <c r="I920" s="251"/>
    </row>
    <row r="921" spans="5:9" ht="14.25" customHeight="1" x14ac:dyDescent="0.2">
      <c r="E921" s="3"/>
      <c r="F921" s="266"/>
      <c r="G921" s="251"/>
      <c r="H921" s="251"/>
      <c r="I921" s="251"/>
    </row>
    <row r="922" spans="5:9" ht="14.25" customHeight="1" x14ac:dyDescent="0.2">
      <c r="E922" s="3"/>
      <c r="F922" s="266"/>
      <c r="G922" s="251"/>
      <c r="H922" s="251"/>
      <c r="I922" s="251"/>
    </row>
    <row r="923" spans="5:9" ht="14.25" customHeight="1" x14ac:dyDescent="0.2">
      <c r="E923" s="3"/>
      <c r="F923" s="266"/>
      <c r="G923" s="251"/>
      <c r="H923" s="251"/>
      <c r="I923" s="251"/>
    </row>
    <row r="924" spans="5:9" ht="14.25" customHeight="1" x14ac:dyDescent="0.2">
      <c r="E924" s="3"/>
      <c r="F924" s="266"/>
      <c r="G924" s="251"/>
      <c r="H924" s="251"/>
      <c r="I924" s="251"/>
    </row>
    <row r="925" spans="5:9" ht="14.25" customHeight="1" x14ac:dyDescent="0.2">
      <c r="E925" s="3"/>
      <c r="F925" s="266"/>
      <c r="G925" s="251"/>
      <c r="H925" s="251"/>
      <c r="I925" s="251"/>
    </row>
    <row r="926" spans="5:9" ht="14.25" customHeight="1" x14ac:dyDescent="0.2">
      <c r="E926" s="3"/>
      <c r="F926" s="266"/>
      <c r="G926" s="251"/>
      <c r="H926" s="251"/>
      <c r="I926" s="251"/>
    </row>
    <row r="927" spans="5:9" ht="14.25" customHeight="1" x14ac:dyDescent="0.2">
      <c r="E927" s="3"/>
      <c r="F927" s="266"/>
      <c r="G927" s="251"/>
      <c r="H927" s="251"/>
      <c r="I927" s="251"/>
    </row>
    <row r="928" spans="5:9" ht="14.25" customHeight="1" x14ac:dyDescent="0.2">
      <c r="E928" s="3"/>
      <c r="F928" s="266"/>
      <c r="G928" s="251"/>
      <c r="H928" s="251"/>
      <c r="I928" s="251"/>
    </row>
    <row r="929" spans="5:9" ht="14.25" customHeight="1" x14ac:dyDescent="0.2">
      <c r="E929" s="3"/>
      <c r="F929" s="266"/>
      <c r="G929" s="251"/>
      <c r="H929" s="251"/>
      <c r="I929" s="251"/>
    </row>
    <row r="930" spans="5:9" ht="14.25" customHeight="1" x14ac:dyDescent="0.2">
      <c r="E930" s="3"/>
      <c r="F930" s="266"/>
      <c r="G930" s="251"/>
      <c r="H930" s="251"/>
      <c r="I930" s="251"/>
    </row>
    <row r="931" spans="5:9" ht="14.25" customHeight="1" x14ac:dyDescent="0.2">
      <c r="E931" s="3"/>
      <c r="F931" s="266"/>
      <c r="G931" s="251"/>
      <c r="H931" s="251"/>
      <c r="I931" s="251"/>
    </row>
    <row r="932" spans="5:9" ht="14.25" customHeight="1" x14ac:dyDescent="0.2">
      <c r="E932" s="3"/>
      <c r="F932" s="266"/>
      <c r="G932" s="251"/>
      <c r="H932" s="251"/>
      <c r="I932" s="251"/>
    </row>
    <row r="933" spans="5:9" ht="14.25" customHeight="1" x14ac:dyDescent="0.2">
      <c r="E933" s="3"/>
      <c r="F933" s="266"/>
      <c r="G933" s="251"/>
      <c r="H933" s="251"/>
      <c r="I933" s="251"/>
    </row>
    <row r="934" spans="5:9" ht="14.25" customHeight="1" x14ac:dyDescent="0.2">
      <c r="E934" s="3"/>
      <c r="F934" s="266"/>
      <c r="G934" s="251"/>
      <c r="H934" s="251"/>
      <c r="I934" s="251"/>
    </row>
    <row r="935" spans="5:9" ht="14.25" customHeight="1" x14ac:dyDescent="0.2">
      <c r="E935" s="3"/>
      <c r="F935" s="266"/>
      <c r="G935" s="251"/>
      <c r="H935" s="251"/>
      <c r="I935" s="251"/>
    </row>
    <row r="936" spans="5:9" ht="14.25" customHeight="1" x14ac:dyDescent="0.2">
      <c r="E936" s="3"/>
      <c r="F936" s="266"/>
      <c r="G936" s="251"/>
      <c r="H936" s="251"/>
      <c r="I936" s="251"/>
    </row>
    <row r="937" spans="5:9" ht="14.25" customHeight="1" x14ac:dyDescent="0.2">
      <c r="E937" s="3"/>
      <c r="F937" s="266"/>
      <c r="G937" s="251"/>
      <c r="H937" s="251"/>
      <c r="I937" s="251"/>
    </row>
    <row r="938" spans="5:9" ht="14.25" customHeight="1" x14ac:dyDescent="0.2">
      <c r="E938" s="3"/>
      <c r="F938" s="266"/>
      <c r="G938" s="251"/>
      <c r="H938" s="251"/>
      <c r="I938" s="251"/>
    </row>
    <row r="939" spans="5:9" ht="14.25" customHeight="1" x14ac:dyDescent="0.2">
      <c r="E939" s="3"/>
      <c r="F939" s="266"/>
      <c r="G939" s="251"/>
      <c r="H939" s="251"/>
      <c r="I939" s="251"/>
    </row>
    <row r="940" spans="5:9" ht="14.25" customHeight="1" x14ac:dyDescent="0.2">
      <c r="E940" s="3"/>
      <c r="F940" s="266"/>
      <c r="G940" s="251"/>
      <c r="H940" s="251"/>
      <c r="I940" s="251"/>
    </row>
    <row r="941" spans="5:9" ht="14.25" customHeight="1" x14ac:dyDescent="0.2">
      <c r="E941" s="3"/>
      <c r="F941" s="266"/>
      <c r="G941" s="251"/>
      <c r="H941" s="251"/>
      <c r="I941" s="251"/>
    </row>
    <row r="942" spans="5:9" ht="14.25" customHeight="1" x14ac:dyDescent="0.2">
      <c r="E942" s="3"/>
      <c r="F942" s="266"/>
      <c r="G942" s="251"/>
      <c r="H942" s="251"/>
      <c r="I942" s="251"/>
    </row>
    <row r="943" spans="5:9" ht="14.25" customHeight="1" x14ac:dyDescent="0.2">
      <c r="E943" s="3"/>
      <c r="F943" s="266"/>
      <c r="G943" s="251"/>
      <c r="H943" s="251"/>
      <c r="I943" s="251"/>
    </row>
    <row r="944" spans="5:9" ht="14.25" customHeight="1" x14ac:dyDescent="0.2">
      <c r="E944" s="3"/>
      <c r="F944" s="266"/>
      <c r="G944" s="251"/>
      <c r="H944" s="251"/>
      <c r="I944" s="251"/>
    </row>
    <row r="945" spans="5:9" ht="14.25" customHeight="1" x14ac:dyDescent="0.2">
      <c r="E945" s="3"/>
      <c r="F945" s="266"/>
      <c r="G945" s="251"/>
      <c r="H945" s="251"/>
      <c r="I945" s="251"/>
    </row>
    <row r="946" spans="5:9" ht="14.25" customHeight="1" x14ac:dyDescent="0.2">
      <c r="E946" s="3"/>
      <c r="F946" s="266"/>
      <c r="G946" s="251"/>
      <c r="H946" s="251"/>
      <c r="I946" s="251"/>
    </row>
    <row r="947" spans="5:9" ht="14.25" customHeight="1" x14ac:dyDescent="0.2">
      <c r="E947" s="3"/>
      <c r="F947" s="266"/>
      <c r="G947" s="251"/>
      <c r="H947" s="251"/>
      <c r="I947" s="251"/>
    </row>
    <row r="948" spans="5:9" ht="14.25" customHeight="1" x14ac:dyDescent="0.2">
      <c r="E948" s="3"/>
      <c r="F948" s="266"/>
      <c r="G948" s="251"/>
      <c r="H948" s="251"/>
      <c r="I948" s="251"/>
    </row>
    <row r="949" spans="5:9" ht="14.25" customHeight="1" x14ac:dyDescent="0.2">
      <c r="E949" s="3"/>
      <c r="F949" s="266"/>
      <c r="G949" s="251"/>
      <c r="H949" s="251"/>
      <c r="I949" s="251"/>
    </row>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1:AC94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1640625" customWidth="1"/>
    <col min="5" max="5" width="62.6640625" customWidth="1"/>
    <col min="6" max="6" width="20.5" customWidth="1"/>
    <col min="7" max="7" width="21.5" customWidth="1"/>
    <col min="8" max="8" width="25.5" customWidth="1"/>
    <col min="9" max="9" width="8.5" customWidth="1"/>
    <col min="10" max="29" width="8.6640625" customWidth="1"/>
  </cols>
  <sheetData>
    <row r="1" spans="1:29" ht="14.25" customHeight="1" x14ac:dyDescent="0.2">
      <c r="A1" s="4" t="s">
        <v>0</v>
      </c>
      <c r="B1" s="5"/>
      <c r="C1" s="5"/>
      <c r="D1" s="5"/>
      <c r="E1" s="5"/>
      <c r="F1" s="246" t="s">
        <v>1184</v>
      </c>
      <c r="G1" s="6" t="s">
        <v>1185</v>
      </c>
      <c r="H1" s="267"/>
      <c r="I1" s="267"/>
      <c r="J1" s="10"/>
      <c r="K1" s="10"/>
      <c r="L1" s="10"/>
      <c r="M1" s="10"/>
      <c r="N1" s="10"/>
      <c r="O1" s="10"/>
      <c r="P1" s="10"/>
      <c r="Q1" s="10"/>
      <c r="R1" s="10"/>
      <c r="S1" s="10"/>
      <c r="T1" s="10"/>
      <c r="U1" s="10"/>
      <c r="V1" s="10"/>
      <c r="W1" s="10"/>
      <c r="X1" s="10"/>
      <c r="Y1" s="10"/>
      <c r="Z1" s="10"/>
      <c r="AA1" s="10"/>
      <c r="AB1" s="10"/>
      <c r="AC1" s="10"/>
    </row>
    <row r="2" spans="1:29" ht="14.25" customHeight="1" x14ac:dyDescent="0.2">
      <c r="A2" s="12" t="s">
        <v>6</v>
      </c>
      <c r="B2" s="12"/>
      <c r="C2" s="12"/>
      <c r="D2" s="12"/>
      <c r="E2" s="248"/>
      <c r="F2" s="249">
        <v>3828718000</v>
      </c>
      <c r="G2" s="268"/>
      <c r="H2" s="212"/>
      <c r="I2" s="212"/>
    </row>
    <row r="3" spans="1:29" ht="14.25" customHeight="1" x14ac:dyDescent="0.2">
      <c r="A3" s="12" t="s">
        <v>7</v>
      </c>
      <c r="B3" s="12"/>
      <c r="C3" s="12"/>
      <c r="D3" s="12"/>
      <c r="E3" s="248"/>
      <c r="F3" s="249">
        <v>6310164000</v>
      </c>
      <c r="G3" s="268"/>
      <c r="H3" s="212"/>
      <c r="I3" s="212"/>
    </row>
    <row r="4" spans="1:29" ht="14.25" customHeight="1" x14ac:dyDescent="0.2">
      <c r="A4" s="12" t="s">
        <v>8</v>
      </c>
      <c r="B4" s="12"/>
      <c r="C4" s="12"/>
      <c r="D4" s="12"/>
      <c r="E4" s="252"/>
      <c r="F4" s="253">
        <v>90687201000</v>
      </c>
      <c r="G4" s="268"/>
      <c r="H4" s="269">
        <f>SUM(F9,F11,F32)</f>
        <v>90687201000</v>
      </c>
      <c r="I4" s="212" t="str">
        <f>IF(F4=H4,"Match","No Match")</f>
        <v>Match</v>
      </c>
    </row>
    <row r="5" spans="1:29" ht="14.25" customHeight="1" x14ac:dyDescent="0.2">
      <c r="A5" s="78" t="s">
        <v>1152</v>
      </c>
      <c r="B5" s="78"/>
      <c r="C5" s="78"/>
      <c r="D5" s="78"/>
      <c r="E5" s="255"/>
      <c r="F5" s="70"/>
      <c r="G5" s="268"/>
      <c r="H5" s="212"/>
      <c r="I5" s="212"/>
    </row>
    <row r="6" spans="1:29" ht="14.25" customHeight="1" x14ac:dyDescent="0.2">
      <c r="A6" s="21"/>
      <c r="B6" s="21" t="s">
        <v>1153</v>
      </c>
      <c r="C6" s="21"/>
      <c r="D6" s="21"/>
      <c r="E6" s="256"/>
      <c r="F6" s="70"/>
      <c r="G6" s="268"/>
      <c r="H6" s="212"/>
      <c r="I6" s="212"/>
    </row>
    <row r="7" spans="1:29" ht="14.25" customHeight="1" x14ac:dyDescent="0.2">
      <c r="A7" s="21"/>
      <c r="B7" s="21" t="s">
        <v>1103</v>
      </c>
      <c r="C7" s="21"/>
      <c r="D7" s="21"/>
      <c r="E7" s="256"/>
      <c r="F7" s="70"/>
      <c r="G7" s="268"/>
      <c r="H7" s="212"/>
      <c r="I7" s="212"/>
    </row>
    <row r="8" spans="1:29" ht="14.25" customHeight="1" x14ac:dyDescent="0.2">
      <c r="A8" s="21"/>
      <c r="B8" s="21" t="s">
        <v>1104</v>
      </c>
      <c r="C8" s="21"/>
      <c r="D8" s="21"/>
      <c r="E8" s="256"/>
      <c r="F8" s="70"/>
      <c r="G8" s="268"/>
      <c r="H8" s="212"/>
      <c r="I8" s="212"/>
    </row>
    <row r="9" spans="1:29" ht="14.25" customHeight="1" x14ac:dyDescent="0.2">
      <c r="A9" s="78"/>
      <c r="B9" s="21"/>
      <c r="C9" s="257" t="s">
        <v>1186</v>
      </c>
      <c r="D9" s="50"/>
      <c r="E9" s="258"/>
      <c r="F9" s="70">
        <v>15000000</v>
      </c>
      <c r="G9" s="268"/>
      <c r="H9" s="212"/>
      <c r="I9" s="212" t="s">
        <v>1155</v>
      </c>
    </row>
    <row r="10" spans="1:29" ht="14.25" customHeight="1" x14ac:dyDescent="0.2">
      <c r="A10" s="78" t="s">
        <v>1105</v>
      </c>
      <c r="B10" s="21"/>
      <c r="C10" s="26"/>
      <c r="D10" s="26"/>
      <c r="E10" s="259"/>
      <c r="F10" s="70"/>
      <c r="G10" s="268"/>
      <c r="H10" s="212"/>
      <c r="I10" s="212"/>
    </row>
    <row r="11" spans="1:29" ht="14.25" customHeight="1" x14ac:dyDescent="0.2">
      <c r="A11" s="21"/>
      <c r="B11" s="27" t="s">
        <v>1106</v>
      </c>
      <c r="C11" s="27"/>
      <c r="D11" s="27"/>
      <c r="E11" s="260"/>
      <c r="F11" s="70">
        <f>SUM(F12,F25:F31)</f>
        <v>68195915000</v>
      </c>
      <c r="G11" s="268"/>
      <c r="H11" s="269">
        <f>SUM(F12,F25:F31)</f>
        <v>68195915000</v>
      </c>
      <c r="I11" s="212" t="str">
        <f t="shared" ref="I11:I13" si="0">IF(F11=H11,"Match","No Match")</f>
        <v>Match</v>
      </c>
    </row>
    <row r="12" spans="1:29" ht="14.25" customHeight="1" x14ac:dyDescent="0.2">
      <c r="A12" s="26"/>
      <c r="B12" s="26"/>
      <c r="C12" s="26" t="s">
        <v>1156</v>
      </c>
      <c r="D12" s="26"/>
      <c r="E12" s="259"/>
      <c r="F12" s="70">
        <v>48699807000</v>
      </c>
      <c r="G12" s="268"/>
      <c r="H12" s="269">
        <f>SUM(F13,F17,F20:F24)</f>
        <v>61750903000</v>
      </c>
      <c r="I12" s="212" t="str">
        <f t="shared" si="0"/>
        <v>No Match</v>
      </c>
    </row>
    <row r="13" spans="1:29" ht="14.25" customHeight="1" x14ac:dyDescent="0.2">
      <c r="A13" s="26"/>
      <c r="B13" s="26"/>
      <c r="C13" s="26"/>
      <c r="D13" s="26" t="s">
        <v>1187</v>
      </c>
      <c r="E13" s="26"/>
      <c r="F13" s="70">
        <v>13482148000</v>
      </c>
      <c r="G13" s="268">
        <f>F13</f>
        <v>13482148000</v>
      </c>
      <c r="H13" s="269">
        <f>SUM(F14,F15,F16)</f>
        <v>13482148000</v>
      </c>
      <c r="I13" s="212" t="str">
        <f t="shared" si="0"/>
        <v>Match</v>
      </c>
    </row>
    <row r="14" spans="1:29" ht="14.25" customHeight="1" x14ac:dyDescent="0.2">
      <c r="A14" s="26"/>
      <c r="B14" s="26"/>
      <c r="C14" s="26"/>
      <c r="D14" s="26"/>
      <c r="E14" s="259" t="s">
        <v>1188</v>
      </c>
      <c r="F14" s="70">
        <v>7389301000</v>
      </c>
      <c r="G14" s="268"/>
      <c r="H14" s="212"/>
      <c r="I14" s="212"/>
    </row>
    <row r="15" spans="1:29" ht="14.25" customHeight="1" x14ac:dyDescent="0.2">
      <c r="A15" s="26"/>
      <c r="B15" s="26"/>
      <c r="C15" s="26"/>
      <c r="D15" s="26"/>
      <c r="E15" s="259" t="s">
        <v>1189</v>
      </c>
      <c r="F15" s="70">
        <v>1800000000</v>
      </c>
      <c r="G15" s="268"/>
      <c r="H15" s="212"/>
      <c r="I15" s="212"/>
    </row>
    <row r="16" spans="1:29" ht="14.25" customHeight="1" x14ac:dyDescent="0.2">
      <c r="A16" s="26"/>
      <c r="B16" s="26"/>
      <c r="C16" s="26"/>
      <c r="D16" s="26"/>
      <c r="E16" s="259" t="s">
        <v>1190</v>
      </c>
      <c r="F16" s="70">
        <v>4292847000</v>
      </c>
      <c r="G16" s="268"/>
      <c r="H16" s="212"/>
      <c r="I16" s="212"/>
    </row>
    <row r="17" spans="1:9" ht="14.25" customHeight="1" x14ac:dyDescent="0.2">
      <c r="A17" s="26"/>
      <c r="B17" s="26"/>
      <c r="C17" s="26"/>
      <c r="D17" s="26" t="s">
        <v>1191</v>
      </c>
      <c r="E17" s="259"/>
      <c r="F17" s="70">
        <v>22156563000</v>
      </c>
      <c r="G17" s="268">
        <f>F17</f>
        <v>22156563000</v>
      </c>
      <c r="H17" s="269">
        <f>SUM(F18:F19)</f>
        <v>22156563000</v>
      </c>
      <c r="I17" s="212" t="str">
        <f>IF(F17=H17,"Match","No Match")</f>
        <v>Match</v>
      </c>
    </row>
    <row r="18" spans="1:9" ht="14.25" customHeight="1" x14ac:dyDescent="0.2">
      <c r="A18" s="26"/>
      <c r="B18" s="26"/>
      <c r="C18" s="26"/>
      <c r="D18" s="26"/>
      <c r="E18" s="259" t="s">
        <v>1192</v>
      </c>
      <c r="F18" s="70">
        <v>3933007000</v>
      </c>
      <c r="G18" s="268"/>
      <c r="H18" s="212"/>
      <c r="I18" s="212"/>
    </row>
    <row r="19" spans="1:9" ht="14.25" customHeight="1" x14ac:dyDescent="0.2">
      <c r="A19" s="26"/>
      <c r="B19" s="26"/>
      <c r="C19" s="26"/>
      <c r="D19" s="26"/>
      <c r="E19" s="259" t="s">
        <v>1159</v>
      </c>
      <c r="F19" s="70">
        <v>18223556000</v>
      </c>
      <c r="G19" s="268"/>
      <c r="H19" s="212"/>
      <c r="I19" s="212"/>
    </row>
    <row r="20" spans="1:9" ht="14.25" customHeight="1" x14ac:dyDescent="0.2">
      <c r="A20" s="26"/>
      <c r="B20" s="26"/>
      <c r="C20" s="26"/>
      <c r="D20" s="26" t="s">
        <v>1193</v>
      </c>
      <c r="E20" s="259"/>
      <c r="F20" s="70">
        <v>13051096000</v>
      </c>
      <c r="G20" s="268">
        <f>F20</f>
        <v>13051096000</v>
      </c>
      <c r="H20" s="269">
        <f>SUM(F21:F23)</f>
        <v>13051096000</v>
      </c>
      <c r="I20" s="212" t="str">
        <f>IF(F20=H20,"Match","No Match")</f>
        <v>Match</v>
      </c>
    </row>
    <row r="21" spans="1:9" ht="14.25" customHeight="1" x14ac:dyDescent="0.2">
      <c r="A21" s="26"/>
      <c r="B21" s="26"/>
      <c r="C21" s="26"/>
      <c r="D21" s="26"/>
      <c r="E21" s="259" t="s">
        <v>1161</v>
      </c>
      <c r="F21" s="70">
        <v>7908230000</v>
      </c>
      <c r="G21" s="268"/>
      <c r="H21" s="212"/>
      <c r="I21" s="212"/>
    </row>
    <row r="22" spans="1:9" ht="14.25" customHeight="1" x14ac:dyDescent="0.2">
      <c r="A22" s="26"/>
      <c r="B22" s="26"/>
      <c r="C22" s="26"/>
      <c r="D22" s="26"/>
      <c r="E22" s="259" t="s">
        <v>1194</v>
      </c>
      <c r="F22" s="70">
        <v>3872979000</v>
      </c>
      <c r="G22" s="268"/>
      <c r="H22" s="212"/>
      <c r="I22" s="212"/>
    </row>
    <row r="23" spans="1:9" ht="14.25" customHeight="1" x14ac:dyDescent="0.2">
      <c r="A23" s="26"/>
      <c r="B23" s="26"/>
      <c r="C23" s="26"/>
      <c r="D23" s="26"/>
      <c r="E23" s="259" t="s">
        <v>1195</v>
      </c>
      <c r="F23" s="70">
        <v>1269887000</v>
      </c>
      <c r="G23" s="268"/>
      <c r="H23" s="212"/>
      <c r="I23" s="212"/>
    </row>
    <row r="24" spans="1:9" ht="14.25" customHeight="1" x14ac:dyDescent="0.2">
      <c r="A24" s="26"/>
      <c r="B24" s="26"/>
      <c r="C24" s="26"/>
      <c r="D24" s="26" t="s">
        <v>1196</v>
      </c>
      <c r="E24" s="259"/>
      <c r="F24" s="70">
        <v>10000000</v>
      </c>
      <c r="G24" s="268"/>
      <c r="H24" s="212"/>
      <c r="I24" s="212"/>
    </row>
    <row r="25" spans="1:9" ht="14.25" customHeight="1" x14ac:dyDescent="0.2">
      <c r="A25" s="26"/>
      <c r="B25" s="26"/>
      <c r="C25" s="26" t="s">
        <v>1197</v>
      </c>
      <c r="D25" s="26"/>
      <c r="E25" s="259"/>
      <c r="F25" s="70">
        <v>8188000000</v>
      </c>
      <c r="G25" s="268">
        <f t="shared" ref="G25:G26" si="1">F25</f>
        <v>8188000000</v>
      </c>
      <c r="H25" s="212"/>
      <c r="I25" s="212"/>
    </row>
    <row r="26" spans="1:9" ht="14.25" customHeight="1" x14ac:dyDescent="0.2">
      <c r="A26" s="26"/>
      <c r="B26" s="26"/>
      <c r="C26" s="26" t="s">
        <v>1198</v>
      </c>
      <c r="D26" s="26"/>
      <c r="E26" s="259"/>
      <c r="F26" s="70">
        <v>380000000</v>
      </c>
      <c r="G26" s="268">
        <f t="shared" si="1"/>
        <v>380000000</v>
      </c>
      <c r="H26" s="212"/>
      <c r="I26" s="212"/>
    </row>
    <row r="27" spans="1:9" ht="14.25" customHeight="1" x14ac:dyDescent="0.2">
      <c r="A27" s="26"/>
      <c r="B27" s="26"/>
      <c r="C27" s="26" t="s">
        <v>1199</v>
      </c>
      <c r="D27" s="26"/>
      <c r="E27" s="259"/>
      <c r="F27" s="70">
        <v>580000000</v>
      </c>
      <c r="G27" s="268"/>
      <c r="H27" s="212"/>
      <c r="I27" s="212"/>
    </row>
    <row r="28" spans="1:9" ht="14.25" customHeight="1" x14ac:dyDescent="0.2">
      <c r="A28" s="26"/>
      <c r="B28" s="26"/>
      <c r="C28" s="50" t="s">
        <v>1200</v>
      </c>
      <c r="D28" s="50"/>
      <c r="E28" s="270"/>
      <c r="F28" s="70">
        <v>4207859000</v>
      </c>
      <c r="G28" s="268"/>
      <c r="H28" s="212"/>
      <c r="I28" s="212"/>
    </row>
    <row r="29" spans="1:9" ht="14.25" customHeight="1" x14ac:dyDescent="0.2">
      <c r="A29" s="26"/>
      <c r="B29" s="26"/>
      <c r="C29" s="50" t="s">
        <v>1201</v>
      </c>
      <c r="D29" s="50"/>
      <c r="E29" s="270"/>
      <c r="F29" s="70">
        <v>5000000000</v>
      </c>
      <c r="G29" s="268"/>
      <c r="H29" s="212"/>
      <c r="I29" s="212" t="s">
        <v>1155</v>
      </c>
    </row>
    <row r="30" spans="1:9" ht="14.25" customHeight="1" x14ac:dyDescent="0.2">
      <c r="A30" s="26"/>
      <c r="B30" s="26"/>
      <c r="C30" s="50" t="s">
        <v>1202</v>
      </c>
      <c r="D30" s="50"/>
      <c r="E30" s="262"/>
      <c r="F30" s="70">
        <v>890249000</v>
      </c>
      <c r="G30" s="268"/>
      <c r="H30" s="212"/>
      <c r="I30" s="212" t="s">
        <v>1155</v>
      </c>
    </row>
    <row r="31" spans="1:9" ht="14.25" customHeight="1" x14ac:dyDescent="0.2">
      <c r="A31" s="26"/>
      <c r="B31" s="26"/>
      <c r="C31" s="26" t="s">
        <v>1203</v>
      </c>
      <c r="D31" s="26"/>
      <c r="E31" s="261"/>
      <c r="F31" s="70">
        <v>250000000</v>
      </c>
      <c r="G31" s="268">
        <f>F31</f>
        <v>250000000</v>
      </c>
      <c r="H31" s="212"/>
      <c r="I31" s="212"/>
    </row>
    <row r="32" spans="1:9" ht="14.25" customHeight="1" x14ac:dyDescent="0.2">
      <c r="A32" s="26"/>
      <c r="B32" s="27" t="s">
        <v>1179</v>
      </c>
      <c r="C32" s="199"/>
      <c r="D32" s="199"/>
      <c r="E32" s="263"/>
      <c r="F32" s="70">
        <v>22476286000</v>
      </c>
      <c r="G32" s="268"/>
      <c r="H32" s="269">
        <f>SUM(F33,F36)</f>
        <v>22476286000</v>
      </c>
      <c r="I32" s="212" t="str">
        <f t="shared" ref="I32:I33" si="2">IF(F32=H32,"Match","No Match")</f>
        <v>Match</v>
      </c>
    </row>
    <row r="33" spans="1:9" ht="14.25" customHeight="1" x14ac:dyDescent="0.2">
      <c r="A33" s="26"/>
      <c r="B33" s="26"/>
      <c r="C33" s="26" t="s">
        <v>1180</v>
      </c>
      <c r="D33" s="26"/>
      <c r="E33" s="261"/>
      <c r="F33" s="70">
        <v>19341678000</v>
      </c>
      <c r="G33" s="268"/>
      <c r="H33" s="269">
        <f>SUM(F34:F35)</f>
        <v>19341678000</v>
      </c>
      <c r="I33" s="212" t="str">
        <f t="shared" si="2"/>
        <v>Match</v>
      </c>
    </row>
    <row r="34" spans="1:9" ht="14.25" customHeight="1" x14ac:dyDescent="0.2">
      <c r="A34" s="26"/>
      <c r="B34" s="26"/>
      <c r="C34" s="26"/>
      <c r="D34" s="26" t="s">
        <v>1181</v>
      </c>
      <c r="E34" s="261"/>
      <c r="F34" s="70">
        <v>6625342000</v>
      </c>
      <c r="G34" s="268">
        <f>F34</f>
        <v>6625342000</v>
      </c>
      <c r="H34" s="212"/>
      <c r="I34" s="212"/>
    </row>
    <row r="35" spans="1:9" ht="14.25" customHeight="1" x14ac:dyDescent="0.2">
      <c r="A35" s="26"/>
      <c r="B35" s="26"/>
      <c r="C35" s="26"/>
      <c r="D35" s="26" t="s">
        <v>1148</v>
      </c>
      <c r="E35" s="261"/>
      <c r="F35" s="70">
        <v>12716336000</v>
      </c>
      <c r="G35" s="268"/>
      <c r="H35" s="212"/>
      <c r="I35" s="212"/>
    </row>
    <row r="36" spans="1:9" ht="14.25" customHeight="1" x14ac:dyDescent="0.2">
      <c r="A36" s="26"/>
      <c r="B36" s="26"/>
      <c r="C36" s="26" t="s">
        <v>1182</v>
      </c>
      <c r="D36" s="26"/>
      <c r="E36" s="261"/>
      <c r="F36" s="70">
        <v>3134608000</v>
      </c>
      <c r="G36" s="268"/>
      <c r="H36" s="269">
        <f>SUM(F37:F38)</f>
        <v>3134608000</v>
      </c>
      <c r="I36" s="212" t="str">
        <f>IF(F36=H36,"Match","No Match")</f>
        <v>Match</v>
      </c>
    </row>
    <row r="37" spans="1:9" ht="14.25" customHeight="1" x14ac:dyDescent="0.2">
      <c r="A37" s="26"/>
      <c r="B37" s="26"/>
      <c r="C37" s="26"/>
      <c r="D37" s="26" t="s">
        <v>1181</v>
      </c>
      <c r="E37" s="261"/>
      <c r="F37" s="70">
        <v>704909000</v>
      </c>
      <c r="G37" s="268">
        <f>F37</f>
        <v>704909000</v>
      </c>
      <c r="H37" s="212"/>
      <c r="I37" s="212"/>
    </row>
    <row r="38" spans="1:9" ht="14.25" customHeight="1" x14ac:dyDescent="0.2">
      <c r="A38" s="26"/>
      <c r="B38" s="21"/>
      <c r="C38" s="21"/>
      <c r="D38" s="26" t="s">
        <v>1148</v>
      </c>
      <c r="E38" s="259"/>
      <c r="F38" s="70">
        <v>2429699000</v>
      </c>
      <c r="G38" s="212"/>
      <c r="H38" s="212"/>
      <c r="I38" s="212"/>
    </row>
    <row r="39" spans="1:9" ht="14.25" customHeight="1" x14ac:dyDescent="0.2">
      <c r="A39" s="12" t="s">
        <v>96</v>
      </c>
      <c r="B39" s="12"/>
      <c r="C39" s="12"/>
      <c r="D39" s="12"/>
      <c r="E39" s="264"/>
      <c r="F39" s="253">
        <f>SUM(F2:F4)</f>
        <v>100826083000</v>
      </c>
      <c r="G39" s="271">
        <f>SUM(G2:G38)</f>
        <v>64838058000</v>
      </c>
      <c r="H39" s="269">
        <f>SUM(F2:F4)</f>
        <v>100826083000</v>
      </c>
      <c r="I39" s="212" t="str">
        <f>IF(F39=H39,"Match","No Match")</f>
        <v>Match</v>
      </c>
    </row>
    <row r="40" spans="1:9" ht="14.25" customHeight="1" x14ac:dyDescent="0.2">
      <c r="E40" s="3"/>
      <c r="F40" s="184" t="s">
        <v>97</v>
      </c>
      <c r="G40" s="62">
        <f>(G39/F39)</f>
        <v>0.64306830207814381</v>
      </c>
      <c r="H40" s="87">
        <f>(G39/F39)</f>
        <v>0.64306830207814381</v>
      </c>
      <c r="I40" s="212"/>
    </row>
    <row r="41" spans="1:9" ht="14.25" customHeight="1" x14ac:dyDescent="0.2">
      <c r="E41" s="3"/>
      <c r="F41" s="184" t="s">
        <v>98</v>
      </c>
      <c r="G41" s="62">
        <f>(G39/F4)</f>
        <v>0.71496371356747468</v>
      </c>
      <c r="H41" s="212"/>
      <c r="I41" s="212"/>
    </row>
    <row r="42" spans="1:9" ht="14.25" customHeight="1" x14ac:dyDescent="0.2">
      <c r="E42" s="3"/>
      <c r="F42" s="84" t="s">
        <v>99</v>
      </c>
      <c r="G42" s="62">
        <f>F4/F39</f>
        <v>0.8994418735874129</v>
      </c>
      <c r="H42" s="212"/>
      <c r="I42" s="212"/>
    </row>
    <row r="43" spans="1:9" ht="14.25" customHeight="1" x14ac:dyDescent="0.2">
      <c r="E43" s="3"/>
      <c r="F43" s="266"/>
      <c r="G43" s="212"/>
      <c r="H43" s="212"/>
      <c r="I43" s="212"/>
    </row>
    <row r="44" spans="1:9" ht="14.25" customHeight="1" x14ac:dyDescent="0.2">
      <c r="E44" s="3"/>
      <c r="F44" s="266"/>
      <c r="G44" s="212"/>
      <c r="H44" s="212"/>
      <c r="I44" s="212"/>
    </row>
    <row r="45" spans="1:9" ht="14.25" customHeight="1" x14ac:dyDescent="0.2">
      <c r="E45" s="3"/>
      <c r="F45" s="266"/>
      <c r="G45" s="212"/>
      <c r="H45" s="212"/>
      <c r="I45" s="212"/>
    </row>
    <row r="46" spans="1:9" ht="14.25" customHeight="1" x14ac:dyDescent="0.2">
      <c r="E46" s="3"/>
      <c r="F46" s="266"/>
      <c r="G46" s="212"/>
      <c r="H46" s="212"/>
      <c r="I46" s="212"/>
    </row>
    <row r="47" spans="1:9" ht="14.25" customHeight="1" x14ac:dyDescent="0.2">
      <c r="E47" s="3"/>
      <c r="F47" s="266"/>
      <c r="G47" s="212"/>
      <c r="H47" s="212"/>
      <c r="I47" s="212"/>
    </row>
    <row r="48" spans="1:9" ht="14.25" customHeight="1" x14ac:dyDescent="0.2">
      <c r="E48" s="3"/>
      <c r="F48" s="266"/>
      <c r="G48" s="212"/>
      <c r="H48" s="212"/>
      <c r="I48" s="212"/>
    </row>
    <row r="49" spans="5:9" ht="14.25" customHeight="1" x14ac:dyDescent="0.2">
      <c r="E49" s="3"/>
      <c r="F49" s="266"/>
      <c r="G49" s="212"/>
      <c r="H49" s="212"/>
      <c r="I49" s="212"/>
    </row>
    <row r="50" spans="5:9" ht="14.25" customHeight="1" x14ac:dyDescent="0.2">
      <c r="E50" s="3"/>
      <c r="F50" s="266"/>
      <c r="G50" s="212"/>
      <c r="H50" s="212"/>
      <c r="I50" s="212"/>
    </row>
    <row r="51" spans="5:9" ht="14.25" customHeight="1" x14ac:dyDescent="0.2">
      <c r="E51" s="3"/>
      <c r="F51" s="266"/>
      <c r="G51" s="212"/>
      <c r="H51" s="212"/>
      <c r="I51" s="212"/>
    </row>
    <row r="52" spans="5:9" ht="14.25" customHeight="1" x14ac:dyDescent="0.2">
      <c r="E52" s="3"/>
      <c r="F52" s="266"/>
      <c r="G52" s="212"/>
      <c r="H52" s="212"/>
      <c r="I52" s="212"/>
    </row>
    <row r="53" spans="5:9" ht="14.25" customHeight="1" x14ac:dyDescent="0.2">
      <c r="E53" s="3"/>
      <c r="F53" s="266"/>
      <c r="G53" s="212"/>
      <c r="H53" s="212"/>
      <c r="I53" s="212"/>
    </row>
    <row r="54" spans="5:9" ht="14.25" customHeight="1" x14ac:dyDescent="0.2">
      <c r="E54" s="3"/>
      <c r="F54" s="266"/>
      <c r="G54" s="212"/>
      <c r="H54" s="212"/>
      <c r="I54" s="212"/>
    </row>
    <row r="55" spans="5:9" ht="14.25" customHeight="1" x14ac:dyDescent="0.2">
      <c r="E55" s="3"/>
      <c r="F55" s="266"/>
      <c r="G55" s="212"/>
      <c r="H55" s="212"/>
      <c r="I55" s="212"/>
    </row>
    <row r="56" spans="5:9" ht="14.25" customHeight="1" x14ac:dyDescent="0.2">
      <c r="E56" s="3"/>
      <c r="F56" s="266"/>
      <c r="G56" s="212"/>
      <c r="H56" s="212"/>
      <c r="I56" s="212"/>
    </row>
    <row r="57" spans="5:9" ht="14.25" customHeight="1" x14ac:dyDescent="0.2">
      <c r="E57" s="3"/>
      <c r="F57" s="266"/>
      <c r="G57" s="212"/>
      <c r="H57" s="212"/>
      <c r="I57" s="212"/>
    </row>
    <row r="58" spans="5:9" ht="14.25" customHeight="1" x14ac:dyDescent="0.2">
      <c r="E58" s="3"/>
      <c r="F58" s="266"/>
      <c r="G58" s="212"/>
      <c r="H58" s="212"/>
      <c r="I58" s="212"/>
    </row>
    <row r="59" spans="5:9" ht="14.25" customHeight="1" x14ac:dyDescent="0.2">
      <c r="E59" s="3"/>
      <c r="F59" s="266"/>
      <c r="G59" s="212"/>
      <c r="H59" s="212"/>
      <c r="I59" s="212"/>
    </row>
    <row r="60" spans="5:9" ht="14.25" customHeight="1" x14ac:dyDescent="0.2">
      <c r="E60" s="3"/>
      <c r="F60" s="266"/>
      <c r="G60" s="212"/>
      <c r="H60" s="212"/>
      <c r="I60" s="212"/>
    </row>
    <row r="61" spans="5:9" ht="14.25" customHeight="1" x14ac:dyDescent="0.2">
      <c r="E61" s="3"/>
      <c r="F61" s="266"/>
      <c r="G61" s="212"/>
      <c r="H61" s="212"/>
      <c r="I61" s="212"/>
    </row>
    <row r="62" spans="5:9" ht="14.25" customHeight="1" x14ac:dyDescent="0.2">
      <c r="E62" s="3"/>
      <c r="F62" s="266"/>
      <c r="G62" s="212"/>
      <c r="H62" s="212"/>
      <c r="I62" s="212"/>
    </row>
    <row r="63" spans="5:9" ht="14.25" customHeight="1" x14ac:dyDescent="0.2">
      <c r="E63" s="3"/>
      <c r="F63" s="266"/>
      <c r="G63" s="212"/>
      <c r="H63" s="212"/>
      <c r="I63" s="212"/>
    </row>
    <row r="64" spans="5:9" ht="14.25" customHeight="1" x14ac:dyDescent="0.2">
      <c r="E64" s="3"/>
      <c r="F64" s="266"/>
      <c r="G64" s="212"/>
      <c r="H64" s="212"/>
      <c r="I64" s="212"/>
    </row>
    <row r="65" spans="5:9" ht="14.25" customHeight="1" x14ac:dyDescent="0.2">
      <c r="E65" s="3"/>
      <c r="F65" s="266"/>
      <c r="G65" s="212"/>
      <c r="H65" s="212"/>
      <c r="I65" s="212"/>
    </row>
    <row r="66" spans="5:9" ht="14.25" customHeight="1" x14ac:dyDescent="0.2">
      <c r="E66" s="3"/>
      <c r="F66" s="266"/>
      <c r="G66" s="212"/>
      <c r="H66" s="212"/>
      <c r="I66" s="212"/>
    </row>
    <row r="67" spans="5:9" ht="14.25" customHeight="1" x14ac:dyDescent="0.2">
      <c r="E67" s="3"/>
      <c r="F67" s="266"/>
      <c r="G67" s="212"/>
      <c r="H67" s="212"/>
      <c r="I67" s="212"/>
    </row>
    <row r="68" spans="5:9" ht="14.25" customHeight="1" x14ac:dyDescent="0.2">
      <c r="E68" s="3"/>
      <c r="F68" s="266"/>
      <c r="G68" s="212"/>
      <c r="H68" s="212"/>
      <c r="I68" s="212"/>
    </row>
    <row r="69" spans="5:9" ht="14.25" customHeight="1" x14ac:dyDescent="0.2">
      <c r="E69" s="3"/>
      <c r="F69" s="266"/>
      <c r="G69" s="212"/>
      <c r="H69" s="212"/>
      <c r="I69" s="212"/>
    </row>
    <row r="70" spans="5:9" ht="14.25" customHeight="1" x14ac:dyDescent="0.2">
      <c r="E70" s="3"/>
      <c r="F70" s="266"/>
      <c r="G70" s="212"/>
      <c r="H70" s="212"/>
      <c r="I70" s="212"/>
    </row>
    <row r="71" spans="5:9" ht="14.25" customHeight="1" x14ac:dyDescent="0.2">
      <c r="E71" s="3"/>
      <c r="F71" s="266"/>
      <c r="G71" s="212"/>
      <c r="H71" s="212"/>
      <c r="I71" s="212"/>
    </row>
    <row r="72" spans="5:9" ht="14.25" customHeight="1" x14ac:dyDescent="0.2">
      <c r="E72" s="3"/>
      <c r="F72" s="266"/>
      <c r="G72" s="212"/>
      <c r="H72" s="212"/>
      <c r="I72" s="212"/>
    </row>
    <row r="73" spans="5:9" ht="14.25" customHeight="1" x14ac:dyDescent="0.2">
      <c r="E73" s="3"/>
      <c r="F73" s="266"/>
      <c r="G73" s="212"/>
      <c r="H73" s="212"/>
      <c r="I73" s="212"/>
    </row>
    <row r="74" spans="5:9" ht="14.25" customHeight="1" x14ac:dyDescent="0.2">
      <c r="E74" s="3"/>
      <c r="F74" s="266"/>
      <c r="G74" s="212"/>
      <c r="H74" s="212"/>
      <c r="I74" s="212"/>
    </row>
    <row r="75" spans="5:9" ht="14.25" customHeight="1" x14ac:dyDescent="0.2">
      <c r="E75" s="3"/>
      <c r="F75" s="266"/>
      <c r="G75" s="212"/>
      <c r="H75" s="212"/>
      <c r="I75" s="212"/>
    </row>
    <row r="76" spans="5:9" ht="14.25" customHeight="1" x14ac:dyDescent="0.2">
      <c r="E76" s="3"/>
      <c r="F76" s="266"/>
      <c r="G76" s="212"/>
      <c r="H76" s="212"/>
      <c r="I76" s="212"/>
    </row>
    <row r="77" spans="5:9" ht="14.25" customHeight="1" x14ac:dyDescent="0.2">
      <c r="E77" s="3"/>
      <c r="F77" s="266"/>
      <c r="G77" s="212"/>
      <c r="H77" s="212"/>
      <c r="I77" s="212"/>
    </row>
    <row r="78" spans="5:9" ht="14.25" customHeight="1" x14ac:dyDescent="0.2">
      <c r="E78" s="3"/>
      <c r="F78" s="266"/>
      <c r="G78" s="212"/>
      <c r="H78" s="212"/>
      <c r="I78" s="212"/>
    </row>
    <row r="79" spans="5:9" ht="14.25" customHeight="1" x14ac:dyDescent="0.2">
      <c r="E79" s="3"/>
      <c r="F79" s="266"/>
      <c r="G79" s="212"/>
      <c r="H79" s="212"/>
      <c r="I79" s="212"/>
    </row>
    <row r="80" spans="5:9" ht="14.25" customHeight="1" x14ac:dyDescent="0.2">
      <c r="E80" s="3"/>
      <c r="F80" s="266"/>
      <c r="G80" s="212"/>
      <c r="H80" s="212"/>
      <c r="I80" s="212"/>
    </row>
    <row r="81" spans="5:9" ht="14.25" customHeight="1" x14ac:dyDescent="0.2">
      <c r="E81" s="3"/>
      <c r="F81" s="266"/>
      <c r="G81" s="212"/>
      <c r="H81" s="212"/>
      <c r="I81" s="212"/>
    </row>
    <row r="82" spans="5:9" ht="14.25" customHeight="1" x14ac:dyDescent="0.2">
      <c r="E82" s="3"/>
      <c r="F82" s="266"/>
      <c r="G82" s="212"/>
      <c r="H82" s="212"/>
      <c r="I82" s="212"/>
    </row>
    <row r="83" spans="5:9" ht="14.25" customHeight="1" x14ac:dyDescent="0.2">
      <c r="E83" s="3"/>
      <c r="F83" s="266"/>
      <c r="G83" s="212"/>
      <c r="H83" s="212"/>
      <c r="I83" s="212"/>
    </row>
    <row r="84" spans="5:9" ht="14.25" customHeight="1" x14ac:dyDescent="0.2">
      <c r="E84" s="3"/>
      <c r="F84" s="266"/>
      <c r="G84" s="212"/>
      <c r="H84" s="212"/>
      <c r="I84" s="212"/>
    </row>
    <row r="85" spans="5:9" ht="14.25" customHeight="1" x14ac:dyDescent="0.2">
      <c r="E85" s="3"/>
      <c r="F85" s="266"/>
      <c r="G85" s="212"/>
      <c r="H85" s="212"/>
      <c r="I85" s="212"/>
    </row>
    <row r="86" spans="5:9" ht="14.25" customHeight="1" x14ac:dyDescent="0.2">
      <c r="E86" s="3"/>
      <c r="F86" s="266"/>
      <c r="G86" s="212"/>
      <c r="H86" s="212"/>
      <c r="I86" s="212"/>
    </row>
    <row r="87" spans="5:9" ht="14.25" customHeight="1" x14ac:dyDescent="0.2">
      <c r="E87" s="3"/>
      <c r="F87" s="266"/>
      <c r="G87" s="212"/>
      <c r="H87" s="212"/>
      <c r="I87" s="212"/>
    </row>
    <row r="88" spans="5:9" ht="14.25" customHeight="1" x14ac:dyDescent="0.2">
      <c r="E88" s="3"/>
      <c r="F88" s="266"/>
      <c r="G88" s="212"/>
      <c r="H88" s="212"/>
      <c r="I88" s="212"/>
    </row>
    <row r="89" spans="5:9" ht="14.25" customHeight="1" x14ac:dyDescent="0.2">
      <c r="E89" s="3"/>
      <c r="F89" s="266"/>
      <c r="G89" s="212"/>
      <c r="H89" s="212"/>
      <c r="I89" s="212"/>
    </row>
    <row r="90" spans="5:9" ht="14.25" customHeight="1" x14ac:dyDescent="0.2">
      <c r="E90" s="3"/>
      <c r="F90" s="266"/>
      <c r="G90" s="212"/>
      <c r="H90" s="212"/>
      <c r="I90" s="212"/>
    </row>
    <row r="91" spans="5:9" ht="14.25" customHeight="1" x14ac:dyDescent="0.2">
      <c r="E91" s="3"/>
      <c r="F91" s="266"/>
      <c r="G91" s="212"/>
      <c r="H91" s="212"/>
      <c r="I91" s="212"/>
    </row>
    <row r="92" spans="5:9" ht="14.25" customHeight="1" x14ac:dyDescent="0.2">
      <c r="E92" s="3"/>
      <c r="F92" s="266"/>
      <c r="G92" s="212"/>
      <c r="H92" s="212"/>
      <c r="I92" s="212"/>
    </row>
    <row r="93" spans="5:9" ht="14.25" customHeight="1" x14ac:dyDescent="0.2">
      <c r="E93" s="3"/>
      <c r="F93" s="266"/>
      <c r="G93" s="212"/>
      <c r="H93" s="212"/>
      <c r="I93" s="212"/>
    </row>
    <row r="94" spans="5:9" ht="14.25" customHeight="1" x14ac:dyDescent="0.2">
      <c r="E94" s="3"/>
      <c r="F94" s="266"/>
      <c r="G94" s="212"/>
      <c r="H94" s="212"/>
      <c r="I94" s="212"/>
    </row>
    <row r="95" spans="5:9" ht="14.25" customHeight="1" x14ac:dyDescent="0.2">
      <c r="E95" s="3"/>
      <c r="F95" s="266"/>
      <c r="G95" s="212"/>
      <c r="H95" s="212"/>
      <c r="I95" s="212"/>
    </row>
    <row r="96" spans="5:9" ht="14.25" customHeight="1" x14ac:dyDescent="0.2">
      <c r="E96" s="3"/>
      <c r="F96" s="266"/>
      <c r="G96" s="212"/>
      <c r="H96" s="212"/>
      <c r="I96" s="212"/>
    </row>
    <row r="97" spans="5:9" ht="14.25" customHeight="1" x14ac:dyDescent="0.2">
      <c r="E97" s="3"/>
      <c r="F97" s="266"/>
      <c r="G97" s="212"/>
      <c r="H97" s="212"/>
      <c r="I97" s="212"/>
    </row>
    <row r="98" spans="5:9" ht="14.25" customHeight="1" x14ac:dyDescent="0.2">
      <c r="E98" s="3"/>
      <c r="F98" s="266"/>
      <c r="G98" s="212"/>
      <c r="H98" s="212"/>
      <c r="I98" s="212"/>
    </row>
    <row r="99" spans="5:9" ht="14.25" customHeight="1" x14ac:dyDescent="0.2">
      <c r="E99" s="3"/>
      <c r="F99" s="266"/>
      <c r="G99" s="212"/>
      <c r="H99" s="212"/>
      <c r="I99" s="212"/>
    </row>
    <row r="100" spans="5:9" ht="14.25" customHeight="1" x14ac:dyDescent="0.2">
      <c r="E100" s="3"/>
      <c r="F100" s="266"/>
      <c r="G100" s="212"/>
      <c r="H100" s="212"/>
      <c r="I100" s="212"/>
    </row>
    <row r="101" spans="5:9" ht="14.25" customHeight="1" x14ac:dyDescent="0.2">
      <c r="E101" s="3"/>
      <c r="F101" s="266"/>
      <c r="G101" s="212"/>
      <c r="H101" s="212"/>
      <c r="I101" s="212"/>
    </row>
    <row r="102" spans="5:9" ht="14.25" customHeight="1" x14ac:dyDescent="0.2">
      <c r="E102" s="3"/>
      <c r="F102" s="266"/>
      <c r="G102" s="212"/>
      <c r="H102" s="212"/>
      <c r="I102" s="212"/>
    </row>
    <row r="103" spans="5:9" ht="14.25" customHeight="1" x14ac:dyDescent="0.2">
      <c r="E103" s="3"/>
      <c r="F103" s="266"/>
      <c r="G103" s="212"/>
      <c r="H103" s="212"/>
      <c r="I103" s="212"/>
    </row>
    <row r="104" spans="5:9" ht="14.25" customHeight="1" x14ac:dyDescent="0.2">
      <c r="E104" s="3"/>
      <c r="F104" s="266"/>
      <c r="G104" s="212"/>
      <c r="H104" s="212"/>
      <c r="I104" s="212"/>
    </row>
    <row r="105" spans="5:9" ht="14.25" customHeight="1" x14ac:dyDescent="0.2">
      <c r="E105" s="3"/>
      <c r="F105" s="266"/>
      <c r="G105" s="212"/>
      <c r="H105" s="212"/>
      <c r="I105" s="212"/>
    </row>
    <row r="106" spans="5:9" ht="14.25" customHeight="1" x14ac:dyDescent="0.2">
      <c r="E106" s="3"/>
      <c r="F106" s="266"/>
      <c r="G106" s="212"/>
      <c r="H106" s="212"/>
      <c r="I106" s="212"/>
    </row>
    <row r="107" spans="5:9" ht="14.25" customHeight="1" x14ac:dyDescent="0.2">
      <c r="E107" s="3"/>
      <c r="F107" s="266"/>
      <c r="G107" s="212"/>
      <c r="H107" s="212"/>
      <c r="I107" s="212"/>
    </row>
    <row r="108" spans="5:9" ht="14.25" customHeight="1" x14ac:dyDescent="0.2">
      <c r="E108" s="3"/>
      <c r="F108" s="266"/>
      <c r="G108" s="212"/>
      <c r="H108" s="212"/>
      <c r="I108" s="212"/>
    </row>
    <row r="109" spans="5:9" ht="14.25" customHeight="1" x14ac:dyDescent="0.2">
      <c r="E109" s="3"/>
      <c r="F109" s="266"/>
      <c r="G109" s="212"/>
      <c r="H109" s="212"/>
      <c r="I109" s="212"/>
    </row>
    <row r="110" spans="5:9" ht="14.25" customHeight="1" x14ac:dyDescent="0.2">
      <c r="E110" s="3"/>
      <c r="F110" s="266"/>
      <c r="G110" s="212"/>
      <c r="H110" s="212"/>
      <c r="I110" s="212"/>
    </row>
    <row r="111" spans="5:9" ht="14.25" customHeight="1" x14ac:dyDescent="0.2">
      <c r="E111" s="3"/>
      <c r="F111" s="266"/>
      <c r="G111" s="212"/>
      <c r="H111" s="212"/>
      <c r="I111" s="212"/>
    </row>
    <row r="112" spans="5:9" ht="14.25" customHeight="1" x14ac:dyDescent="0.2">
      <c r="E112" s="3"/>
      <c r="F112" s="266"/>
      <c r="G112" s="212"/>
      <c r="H112" s="212"/>
      <c r="I112" s="212"/>
    </row>
    <row r="113" spans="5:9" ht="14.25" customHeight="1" x14ac:dyDescent="0.2">
      <c r="E113" s="3"/>
      <c r="F113" s="266"/>
      <c r="G113" s="212"/>
      <c r="H113" s="212"/>
      <c r="I113" s="212"/>
    </row>
    <row r="114" spans="5:9" ht="14.25" customHeight="1" x14ac:dyDescent="0.2">
      <c r="E114" s="3"/>
      <c r="F114" s="266"/>
      <c r="G114" s="212"/>
      <c r="H114" s="212"/>
      <c r="I114" s="212"/>
    </row>
    <row r="115" spans="5:9" ht="14.25" customHeight="1" x14ac:dyDescent="0.2">
      <c r="E115" s="3"/>
      <c r="F115" s="266"/>
      <c r="G115" s="212"/>
      <c r="H115" s="212"/>
      <c r="I115" s="212"/>
    </row>
    <row r="116" spans="5:9" ht="14.25" customHeight="1" x14ac:dyDescent="0.2">
      <c r="E116" s="3"/>
      <c r="F116" s="266"/>
      <c r="G116" s="212"/>
      <c r="H116" s="212"/>
      <c r="I116" s="212"/>
    </row>
    <row r="117" spans="5:9" ht="14.25" customHeight="1" x14ac:dyDescent="0.2">
      <c r="E117" s="3"/>
      <c r="F117" s="266"/>
      <c r="G117" s="212"/>
      <c r="H117" s="212"/>
      <c r="I117" s="212"/>
    </row>
    <row r="118" spans="5:9" ht="14.25" customHeight="1" x14ac:dyDescent="0.2">
      <c r="E118" s="3"/>
      <c r="F118" s="266"/>
      <c r="G118" s="212"/>
      <c r="H118" s="212"/>
      <c r="I118" s="212"/>
    </row>
    <row r="119" spans="5:9" ht="14.25" customHeight="1" x14ac:dyDescent="0.2">
      <c r="E119" s="3"/>
      <c r="F119" s="266"/>
      <c r="G119" s="212"/>
      <c r="H119" s="212"/>
      <c r="I119" s="212"/>
    </row>
    <row r="120" spans="5:9" ht="14.25" customHeight="1" x14ac:dyDescent="0.2">
      <c r="E120" s="3"/>
      <c r="F120" s="266"/>
      <c r="G120" s="212"/>
      <c r="H120" s="212"/>
      <c r="I120" s="212"/>
    </row>
    <row r="121" spans="5:9" ht="14.25" customHeight="1" x14ac:dyDescent="0.2">
      <c r="E121" s="3"/>
      <c r="F121" s="266"/>
      <c r="G121" s="212"/>
      <c r="H121" s="212"/>
      <c r="I121" s="212"/>
    </row>
    <row r="122" spans="5:9" ht="14.25" customHeight="1" x14ac:dyDescent="0.2">
      <c r="E122" s="3"/>
      <c r="F122" s="266"/>
      <c r="G122" s="212"/>
      <c r="H122" s="212"/>
      <c r="I122" s="212"/>
    </row>
    <row r="123" spans="5:9" ht="14.25" customHeight="1" x14ac:dyDescent="0.2">
      <c r="E123" s="3"/>
      <c r="F123" s="266"/>
      <c r="G123" s="212"/>
      <c r="H123" s="212"/>
      <c r="I123" s="212"/>
    </row>
    <row r="124" spans="5:9" ht="14.25" customHeight="1" x14ac:dyDescent="0.2">
      <c r="E124" s="3"/>
      <c r="F124" s="266"/>
      <c r="G124" s="212"/>
      <c r="H124" s="212"/>
      <c r="I124" s="212"/>
    </row>
    <row r="125" spans="5:9" ht="14.25" customHeight="1" x14ac:dyDescent="0.2">
      <c r="E125" s="3"/>
      <c r="F125" s="266"/>
      <c r="G125" s="212"/>
      <c r="H125" s="212"/>
      <c r="I125" s="212"/>
    </row>
    <row r="126" spans="5:9" ht="14.25" customHeight="1" x14ac:dyDescent="0.2">
      <c r="E126" s="3"/>
      <c r="F126" s="266"/>
      <c r="G126" s="212"/>
      <c r="H126" s="212"/>
      <c r="I126" s="212"/>
    </row>
    <row r="127" spans="5:9" ht="14.25" customHeight="1" x14ac:dyDescent="0.2">
      <c r="E127" s="3"/>
      <c r="F127" s="266"/>
      <c r="G127" s="212"/>
      <c r="H127" s="212"/>
      <c r="I127" s="212"/>
    </row>
    <row r="128" spans="5:9" ht="14.25" customHeight="1" x14ac:dyDescent="0.2">
      <c r="E128" s="3"/>
      <c r="F128" s="266"/>
      <c r="G128" s="212"/>
      <c r="H128" s="212"/>
      <c r="I128" s="212"/>
    </row>
    <row r="129" spans="5:9" ht="14.25" customHeight="1" x14ac:dyDescent="0.2">
      <c r="E129" s="3"/>
      <c r="F129" s="266"/>
      <c r="G129" s="212"/>
      <c r="H129" s="212"/>
      <c r="I129" s="212"/>
    </row>
    <row r="130" spans="5:9" ht="14.25" customHeight="1" x14ac:dyDescent="0.2">
      <c r="E130" s="3"/>
      <c r="F130" s="266"/>
      <c r="G130" s="212"/>
      <c r="H130" s="212"/>
      <c r="I130" s="212"/>
    </row>
    <row r="131" spans="5:9" ht="14.25" customHeight="1" x14ac:dyDescent="0.2">
      <c r="E131" s="3"/>
      <c r="F131" s="266"/>
      <c r="G131" s="212"/>
      <c r="H131" s="212"/>
      <c r="I131" s="212"/>
    </row>
    <row r="132" spans="5:9" ht="14.25" customHeight="1" x14ac:dyDescent="0.2">
      <c r="E132" s="3"/>
      <c r="F132" s="266"/>
      <c r="G132" s="212"/>
      <c r="H132" s="212"/>
      <c r="I132" s="212"/>
    </row>
    <row r="133" spans="5:9" ht="14.25" customHeight="1" x14ac:dyDescent="0.2">
      <c r="E133" s="3"/>
      <c r="F133" s="266"/>
      <c r="G133" s="212"/>
      <c r="H133" s="212"/>
      <c r="I133" s="212"/>
    </row>
    <row r="134" spans="5:9" ht="14.25" customHeight="1" x14ac:dyDescent="0.2">
      <c r="E134" s="3"/>
      <c r="F134" s="266"/>
      <c r="G134" s="212"/>
      <c r="H134" s="212"/>
      <c r="I134" s="212"/>
    </row>
    <row r="135" spans="5:9" ht="14.25" customHeight="1" x14ac:dyDescent="0.2">
      <c r="E135" s="3"/>
      <c r="F135" s="266"/>
      <c r="G135" s="212"/>
      <c r="H135" s="212"/>
      <c r="I135" s="212"/>
    </row>
    <row r="136" spans="5:9" ht="14.25" customHeight="1" x14ac:dyDescent="0.2">
      <c r="E136" s="3"/>
      <c r="F136" s="266"/>
      <c r="G136" s="212"/>
      <c r="H136" s="212"/>
      <c r="I136" s="212"/>
    </row>
    <row r="137" spans="5:9" ht="14.25" customHeight="1" x14ac:dyDescent="0.2">
      <c r="E137" s="3"/>
      <c r="F137" s="266"/>
      <c r="G137" s="212"/>
      <c r="H137" s="212"/>
      <c r="I137" s="212"/>
    </row>
    <row r="138" spans="5:9" ht="14.25" customHeight="1" x14ac:dyDescent="0.2">
      <c r="E138" s="3"/>
      <c r="F138" s="266"/>
      <c r="G138" s="212"/>
      <c r="H138" s="212"/>
      <c r="I138" s="212"/>
    </row>
    <row r="139" spans="5:9" ht="14.25" customHeight="1" x14ac:dyDescent="0.2">
      <c r="E139" s="3"/>
      <c r="F139" s="266"/>
      <c r="G139" s="212"/>
      <c r="H139" s="212"/>
      <c r="I139" s="212"/>
    </row>
    <row r="140" spans="5:9" ht="14.25" customHeight="1" x14ac:dyDescent="0.2">
      <c r="E140" s="3"/>
      <c r="F140" s="266"/>
      <c r="G140" s="212"/>
      <c r="H140" s="212"/>
      <c r="I140" s="212"/>
    </row>
    <row r="141" spans="5:9" ht="14.25" customHeight="1" x14ac:dyDescent="0.2">
      <c r="E141" s="3"/>
      <c r="F141" s="266"/>
      <c r="G141" s="212"/>
      <c r="H141" s="212"/>
      <c r="I141" s="212"/>
    </row>
    <row r="142" spans="5:9" ht="14.25" customHeight="1" x14ac:dyDescent="0.2">
      <c r="E142" s="3"/>
      <c r="F142" s="266"/>
      <c r="G142" s="212"/>
      <c r="H142" s="212"/>
      <c r="I142" s="212"/>
    </row>
    <row r="143" spans="5:9" ht="14.25" customHeight="1" x14ac:dyDescent="0.2">
      <c r="E143" s="3"/>
      <c r="F143" s="266"/>
      <c r="G143" s="212"/>
      <c r="H143" s="212"/>
      <c r="I143" s="212"/>
    </row>
    <row r="144" spans="5:9" ht="14.25" customHeight="1" x14ac:dyDescent="0.2">
      <c r="E144" s="3"/>
      <c r="F144" s="266"/>
      <c r="G144" s="212"/>
      <c r="H144" s="212"/>
      <c r="I144" s="212"/>
    </row>
    <row r="145" spans="5:9" ht="14.25" customHeight="1" x14ac:dyDescent="0.2">
      <c r="E145" s="3"/>
      <c r="F145" s="266"/>
      <c r="G145" s="212"/>
      <c r="H145" s="212"/>
      <c r="I145" s="212"/>
    </row>
    <row r="146" spans="5:9" ht="14.25" customHeight="1" x14ac:dyDescent="0.2">
      <c r="E146" s="3"/>
      <c r="F146" s="266"/>
      <c r="G146" s="212"/>
      <c r="H146" s="212"/>
      <c r="I146" s="212"/>
    </row>
    <row r="147" spans="5:9" ht="14.25" customHeight="1" x14ac:dyDescent="0.2">
      <c r="E147" s="3"/>
      <c r="F147" s="266"/>
      <c r="G147" s="212"/>
      <c r="H147" s="212"/>
      <c r="I147" s="212"/>
    </row>
    <row r="148" spans="5:9" ht="14.25" customHeight="1" x14ac:dyDescent="0.2">
      <c r="E148" s="3"/>
      <c r="F148" s="266"/>
      <c r="G148" s="212"/>
      <c r="H148" s="212"/>
      <c r="I148" s="212"/>
    </row>
    <row r="149" spans="5:9" ht="14.25" customHeight="1" x14ac:dyDescent="0.2">
      <c r="E149" s="3"/>
      <c r="F149" s="266"/>
      <c r="G149" s="212"/>
      <c r="H149" s="212"/>
      <c r="I149" s="212"/>
    </row>
    <row r="150" spans="5:9" ht="14.25" customHeight="1" x14ac:dyDescent="0.2">
      <c r="E150" s="3"/>
      <c r="F150" s="266"/>
      <c r="G150" s="212"/>
      <c r="H150" s="212"/>
      <c r="I150" s="212"/>
    </row>
    <row r="151" spans="5:9" ht="14.25" customHeight="1" x14ac:dyDescent="0.2">
      <c r="E151" s="3"/>
      <c r="F151" s="266"/>
      <c r="G151" s="212"/>
      <c r="H151" s="212"/>
      <c r="I151" s="212"/>
    </row>
    <row r="152" spans="5:9" ht="14.25" customHeight="1" x14ac:dyDescent="0.2">
      <c r="E152" s="3"/>
      <c r="F152" s="266"/>
      <c r="G152" s="212"/>
      <c r="H152" s="212"/>
      <c r="I152" s="212"/>
    </row>
    <row r="153" spans="5:9" ht="14.25" customHeight="1" x14ac:dyDescent="0.2">
      <c r="E153" s="3"/>
      <c r="F153" s="266"/>
      <c r="G153" s="212"/>
      <c r="H153" s="212"/>
      <c r="I153" s="212"/>
    </row>
    <row r="154" spans="5:9" ht="14.25" customHeight="1" x14ac:dyDescent="0.2">
      <c r="E154" s="3"/>
      <c r="F154" s="266"/>
      <c r="G154" s="212"/>
      <c r="H154" s="212"/>
      <c r="I154" s="212"/>
    </row>
    <row r="155" spans="5:9" ht="14.25" customHeight="1" x14ac:dyDescent="0.2">
      <c r="E155" s="3"/>
      <c r="F155" s="266"/>
      <c r="G155" s="212"/>
      <c r="H155" s="212"/>
      <c r="I155" s="212"/>
    </row>
    <row r="156" spans="5:9" ht="14.25" customHeight="1" x14ac:dyDescent="0.2">
      <c r="E156" s="3"/>
      <c r="F156" s="266"/>
      <c r="G156" s="212"/>
      <c r="H156" s="212"/>
      <c r="I156" s="212"/>
    </row>
    <row r="157" spans="5:9" ht="14.25" customHeight="1" x14ac:dyDescent="0.2">
      <c r="E157" s="3"/>
      <c r="F157" s="266"/>
      <c r="G157" s="212"/>
      <c r="H157" s="212"/>
      <c r="I157" s="212"/>
    </row>
    <row r="158" spans="5:9" ht="14.25" customHeight="1" x14ac:dyDescent="0.2">
      <c r="E158" s="3"/>
      <c r="F158" s="266"/>
      <c r="G158" s="212"/>
      <c r="H158" s="212"/>
      <c r="I158" s="212"/>
    </row>
    <row r="159" spans="5:9" ht="14.25" customHeight="1" x14ac:dyDescent="0.2">
      <c r="E159" s="3"/>
      <c r="F159" s="266"/>
      <c r="G159" s="212"/>
      <c r="H159" s="212"/>
      <c r="I159" s="212"/>
    </row>
    <row r="160" spans="5:9" ht="14.25" customHeight="1" x14ac:dyDescent="0.2">
      <c r="E160" s="3"/>
      <c r="F160" s="266"/>
      <c r="G160" s="212"/>
      <c r="H160" s="212"/>
      <c r="I160" s="212"/>
    </row>
    <row r="161" spans="5:9" ht="14.25" customHeight="1" x14ac:dyDescent="0.2">
      <c r="E161" s="3"/>
      <c r="F161" s="266"/>
      <c r="G161" s="212"/>
      <c r="H161" s="212"/>
      <c r="I161" s="212"/>
    </row>
    <row r="162" spans="5:9" ht="14.25" customHeight="1" x14ac:dyDescent="0.2">
      <c r="E162" s="3"/>
      <c r="F162" s="266"/>
      <c r="G162" s="212"/>
      <c r="H162" s="212"/>
      <c r="I162" s="212"/>
    </row>
    <row r="163" spans="5:9" ht="14.25" customHeight="1" x14ac:dyDescent="0.2">
      <c r="E163" s="3"/>
      <c r="F163" s="266"/>
      <c r="G163" s="212"/>
      <c r="H163" s="212"/>
      <c r="I163" s="212"/>
    </row>
    <row r="164" spans="5:9" ht="14.25" customHeight="1" x14ac:dyDescent="0.2">
      <c r="E164" s="3"/>
      <c r="F164" s="266"/>
      <c r="G164" s="212"/>
      <c r="H164" s="212"/>
      <c r="I164" s="212"/>
    </row>
    <row r="165" spans="5:9" ht="14.25" customHeight="1" x14ac:dyDescent="0.2">
      <c r="E165" s="3"/>
      <c r="F165" s="266"/>
      <c r="G165" s="212"/>
      <c r="H165" s="212"/>
      <c r="I165" s="212"/>
    </row>
    <row r="166" spans="5:9" ht="14.25" customHeight="1" x14ac:dyDescent="0.2">
      <c r="E166" s="3"/>
      <c r="F166" s="266"/>
      <c r="G166" s="212"/>
      <c r="H166" s="212"/>
      <c r="I166" s="212"/>
    </row>
    <row r="167" spans="5:9" ht="14.25" customHeight="1" x14ac:dyDescent="0.2">
      <c r="E167" s="3"/>
      <c r="F167" s="266"/>
      <c r="G167" s="212"/>
      <c r="H167" s="212"/>
      <c r="I167" s="212"/>
    </row>
    <row r="168" spans="5:9" ht="14.25" customHeight="1" x14ac:dyDescent="0.2">
      <c r="E168" s="3"/>
      <c r="F168" s="266"/>
      <c r="G168" s="212"/>
      <c r="H168" s="212"/>
      <c r="I168" s="212"/>
    </row>
    <row r="169" spans="5:9" ht="14.25" customHeight="1" x14ac:dyDescent="0.2">
      <c r="E169" s="3"/>
      <c r="F169" s="266"/>
      <c r="G169" s="212"/>
      <c r="H169" s="212"/>
      <c r="I169" s="212"/>
    </row>
    <row r="170" spans="5:9" ht="14.25" customHeight="1" x14ac:dyDescent="0.2">
      <c r="E170" s="3"/>
      <c r="F170" s="266"/>
      <c r="G170" s="212"/>
      <c r="H170" s="212"/>
      <c r="I170" s="212"/>
    </row>
    <row r="171" spans="5:9" ht="14.25" customHeight="1" x14ac:dyDescent="0.2">
      <c r="E171" s="3"/>
      <c r="F171" s="266"/>
      <c r="G171" s="212"/>
      <c r="H171" s="212"/>
      <c r="I171" s="212"/>
    </row>
    <row r="172" spans="5:9" ht="14.25" customHeight="1" x14ac:dyDescent="0.2">
      <c r="E172" s="3"/>
      <c r="F172" s="266"/>
      <c r="G172" s="212"/>
      <c r="H172" s="212"/>
      <c r="I172" s="212"/>
    </row>
    <row r="173" spans="5:9" ht="14.25" customHeight="1" x14ac:dyDescent="0.2">
      <c r="E173" s="3"/>
      <c r="F173" s="266"/>
      <c r="G173" s="212"/>
      <c r="H173" s="212"/>
      <c r="I173" s="212"/>
    </row>
    <row r="174" spans="5:9" ht="14.25" customHeight="1" x14ac:dyDescent="0.2">
      <c r="E174" s="3"/>
      <c r="F174" s="266"/>
      <c r="G174" s="212"/>
      <c r="H174" s="212"/>
      <c r="I174" s="212"/>
    </row>
    <row r="175" spans="5:9" ht="14.25" customHeight="1" x14ac:dyDescent="0.2">
      <c r="E175" s="3"/>
      <c r="F175" s="266"/>
      <c r="G175" s="212"/>
      <c r="H175" s="212"/>
      <c r="I175" s="212"/>
    </row>
    <row r="176" spans="5:9" ht="14.25" customHeight="1" x14ac:dyDescent="0.2">
      <c r="E176" s="3"/>
      <c r="F176" s="266"/>
      <c r="G176" s="212"/>
      <c r="H176" s="212"/>
      <c r="I176" s="212"/>
    </row>
    <row r="177" spans="5:9" ht="14.25" customHeight="1" x14ac:dyDescent="0.2">
      <c r="E177" s="3"/>
      <c r="F177" s="266"/>
      <c r="G177" s="212"/>
      <c r="H177" s="212"/>
      <c r="I177" s="212"/>
    </row>
    <row r="178" spans="5:9" ht="14.25" customHeight="1" x14ac:dyDescent="0.2">
      <c r="E178" s="3"/>
      <c r="F178" s="266"/>
      <c r="G178" s="212"/>
      <c r="H178" s="212"/>
      <c r="I178" s="212"/>
    </row>
    <row r="179" spans="5:9" ht="14.25" customHeight="1" x14ac:dyDescent="0.2">
      <c r="E179" s="3"/>
      <c r="F179" s="266"/>
      <c r="G179" s="212"/>
      <c r="H179" s="212"/>
      <c r="I179" s="212"/>
    </row>
    <row r="180" spans="5:9" ht="14.25" customHeight="1" x14ac:dyDescent="0.2">
      <c r="E180" s="3"/>
      <c r="F180" s="266"/>
      <c r="G180" s="212"/>
      <c r="H180" s="212"/>
      <c r="I180" s="212"/>
    </row>
    <row r="181" spans="5:9" ht="14.25" customHeight="1" x14ac:dyDescent="0.2">
      <c r="E181" s="3"/>
      <c r="F181" s="266"/>
      <c r="G181" s="212"/>
      <c r="H181" s="212"/>
      <c r="I181" s="212"/>
    </row>
    <row r="182" spans="5:9" ht="14.25" customHeight="1" x14ac:dyDescent="0.2">
      <c r="E182" s="3"/>
      <c r="F182" s="266"/>
      <c r="G182" s="212"/>
      <c r="H182" s="212"/>
      <c r="I182" s="212"/>
    </row>
    <row r="183" spans="5:9" ht="14.25" customHeight="1" x14ac:dyDescent="0.2">
      <c r="E183" s="3"/>
      <c r="F183" s="266"/>
      <c r="G183" s="212"/>
      <c r="H183" s="212"/>
      <c r="I183" s="212"/>
    </row>
    <row r="184" spans="5:9" ht="14.25" customHeight="1" x14ac:dyDescent="0.2">
      <c r="E184" s="3"/>
      <c r="F184" s="266"/>
      <c r="G184" s="212"/>
      <c r="H184" s="212"/>
      <c r="I184" s="212"/>
    </row>
    <row r="185" spans="5:9" ht="14.25" customHeight="1" x14ac:dyDescent="0.2">
      <c r="E185" s="3"/>
      <c r="F185" s="266"/>
      <c r="G185" s="212"/>
      <c r="H185" s="212"/>
      <c r="I185" s="212"/>
    </row>
    <row r="186" spans="5:9" ht="14.25" customHeight="1" x14ac:dyDescent="0.2">
      <c r="E186" s="3"/>
      <c r="F186" s="266"/>
      <c r="G186" s="212"/>
      <c r="H186" s="212"/>
      <c r="I186" s="212"/>
    </row>
    <row r="187" spans="5:9" ht="14.25" customHeight="1" x14ac:dyDescent="0.2">
      <c r="E187" s="3"/>
      <c r="F187" s="266"/>
      <c r="G187" s="212"/>
      <c r="H187" s="212"/>
      <c r="I187" s="212"/>
    </row>
    <row r="188" spans="5:9" ht="14.25" customHeight="1" x14ac:dyDescent="0.2">
      <c r="E188" s="3"/>
      <c r="F188" s="266"/>
      <c r="G188" s="212"/>
      <c r="H188" s="212"/>
      <c r="I188" s="212"/>
    </row>
    <row r="189" spans="5:9" ht="14.25" customHeight="1" x14ac:dyDescent="0.2">
      <c r="E189" s="3"/>
      <c r="F189" s="266"/>
      <c r="G189" s="212"/>
      <c r="H189" s="212"/>
      <c r="I189" s="212"/>
    </row>
    <row r="190" spans="5:9" ht="14.25" customHeight="1" x14ac:dyDescent="0.2">
      <c r="E190" s="3"/>
      <c r="F190" s="266"/>
      <c r="G190" s="212"/>
      <c r="H190" s="212"/>
      <c r="I190" s="212"/>
    </row>
    <row r="191" spans="5:9" ht="14.25" customHeight="1" x14ac:dyDescent="0.2">
      <c r="E191" s="3"/>
      <c r="F191" s="266"/>
      <c r="G191" s="212"/>
      <c r="H191" s="212"/>
      <c r="I191" s="212"/>
    </row>
    <row r="192" spans="5:9" ht="14.25" customHeight="1" x14ac:dyDescent="0.2">
      <c r="E192" s="3"/>
      <c r="F192" s="266"/>
      <c r="G192" s="212"/>
      <c r="H192" s="212"/>
      <c r="I192" s="212"/>
    </row>
    <row r="193" spans="5:9" ht="14.25" customHeight="1" x14ac:dyDescent="0.2">
      <c r="E193" s="3"/>
      <c r="F193" s="266"/>
      <c r="G193" s="212"/>
      <c r="H193" s="212"/>
      <c r="I193" s="212"/>
    </row>
    <row r="194" spans="5:9" ht="14.25" customHeight="1" x14ac:dyDescent="0.2">
      <c r="E194" s="3"/>
      <c r="F194" s="266"/>
      <c r="G194" s="212"/>
      <c r="H194" s="212"/>
      <c r="I194" s="212"/>
    </row>
    <row r="195" spans="5:9" ht="14.25" customHeight="1" x14ac:dyDescent="0.2">
      <c r="E195" s="3"/>
      <c r="F195" s="266"/>
      <c r="G195" s="212"/>
      <c r="H195" s="212"/>
      <c r="I195" s="212"/>
    </row>
    <row r="196" spans="5:9" ht="14.25" customHeight="1" x14ac:dyDescent="0.2">
      <c r="E196" s="3"/>
      <c r="F196" s="266"/>
      <c r="G196" s="212"/>
      <c r="H196" s="212"/>
      <c r="I196" s="212"/>
    </row>
    <row r="197" spans="5:9" ht="14.25" customHeight="1" x14ac:dyDescent="0.2">
      <c r="E197" s="3"/>
      <c r="F197" s="266"/>
      <c r="G197" s="212"/>
      <c r="H197" s="212"/>
      <c r="I197" s="212"/>
    </row>
    <row r="198" spans="5:9" ht="14.25" customHeight="1" x14ac:dyDescent="0.2">
      <c r="E198" s="3"/>
      <c r="F198" s="266"/>
      <c r="G198" s="212"/>
      <c r="H198" s="212"/>
      <c r="I198" s="212"/>
    </row>
    <row r="199" spans="5:9" ht="14.25" customHeight="1" x14ac:dyDescent="0.2">
      <c r="E199" s="3"/>
      <c r="F199" s="266"/>
      <c r="G199" s="212"/>
      <c r="H199" s="212"/>
      <c r="I199" s="212"/>
    </row>
    <row r="200" spans="5:9" ht="14.25" customHeight="1" x14ac:dyDescent="0.2">
      <c r="E200" s="3"/>
      <c r="F200" s="266"/>
      <c r="G200" s="212"/>
      <c r="H200" s="212"/>
      <c r="I200" s="212"/>
    </row>
    <row r="201" spans="5:9" ht="14.25" customHeight="1" x14ac:dyDescent="0.2">
      <c r="E201" s="3"/>
      <c r="F201" s="266"/>
      <c r="G201" s="212"/>
      <c r="H201" s="212"/>
      <c r="I201" s="212"/>
    </row>
    <row r="202" spans="5:9" ht="14.25" customHeight="1" x14ac:dyDescent="0.2">
      <c r="E202" s="3"/>
      <c r="F202" s="266"/>
      <c r="G202" s="212"/>
      <c r="H202" s="212"/>
      <c r="I202" s="212"/>
    </row>
    <row r="203" spans="5:9" ht="14.25" customHeight="1" x14ac:dyDescent="0.2">
      <c r="E203" s="3"/>
      <c r="F203" s="266"/>
      <c r="G203" s="212"/>
      <c r="H203" s="212"/>
      <c r="I203" s="212"/>
    </row>
    <row r="204" spans="5:9" ht="14.25" customHeight="1" x14ac:dyDescent="0.2">
      <c r="E204" s="3"/>
      <c r="F204" s="266"/>
      <c r="G204" s="212"/>
      <c r="H204" s="212"/>
      <c r="I204" s="212"/>
    </row>
    <row r="205" spans="5:9" ht="14.25" customHeight="1" x14ac:dyDescent="0.2">
      <c r="E205" s="3"/>
      <c r="F205" s="266"/>
      <c r="G205" s="212"/>
      <c r="H205" s="212"/>
      <c r="I205" s="212"/>
    </row>
    <row r="206" spans="5:9" ht="14.25" customHeight="1" x14ac:dyDescent="0.2">
      <c r="E206" s="3"/>
      <c r="F206" s="266"/>
      <c r="G206" s="212"/>
      <c r="H206" s="212"/>
      <c r="I206" s="212"/>
    </row>
    <row r="207" spans="5:9" ht="14.25" customHeight="1" x14ac:dyDescent="0.2">
      <c r="E207" s="3"/>
      <c r="F207" s="266"/>
      <c r="G207" s="212"/>
      <c r="H207" s="212"/>
      <c r="I207" s="212"/>
    </row>
    <row r="208" spans="5:9" ht="14.25" customHeight="1" x14ac:dyDescent="0.2">
      <c r="E208" s="3"/>
      <c r="F208" s="266"/>
      <c r="G208" s="212"/>
      <c r="H208" s="212"/>
      <c r="I208" s="212"/>
    </row>
    <row r="209" spans="5:9" ht="14.25" customHeight="1" x14ac:dyDescent="0.2">
      <c r="E209" s="3"/>
      <c r="F209" s="266"/>
      <c r="G209" s="212"/>
      <c r="H209" s="212"/>
      <c r="I209" s="212"/>
    </row>
    <row r="210" spans="5:9" ht="14.25" customHeight="1" x14ac:dyDescent="0.2">
      <c r="E210" s="3"/>
      <c r="F210" s="266"/>
      <c r="G210" s="212"/>
      <c r="H210" s="212"/>
      <c r="I210" s="212"/>
    </row>
    <row r="211" spans="5:9" ht="14.25" customHeight="1" x14ac:dyDescent="0.2">
      <c r="E211" s="3"/>
      <c r="F211" s="266"/>
      <c r="G211" s="212"/>
      <c r="H211" s="212"/>
      <c r="I211" s="212"/>
    </row>
    <row r="212" spans="5:9" ht="14.25" customHeight="1" x14ac:dyDescent="0.2">
      <c r="E212" s="3"/>
      <c r="F212" s="266"/>
      <c r="G212" s="212"/>
      <c r="H212" s="212"/>
      <c r="I212" s="212"/>
    </row>
    <row r="213" spans="5:9" ht="14.25" customHeight="1" x14ac:dyDescent="0.2">
      <c r="E213" s="3"/>
      <c r="F213" s="266"/>
      <c r="G213" s="212"/>
      <c r="H213" s="212"/>
      <c r="I213" s="212"/>
    </row>
    <row r="214" spans="5:9" ht="14.25" customHeight="1" x14ac:dyDescent="0.2">
      <c r="E214" s="3"/>
      <c r="F214" s="266"/>
      <c r="G214" s="212"/>
      <c r="H214" s="212"/>
      <c r="I214" s="212"/>
    </row>
    <row r="215" spans="5:9" ht="14.25" customHeight="1" x14ac:dyDescent="0.2">
      <c r="E215" s="3"/>
      <c r="F215" s="266"/>
      <c r="G215" s="212"/>
      <c r="H215" s="212"/>
      <c r="I215" s="212"/>
    </row>
    <row r="216" spans="5:9" ht="14.25" customHeight="1" x14ac:dyDescent="0.2">
      <c r="E216" s="3"/>
      <c r="F216" s="266"/>
      <c r="G216" s="212"/>
      <c r="H216" s="212"/>
      <c r="I216" s="212"/>
    </row>
    <row r="217" spans="5:9" ht="14.25" customHeight="1" x14ac:dyDescent="0.2">
      <c r="E217" s="3"/>
      <c r="F217" s="266"/>
      <c r="G217" s="212"/>
      <c r="H217" s="212"/>
      <c r="I217" s="212"/>
    </row>
    <row r="218" spans="5:9" ht="14.25" customHeight="1" x14ac:dyDescent="0.2">
      <c r="E218" s="3"/>
      <c r="F218" s="266"/>
      <c r="G218" s="212"/>
      <c r="H218" s="212"/>
      <c r="I218" s="212"/>
    </row>
    <row r="219" spans="5:9" ht="14.25" customHeight="1" x14ac:dyDescent="0.2">
      <c r="E219" s="3"/>
      <c r="F219" s="266"/>
      <c r="G219" s="212"/>
      <c r="H219" s="212"/>
      <c r="I219" s="212"/>
    </row>
    <row r="220" spans="5:9" ht="14.25" customHeight="1" x14ac:dyDescent="0.2">
      <c r="E220" s="3"/>
      <c r="F220" s="266"/>
      <c r="G220" s="212"/>
      <c r="H220" s="212"/>
      <c r="I220" s="212"/>
    </row>
    <row r="221" spans="5:9" ht="14.25" customHeight="1" x14ac:dyDescent="0.2">
      <c r="E221" s="3"/>
      <c r="F221" s="266"/>
      <c r="G221" s="212"/>
      <c r="H221" s="212"/>
      <c r="I221" s="212"/>
    </row>
    <row r="222" spans="5:9" ht="14.25" customHeight="1" x14ac:dyDescent="0.2">
      <c r="E222" s="3"/>
      <c r="F222" s="266"/>
      <c r="G222" s="212"/>
      <c r="H222" s="212"/>
      <c r="I222" s="212"/>
    </row>
    <row r="223" spans="5:9" ht="14.25" customHeight="1" x14ac:dyDescent="0.2">
      <c r="E223" s="3"/>
      <c r="F223" s="266"/>
      <c r="G223" s="212"/>
      <c r="H223" s="212"/>
      <c r="I223" s="212"/>
    </row>
    <row r="224" spans="5:9" ht="14.25" customHeight="1" x14ac:dyDescent="0.2">
      <c r="E224" s="3"/>
      <c r="F224" s="266"/>
      <c r="G224" s="212"/>
      <c r="H224" s="212"/>
      <c r="I224" s="212"/>
    </row>
    <row r="225" spans="5:9" ht="14.25" customHeight="1" x14ac:dyDescent="0.2">
      <c r="E225" s="3"/>
      <c r="F225" s="266"/>
      <c r="G225" s="212"/>
      <c r="H225" s="212"/>
      <c r="I225" s="212"/>
    </row>
    <row r="226" spans="5:9" ht="14.25" customHeight="1" x14ac:dyDescent="0.2">
      <c r="E226" s="3"/>
      <c r="F226" s="266"/>
      <c r="G226" s="212"/>
      <c r="H226" s="212"/>
      <c r="I226" s="212"/>
    </row>
    <row r="227" spans="5:9" ht="14.25" customHeight="1" x14ac:dyDescent="0.2">
      <c r="E227" s="3"/>
      <c r="F227" s="266"/>
      <c r="G227" s="212"/>
      <c r="H227" s="212"/>
      <c r="I227" s="212"/>
    </row>
    <row r="228" spans="5:9" ht="14.25" customHeight="1" x14ac:dyDescent="0.2">
      <c r="E228" s="3"/>
      <c r="F228" s="266"/>
      <c r="G228" s="212"/>
      <c r="H228" s="212"/>
      <c r="I228" s="212"/>
    </row>
    <row r="229" spans="5:9" ht="14.25" customHeight="1" x14ac:dyDescent="0.2">
      <c r="E229" s="3"/>
      <c r="F229" s="266"/>
      <c r="G229" s="212"/>
      <c r="H229" s="212"/>
      <c r="I229" s="212"/>
    </row>
    <row r="230" spans="5:9" ht="14.25" customHeight="1" x14ac:dyDescent="0.2">
      <c r="E230" s="3"/>
      <c r="F230" s="266"/>
      <c r="G230" s="212"/>
      <c r="H230" s="212"/>
      <c r="I230" s="212"/>
    </row>
    <row r="231" spans="5:9" ht="14.25" customHeight="1" x14ac:dyDescent="0.2">
      <c r="E231" s="3"/>
      <c r="F231" s="266"/>
      <c r="G231" s="212"/>
      <c r="H231" s="212"/>
      <c r="I231" s="212"/>
    </row>
    <row r="232" spans="5:9" ht="14.25" customHeight="1" x14ac:dyDescent="0.2">
      <c r="E232" s="3"/>
      <c r="F232" s="266"/>
      <c r="G232" s="212"/>
      <c r="H232" s="212"/>
      <c r="I232" s="212"/>
    </row>
    <row r="233" spans="5:9" ht="14.25" customHeight="1" x14ac:dyDescent="0.2">
      <c r="E233" s="3"/>
      <c r="F233" s="266"/>
      <c r="G233" s="212"/>
      <c r="H233" s="212"/>
      <c r="I233" s="212"/>
    </row>
    <row r="234" spans="5:9" ht="14.25" customHeight="1" x14ac:dyDescent="0.2">
      <c r="E234" s="3"/>
      <c r="F234" s="266"/>
      <c r="G234" s="212"/>
      <c r="H234" s="212"/>
      <c r="I234" s="212"/>
    </row>
    <row r="235" spans="5:9" ht="14.25" customHeight="1" x14ac:dyDescent="0.2">
      <c r="E235" s="3"/>
      <c r="F235" s="266"/>
      <c r="G235" s="212"/>
      <c r="H235" s="212"/>
      <c r="I235" s="212"/>
    </row>
    <row r="236" spans="5:9" ht="14.25" customHeight="1" x14ac:dyDescent="0.2">
      <c r="E236" s="3"/>
      <c r="F236" s="266"/>
      <c r="G236" s="212"/>
      <c r="H236" s="212"/>
      <c r="I236" s="212"/>
    </row>
    <row r="237" spans="5:9" ht="14.25" customHeight="1" x14ac:dyDescent="0.2">
      <c r="E237" s="3"/>
      <c r="F237" s="266"/>
      <c r="G237" s="212"/>
      <c r="H237" s="212"/>
      <c r="I237" s="212"/>
    </row>
    <row r="238" spans="5:9" ht="14.25" customHeight="1" x14ac:dyDescent="0.2">
      <c r="E238" s="3"/>
      <c r="F238" s="266"/>
      <c r="G238" s="212"/>
      <c r="H238" s="212"/>
      <c r="I238" s="212"/>
    </row>
    <row r="239" spans="5:9" ht="14.25" customHeight="1" x14ac:dyDescent="0.2">
      <c r="E239" s="3"/>
      <c r="F239" s="266"/>
      <c r="G239" s="212"/>
      <c r="H239" s="212"/>
      <c r="I239" s="212"/>
    </row>
    <row r="240" spans="5:9" ht="14.25" customHeight="1" x14ac:dyDescent="0.2">
      <c r="E240" s="3"/>
      <c r="F240" s="266"/>
      <c r="G240" s="212"/>
      <c r="H240" s="212"/>
      <c r="I240" s="212"/>
    </row>
    <row r="241" spans="5:9" ht="14.25" customHeight="1" x14ac:dyDescent="0.2">
      <c r="E241" s="3"/>
      <c r="F241" s="266"/>
      <c r="G241" s="212"/>
      <c r="H241" s="212"/>
      <c r="I241" s="212"/>
    </row>
    <row r="242" spans="5:9" ht="14.25" customHeight="1" x14ac:dyDescent="0.2">
      <c r="E242" s="3"/>
      <c r="F242" s="266"/>
      <c r="G242" s="212"/>
      <c r="H242" s="212"/>
      <c r="I242" s="212"/>
    </row>
    <row r="243" spans="5:9" ht="14.25" customHeight="1" x14ac:dyDescent="0.2">
      <c r="E243" s="3"/>
      <c r="F243" s="266"/>
      <c r="G243" s="212"/>
      <c r="H243" s="212"/>
      <c r="I243" s="212"/>
    </row>
    <row r="244" spans="5:9" ht="14.25" customHeight="1" x14ac:dyDescent="0.2">
      <c r="E244" s="3"/>
      <c r="F244" s="266"/>
      <c r="G244" s="212"/>
      <c r="H244" s="212"/>
      <c r="I244" s="212"/>
    </row>
    <row r="245" spans="5:9" ht="14.25" customHeight="1" x14ac:dyDescent="0.2">
      <c r="E245" s="3"/>
      <c r="F245" s="266"/>
      <c r="G245" s="212"/>
      <c r="H245" s="212"/>
      <c r="I245" s="212"/>
    </row>
    <row r="246" spans="5:9" ht="14.25" customHeight="1" x14ac:dyDescent="0.2">
      <c r="E246" s="3"/>
      <c r="F246" s="266"/>
      <c r="G246" s="212"/>
      <c r="H246" s="212"/>
      <c r="I246" s="212"/>
    </row>
    <row r="247" spans="5:9" ht="14.25" customHeight="1" x14ac:dyDescent="0.2">
      <c r="E247" s="3"/>
      <c r="F247" s="266"/>
      <c r="G247" s="212"/>
      <c r="H247" s="212"/>
      <c r="I247" s="212"/>
    </row>
    <row r="248" spans="5:9" ht="14.25" customHeight="1" x14ac:dyDescent="0.2">
      <c r="E248" s="3"/>
      <c r="F248" s="266"/>
      <c r="G248" s="212"/>
      <c r="H248" s="212"/>
      <c r="I248" s="212"/>
    </row>
    <row r="249" spans="5:9" ht="14.25" customHeight="1" x14ac:dyDescent="0.2">
      <c r="E249" s="3"/>
      <c r="F249" s="266"/>
      <c r="G249" s="212"/>
      <c r="H249" s="212"/>
      <c r="I249" s="212"/>
    </row>
    <row r="250" spans="5:9" ht="14.25" customHeight="1" x14ac:dyDescent="0.2">
      <c r="E250" s="3"/>
      <c r="F250" s="266"/>
      <c r="G250" s="212"/>
      <c r="H250" s="212"/>
      <c r="I250" s="212"/>
    </row>
    <row r="251" spans="5:9" ht="14.25" customHeight="1" x14ac:dyDescent="0.2">
      <c r="E251" s="3"/>
      <c r="F251" s="266"/>
      <c r="G251" s="212"/>
      <c r="H251" s="212"/>
      <c r="I251" s="212"/>
    </row>
    <row r="252" spans="5:9" ht="14.25" customHeight="1" x14ac:dyDescent="0.2">
      <c r="E252" s="3"/>
      <c r="F252" s="266"/>
      <c r="G252" s="212"/>
      <c r="H252" s="212"/>
      <c r="I252" s="212"/>
    </row>
    <row r="253" spans="5:9" ht="14.25" customHeight="1" x14ac:dyDescent="0.2">
      <c r="E253" s="3"/>
      <c r="F253" s="266"/>
      <c r="G253" s="212"/>
      <c r="H253" s="212"/>
      <c r="I253" s="212"/>
    </row>
    <row r="254" spans="5:9" ht="14.25" customHeight="1" x14ac:dyDescent="0.2">
      <c r="E254" s="3"/>
      <c r="F254" s="266"/>
      <c r="G254" s="212"/>
      <c r="H254" s="212"/>
      <c r="I254" s="212"/>
    </row>
    <row r="255" spans="5:9" ht="14.25" customHeight="1" x14ac:dyDescent="0.2">
      <c r="E255" s="3"/>
      <c r="F255" s="266"/>
      <c r="G255" s="212"/>
      <c r="H255" s="212"/>
      <c r="I255" s="212"/>
    </row>
    <row r="256" spans="5:9" ht="14.25" customHeight="1" x14ac:dyDescent="0.2">
      <c r="E256" s="3"/>
      <c r="F256" s="266"/>
      <c r="G256" s="212"/>
      <c r="H256" s="212"/>
      <c r="I256" s="212"/>
    </row>
    <row r="257" spans="5:9" ht="14.25" customHeight="1" x14ac:dyDescent="0.2">
      <c r="E257" s="3"/>
      <c r="F257" s="266"/>
      <c r="G257" s="212"/>
      <c r="H257" s="212"/>
      <c r="I257" s="212"/>
    </row>
    <row r="258" spans="5:9" ht="14.25" customHeight="1" x14ac:dyDescent="0.2">
      <c r="E258" s="3"/>
      <c r="F258" s="266"/>
      <c r="G258" s="212"/>
      <c r="H258" s="212"/>
      <c r="I258" s="212"/>
    </row>
    <row r="259" spans="5:9" ht="14.25" customHeight="1" x14ac:dyDescent="0.2">
      <c r="E259" s="3"/>
      <c r="F259" s="266"/>
      <c r="G259" s="212"/>
      <c r="H259" s="212"/>
      <c r="I259" s="212"/>
    </row>
    <row r="260" spans="5:9" ht="14.25" customHeight="1" x14ac:dyDescent="0.2">
      <c r="E260" s="3"/>
      <c r="F260" s="266"/>
      <c r="G260" s="212"/>
      <c r="H260" s="212"/>
      <c r="I260" s="212"/>
    </row>
    <row r="261" spans="5:9" ht="14.25" customHeight="1" x14ac:dyDescent="0.2">
      <c r="E261" s="3"/>
      <c r="F261" s="266"/>
      <c r="G261" s="212"/>
      <c r="H261" s="212"/>
      <c r="I261" s="212"/>
    </row>
    <row r="262" spans="5:9" ht="14.25" customHeight="1" x14ac:dyDescent="0.2">
      <c r="E262" s="3"/>
      <c r="F262" s="266"/>
      <c r="G262" s="212"/>
      <c r="H262" s="212"/>
      <c r="I262" s="212"/>
    </row>
    <row r="263" spans="5:9" ht="14.25" customHeight="1" x14ac:dyDescent="0.2">
      <c r="E263" s="3"/>
      <c r="F263" s="266"/>
      <c r="G263" s="212"/>
      <c r="H263" s="212"/>
      <c r="I263" s="212"/>
    </row>
    <row r="264" spans="5:9" ht="14.25" customHeight="1" x14ac:dyDescent="0.2">
      <c r="E264" s="3"/>
      <c r="F264" s="266"/>
      <c r="G264" s="212"/>
      <c r="H264" s="212"/>
      <c r="I264" s="212"/>
    </row>
    <row r="265" spans="5:9" ht="14.25" customHeight="1" x14ac:dyDescent="0.2">
      <c r="E265" s="3"/>
      <c r="F265" s="266"/>
      <c r="G265" s="212"/>
      <c r="H265" s="212"/>
      <c r="I265" s="212"/>
    </row>
    <row r="266" spans="5:9" ht="14.25" customHeight="1" x14ac:dyDescent="0.2">
      <c r="E266" s="3"/>
      <c r="F266" s="266"/>
      <c r="G266" s="212"/>
      <c r="H266" s="212"/>
      <c r="I266" s="212"/>
    </row>
    <row r="267" spans="5:9" ht="14.25" customHeight="1" x14ac:dyDescent="0.2">
      <c r="E267" s="3"/>
      <c r="F267" s="266"/>
      <c r="G267" s="212"/>
      <c r="H267" s="212"/>
      <c r="I267" s="212"/>
    </row>
    <row r="268" spans="5:9" ht="14.25" customHeight="1" x14ac:dyDescent="0.2">
      <c r="E268" s="3"/>
      <c r="F268" s="266"/>
      <c r="G268" s="212"/>
      <c r="H268" s="212"/>
      <c r="I268" s="212"/>
    </row>
    <row r="269" spans="5:9" ht="14.25" customHeight="1" x14ac:dyDescent="0.2">
      <c r="E269" s="3"/>
      <c r="F269" s="266"/>
      <c r="G269" s="212"/>
      <c r="H269" s="212"/>
      <c r="I269" s="212"/>
    </row>
    <row r="270" spans="5:9" ht="14.25" customHeight="1" x14ac:dyDescent="0.2">
      <c r="E270" s="3"/>
      <c r="F270" s="266"/>
      <c r="G270" s="212"/>
      <c r="H270" s="212"/>
      <c r="I270" s="212"/>
    </row>
    <row r="271" spans="5:9" ht="14.25" customHeight="1" x14ac:dyDescent="0.2">
      <c r="E271" s="3"/>
      <c r="F271" s="266"/>
      <c r="G271" s="212"/>
      <c r="H271" s="212"/>
      <c r="I271" s="212"/>
    </row>
    <row r="272" spans="5:9" ht="14.25" customHeight="1" x14ac:dyDescent="0.2">
      <c r="E272" s="3"/>
      <c r="F272" s="266"/>
      <c r="G272" s="212"/>
      <c r="H272" s="212"/>
      <c r="I272" s="212"/>
    </row>
    <row r="273" spans="5:9" ht="14.25" customHeight="1" x14ac:dyDescent="0.2">
      <c r="E273" s="3"/>
      <c r="F273" s="266"/>
      <c r="G273" s="212"/>
      <c r="H273" s="212"/>
      <c r="I273" s="212"/>
    </row>
    <row r="274" spans="5:9" ht="14.25" customHeight="1" x14ac:dyDescent="0.2">
      <c r="E274" s="3"/>
      <c r="F274" s="266"/>
      <c r="G274" s="212"/>
      <c r="H274" s="212"/>
      <c r="I274" s="212"/>
    </row>
    <row r="275" spans="5:9" ht="14.25" customHeight="1" x14ac:dyDescent="0.2">
      <c r="E275" s="3"/>
      <c r="F275" s="266"/>
      <c r="G275" s="212"/>
      <c r="H275" s="212"/>
      <c r="I275" s="212"/>
    </row>
    <row r="276" spans="5:9" ht="14.25" customHeight="1" x14ac:dyDescent="0.2">
      <c r="E276" s="3"/>
      <c r="F276" s="266"/>
      <c r="G276" s="212"/>
      <c r="H276" s="212"/>
      <c r="I276" s="212"/>
    </row>
    <row r="277" spans="5:9" ht="14.25" customHeight="1" x14ac:dyDescent="0.2">
      <c r="E277" s="3"/>
      <c r="F277" s="266"/>
      <c r="G277" s="212"/>
      <c r="H277" s="212"/>
      <c r="I277" s="212"/>
    </row>
    <row r="278" spans="5:9" ht="14.25" customHeight="1" x14ac:dyDescent="0.2">
      <c r="E278" s="3"/>
      <c r="F278" s="266"/>
      <c r="G278" s="212"/>
      <c r="H278" s="212"/>
      <c r="I278" s="212"/>
    </row>
    <row r="279" spans="5:9" ht="14.25" customHeight="1" x14ac:dyDescent="0.2">
      <c r="E279" s="3"/>
      <c r="F279" s="266"/>
      <c r="G279" s="212"/>
      <c r="H279" s="212"/>
      <c r="I279" s="212"/>
    </row>
    <row r="280" spans="5:9" ht="14.25" customHeight="1" x14ac:dyDescent="0.2">
      <c r="E280" s="3"/>
      <c r="F280" s="266"/>
      <c r="G280" s="212"/>
      <c r="H280" s="212"/>
      <c r="I280" s="212"/>
    </row>
    <row r="281" spans="5:9" ht="14.25" customHeight="1" x14ac:dyDescent="0.2">
      <c r="E281" s="3"/>
      <c r="F281" s="266"/>
      <c r="G281" s="212"/>
      <c r="H281" s="212"/>
      <c r="I281" s="212"/>
    </row>
    <row r="282" spans="5:9" ht="14.25" customHeight="1" x14ac:dyDescent="0.2">
      <c r="E282" s="3"/>
      <c r="F282" s="266"/>
      <c r="G282" s="212"/>
      <c r="H282" s="212"/>
      <c r="I282" s="212"/>
    </row>
    <row r="283" spans="5:9" ht="14.25" customHeight="1" x14ac:dyDescent="0.2">
      <c r="E283" s="3"/>
      <c r="F283" s="266"/>
      <c r="G283" s="212"/>
      <c r="H283" s="212"/>
      <c r="I283" s="212"/>
    </row>
    <row r="284" spans="5:9" ht="14.25" customHeight="1" x14ac:dyDescent="0.2">
      <c r="E284" s="3"/>
      <c r="F284" s="266"/>
      <c r="G284" s="212"/>
      <c r="H284" s="212"/>
      <c r="I284" s="212"/>
    </row>
    <row r="285" spans="5:9" ht="14.25" customHeight="1" x14ac:dyDescent="0.2">
      <c r="E285" s="3"/>
      <c r="F285" s="266"/>
      <c r="G285" s="212"/>
      <c r="H285" s="212"/>
      <c r="I285" s="212"/>
    </row>
    <row r="286" spans="5:9" ht="14.25" customHeight="1" x14ac:dyDescent="0.2">
      <c r="E286" s="3"/>
      <c r="F286" s="266"/>
      <c r="G286" s="212"/>
      <c r="H286" s="212"/>
      <c r="I286" s="212"/>
    </row>
    <row r="287" spans="5:9" ht="14.25" customHeight="1" x14ac:dyDescent="0.2">
      <c r="E287" s="3"/>
      <c r="F287" s="266"/>
      <c r="G287" s="212"/>
      <c r="H287" s="212"/>
      <c r="I287" s="212"/>
    </row>
    <row r="288" spans="5:9" ht="14.25" customHeight="1" x14ac:dyDescent="0.2">
      <c r="E288" s="3"/>
      <c r="F288" s="266"/>
      <c r="G288" s="212"/>
      <c r="H288" s="212"/>
      <c r="I288" s="212"/>
    </row>
    <row r="289" spans="5:9" ht="14.25" customHeight="1" x14ac:dyDescent="0.2">
      <c r="E289" s="3"/>
      <c r="F289" s="266"/>
      <c r="G289" s="212"/>
      <c r="H289" s="212"/>
      <c r="I289" s="212"/>
    </row>
    <row r="290" spans="5:9" ht="14.25" customHeight="1" x14ac:dyDescent="0.2">
      <c r="E290" s="3"/>
      <c r="F290" s="266"/>
      <c r="G290" s="212"/>
      <c r="H290" s="212"/>
      <c r="I290" s="212"/>
    </row>
    <row r="291" spans="5:9" ht="14.25" customHeight="1" x14ac:dyDescent="0.2">
      <c r="E291" s="3"/>
      <c r="F291" s="266"/>
      <c r="G291" s="212"/>
      <c r="H291" s="212"/>
      <c r="I291" s="212"/>
    </row>
    <row r="292" spans="5:9" ht="14.25" customHeight="1" x14ac:dyDescent="0.2">
      <c r="E292" s="3"/>
      <c r="F292" s="266"/>
      <c r="G292" s="212"/>
      <c r="H292" s="212"/>
      <c r="I292" s="212"/>
    </row>
    <row r="293" spans="5:9" ht="14.25" customHeight="1" x14ac:dyDescent="0.2">
      <c r="E293" s="3"/>
      <c r="F293" s="266"/>
      <c r="G293" s="212"/>
      <c r="H293" s="212"/>
      <c r="I293" s="212"/>
    </row>
    <row r="294" spans="5:9" ht="14.25" customHeight="1" x14ac:dyDescent="0.2">
      <c r="E294" s="3"/>
      <c r="F294" s="266"/>
      <c r="G294" s="212"/>
      <c r="H294" s="212"/>
      <c r="I294" s="212"/>
    </row>
    <row r="295" spans="5:9" ht="14.25" customHeight="1" x14ac:dyDescent="0.2">
      <c r="E295" s="3"/>
      <c r="F295" s="266"/>
      <c r="G295" s="212"/>
      <c r="H295" s="212"/>
      <c r="I295" s="212"/>
    </row>
    <row r="296" spans="5:9" ht="14.25" customHeight="1" x14ac:dyDescent="0.2">
      <c r="E296" s="3"/>
      <c r="F296" s="266"/>
      <c r="G296" s="212"/>
      <c r="H296" s="212"/>
      <c r="I296" s="212"/>
    </row>
    <row r="297" spans="5:9" ht="14.25" customHeight="1" x14ac:dyDescent="0.2">
      <c r="E297" s="3"/>
      <c r="F297" s="266"/>
      <c r="G297" s="212"/>
      <c r="H297" s="212"/>
      <c r="I297" s="212"/>
    </row>
    <row r="298" spans="5:9" ht="14.25" customHeight="1" x14ac:dyDescent="0.2">
      <c r="E298" s="3"/>
      <c r="F298" s="266"/>
      <c r="G298" s="212"/>
      <c r="H298" s="212"/>
      <c r="I298" s="212"/>
    </row>
    <row r="299" spans="5:9" ht="14.25" customHeight="1" x14ac:dyDescent="0.2">
      <c r="E299" s="3"/>
      <c r="F299" s="266"/>
      <c r="G299" s="212"/>
      <c r="H299" s="212"/>
      <c r="I299" s="212"/>
    </row>
    <row r="300" spans="5:9" ht="14.25" customHeight="1" x14ac:dyDescent="0.2">
      <c r="E300" s="3"/>
      <c r="F300" s="266"/>
      <c r="G300" s="212"/>
      <c r="H300" s="212"/>
      <c r="I300" s="212"/>
    </row>
    <row r="301" spans="5:9" ht="14.25" customHeight="1" x14ac:dyDescent="0.2">
      <c r="E301" s="3"/>
      <c r="F301" s="266"/>
      <c r="G301" s="212"/>
      <c r="H301" s="212"/>
      <c r="I301" s="212"/>
    </row>
    <row r="302" spans="5:9" ht="14.25" customHeight="1" x14ac:dyDescent="0.2">
      <c r="E302" s="3"/>
      <c r="F302" s="266"/>
      <c r="G302" s="212"/>
      <c r="H302" s="212"/>
      <c r="I302" s="212"/>
    </row>
    <row r="303" spans="5:9" ht="14.25" customHeight="1" x14ac:dyDescent="0.2">
      <c r="E303" s="3"/>
      <c r="F303" s="266"/>
      <c r="G303" s="212"/>
      <c r="H303" s="212"/>
      <c r="I303" s="212"/>
    </row>
    <row r="304" spans="5:9" ht="14.25" customHeight="1" x14ac:dyDescent="0.2">
      <c r="E304" s="3"/>
      <c r="F304" s="266"/>
      <c r="G304" s="212"/>
      <c r="H304" s="212"/>
      <c r="I304" s="212"/>
    </row>
    <row r="305" spans="5:9" ht="14.25" customHeight="1" x14ac:dyDescent="0.2">
      <c r="E305" s="3"/>
      <c r="F305" s="266"/>
      <c r="G305" s="212"/>
      <c r="H305" s="212"/>
      <c r="I305" s="212"/>
    </row>
    <row r="306" spans="5:9" ht="14.25" customHeight="1" x14ac:dyDescent="0.2">
      <c r="E306" s="3"/>
      <c r="F306" s="266"/>
      <c r="G306" s="212"/>
      <c r="H306" s="212"/>
      <c r="I306" s="212"/>
    </row>
    <row r="307" spans="5:9" ht="14.25" customHeight="1" x14ac:dyDescent="0.2">
      <c r="E307" s="3"/>
      <c r="F307" s="266"/>
      <c r="G307" s="212"/>
      <c r="H307" s="212"/>
      <c r="I307" s="212"/>
    </row>
    <row r="308" spans="5:9" ht="14.25" customHeight="1" x14ac:dyDescent="0.2">
      <c r="E308" s="3"/>
      <c r="F308" s="266"/>
      <c r="G308" s="212"/>
      <c r="H308" s="212"/>
      <c r="I308" s="212"/>
    </row>
    <row r="309" spans="5:9" ht="14.25" customHeight="1" x14ac:dyDescent="0.2">
      <c r="E309" s="3"/>
      <c r="F309" s="266"/>
      <c r="G309" s="212"/>
      <c r="H309" s="212"/>
      <c r="I309" s="212"/>
    </row>
    <row r="310" spans="5:9" ht="14.25" customHeight="1" x14ac:dyDescent="0.2">
      <c r="E310" s="3"/>
      <c r="F310" s="266"/>
      <c r="G310" s="212"/>
      <c r="H310" s="212"/>
      <c r="I310" s="212"/>
    </row>
    <row r="311" spans="5:9" ht="14.25" customHeight="1" x14ac:dyDescent="0.2">
      <c r="E311" s="3"/>
      <c r="F311" s="266"/>
      <c r="G311" s="212"/>
      <c r="H311" s="212"/>
      <c r="I311" s="212"/>
    </row>
    <row r="312" spans="5:9" ht="14.25" customHeight="1" x14ac:dyDescent="0.2">
      <c r="E312" s="3"/>
      <c r="F312" s="266"/>
      <c r="G312" s="212"/>
      <c r="H312" s="212"/>
      <c r="I312" s="212"/>
    </row>
    <row r="313" spans="5:9" ht="14.25" customHeight="1" x14ac:dyDescent="0.2">
      <c r="E313" s="3"/>
      <c r="F313" s="266"/>
      <c r="G313" s="212"/>
      <c r="H313" s="212"/>
      <c r="I313" s="212"/>
    </row>
    <row r="314" spans="5:9" ht="14.25" customHeight="1" x14ac:dyDescent="0.2">
      <c r="E314" s="3"/>
      <c r="F314" s="266"/>
      <c r="G314" s="212"/>
      <c r="H314" s="212"/>
      <c r="I314" s="212"/>
    </row>
    <row r="315" spans="5:9" ht="14.25" customHeight="1" x14ac:dyDescent="0.2">
      <c r="E315" s="3"/>
      <c r="F315" s="266"/>
      <c r="G315" s="212"/>
      <c r="H315" s="212"/>
      <c r="I315" s="212"/>
    </row>
    <row r="316" spans="5:9" ht="14.25" customHeight="1" x14ac:dyDescent="0.2">
      <c r="E316" s="3"/>
      <c r="F316" s="266"/>
      <c r="G316" s="212"/>
      <c r="H316" s="212"/>
      <c r="I316" s="212"/>
    </row>
    <row r="317" spans="5:9" ht="14.25" customHeight="1" x14ac:dyDescent="0.2">
      <c r="E317" s="3"/>
      <c r="F317" s="266"/>
      <c r="G317" s="212"/>
      <c r="H317" s="212"/>
      <c r="I317" s="212"/>
    </row>
    <row r="318" spans="5:9" ht="14.25" customHeight="1" x14ac:dyDescent="0.2">
      <c r="E318" s="3"/>
      <c r="F318" s="266"/>
      <c r="G318" s="212"/>
      <c r="H318" s="212"/>
      <c r="I318" s="212"/>
    </row>
    <row r="319" spans="5:9" ht="14.25" customHeight="1" x14ac:dyDescent="0.2">
      <c r="E319" s="3"/>
      <c r="F319" s="266"/>
      <c r="G319" s="212"/>
      <c r="H319" s="212"/>
      <c r="I319" s="212"/>
    </row>
    <row r="320" spans="5:9" ht="14.25" customHeight="1" x14ac:dyDescent="0.2">
      <c r="E320" s="3"/>
      <c r="F320" s="266"/>
      <c r="G320" s="212"/>
      <c r="H320" s="212"/>
      <c r="I320" s="212"/>
    </row>
    <row r="321" spans="5:9" ht="14.25" customHeight="1" x14ac:dyDescent="0.2">
      <c r="E321" s="3"/>
      <c r="F321" s="266"/>
      <c r="G321" s="212"/>
      <c r="H321" s="212"/>
      <c r="I321" s="212"/>
    </row>
    <row r="322" spans="5:9" ht="14.25" customHeight="1" x14ac:dyDescent="0.2">
      <c r="E322" s="3"/>
      <c r="F322" s="266"/>
      <c r="G322" s="212"/>
      <c r="H322" s="212"/>
      <c r="I322" s="212"/>
    </row>
    <row r="323" spans="5:9" ht="14.25" customHeight="1" x14ac:dyDescent="0.2">
      <c r="E323" s="3"/>
      <c r="F323" s="266"/>
      <c r="G323" s="212"/>
      <c r="H323" s="212"/>
      <c r="I323" s="212"/>
    </row>
    <row r="324" spans="5:9" ht="14.25" customHeight="1" x14ac:dyDescent="0.2">
      <c r="E324" s="3"/>
      <c r="F324" s="266"/>
      <c r="G324" s="212"/>
      <c r="H324" s="212"/>
      <c r="I324" s="212"/>
    </row>
    <row r="325" spans="5:9" ht="14.25" customHeight="1" x14ac:dyDescent="0.2">
      <c r="E325" s="3"/>
      <c r="F325" s="266"/>
      <c r="G325" s="212"/>
      <c r="H325" s="212"/>
      <c r="I325" s="212"/>
    </row>
    <row r="326" spans="5:9" ht="14.25" customHeight="1" x14ac:dyDescent="0.2">
      <c r="E326" s="3"/>
      <c r="F326" s="266"/>
      <c r="G326" s="212"/>
      <c r="H326" s="212"/>
      <c r="I326" s="212"/>
    </row>
    <row r="327" spans="5:9" ht="14.25" customHeight="1" x14ac:dyDescent="0.2">
      <c r="E327" s="3"/>
      <c r="F327" s="266"/>
      <c r="G327" s="212"/>
      <c r="H327" s="212"/>
      <c r="I327" s="212"/>
    </row>
    <row r="328" spans="5:9" ht="14.25" customHeight="1" x14ac:dyDescent="0.2">
      <c r="E328" s="3"/>
      <c r="F328" s="266"/>
      <c r="G328" s="212"/>
      <c r="H328" s="212"/>
      <c r="I328" s="212"/>
    </row>
    <row r="329" spans="5:9" ht="14.25" customHeight="1" x14ac:dyDescent="0.2">
      <c r="E329" s="3"/>
      <c r="F329" s="266"/>
      <c r="G329" s="212"/>
      <c r="H329" s="212"/>
      <c r="I329" s="212"/>
    </row>
    <row r="330" spans="5:9" ht="14.25" customHeight="1" x14ac:dyDescent="0.2">
      <c r="E330" s="3"/>
      <c r="F330" s="266"/>
      <c r="G330" s="212"/>
      <c r="H330" s="212"/>
      <c r="I330" s="212"/>
    </row>
    <row r="331" spans="5:9" ht="14.25" customHeight="1" x14ac:dyDescent="0.2">
      <c r="E331" s="3"/>
      <c r="F331" s="266"/>
      <c r="G331" s="212"/>
      <c r="H331" s="212"/>
      <c r="I331" s="212"/>
    </row>
    <row r="332" spans="5:9" ht="14.25" customHeight="1" x14ac:dyDescent="0.2">
      <c r="E332" s="3"/>
      <c r="F332" s="266"/>
      <c r="G332" s="212"/>
      <c r="H332" s="212"/>
      <c r="I332" s="212"/>
    </row>
    <row r="333" spans="5:9" ht="14.25" customHeight="1" x14ac:dyDescent="0.2">
      <c r="E333" s="3"/>
      <c r="F333" s="266"/>
      <c r="G333" s="212"/>
      <c r="H333" s="212"/>
      <c r="I333" s="212"/>
    </row>
    <row r="334" spans="5:9" ht="14.25" customHeight="1" x14ac:dyDescent="0.2">
      <c r="E334" s="3"/>
      <c r="F334" s="266"/>
      <c r="G334" s="212"/>
      <c r="H334" s="212"/>
      <c r="I334" s="212"/>
    </row>
    <row r="335" spans="5:9" ht="14.25" customHeight="1" x14ac:dyDescent="0.2">
      <c r="E335" s="3"/>
      <c r="F335" s="266"/>
      <c r="G335" s="212"/>
      <c r="H335" s="212"/>
      <c r="I335" s="212"/>
    </row>
    <row r="336" spans="5:9" ht="14.25" customHeight="1" x14ac:dyDescent="0.2">
      <c r="E336" s="3"/>
      <c r="F336" s="266"/>
      <c r="G336" s="212"/>
      <c r="H336" s="212"/>
      <c r="I336" s="212"/>
    </row>
    <row r="337" spans="5:9" ht="14.25" customHeight="1" x14ac:dyDescent="0.2">
      <c r="E337" s="3"/>
      <c r="F337" s="266"/>
      <c r="G337" s="212"/>
      <c r="H337" s="212"/>
      <c r="I337" s="212"/>
    </row>
    <row r="338" spans="5:9" ht="14.25" customHeight="1" x14ac:dyDescent="0.2">
      <c r="E338" s="3"/>
      <c r="F338" s="266"/>
      <c r="G338" s="212"/>
      <c r="H338" s="212"/>
      <c r="I338" s="212"/>
    </row>
    <row r="339" spans="5:9" ht="14.25" customHeight="1" x14ac:dyDescent="0.2">
      <c r="E339" s="3"/>
      <c r="F339" s="266"/>
      <c r="G339" s="212"/>
      <c r="H339" s="212"/>
      <c r="I339" s="212"/>
    </row>
    <row r="340" spans="5:9" ht="14.25" customHeight="1" x14ac:dyDescent="0.2">
      <c r="E340" s="3"/>
      <c r="F340" s="266"/>
      <c r="G340" s="212"/>
      <c r="H340" s="212"/>
      <c r="I340" s="212"/>
    </row>
    <row r="341" spans="5:9" ht="14.25" customHeight="1" x14ac:dyDescent="0.2">
      <c r="E341" s="3"/>
      <c r="F341" s="266"/>
      <c r="G341" s="212"/>
      <c r="H341" s="212"/>
      <c r="I341" s="212"/>
    </row>
    <row r="342" spans="5:9" ht="14.25" customHeight="1" x14ac:dyDescent="0.2">
      <c r="E342" s="3"/>
      <c r="F342" s="266"/>
      <c r="G342" s="212"/>
      <c r="H342" s="212"/>
      <c r="I342" s="212"/>
    </row>
    <row r="343" spans="5:9" ht="14.25" customHeight="1" x14ac:dyDescent="0.2">
      <c r="E343" s="3"/>
      <c r="F343" s="266"/>
      <c r="G343" s="212"/>
      <c r="H343" s="212"/>
      <c r="I343" s="212"/>
    </row>
    <row r="344" spans="5:9" ht="14.25" customHeight="1" x14ac:dyDescent="0.2">
      <c r="E344" s="3"/>
      <c r="F344" s="266"/>
      <c r="G344" s="212"/>
      <c r="H344" s="212"/>
      <c r="I344" s="212"/>
    </row>
    <row r="345" spans="5:9" ht="14.25" customHeight="1" x14ac:dyDescent="0.2">
      <c r="E345" s="3"/>
      <c r="F345" s="266"/>
      <c r="G345" s="212"/>
      <c r="H345" s="212"/>
      <c r="I345" s="212"/>
    </row>
    <row r="346" spans="5:9" ht="14.25" customHeight="1" x14ac:dyDescent="0.2">
      <c r="E346" s="3"/>
      <c r="F346" s="266"/>
      <c r="G346" s="212"/>
      <c r="H346" s="212"/>
      <c r="I346" s="212"/>
    </row>
    <row r="347" spans="5:9" ht="14.25" customHeight="1" x14ac:dyDescent="0.2">
      <c r="E347" s="3"/>
      <c r="F347" s="266"/>
      <c r="G347" s="212"/>
      <c r="H347" s="212"/>
      <c r="I347" s="212"/>
    </row>
    <row r="348" spans="5:9" ht="14.25" customHeight="1" x14ac:dyDescent="0.2">
      <c r="E348" s="3"/>
      <c r="F348" s="266"/>
      <c r="G348" s="212"/>
      <c r="H348" s="212"/>
      <c r="I348" s="212"/>
    </row>
    <row r="349" spans="5:9" ht="14.25" customHeight="1" x14ac:dyDescent="0.2">
      <c r="E349" s="3"/>
      <c r="F349" s="266"/>
      <c r="G349" s="212"/>
      <c r="H349" s="212"/>
      <c r="I349" s="212"/>
    </row>
    <row r="350" spans="5:9" ht="14.25" customHeight="1" x14ac:dyDescent="0.2">
      <c r="E350" s="3"/>
      <c r="F350" s="266"/>
      <c r="G350" s="212"/>
      <c r="H350" s="212"/>
      <c r="I350" s="212"/>
    </row>
    <row r="351" spans="5:9" ht="14.25" customHeight="1" x14ac:dyDescent="0.2">
      <c r="E351" s="3"/>
      <c r="F351" s="266"/>
      <c r="G351" s="212"/>
      <c r="H351" s="212"/>
      <c r="I351" s="212"/>
    </row>
    <row r="352" spans="5:9" ht="14.25" customHeight="1" x14ac:dyDescent="0.2">
      <c r="E352" s="3"/>
      <c r="F352" s="266"/>
      <c r="G352" s="212"/>
      <c r="H352" s="212"/>
      <c r="I352" s="212"/>
    </row>
    <row r="353" spans="5:9" ht="14.25" customHeight="1" x14ac:dyDescent="0.2">
      <c r="E353" s="3"/>
      <c r="F353" s="266"/>
      <c r="G353" s="212"/>
      <c r="H353" s="212"/>
      <c r="I353" s="212"/>
    </row>
    <row r="354" spans="5:9" ht="14.25" customHeight="1" x14ac:dyDescent="0.2">
      <c r="E354" s="3"/>
      <c r="F354" s="266"/>
      <c r="G354" s="212"/>
      <c r="H354" s="212"/>
      <c r="I354" s="212"/>
    </row>
    <row r="355" spans="5:9" ht="14.25" customHeight="1" x14ac:dyDescent="0.2">
      <c r="E355" s="3"/>
      <c r="F355" s="266"/>
      <c r="G355" s="212"/>
      <c r="H355" s="212"/>
      <c r="I355" s="212"/>
    </row>
    <row r="356" spans="5:9" ht="14.25" customHeight="1" x14ac:dyDescent="0.2">
      <c r="E356" s="3"/>
      <c r="F356" s="266"/>
      <c r="G356" s="212"/>
      <c r="H356" s="212"/>
      <c r="I356" s="212"/>
    </row>
    <row r="357" spans="5:9" ht="14.25" customHeight="1" x14ac:dyDescent="0.2">
      <c r="E357" s="3"/>
      <c r="F357" s="266"/>
      <c r="G357" s="212"/>
      <c r="H357" s="212"/>
      <c r="I357" s="212"/>
    </row>
    <row r="358" spans="5:9" ht="14.25" customHeight="1" x14ac:dyDescent="0.2">
      <c r="E358" s="3"/>
      <c r="F358" s="266"/>
      <c r="G358" s="212"/>
      <c r="H358" s="212"/>
      <c r="I358" s="212"/>
    </row>
    <row r="359" spans="5:9" ht="14.25" customHeight="1" x14ac:dyDescent="0.2">
      <c r="E359" s="3"/>
      <c r="F359" s="266"/>
      <c r="G359" s="212"/>
      <c r="H359" s="212"/>
      <c r="I359" s="212"/>
    </row>
    <row r="360" spans="5:9" ht="14.25" customHeight="1" x14ac:dyDescent="0.2">
      <c r="E360" s="3"/>
      <c r="F360" s="266"/>
      <c r="G360" s="212"/>
      <c r="H360" s="212"/>
      <c r="I360" s="212"/>
    </row>
    <row r="361" spans="5:9" ht="14.25" customHeight="1" x14ac:dyDescent="0.2">
      <c r="E361" s="3"/>
      <c r="F361" s="266"/>
      <c r="G361" s="212"/>
      <c r="H361" s="212"/>
      <c r="I361" s="212"/>
    </row>
    <row r="362" spans="5:9" ht="14.25" customHeight="1" x14ac:dyDescent="0.2">
      <c r="E362" s="3"/>
      <c r="F362" s="266"/>
      <c r="G362" s="212"/>
      <c r="H362" s="212"/>
      <c r="I362" s="212"/>
    </row>
    <row r="363" spans="5:9" ht="14.25" customHeight="1" x14ac:dyDescent="0.2">
      <c r="E363" s="3"/>
      <c r="F363" s="266"/>
      <c r="G363" s="212"/>
      <c r="H363" s="212"/>
      <c r="I363" s="212"/>
    </row>
    <row r="364" spans="5:9" ht="14.25" customHeight="1" x14ac:dyDescent="0.2">
      <c r="E364" s="3"/>
      <c r="F364" s="266"/>
      <c r="G364" s="212"/>
      <c r="H364" s="212"/>
      <c r="I364" s="212"/>
    </row>
    <row r="365" spans="5:9" ht="14.25" customHeight="1" x14ac:dyDescent="0.2">
      <c r="E365" s="3"/>
      <c r="F365" s="266"/>
      <c r="G365" s="212"/>
      <c r="H365" s="212"/>
      <c r="I365" s="212"/>
    </row>
    <row r="366" spans="5:9" ht="14.25" customHeight="1" x14ac:dyDescent="0.2">
      <c r="E366" s="3"/>
      <c r="F366" s="266"/>
      <c r="G366" s="212"/>
      <c r="H366" s="212"/>
      <c r="I366" s="212"/>
    </row>
    <row r="367" spans="5:9" ht="14.25" customHeight="1" x14ac:dyDescent="0.2">
      <c r="E367" s="3"/>
      <c r="F367" s="266"/>
      <c r="G367" s="212"/>
      <c r="H367" s="212"/>
      <c r="I367" s="212"/>
    </row>
    <row r="368" spans="5:9" ht="14.25" customHeight="1" x14ac:dyDescent="0.2">
      <c r="E368" s="3"/>
      <c r="F368" s="266"/>
      <c r="G368" s="212"/>
      <c r="H368" s="212"/>
      <c r="I368" s="212"/>
    </row>
    <row r="369" spans="5:9" ht="14.25" customHeight="1" x14ac:dyDescent="0.2">
      <c r="E369" s="3"/>
      <c r="F369" s="266"/>
      <c r="G369" s="212"/>
      <c r="H369" s="212"/>
      <c r="I369" s="212"/>
    </row>
    <row r="370" spans="5:9" ht="14.25" customHeight="1" x14ac:dyDescent="0.2">
      <c r="E370" s="3"/>
      <c r="F370" s="266"/>
      <c r="G370" s="212"/>
      <c r="H370" s="212"/>
      <c r="I370" s="212"/>
    </row>
    <row r="371" spans="5:9" ht="14.25" customHeight="1" x14ac:dyDescent="0.2">
      <c r="E371" s="3"/>
      <c r="F371" s="266"/>
      <c r="G371" s="212"/>
      <c r="H371" s="212"/>
      <c r="I371" s="212"/>
    </row>
    <row r="372" spans="5:9" ht="14.25" customHeight="1" x14ac:dyDescent="0.2">
      <c r="E372" s="3"/>
      <c r="F372" s="266"/>
      <c r="G372" s="212"/>
      <c r="H372" s="212"/>
      <c r="I372" s="212"/>
    </row>
    <row r="373" spans="5:9" ht="14.25" customHeight="1" x14ac:dyDescent="0.2">
      <c r="E373" s="3"/>
      <c r="F373" s="266"/>
      <c r="G373" s="212"/>
      <c r="H373" s="212"/>
      <c r="I373" s="212"/>
    </row>
    <row r="374" spans="5:9" ht="14.25" customHeight="1" x14ac:dyDescent="0.2">
      <c r="E374" s="3"/>
      <c r="F374" s="266"/>
      <c r="G374" s="212"/>
      <c r="H374" s="212"/>
      <c r="I374" s="212"/>
    </row>
    <row r="375" spans="5:9" ht="14.25" customHeight="1" x14ac:dyDescent="0.2">
      <c r="E375" s="3"/>
      <c r="F375" s="266"/>
      <c r="G375" s="212"/>
      <c r="H375" s="212"/>
      <c r="I375" s="212"/>
    </row>
    <row r="376" spans="5:9" ht="14.25" customHeight="1" x14ac:dyDescent="0.2">
      <c r="E376" s="3"/>
      <c r="F376" s="266"/>
      <c r="G376" s="212"/>
      <c r="H376" s="212"/>
      <c r="I376" s="212"/>
    </row>
    <row r="377" spans="5:9" ht="14.25" customHeight="1" x14ac:dyDescent="0.2">
      <c r="E377" s="3"/>
      <c r="F377" s="266"/>
      <c r="G377" s="212"/>
      <c r="H377" s="212"/>
      <c r="I377" s="212"/>
    </row>
    <row r="378" spans="5:9" ht="14.25" customHeight="1" x14ac:dyDescent="0.2">
      <c r="E378" s="3"/>
      <c r="F378" s="266"/>
      <c r="G378" s="212"/>
      <c r="H378" s="212"/>
      <c r="I378" s="212"/>
    </row>
    <row r="379" spans="5:9" ht="14.25" customHeight="1" x14ac:dyDescent="0.2">
      <c r="E379" s="3"/>
      <c r="F379" s="266"/>
      <c r="G379" s="212"/>
      <c r="H379" s="212"/>
      <c r="I379" s="212"/>
    </row>
    <row r="380" spans="5:9" ht="14.25" customHeight="1" x14ac:dyDescent="0.2">
      <c r="E380" s="3"/>
      <c r="F380" s="266"/>
      <c r="G380" s="212"/>
      <c r="H380" s="212"/>
      <c r="I380" s="212"/>
    </row>
    <row r="381" spans="5:9" ht="14.25" customHeight="1" x14ac:dyDescent="0.2">
      <c r="E381" s="3"/>
      <c r="F381" s="266"/>
      <c r="G381" s="212"/>
      <c r="H381" s="212"/>
      <c r="I381" s="212"/>
    </row>
    <row r="382" spans="5:9" ht="14.25" customHeight="1" x14ac:dyDescent="0.2">
      <c r="E382" s="3"/>
      <c r="F382" s="266"/>
      <c r="G382" s="212"/>
      <c r="H382" s="212"/>
      <c r="I382" s="212"/>
    </row>
    <row r="383" spans="5:9" ht="14.25" customHeight="1" x14ac:dyDescent="0.2">
      <c r="E383" s="3"/>
      <c r="F383" s="266"/>
      <c r="G383" s="212"/>
      <c r="H383" s="212"/>
      <c r="I383" s="212"/>
    </row>
    <row r="384" spans="5:9" ht="14.25" customHeight="1" x14ac:dyDescent="0.2">
      <c r="E384" s="3"/>
      <c r="F384" s="266"/>
      <c r="G384" s="212"/>
      <c r="H384" s="212"/>
      <c r="I384" s="212"/>
    </row>
    <row r="385" spans="5:9" ht="14.25" customHeight="1" x14ac:dyDescent="0.2">
      <c r="E385" s="3"/>
      <c r="F385" s="266"/>
      <c r="G385" s="212"/>
      <c r="H385" s="212"/>
      <c r="I385" s="212"/>
    </row>
    <row r="386" spans="5:9" ht="14.25" customHeight="1" x14ac:dyDescent="0.2">
      <c r="E386" s="3"/>
      <c r="F386" s="266"/>
      <c r="G386" s="212"/>
      <c r="H386" s="212"/>
      <c r="I386" s="212"/>
    </row>
    <row r="387" spans="5:9" ht="14.25" customHeight="1" x14ac:dyDescent="0.2">
      <c r="E387" s="3"/>
      <c r="F387" s="266"/>
      <c r="G387" s="212"/>
      <c r="H387" s="212"/>
      <c r="I387" s="212"/>
    </row>
    <row r="388" spans="5:9" ht="14.25" customHeight="1" x14ac:dyDescent="0.2">
      <c r="E388" s="3"/>
      <c r="F388" s="266"/>
      <c r="G388" s="212"/>
      <c r="H388" s="212"/>
      <c r="I388" s="212"/>
    </row>
    <row r="389" spans="5:9" ht="14.25" customHeight="1" x14ac:dyDescent="0.2">
      <c r="E389" s="3"/>
      <c r="F389" s="266"/>
      <c r="G389" s="212"/>
      <c r="H389" s="212"/>
      <c r="I389" s="212"/>
    </row>
    <row r="390" spans="5:9" ht="14.25" customHeight="1" x14ac:dyDescent="0.2">
      <c r="E390" s="3"/>
      <c r="F390" s="266"/>
      <c r="G390" s="212"/>
      <c r="H390" s="212"/>
      <c r="I390" s="212"/>
    </row>
    <row r="391" spans="5:9" ht="14.25" customHeight="1" x14ac:dyDescent="0.2">
      <c r="E391" s="3"/>
      <c r="F391" s="266"/>
      <c r="G391" s="212"/>
      <c r="H391" s="212"/>
      <c r="I391" s="212"/>
    </row>
    <row r="392" spans="5:9" ht="14.25" customHeight="1" x14ac:dyDescent="0.2">
      <c r="E392" s="3"/>
      <c r="F392" s="266"/>
      <c r="G392" s="212"/>
      <c r="H392" s="212"/>
      <c r="I392" s="212"/>
    </row>
    <row r="393" spans="5:9" ht="14.25" customHeight="1" x14ac:dyDescent="0.2">
      <c r="E393" s="3"/>
      <c r="F393" s="266"/>
      <c r="G393" s="212"/>
      <c r="H393" s="212"/>
      <c r="I393" s="212"/>
    </row>
    <row r="394" spans="5:9" ht="14.25" customHeight="1" x14ac:dyDescent="0.2">
      <c r="E394" s="3"/>
      <c r="F394" s="266"/>
      <c r="G394" s="212"/>
      <c r="H394" s="212"/>
      <c r="I394" s="212"/>
    </row>
    <row r="395" spans="5:9" ht="14.25" customHeight="1" x14ac:dyDescent="0.2">
      <c r="E395" s="3"/>
      <c r="F395" s="266"/>
      <c r="G395" s="212"/>
      <c r="H395" s="212"/>
      <c r="I395" s="212"/>
    </row>
    <row r="396" spans="5:9" ht="14.25" customHeight="1" x14ac:dyDescent="0.2">
      <c r="E396" s="3"/>
      <c r="F396" s="266"/>
      <c r="G396" s="212"/>
      <c r="H396" s="212"/>
      <c r="I396" s="212"/>
    </row>
    <row r="397" spans="5:9" ht="14.25" customHeight="1" x14ac:dyDescent="0.2">
      <c r="E397" s="3"/>
      <c r="F397" s="266"/>
      <c r="G397" s="212"/>
      <c r="H397" s="212"/>
      <c r="I397" s="212"/>
    </row>
    <row r="398" spans="5:9" ht="14.25" customHeight="1" x14ac:dyDescent="0.2">
      <c r="E398" s="3"/>
      <c r="F398" s="266"/>
      <c r="G398" s="212"/>
      <c r="H398" s="212"/>
      <c r="I398" s="212"/>
    </row>
    <row r="399" spans="5:9" ht="14.25" customHeight="1" x14ac:dyDescent="0.2">
      <c r="E399" s="3"/>
      <c r="F399" s="266"/>
      <c r="G399" s="212"/>
      <c r="H399" s="212"/>
      <c r="I399" s="212"/>
    </row>
    <row r="400" spans="5:9" ht="14.25" customHeight="1" x14ac:dyDescent="0.2">
      <c r="E400" s="3"/>
      <c r="F400" s="266"/>
      <c r="G400" s="212"/>
      <c r="H400" s="212"/>
      <c r="I400" s="212"/>
    </row>
    <row r="401" spans="5:9" ht="14.25" customHeight="1" x14ac:dyDescent="0.2">
      <c r="E401" s="3"/>
      <c r="F401" s="266"/>
      <c r="G401" s="212"/>
      <c r="H401" s="212"/>
      <c r="I401" s="212"/>
    </row>
    <row r="402" spans="5:9" ht="14.25" customHeight="1" x14ac:dyDescent="0.2">
      <c r="E402" s="3"/>
      <c r="F402" s="266"/>
      <c r="G402" s="212"/>
      <c r="H402" s="212"/>
      <c r="I402" s="212"/>
    </row>
    <row r="403" spans="5:9" ht="14.25" customHeight="1" x14ac:dyDescent="0.2">
      <c r="E403" s="3"/>
      <c r="F403" s="266"/>
      <c r="G403" s="212"/>
      <c r="H403" s="212"/>
      <c r="I403" s="212"/>
    </row>
    <row r="404" spans="5:9" ht="14.25" customHeight="1" x14ac:dyDescent="0.2">
      <c r="E404" s="3"/>
      <c r="F404" s="266"/>
      <c r="G404" s="212"/>
      <c r="H404" s="212"/>
      <c r="I404" s="212"/>
    </row>
    <row r="405" spans="5:9" ht="14.25" customHeight="1" x14ac:dyDescent="0.2">
      <c r="E405" s="3"/>
      <c r="F405" s="266"/>
      <c r="G405" s="212"/>
      <c r="H405" s="212"/>
      <c r="I405" s="212"/>
    </row>
    <row r="406" spans="5:9" ht="14.25" customHeight="1" x14ac:dyDescent="0.2">
      <c r="E406" s="3"/>
      <c r="F406" s="266"/>
      <c r="G406" s="212"/>
      <c r="H406" s="212"/>
      <c r="I406" s="212"/>
    </row>
    <row r="407" spans="5:9" ht="14.25" customHeight="1" x14ac:dyDescent="0.2">
      <c r="E407" s="3"/>
      <c r="F407" s="266"/>
      <c r="G407" s="212"/>
      <c r="H407" s="212"/>
      <c r="I407" s="212"/>
    </row>
    <row r="408" spans="5:9" ht="14.25" customHeight="1" x14ac:dyDescent="0.2">
      <c r="E408" s="3"/>
      <c r="F408" s="266"/>
      <c r="G408" s="212"/>
      <c r="H408" s="212"/>
      <c r="I408" s="212"/>
    </row>
    <row r="409" spans="5:9" ht="14.25" customHeight="1" x14ac:dyDescent="0.2">
      <c r="E409" s="3"/>
      <c r="F409" s="266"/>
      <c r="G409" s="212"/>
      <c r="H409" s="212"/>
      <c r="I409" s="212"/>
    </row>
    <row r="410" spans="5:9" ht="14.25" customHeight="1" x14ac:dyDescent="0.2">
      <c r="E410" s="3"/>
      <c r="F410" s="266"/>
      <c r="G410" s="212"/>
      <c r="H410" s="212"/>
      <c r="I410" s="212"/>
    </row>
    <row r="411" spans="5:9" ht="14.25" customHeight="1" x14ac:dyDescent="0.2">
      <c r="E411" s="3"/>
      <c r="F411" s="266"/>
      <c r="G411" s="212"/>
      <c r="H411" s="212"/>
      <c r="I411" s="212"/>
    </row>
    <row r="412" spans="5:9" ht="14.25" customHeight="1" x14ac:dyDescent="0.2">
      <c r="E412" s="3"/>
      <c r="F412" s="266"/>
      <c r="G412" s="212"/>
      <c r="H412" s="212"/>
      <c r="I412" s="212"/>
    </row>
    <row r="413" spans="5:9" ht="14.25" customHeight="1" x14ac:dyDescent="0.2">
      <c r="E413" s="3"/>
      <c r="F413" s="266"/>
      <c r="G413" s="212"/>
      <c r="H413" s="212"/>
      <c r="I413" s="212"/>
    </row>
    <row r="414" spans="5:9" ht="14.25" customHeight="1" x14ac:dyDescent="0.2">
      <c r="E414" s="3"/>
      <c r="F414" s="266"/>
      <c r="G414" s="212"/>
      <c r="H414" s="212"/>
      <c r="I414" s="212"/>
    </row>
    <row r="415" spans="5:9" ht="14.25" customHeight="1" x14ac:dyDescent="0.2">
      <c r="E415" s="3"/>
      <c r="F415" s="266"/>
      <c r="G415" s="212"/>
      <c r="H415" s="212"/>
      <c r="I415" s="212"/>
    </row>
    <row r="416" spans="5:9" ht="14.25" customHeight="1" x14ac:dyDescent="0.2">
      <c r="E416" s="3"/>
      <c r="F416" s="266"/>
      <c r="G416" s="212"/>
      <c r="H416" s="212"/>
      <c r="I416" s="212"/>
    </row>
    <row r="417" spans="5:9" ht="14.25" customHeight="1" x14ac:dyDescent="0.2">
      <c r="E417" s="3"/>
      <c r="F417" s="266"/>
      <c r="G417" s="212"/>
      <c r="H417" s="212"/>
      <c r="I417" s="212"/>
    </row>
    <row r="418" spans="5:9" ht="14.25" customHeight="1" x14ac:dyDescent="0.2">
      <c r="E418" s="3"/>
      <c r="F418" s="266"/>
      <c r="G418" s="212"/>
      <c r="H418" s="212"/>
      <c r="I418" s="212"/>
    </row>
    <row r="419" spans="5:9" ht="14.25" customHeight="1" x14ac:dyDescent="0.2">
      <c r="E419" s="3"/>
      <c r="F419" s="266"/>
      <c r="G419" s="212"/>
      <c r="H419" s="212"/>
      <c r="I419" s="212"/>
    </row>
    <row r="420" spans="5:9" ht="14.25" customHeight="1" x14ac:dyDescent="0.2">
      <c r="E420" s="3"/>
      <c r="F420" s="266"/>
      <c r="G420" s="212"/>
      <c r="H420" s="212"/>
      <c r="I420" s="212"/>
    </row>
    <row r="421" spans="5:9" ht="14.25" customHeight="1" x14ac:dyDescent="0.2">
      <c r="E421" s="3"/>
      <c r="F421" s="266"/>
      <c r="G421" s="212"/>
      <c r="H421" s="212"/>
      <c r="I421" s="212"/>
    </row>
    <row r="422" spans="5:9" ht="14.25" customHeight="1" x14ac:dyDescent="0.2">
      <c r="E422" s="3"/>
      <c r="F422" s="266"/>
      <c r="G422" s="212"/>
      <c r="H422" s="212"/>
      <c r="I422" s="212"/>
    </row>
    <row r="423" spans="5:9" ht="14.25" customHeight="1" x14ac:dyDescent="0.2">
      <c r="E423" s="3"/>
      <c r="F423" s="266"/>
      <c r="G423" s="212"/>
      <c r="H423" s="212"/>
      <c r="I423" s="212"/>
    </row>
    <row r="424" spans="5:9" ht="14.25" customHeight="1" x14ac:dyDescent="0.2">
      <c r="E424" s="3"/>
      <c r="F424" s="266"/>
      <c r="G424" s="212"/>
      <c r="H424" s="212"/>
      <c r="I424" s="212"/>
    </row>
    <row r="425" spans="5:9" ht="14.25" customHeight="1" x14ac:dyDescent="0.2">
      <c r="E425" s="3"/>
      <c r="F425" s="266"/>
      <c r="G425" s="212"/>
      <c r="H425" s="212"/>
      <c r="I425" s="212"/>
    </row>
    <row r="426" spans="5:9" ht="14.25" customHeight="1" x14ac:dyDescent="0.2">
      <c r="E426" s="3"/>
      <c r="F426" s="266"/>
      <c r="G426" s="212"/>
      <c r="H426" s="212"/>
      <c r="I426" s="212"/>
    </row>
    <row r="427" spans="5:9" ht="14.25" customHeight="1" x14ac:dyDescent="0.2">
      <c r="E427" s="3"/>
      <c r="F427" s="266"/>
      <c r="G427" s="212"/>
      <c r="H427" s="212"/>
      <c r="I427" s="212"/>
    </row>
    <row r="428" spans="5:9" ht="14.25" customHeight="1" x14ac:dyDescent="0.2">
      <c r="E428" s="3"/>
      <c r="F428" s="266"/>
      <c r="G428" s="212"/>
      <c r="H428" s="212"/>
      <c r="I428" s="212"/>
    </row>
    <row r="429" spans="5:9" ht="14.25" customHeight="1" x14ac:dyDescent="0.2">
      <c r="E429" s="3"/>
      <c r="F429" s="266"/>
      <c r="G429" s="212"/>
      <c r="H429" s="212"/>
      <c r="I429" s="212"/>
    </row>
    <row r="430" spans="5:9" ht="14.25" customHeight="1" x14ac:dyDescent="0.2">
      <c r="E430" s="3"/>
      <c r="F430" s="266"/>
      <c r="G430" s="212"/>
      <c r="H430" s="212"/>
      <c r="I430" s="212"/>
    </row>
    <row r="431" spans="5:9" ht="14.25" customHeight="1" x14ac:dyDescent="0.2">
      <c r="E431" s="3"/>
      <c r="F431" s="266"/>
      <c r="G431" s="212"/>
      <c r="H431" s="212"/>
      <c r="I431" s="212"/>
    </row>
    <row r="432" spans="5:9" ht="14.25" customHeight="1" x14ac:dyDescent="0.2">
      <c r="E432" s="3"/>
      <c r="F432" s="266"/>
      <c r="G432" s="212"/>
      <c r="H432" s="212"/>
      <c r="I432" s="212"/>
    </row>
    <row r="433" spans="5:9" ht="14.25" customHeight="1" x14ac:dyDescent="0.2">
      <c r="E433" s="3"/>
      <c r="F433" s="266"/>
      <c r="G433" s="212"/>
      <c r="H433" s="212"/>
      <c r="I433" s="212"/>
    </row>
    <row r="434" spans="5:9" ht="14.25" customHeight="1" x14ac:dyDescent="0.2">
      <c r="E434" s="3"/>
      <c r="F434" s="266"/>
      <c r="G434" s="212"/>
      <c r="H434" s="212"/>
      <c r="I434" s="212"/>
    </row>
    <row r="435" spans="5:9" ht="14.25" customHeight="1" x14ac:dyDescent="0.2">
      <c r="E435" s="3"/>
      <c r="F435" s="266"/>
      <c r="G435" s="212"/>
      <c r="H435" s="212"/>
      <c r="I435" s="212"/>
    </row>
    <row r="436" spans="5:9" ht="14.25" customHeight="1" x14ac:dyDescent="0.2">
      <c r="E436" s="3"/>
      <c r="F436" s="266"/>
      <c r="G436" s="212"/>
      <c r="H436" s="212"/>
      <c r="I436" s="212"/>
    </row>
    <row r="437" spans="5:9" ht="14.25" customHeight="1" x14ac:dyDescent="0.2">
      <c r="E437" s="3"/>
      <c r="F437" s="266"/>
      <c r="G437" s="212"/>
      <c r="H437" s="212"/>
      <c r="I437" s="212"/>
    </row>
    <row r="438" spans="5:9" ht="14.25" customHeight="1" x14ac:dyDescent="0.2">
      <c r="E438" s="3"/>
      <c r="F438" s="266"/>
      <c r="G438" s="212"/>
      <c r="H438" s="212"/>
      <c r="I438" s="212"/>
    </row>
    <row r="439" spans="5:9" ht="14.25" customHeight="1" x14ac:dyDescent="0.2">
      <c r="E439" s="3"/>
      <c r="F439" s="266"/>
      <c r="G439" s="212"/>
      <c r="H439" s="212"/>
      <c r="I439" s="212"/>
    </row>
    <row r="440" spans="5:9" ht="14.25" customHeight="1" x14ac:dyDescent="0.2">
      <c r="E440" s="3"/>
      <c r="F440" s="266"/>
      <c r="G440" s="212"/>
      <c r="H440" s="212"/>
      <c r="I440" s="212"/>
    </row>
    <row r="441" spans="5:9" ht="14.25" customHeight="1" x14ac:dyDescent="0.2">
      <c r="E441" s="3"/>
      <c r="F441" s="266"/>
      <c r="G441" s="212"/>
      <c r="H441" s="212"/>
      <c r="I441" s="212"/>
    </row>
    <row r="442" spans="5:9" ht="14.25" customHeight="1" x14ac:dyDescent="0.2">
      <c r="E442" s="3"/>
      <c r="F442" s="266"/>
      <c r="G442" s="212"/>
      <c r="H442" s="212"/>
      <c r="I442" s="212"/>
    </row>
    <row r="443" spans="5:9" ht="14.25" customHeight="1" x14ac:dyDescent="0.2">
      <c r="E443" s="3"/>
      <c r="F443" s="266"/>
      <c r="G443" s="212"/>
      <c r="H443" s="212"/>
      <c r="I443" s="212"/>
    </row>
    <row r="444" spans="5:9" ht="14.25" customHeight="1" x14ac:dyDescent="0.2">
      <c r="E444" s="3"/>
      <c r="F444" s="266"/>
      <c r="G444" s="212"/>
      <c r="H444" s="212"/>
      <c r="I444" s="212"/>
    </row>
    <row r="445" spans="5:9" ht="14.25" customHeight="1" x14ac:dyDescent="0.2">
      <c r="E445" s="3"/>
      <c r="F445" s="266"/>
      <c r="G445" s="212"/>
      <c r="H445" s="212"/>
      <c r="I445" s="212"/>
    </row>
    <row r="446" spans="5:9" ht="14.25" customHeight="1" x14ac:dyDescent="0.2">
      <c r="E446" s="3"/>
      <c r="F446" s="266"/>
      <c r="G446" s="212"/>
      <c r="H446" s="212"/>
      <c r="I446" s="212"/>
    </row>
    <row r="447" spans="5:9" ht="14.25" customHeight="1" x14ac:dyDescent="0.2">
      <c r="E447" s="3"/>
      <c r="F447" s="266"/>
      <c r="G447" s="212"/>
      <c r="H447" s="212"/>
      <c r="I447" s="212"/>
    </row>
    <row r="448" spans="5:9" ht="14.25" customHeight="1" x14ac:dyDescent="0.2">
      <c r="E448" s="3"/>
      <c r="F448" s="266"/>
      <c r="G448" s="212"/>
      <c r="H448" s="212"/>
      <c r="I448" s="212"/>
    </row>
    <row r="449" spans="5:9" ht="14.25" customHeight="1" x14ac:dyDescent="0.2">
      <c r="E449" s="3"/>
      <c r="F449" s="266"/>
      <c r="G449" s="212"/>
      <c r="H449" s="212"/>
      <c r="I449" s="212"/>
    </row>
    <row r="450" spans="5:9" ht="14.25" customHeight="1" x14ac:dyDescent="0.2">
      <c r="E450" s="3"/>
      <c r="F450" s="266"/>
      <c r="G450" s="212"/>
      <c r="H450" s="212"/>
      <c r="I450" s="212"/>
    </row>
    <row r="451" spans="5:9" ht="14.25" customHeight="1" x14ac:dyDescent="0.2">
      <c r="E451" s="3"/>
      <c r="F451" s="266"/>
      <c r="G451" s="212"/>
      <c r="H451" s="212"/>
      <c r="I451" s="212"/>
    </row>
    <row r="452" spans="5:9" ht="14.25" customHeight="1" x14ac:dyDescent="0.2">
      <c r="E452" s="3"/>
      <c r="F452" s="266"/>
      <c r="G452" s="212"/>
      <c r="H452" s="212"/>
      <c r="I452" s="212"/>
    </row>
    <row r="453" spans="5:9" ht="14.25" customHeight="1" x14ac:dyDescent="0.2">
      <c r="E453" s="3"/>
      <c r="F453" s="266"/>
      <c r="G453" s="212"/>
      <c r="H453" s="212"/>
      <c r="I453" s="212"/>
    </row>
    <row r="454" spans="5:9" ht="14.25" customHeight="1" x14ac:dyDescent="0.2">
      <c r="E454" s="3"/>
      <c r="F454" s="266"/>
      <c r="G454" s="212"/>
      <c r="H454" s="212"/>
      <c r="I454" s="212"/>
    </row>
    <row r="455" spans="5:9" ht="14.25" customHeight="1" x14ac:dyDescent="0.2">
      <c r="E455" s="3"/>
      <c r="F455" s="266"/>
      <c r="G455" s="212"/>
      <c r="H455" s="212"/>
      <c r="I455" s="212"/>
    </row>
    <row r="456" spans="5:9" ht="14.25" customHeight="1" x14ac:dyDescent="0.2">
      <c r="E456" s="3"/>
      <c r="F456" s="266"/>
      <c r="G456" s="212"/>
      <c r="H456" s="212"/>
      <c r="I456" s="212"/>
    </row>
    <row r="457" spans="5:9" ht="14.25" customHeight="1" x14ac:dyDescent="0.2">
      <c r="E457" s="3"/>
      <c r="F457" s="266"/>
      <c r="G457" s="212"/>
      <c r="H457" s="212"/>
      <c r="I457" s="212"/>
    </row>
    <row r="458" spans="5:9" ht="14.25" customHeight="1" x14ac:dyDescent="0.2">
      <c r="E458" s="3"/>
      <c r="F458" s="266"/>
      <c r="G458" s="212"/>
      <c r="H458" s="212"/>
      <c r="I458" s="212"/>
    </row>
    <row r="459" spans="5:9" ht="14.25" customHeight="1" x14ac:dyDescent="0.2">
      <c r="E459" s="3"/>
      <c r="F459" s="266"/>
      <c r="G459" s="212"/>
      <c r="H459" s="212"/>
      <c r="I459" s="212"/>
    </row>
    <row r="460" spans="5:9" ht="14.25" customHeight="1" x14ac:dyDescent="0.2">
      <c r="E460" s="3"/>
      <c r="F460" s="266"/>
      <c r="G460" s="212"/>
      <c r="H460" s="212"/>
      <c r="I460" s="212"/>
    </row>
    <row r="461" spans="5:9" ht="14.25" customHeight="1" x14ac:dyDescent="0.2">
      <c r="E461" s="3"/>
      <c r="F461" s="266"/>
      <c r="G461" s="212"/>
      <c r="H461" s="212"/>
      <c r="I461" s="212"/>
    </row>
    <row r="462" spans="5:9" ht="14.25" customHeight="1" x14ac:dyDescent="0.2">
      <c r="E462" s="3"/>
      <c r="F462" s="266"/>
      <c r="G462" s="212"/>
      <c r="H462" s="212"/>
      <c r="I462" s="212"/>
    </row>
    <row r="463" spans="5:9" ht="14.25" customHeight="1" x14ac:dyDescent="0.2">
      <c r="E463" s="3"/>
      <c r="F463" s="266"/>
      <c r="G463" s="212"/>
      <c r="H463" s="212"/>
      <c r="I463" s="212"/>
    </row>
    <row r="464" spans="5:9" ht="14.25" customHeight="1" x14ac:dyDescent="0.2">
      <c r="E464" s="3"/>
      <c r="F464" s="266"/>
      <c r="G464" s="212"/>
      <c r="H464" s="212"/>
      <c r="I464" s="212"/>
    </row>
    <row r="465" spans="5:9" ht="14.25" customHeight="1" x14ac:dyDescent="0.2">
      <c r="E465" s="3"/>
      <c r="F465" s="266"/>
      <c r="G465" s="212"/>
      <c r="H465" s="212"/>
      <c r="I465" s="212"/>
    </row>
    <row r="466" spans="5:9" ht="14.25" customHeight="1" x14ac:dyDescent="0.2">
      <c r="E466" s="3"/>
      <c r="F466" s="266"/>
      <c r="G466" s="212"/>
      <c r="H466" s="212"/>
      <c r="I466" s="212"/>
    </row>
    <row r="467" spans="5:9" ht="14.25" customHeight="1" x14ac:dyDescent="0.2">
      <c r="E467" s="3"/>
      <c r="F467" s="266"/>
      <c r="G467" s="212"/>
      <c r="H467" s="212"/>
      <c r="I467" s="212"/>
    </row>
    <row r="468" spans="5:9" ht="14.25" customHeight="1" x14ac:dyDescent="0.2">
      <c r="E468" s="3"/>
      <c r="F468" s="266"/>
      <c r="G468" s="212"/>
      <c r="H468" s="212"/>
      <c r="I468" s="212"/>
    </row>
    <row r="469" spans="5:9" ht="14.25" customHeight="1" x14ac:dyDescent="0.2">
      <c r="E469" s="3"/>
      <c r="F469" s="266"/>
      <c r="G469" s="212"/>
      <c r="H469" s="212"/>
      <c r="I469" s="212"/>
    </row>
    <row r="470" spans="5:9" ht="14.25" customHeight="1" x14ac:dyDescent="0.2">
      <c r="E470" s="3"/>
      <c r="F470" s="266"/>
      <c r="G470" s="212"/>
      <c r="H470" s="212"/>
      <c r="I470" s="212"/>
    </row>
    <row r="471" spans="5:9" ht="14.25" customHeight="1" x14ac:dyDescent="0.2">
      <c r="E471" s="3"/>
      <c r="F471" s="266"/>
      <c r="G471" s="212"/>
      <c r="H471" s="212"/>
      <c r="I471" s="212"/>
    </row>
    <row r="472" spans="5:9" ht="14.25" customHeight="1" x14ac:dyDescent="0.2">
      <c r="E472" s="3"/>
      <c r="F472" s="266"/>
      <c r="G472" s="212"/>
      <c r="H472" s="212"/>
      <c r="I472" s="212"/>
    </row>
    <row r="473" spans="5:9" ht="14.25" customHeight="1" x14ac:dyDescent="0.2">
      <c r="E473" s="3"/>
      <c r="F473" s="266"/>
      <c r="G473" s="212"/>
      <c r="H473" s="212"/>
      <c r="I473" s="212"/>
    </row>
    <row r="474" spans="5:9" ht="14.25" customHeight="1" x14ac:dyDescent="0.2">
      <c r="E474" s="3"/>
      <c r="F474" s="266"/>
      <c r="G474" s="212"/>
      <c r="H474" s="212"/>
      <c r="I474" s="212"/>
    </row>
    <row r="475" spans="5:9" ht="14.25" customHeight="1" x14ac:dyDescent="0.2">
      <c r="E475" s="3"/>
      <c r="F475" s="266"/>
      <c r="G475" s="212"/>
      <c r="H475" s="212"/>
      <c r="I475" s="212"/>
    </row>
    <row r="476" spans="5:9" ht="14.25" customHeight="1" x14ac:dyDescent="0.2">
      <c r="E476" s="3"/>
      <c r="F476" s="266"/>
      <c r="G476" s="212"/>
      <c r="H476" s="212"/>
      <c r="I476" s="212"/>
    </row>
    <row r="477" spans="5:9" ht="14.25" customHeight="1" x14ac:dyDescent="0.2">
      <c r="E477" s="3"/>
      <c r="F477" s="266"/>
      <c r="G477" s="212"/>
      <c r="H477" s="212"/>
      <c r="I477" s="212"/>
    </row>
    <row r="478" spans="5:9" ht="14.25" customHeight="1" x14ac:dyDescent="0.2">
      <c r="E478" s="3"/>
      <c r="F478" s="266"/>
      <c r="G478" s="212"/>
      <c r="H478" s="212"/>
      <c r="I478" s="212"/>
    </row>
    <row r="479" spans="5:9" ht="14.25" customHeight="1" x14ac:dyDescent="0.2">
      <c r="E479" s="3"/>
      <c r="F479" s="266"/>
      <c r="G479" s="212"/>
      <c r="H479" s="212"/>
      <c r="I479" s="212"/>
    </row>
    <row r="480" spans="5:9" ht="14.25" customHeight="1" x14ac:dyDescent="0.2">
      <c r="E480" s="3"/>
      <c r="F480" s="266"/>
      <c r="G480" s="212"/>
      <c r="H480" s="212"/>
      <c r="I480" s="212"/>
    </row>
    <row r="481" spans="5:9" ht="14.25" customHeight="1" x14ac:dyDescent="0.2">
      <c r="E481" s="3"/>
      <c r="F481" s="266"/>
      <c r="G481" s="212"/>
      <c r="H481" s="212"/>
      <c r="I481" s="212"/>
    </row>
    <row r="482" spans="5:9" ht="14.25" customHeight="1" x14ac:dyDescent="0.2">
      <c r="E482" s="3"/>
      <c r="F482" s="266"/>
      <c r="G482" s="212"/>
      <c r="H482" s="212"/>
      <c r="I482" s="212"/>
    </row>
    <row r="483" spans="5:9" ht="14.25" customHeight="1" x14ac:dyDescent="0.2">
      <c r="E483" s="3"/>
      <c r="F483" s="266"/>
      <c r="G483" s="212"/>
      <c r="H483" s="212"/>
      <c r="I483" s="212"/>
    </row>
    <row r="484" spans="5:9" ht="14.25" customHeight="1" x14ac:dyDescent="0.2">
      <c r="E484" s="3"/>
      <c r="F484" s="266"/>
      <c r="G484" s="212"/>
      <c r="H484" s="212"/>
      <c r="I484" s="212"/>
    </row>
    <row r="485" spans="5:9" ht="14.25" customHeight="1" x14ac:dyDescent="0.2">
      <c r="E485" s="3"/>
      <c r="F485" s="266"/>
      <c r="G485" s="212"/>
      <c r="H485" s="212"/>
      <c r="I485" s="212"/>
    </row>
    <row r="486" spans="5:9" ht="14.25" customHeight="1" x14ac:dyDescent="0.2">
      <c r="E486" s="3"/>
      <c r="F486" s="266"/>
      <c r="G486" s="212"/>
      <c r="H486" s="212"/>
      <c r="I486" s="212"/>
    </row>
    <row r="487" spans="5:9" ht="14.25" customHeight="1" x14ac:dyDescent="0.2">
      <c r="E487" s="3"/>
      <c r="F487" s="266"/>
      <c r="G487" s="212"/>
      <c r="H487" s="212"/>
      <c r="I487" s="212"/>
    </row>
    <row r="488" spans="5:9" ht="14.25" customHeight="1" x14ac:dyDescent="0.2">
      <c r="E488" s="3"/>
      <c r="F488" s="266"/>
      <c r="G488" s="212"/>
      <c r="H488" s="212"/>
      <c r="I488" s="212"/>
    </row>
    <row r="489" spans="5:9" ht="14.25" customHeight="1" x14ac:dyDescent="0.2">
      <c r="E489" s="3"/>
      <c r="F489" s="266"/>
      <c r="G489" s="212"/>
      <c r="H489" s="212"/>
      <c r="I489" s="212"/>
    </row>
    <row r="490" spans="5:9" ht="14.25" customHeight="1" x14ac:dyDescent="0.2">
      <c r="E490" s="3"/>
      <c r="F490" s="266"/>
      <c r="G490" s="212"/>
      <c r="H490" s="212"/>
      <c r="I490" s="212"/>
    </row>
    <row r="491" spans="5:9" ht="14.25" customHeight="1" x14ac:dyDescent="0.2">
      <c r="E491" s="3"/>
      <c r="F491" s="266"/>
      <c r="G491" s="212"/>
      <c r="H491" s="212"/>
      <c r="I491" s="212"/>
    </row>
    <row r="492" spans="5:9" ht="14.25" customHeight="1" x14ac:dyDescent="0.2">
      <c r="E492" s="3"/>
      <c r="F492" s="266"/>
      <c r="G492" s="212"/>
      <c r="H492" s="212"/>
      <c r="I492" s="212"/>
    </row>
    <row r="493" spans="5:9" ht="14.25" customHeight="1" x14ac:dyDescent="0.2">
      <c r="E493" s="3"/>
      <c r="F493" s="266"/>
      <c r="G493" s="212"/>
      <c r="H493" s="212"/>
      <c r="I493" s="212"/>
    </row>
    <row r="494" spans="5:9" ht="14.25" customHeight="1" x14ac:dyDescent="0.2">
      <c r="E494" s="3"/>
      <c r="F494" s="266"/>
      <c r="G494" s="212"/>
      <c r="H494" s="212"/>
      <c r="I494" s="212"/>
    </row>
    <row r="495" spans="5:9" ht="14.25" customHeight="1" x14ac:dyDescent="0.2">
      <c r="E495" s="3"/>
      <c r="F495" s="266"/>
      <c r="G495" s="212"/>
      <c r="H495" s="212"/>
      <c r="I495" s="212"/>
    </row>
    <row r="496" spans="5:9" ht="14.25" customHeight="1" x14ac:dyDescent="0.2">
      <c r="E496" s="3"/>
      <c r="F496" s="266"/>
      <c r="G496" s="212"/>
      <c r="H496" s="212"/>
      <c r="I496" s="212"/>
    </row>
    <row r="497" spans="5:9" ht="14.25" customHeight="1" x14ac:dyDescent="0.2">
      <c r="E497" s="3"/>
      <c r="F497" s="266"/>
      <c r="G497" s="212"/>
      <c r="H497" s="212"/>
      <c r="I497" s="212"/>
    </row>
    <row r="498" spans="5:9" ht="14.25" customHeight="1" x14ac:dyDescent="0.2">
      <c r="E498" s="3"/>
      <c r="F498" s="266"/>
      <c r="G498" s="212"/>
      <c r="H498" s="212"/>
      <c r="I498" s="212"/>
    </row>
    <row r="499" spans="5:9" ht="14.25" customHeight="1" x14ac:dyDescent="0.2">
      <c r="E499" s="3"/>
      <c r="F499" s="266"/>
      <c r="G499" s="212"/>
      <c r="H499" s="212"/>
      <c r="I499" s="212"/>
    </row>
    <row r="500" spans="5:9" ht="14.25" customHeight="1" x14ac:dyDescent="0.2">
      <c r="E500" s="3"/>
      <c r="F500" s="266"/>
      <c r="G500" s="212"/>
      <c r="H500" s="212"/>
      <c r="I500" s="212"/>
    </row>
    <row r="501" spans="5:9" ht="14.25" customHeight="1" x14ac:dyDescent="0.2">
      <c r="E501" s="3"/>
      <c r="F501" s="266"/>
      <c r="G501" s="212"/>
      <c r="H501" s="212"/>
      <c r="I501" s="212"/>
    </row>
    <row r="502" spans="5:9" ht="14.25" customHeight="1" x14ac:dyDescent="0.2">
      <c r="E502" s="3"/>
      <c r="F502" s="266"/>
      <c r="G502" s="212"/>
      <c r="H502" s="212"/>
      <c r="I502" s="212"/>
    </row>
    <row r="503" spans="5:9" ht="14.25" customHeight="1" x14ac:dyDescent="0.2">
      <c r="E503" s="3"/>
      <c r="F503" s="266"/>
      <c r="G503" s="212"/>
      <c r="H503" s="212"/>
      <c r="I503" s="212"/>
    </row>
    <row r="504" spans="5:9" ht="14.25" customHeight="1" x14ac:dyDescent="0.2">
      <c r="E504" s="3"/>
      <c r="F504" s="266"/>
      <c r="G504" s="212"/>
      <c r="H504" s="212"/>
      <c r="I504" s="212"/>
    </row>
    <row r="505" spans="5:9" ht="14.25" customHeight="1" x14ac:dyDescent="0.2">
      <c r="E505" s="3"/>
      <c r="F505" s="266"/>
      <c r="G505" s="212"/>
      <c r="H505" s="212"/>
      <c r="I505" s="212"/>
    </row>
    <row r="506" spans="5:9" ht="14.25" customHeight="1" x14ac:dyDescent="0.2">
      <c r="E506" s="3"/>
      <c r="F506" s="266"/>
      <c r="G506" s="212"/>
      <c r="H506" s="212"/>
      <c r="I506" s="212"/>
    </row>
    <row r="507" spans="5:9" ht="14.25" customHeight="1" x14ac:dyDescent="0.2">
      <c r="E507" s="3"/>
      <c r="F507" s="266"/>
      <c r="G507" s="212"/>
      <c r="H507" s="212"/>
      <c r="I507" s="212"/>
    </row>
    <row r="508" spans="5:9" ht="14.25" customHeight="1" x14ac:dyDescent="0.2">
      <c r="E508" s="3"/>
      <c r="F508" s="266"/>
      <c r="G508" s="212"/>
      <c r="H508" s="212"/>
      <c r="I508" s="212"/>
    </row>
    <row r="509" spans="5:9" ht="14.25" customHeight="1" x14ac:dyDescent="0.2">
      <c r="E509" s="3"/>
      <c r="F509" s="266"/>
      <c r="G509" s="212"/>
      <c r="H509" s="212"/>
      <c r="I509" s="212"/>
    </row>
    <row r="510" spans="5:9" ht="14.25" customHeight="1" x14ac:dyDescent="0.2">
      <c r="E510" s="3"/>
      <c r="F510" s="266"/>
      <c r="G510" s="212"/>
      <c r="H510" s="212"/>
      <c r="I510" s="212"/>
    </row>
    <row r="511" spans="5:9" ht="14.25" customHeight="1" x14ac:dyDescent="0.2">
      <c r="E511" s="3"/>
      <c r="F511" s="266"/>
      <c r="G511" s="212"/>
      <c r="H511" s="212"/>
      <c r="I511" s="212"/>
    </row>
    <row r="512" spans="5:9" ht="14.25" customHeight="1" x14ac:dyDescent="0.2">
      <c r="E512" s="3"/>
      <c r="F512" s="266"/>
      <c r="G512" s="212"/>
      <c r="H512" s="212"/>
      <c r="I512" s="212"/>
    </row>
    <row r="513" spans="5:9" ht="14.25" customHeight="1" x14ac:dyDescent="0.2">
      <c r="E513" s="3"/>
      <c r="F513" s="266"/>
      <c r="G513" s="212"/>
      <c r="H513" s="212"/>
      <c r="I513" s="212"/>
    </row>
    <row r="514" spans="5:9" ht="14.25" customHeight="1" x14ac:dyDescent="0.2">
      <c r="E514" s="3"/>
      <c r="F514" s="266"/>
      <c r="G514" s="212"/>
      <c r="H514" s="212"/>
      <c r="I514" s="212"/>
    </row>
    <row r="515" spans="5:9" ht="14.25" customHeight="1" x14ac:dyDescent="0.2">
      <c r="E515" s="3"/>
      <c r="F515" s="266"/>
      <c r="G515" s="212"/>
      <c r="H515" s="212"/>
      <c r="I515" s="212"/>
    </row>
    <row r="516" spans="5:9" ht="14.25" customHeight="1" x14ac:dyDescent="0.2">
      <c r="E516" s="3"/>
      <c r="F516" s="266"/>
      <c r="G516" s="212"/>
      <c r="H516" s="212"/>
      <c r="I516" s="212"/>
    </row>
    <row r="517" spans="5:9" ht="14.25" customHeight="1" x14ac:dyDescent="0.2">
      <c r="E517" s="3"/>
      <c r="F517" s="266"/>
      <c r="G517" s="212"/>
      <c r="H517" s="212"/>
      <c r="I517" s="212"/>
    </row>
    <row r="518" spans="5:9" ht="14.25" customHeight="1" x14ac:dyDescent="0.2">
      <c r="E518" s="3"/>
      <c r="F518" s="266"/>
      <c r="G518" s="212"/>
      <c r="H518" s="212"/>
      <c r="I518" s="212"/>
    </row>
    <row r="519" spans="5:9" ht="14.25" customHeight="1" x14ac:dyDescent="0.2">
      <c r="E519" s="3"/>
      <c r="F519" s="266"/>
      <c r="G519" s="212"/>
      <c r="H519" s="212"/>
      <c r="I519" s="212"/>
    </row>
    <row r="520" spans="5:9" ht="14.25" customHeight="1" x14ac:dyDescent="0.2">
      <c r="E520" s="3"/>
      <c r="F520" s="266"/>
      <c r="G520" s="212"/>
      <c r="H520" s="212"/>
      <c r="I520" s="212"/>
    </row>
    <row r="521" spans="5:9" ht="14.25" customHeight="1" x14ac:dyDescent="0.2">
      <c r="E521" s="3"/>
      <c r="F521" s="266"/>
      <c r="G521" s="212"/>
      <c r="H521" s="212"/>
      <c r="I521" s="212"/>
    </row>
    <row r="522" spans="5:9" ht="14.25" customHeight="1" x14ac:dyDescent="0.2">
      <c r="E522" s="3"/>
      <c r="F522" s="266"/>
      <c r="G522" s="212"/>
      <c r="H522" s="212"/>
      <c r="I522" s="212"/>
    </row>
    <row r="523" spans="5:9" ht="14.25" customHeight="1" x14ac:dyDescent="0.2">
      <c r="E523" s="3"/>
      <c r="F523" s="266"/>
      <c r="G523" s="212"/>
      <c r="H523" s="212"/>
      <c r="I523" s="212"/>
    </row>
    <row r="524" spans="5:9" ht="14.25" customHeight="1" x14ac:dyDescent="0.2">
      <c r="E524" s="3"/>
      <c r="F524" s="266"/>
      <c r="G524" s="212"/>
      <c r="H524" s="212"/>
      <c r="I524" s="212"/>
    </row>
    <row r="525" spans="5:9" ht="14.25" customHeight="1" x14ac:dyDescent="0.2">
      <c r="E525" s="3"/>
      <c r="F525" s="266"/>
      <c r="G525" s="212"/>
      <c r="H525" s="212"/>
      <c r="I525" s="212"/>
    </row>
    <row r="526" spans="5:9" ht="14.25" customHeight="1" x14ac:dyDescent="0.2">
      <c r="E526" s="3"/>
      <c r="F526" s="266"/>
      <c r="G526" s="212"/>
      <c r="H526" s="212"/>
      <c r="I526" s="212"/>
    </row>
    <row r="527" spans="5:9" ht="14.25" customHeight="1" x14ac:dyDescent="0.2">
      <c r="E527" s="3"/>
      <c r="F527" s="266"/>
      <c r="G527" s="212"/>
      <c r="H527" s="212"/>
      <c r="I527" s="212"/>
    </row>
    <row r="528" spans="5:9" ht="14.25" customHeight="1" x14ac:dyDescent="0.2">
      <c r="E528" s="3"/>
      <c r="F528" s="266"/>
      <c r="G528" s="212"/>
      <c r="H528" s="212"/>
      <c r="I528" s="212"/>
    </row>
    <row r="529" spans="5:9" ht="14.25" customHeight="1" x14ac:dyDescent="0.2">
      <c r="E529" s="3"/>
      <c r="F529" s="266"/>
      <c r="G529" s="212"/>
      <c r="H529" s="212"/>
      <c r="I529" s="212"/>
    </row>
    <row r="530" spans="5:9" ht="14.25" customHeight="1" x14ac:dyDescent="0.2">
      <c r="E530" s="3"/>
      <c r="F530" s="266"/>
      <c r="G530" s="212"/>
      <c r="H530" s="212"/>
      <c r="I530" s="212"/>
    </row>
    <row r="531" spans="5:9" ht="14.25" customHeight="1" x14ac:dyDescent="0.2">
      <c r="E531" s="3"/>
      <c r="F531" s="266"/>
      <c r="G531" s="212"/>
      <c r="H531" s="212"/>
      <c r="I531" s="212"/>
    </row>
    <row r="532" spans="5:9" ht="14.25" customHeight="1" x14ac:dyDescent="0.2">
      <c r="E532" s="3"/>
      <c r="F532" s="266"/>
      <c r="G532" s="212"/>
      <c r="H532" s="212"/>
      <c r="I532" s="212"/>
    </row>
    <row r="533" spans="5:9" ht="14.25" customHeight="1" x14ac:dyDescent="0.2">
      <c r="E533" s="3"/>
      <c r="F533" s="266"/>
      <c r="G533" s="212"/>
      <c r="H533" s="212"/>
      <c r="I533" s="212"/>
    </row>
    <row r="534" spans="5:9" ht="14.25" customHeight="1" x14ac:dyDescent="0.2">
      <c r="E534" s="3"/>
      <c r="F534" s="266"/>
      <c r="G534" s="212"/>
      <c r="H534" s="212"/>
      <c r="I534" s="212"/>
    </row>
    <row r="535" spans="5:9" ht="14.25" customHeight="1" x14ac:dyDescent="0.2">
      <c r="E535" s="3"/>
      <c r="F535" s="266"/>
      <c r="G535" s="212"/>
      <c r="H535" s="212"/>
      <c r="I535" s="212"/>
    </row>
    <row r="536" spans="5:9" ht="14.25" customHeight="1" x14ac:dyDescent="0.2">
      <c r="E536" s="3"/>
      <c r="F536" s="266"/>
      <c r="G536" s="212"/>
      <c r="H536" s="212"/>
      <c r="I536" s="212"/>
    </row>
    <row r="537" spans="5:9" ht="14.25" customHeight="1" x14ac:dyDescent="0.2">
      <c r="E537" s="3"/>
      <c r="F537" s="266"/>
      <c r="G537" s="212"/>
      <c r="H537" s="212"/>
      <c r="I537" s="212"/>
    </row>
    <row r="538" spans="5:9" ht="14.25" customHeight="1" x14ac:dyDescent="0.2">
      <c r="E538" s="3"/>
      <c r="F538" s="266"/>
      <c r="G538" s="212"/>
      <c r="H538" s="212"/>
      <c r="I538" s="212"/>
    </row>
    <row r="539" spans="5:9" ht="14.25" customHeight="1" x14ac:dyDescent="0.2">
      <c r="E539" s="3"/>
      <c r="F539" s="266"/>
      <c r="G539" s="212"/>
      <c r="H539" s="212"/>
      <c r="I539" s="212"/>
    </row>
    <row r="540" spans="5:9" ht="14.25" customHeight="1" x14ac:dyDescent="0.2">
      <c r="E540" s="3"/>
      <c r="F540" s="266"/>
      <c r="G540" s="212"/>
      <c r="H540" s="212"/>
      <c r="I540" s="212"/>
    </row>
    <row r="541" spans="5:9" ht="14.25" customHeight="1" x14ac:dyDescent="0.2">
      <c r="E541" s="3"/>
      <c r="F541" s="266"/>
      <c r="G541" s="212"/>
      <c r="H541" s="212"/>
      <c r="I541" s="212"/>
    </row>
    <row r="542" spans="5:9" ht="14.25" customHeight="1" x14ac:dyDescent="0.2">
      <c r="E542" s="3"/>
      <c r="F542" s="266"/>
      <c r="G542" s="212"/>
      <c r="H542" s="212"/>
      <c r="I542" s="212"/>
    </row>
    <row r="543" spans="5:9" ht="14.25" customHeight="1" x14ac:dyDescent="0.2">
      <c r="E543" s="3"/>
      <c r="F543" s="266"/>
      <c r="G543" s="212"/>
      <c r="H543" s="212"/>
      <c r="I543" s="212"/>
    </row>
    <row r="544" spans="5:9" ht="14.25" customHeight="1" x14ac:dyDescent="0.2">
      <c r="E544" s="3"/>
      <c r="F544" s="266"/>
      <c r="G544" s="212"/>
      <c r="H544" s="212"/>
      <c r="I544" s="212"/>
    </row>
    <row r="545" spans="5:9" ht="14.25" customHeight="1" x14ac:dyDescent="0.2">
      <c r="E545" s="3"/>
      <c r="F545" s="266"/>
      <c r="G545" s="212"/>
      <c r="H545" s="212"/>
      <c r="I545" s="212"/>
    </row>
    <row r="546" spans="5:9" ht="14.25" customHeight="1" x14ac:dyDescent="0.2">
      <c r="E546" s="3"/>
      <c r="F546" s="266"/>
      <c r="G546" s="212"/>
      <c r="H546" s="212"/>
      <c r="I546" s="212"/>
    </row>
    <row r="547" spans="5:9" ht="14.25" customHeight="1" x14ac:dyDescent="0.2">
      <c r="E547" s="3"/>
      <c r="F547" s="266"/>
      <c r="G547" s="212"/>
      <c r="H547" s="212"/>
      <c r="I547" s="212"/>
    </row>
    <row r="548" spans="5:9" ht="14.25" customHeight="1" x14ac:dyDescent="0.2">
      <c r="E548" s="3"/>
      <c r="F548" s="266"/>
      <c r="G548" s="212"/>
      <c r="H548" s="212"/>
      <c r="I548" s="212"/>
    </row>
    <row r="549" spans="5:9" ht="14.25" customHeight="1" x14ac:dyDescent="0.2">
      <c r="E549" s="3"/>
      <c r="F549" s="266"/>
      <c r="G549" s="212"/>
      <c r="H549" s="212"/>
      <c r="I549" s="212"/>
    </row>
    <row r="550" spans="5:9" ht="14.25" customHeight="1" x14ac:dyDescent="0.2">
      <c r="E550" s="3"/>
      <c r="F550" s="266"/>
      <c r="G550" s="212"/>
      <c r="H550" s="212"/>
      <c r="I550" s="212"/>
    </row>
    <row r="551" spans="5:9" ht="14.25" customHeight="1" x14ac:dyDescent="0.2">
      <c r="E551" s="3"/>
      <c r="F551" s="266"/>
      <c r="G551" s="212"/>
      <c r="H551" s="212"/>
      <c r="I551" s="212"/>
    </row>
    <row r="552" spans="5:9" ht="14.25" customHeight="1" x14ac:dyDescent="0.2">
      <c r="E552" s="3"/>
      <c r="F552" s="266"/>
      <c r="G552" s="212"/>
      <c r="H552" s="212"/>
      <c r="I552" s="212"/>
    </row>
    <row r="553" spans="5:9" ht="14.25" customHeight="1" x14ac:dyDescent="0.2">
      <c r="E553" s="3"/>
      <c r="F553" s="266"/>
      <c r="G553" s="212"/>
      <c r="H553" s="212"/>
      <c r="I553" s="212"/>
    </row>
    <row r="554" spans="5:9" ht="14.25" customHeight="1" x14ac:dyDescent="0.2">
      <c r="E554" s="3"/>
      <c r="F554" s="266"/>
      <c r="G554" s="212"/>
      <c r="H554" s="212"/>
      <c r="I554" s="212"/>
    </row>
    <row r="555" spans="5:9" ht="14.25" customHeight="1" x14ac:dyDescent="0.2">
      <c r="E555" s="3"/>
      <c r="F555" s="266"/>
      <c r="G555" s="212"/>
      <c r="H555" s="212"/>
      <c r="I555" s="212"/>
    </row>
    <row r="556" spans="5:9" ht="14.25" customHeight="1" x14ac:dyDescent="0.2">
      <c r="E556" s="3"/>
      <c r="F556" s="266"/>
      <c r="G556" s="212"/>
      <c r="H556" s="212"/>
      <c r="I556" s="212"/>
    </row>
    <row r="557" spans="5:9" ht="14.25" customHeight="1" x14ac:dyDescent="0.2">
      <c r="E557" s="3"/>
      <c r="F557" s="266"/>
      <c r="G557" s="212"/>
      <c r="H557" s="212"/>
      <c r="I557" s="212"/>
    </row>
    <row r="558" spans="5:9" ht="14.25" customHeight="1" x14ac:dyDescent="0.2">
      <c r="E558" s="3"/>
      <c r="F558" s="266"/>
      <c r="G558" s="212"/>
      <c r="H558" s="212"/>
      <c r="I558" s="212"/>
    </row>
    <row r="559" spans="5:9" ht="14.25" customHeight="1" x14ac:dyDescent="0.2">
      <c r="E559" s="3"/>
      <c r="F559" s="266"/>
      <c r="G559" s="212"/>
      <c r="H559" s="212"/>
      <c r="I559" s="212"/>
    </row>
    <row r="560" spans="5:9" ht="14.25" customHeight="1" x14ac:dyDescent="0.2">
      <c r="E560" s="3"/>
      <c r="F560" s="266"/>
      <c r="G560" s="212"/>
      <c r="H560" s="212"/>
      <c r="I560" s="212"/>
    </row>
    <row r="561" spans="5:9" ht="14.25" customHeight="1" x14ac:dyDescent="0.2">
      <c r="E561" s="3"/>
      <c r="F561" s="266"/>
      <c r="G561" s="212"/>
      <c r="H561" s="212"/>
      <c r="I561" s="212"/>
    </row>
    <row r="562" spans="5:9" ht="14.25" customHeight="1" x14ac:dyDescent="0.2">
      <c r="E562" s="3"/>
      <c r="F562" s="266"/>
      <c r="G562" s="212"/>
      <c r="H562" s="212"/>
      <c r="I562" s="212"/>
    </row>
    <row r="563" spans="5:9" ht="14.25" customHeight="1" x14ac:dyDescent="0.2">
      <c r="E563" s="3"/>
      <c r="F563" s="266"/>
      <c r="G563" s="212"/>
      <c r="H563" s="212"/>
      <c r="I563" s="212"/>
    </row>
    <row r="564" spans="5:9" ht="14.25" customHeight="1" x14ac:dyDescent="0.2">
      <c r="E564" s="3"/>
      <c r="F564" s="266"/>
      <c r="G564" s="212"/>
      <c r="H564" s="212"/>
      <c r="I564" s="212"/>
    </row>
    <row r="565" spans="5:9" ht="14.25" customHeight="1" x14ac:dyDescent="0.2">
      <c r="E565" s="3"/>
      <c r="F565" s="266"/>
      <c r="G565" s="212"/>
      <c r="H565" s="212"/>
      <c r="I565" s="212"/>
    </row>
    <row r="566" spans="5:9" ht="14.25" customHeight="1" x14ac:dyDescent="0.2">
      <c r="E566" s="3"/>
      <c r="F566" s="266"/>
      <c r="G566" s="212"/>
      <c r="H566" s="212"/>
      <c r="I566" s="212"/>
    </row>
    <row r="567" spans="5:9" ht="14.25" customHeight="1" x14ac:dyDescent="0.2">
      <c r="E567" s="3"/>
      <c r="F567" s="266"/>
      <c r="G567" s="212"/>
      <c r="H567" s="212"/>
      <c r="I567" s="212"/>
    </row>
    <row r="568" spans="5:9" ht="14.25" customHeight="1" x14ac:dyDescent="0.2">
      <c r="E568" s="3"/>
      <c r="F568" s="266"/>
      <c r="G568" s="212"/>
      <c r="H568" s="212"/>
      <c r="I568" s="212"/>
    </row>
    <row r="569" spans="5:9" ht="14.25" customHeight="1" x14ac:dyDescent="0.2">
      <c r="E569" s="3"/>
      <c r="F569" s="266"/>
      <c r="G569" s="212"/>
      <c r="H569" s="212"/>
      <c r="I569" s="212"/>
    </row>
    <row r="570" spans="5:9" ht="14.25" customHeight="1" x14ac:dyDescent="0.2">
      <c r="E570" s="3"/>
      <c r="F570" s="266"/>
      <c r="G570" s="212"/>
      <c r="H570" s="212"/>
      <c r="I570" s="212"/>
    </row>
    <row r="571" spans="5:9" ht="14.25" customHeight="1" x14ac:dyDescent="0.2">
      <c r="E571" s="3"/>
      <c r="F571" s="266"/>
      <c r="G571" s="212"/>
      <c r="H571" s="212"/>
      <c r="I571" s="212"/>
    </row>
    <row r="572" spans="5:9" ht="14.25" customHeight="1" x14ac:dyDescent="0.2">
      <c r="E572" s="3"/>
      <c r="F572" s="266"/>
      <c r="G572" s="212"/>
      <c r="H572" s="212"/>
      <c r="I572" s="212"/>
    </row>
    <row r="573" spans="5:9" ht="14.25" customHeight="1" x14ac:dyDescent="0.2">
      <c r="E573" s="3"/>
      <c r="F573" s="266"/>
      <c r="G573" s="212"/>
      <c r="H573" s="212"/>
      <c r="I573" s="212"/>
    </row>
    <row r="574" spans="5:9" ht="14.25" customHeight="1" x14ac:dyDescent="0.2">
      <c r="E574" s="3"/>
      <c r="F574" s="266"/>
      <c r="G574" s="212"/>
      <c r="H574" s="212"/>
      <c r="I574" s="212"/>
    </row>
    <row r="575" spans="5:9" ht="14.25" customHeight="1" x14ac:dyDescent="0.2">
      <c r="E575" s="3"/>
      <c r="F575" s="266"/>
      <c r="G575" s="212"/>
      <c r="H575" s="212"/>
      <c r="I575" s="212"/>
    </row>
    <row r="576" spans="5:9" ht="14.25" customHeight="1" x14ac:dyDescent="0.2">
      <c r="E576" s="3"/>
      <c r="F576" s="266"/>
      <c r="G576" s="212"/>
      <c r="H576" s="212"/>
      <c r="I576" s="212"/>
    </row>
    <row r="577" spans="5:9" ht="14.25" customHeight="1" x14ac:dyDescent="0.2">
      <c r="E577" s="3"/>
      <c r="F577" s="266"/>
      <c r="G577" s="212"/>
      <c r="H577" s="212"/>
      <c r="I577" s="212"/>
    </row>
    <row r="578" spans="5:9" ht="14.25" customHeight="1" x14ac:dyDescent="0.2">
      <c r="E578" s="3"/>
      <c r="F578" s="266"/>
      <c r="G578" s="212"/>
      <c r="H578" s="212"/>
      <c r="I578" s="212"/>
    </row>
    <row r="579" spans="5:9" ht="14.25" customHeight="1" x14ac:dyDescent="0.2">
      <c r="E579" s="3"/>
      <c r="F579" s="266"/>
      <c r="G579" s="212"/>
      <c r="H579" s="212"/>
      <c r="I579" s="212"/>
    </row>
    <row r="580" spans="5:9" ht="14.25" customHeight="1" x14ac:dyDescent="0.2">
      <c r="E580" s="3"/>
      <c r="F580" s="266"/>
      <c r="G580" s="212"/>
      <c r="H580" s="212"/>
      <c r="I580" s="212"/>
    </row>
    <row r="581" spans="5:9" ht="14.25" customHeight="1" x14ac:dyDescent="0.2">
      <c r="E581" s="3"/>
      <c r="F581" s="266"/>
      <c r="G581" s="212"/>
      <c r="H581" s="212"/>
      <c r="I581" s="212"/>
    </row>
    <row r="582" spans="5:9" ht="14.25" customHeight="1" x14ac:dyDescent="0.2">
      <c r="E582" s="3"/>
      <c r="F582" s="266"/>
      <c r="G582" s="212"/>
      <c r="H582" s="212"/>
      <c r="I582" s="212"/>
    </row>
    <row r="583" spans="5:9" ht="14.25" customHeight="1" x14ac:dyDescent="0.2">
      <c r="E583" s="3"/>
      <c r="F583" s="266"/>
      <c r="G583" s="212"/>
      <c r="H583" s="212"/>
      <c r="I583" s="212"/>
    </row>
    <row r="584" spans="5:9" ht="14.25" customHeight="1" x14ac:dyDescent="0.2">
      <c r="E584" s="3"/>
      <c r="F584" s="266"/>
      <c r="G584" s="212"/>
      <c r="H584" s="212"/>
      <c r="I584" s="212"/>
    </row>
    <row r="585" spans="5:9" ht="14.25" customHeight="1" x14ac:dyDescent="0.2">
      <c r="E585" s="3"/>
      <c r="F585" s="266"/>
      <c r="G585" s="212"/>
      <c r="H585" s="212"/>
      <c r="I585" s="212"/>
    </row>
    <row r="586" spans="5:9" ht="14.25" customHeight="1" x14ac:dyDescent="0.2">
      <c r="E586" s="3"/>
      <c r="F586" s="266"/>
      <c r="G586" s="212"/>
      <c r="H586" s="212"/>
      <c r="I586" s="212"/>
    </row>
    <row r="587" spans="5:9" ht="14.25" customHeight="1" x14ac:dyDescent="0.2">
      <c r="E587" s="3"/>
      <c r="F587" s="266"/>
      <c r="G587" s="212"/>
      <c r="H587" s="212"/>
      <c r="I587" s="212"/>
    </row>
    <row r="588" spans="5:9" ht="14.25" customHeight="1" x14ac:dyDescent="0.2">
      <c r="E588" s="3"/>
      <c r="F588" s="266"/>
      <c r="G588" s="212"/>
      <c r="H588" s="212"/>
      <c r="I588" s="212"/>
    </row>
    <row r="589" spans="5:9" ht="14.25" customHeight="1" x14ac:dyDescent="0.2">
      <c r="E589" s="3"/>
      <c r="F589" s="266"/>
      <c r="G589" s="212"/>
      <c r="H589" s="212"/>
      <c r="I589" s="212"/>
    </row>
    <row r="590" spans="5:9" ht="14.25" customHeight="1" x14ac:dyDescent="0.2">
      <c r="E590" s="3"/>
      <c r="F590" s="266"/>
      <c r="G590" s="212"/>
      <c r="H590" s="212"/>
      <c r="I590" s="212"/>
    </row>
    <row r="591" spans="5:9" ht="14.25" customHeight="1" x14ac:dyDescent="0.2">
      <c r="E591" s="3"/>
      <c r="F591" s="266"/>
      <c r="G591" s="212"/>
      <c r="H591" s="212"/>
      <c r="I591" s="212"/>
    </row>
    <row r="592" spans="5:9" ht="14.25" customHeight="1" x14ac:dyDescent="0.2">
      <c r="E592" s="3"/>
      <c r="F592" s="266"/>
      <c r="G592" s="212"/>
      <c r="H592" s="212"/>
      <c r="I592" s="212"/>
    </row>
    <row r="593" spans="5:9" ht="14.25" customHeight="1" x14ac:dyDescent="0.2">
      <c r="E593" s="3"/>
      <c r="F593" s="266"/>
      <c r="G593" s="212"/>
      <c r="H593" s="212"/>
      <c r="I593" s="212"/>
    </row>
    <row r="594" spans="5:9" ht="14.25" customHeight="1" x14ac:dyDescent="0.2">
      <c r="E594" s="3"/>
      <c r="F594" s="266"/>
      <c r="G594" s="212"/>
      <c r="H594" s="212"/>
      <c r="I594" s="212"/>
    </row>
    <row r="595" spans="5:9" ht="14.25" customHeight="1" x14ac:dyDescent="0.2">
      <c r="E595" s="3"/>
      <c r="F595" s="266"/>
      <c r="G595" s="212"/>
      <c r="H595" s="212"/>
      <c r="I595" s="212"/>
    </row>
    <row r="596" spans="5:9" ht="14.25" customHeight="1" x14ac:dyDescent="0.2">
      <c r="E596" s="3"/>
      <c r="F596" s="266"/>
      <c r="G596" s="212"/>
      <c r="H596" s="212"/>
      <c r="I596" s="212"/>
    </row>
    <row r="597" spans="5:9" ht="14.25" customHeight="1" x14ac:dyDescent="0.2">
      <c r="E597" s="3"/>
      <c r="F597" s="266"/>
      <c r="G597" s="212"/>
      <c r="H597" s="212"/>
      <c r="I597" s="212"/>
    </row>
    <row r="598" spans="5:9" ht="14.25" customHeight="1" x14ac:dyDescent="0.2">
      <c r="E598" s="3"/>
      <c r="F598" s="266"/>
      <c r="G598" s="212"/>
      <c r="H598" s="212"/>
      <c r="I598" s="212"/>
    </row>
    <row r="599" spans="5:9" ht="14.25" customHeight="1" x14ac:dyDescent="0.2">
      <c r="E599" s="3"/>
      <c r="F599" s="266"/>
      <c r="G599" s="212"/>
      <c r="H599" s="212"/>
      <c r="I599" s="212"/>
    </row>
    <row r="600" spans="5:9" ht="14.25" customHeight="1" x14ac:dyDescent="0.2">
      <c r="E600" s="3"/>
      <c r="F600" s="266"/>
      <c r="G600" s="212"/>
      <c r="H600" s="212"/>
      <c r="I600" s="212"/>
    </row>
    <row r="601" spans="5:9" ht="14.25" customHeight="1" x14ac:dyDescent="0.2">
      <c r="E601" s="3"/>
      <c r="F601" s="266"/>
      <c r="G601" s="212"/>
      <c r="H601" s="212"/>
      <c r="I601" s="212"/>
    </row>
    <row r="602" spans="5:9" ht="14.25" customHeight="1" x14ac:dyDescent="0.2">
      <c r="E602" s="3"/>
      <c r="F602" s="266"/>
      <c r="G602" s="212"/>
      <c r="H602" s="212"/>
      <c r="I602" s="212"/>
    </row>
    <row r="603" spans="5:9" ht="14.25" customHeight="1" x14ac:dyDescent="0.2">
      <c r="E603" s="3"/>
      <c r="F603" s="266"/>
      <c r="G603" s="212"/>
      <c r="H603" s="212"/>
      <c r="I603" s="212"/>
    </row>
    <row r="604" spans="5:9" ht="14.25" customHeight="1" x14ac:dyDescent="0.2">
      <c r="E604" s="3"/>
      <c r="F604" s="266"/>
      <c r="G604" s="212"/>
      <c r="H604" s="212"/>
      <c r="I604" s="212"/>
    </row>
    <row r="605" spans="5:9" ht="14.25" customHeight="1" x14ac:dyDescent="0.2">
      <c r="E605" s="3"/>
      <c r="F605" s="266"/>
      <c r="G605" s="212"/>
      <c r="H605" s="212"/>
      <c r="I605" s="212"/>
    </row>
    <row r="606" spans="5:9" ht="14.25" customHeight="1" x14ac:dyDescent="0.2">
      <c r="E606" s="3"/>
      <c r="F606" s="266"/>
      <c r="G606" s="212"/>
      <c r="H606" s="212"/>
      <c r="I606" s="212"/>
    </row>
    <row r="607" spans="5:9" ht="14.25" customHeight="1" x14ac:dyDescent="0.2">
      <c r="E607" s="3"/>
      <c r="F607" s="266"/>
      <c r="G607" s="212"/>
      <c r="H607" s="212"/>
      <c r="I607" s="212"/>
    </row>
    <row r="608" spans="5:9" ht="14.25" customHeight="1" x14ac:dyDescent="0.2">
      <c r="E608" s="3"/>
      <c r="F608" s="266"/>
      <c r="G608" s="212"/>
      <c r="H608" s="212"/>
      <c r="I608" s="212"/>
    </row>
    <row r="609" spans="5:9" ht="14.25" customHeight="1" x14ac:dyDescent="0.2">
      <c r="E609" s="3"/>
      <c r="F609" s="266"/>
      <c r="G609" s="212"/>
      <c r="H609" s="212"/>
      <c r="I609" s="212"/>
    </row>
    <row r="610" spans="5:9" ht="14.25" customHeight="1" x14ac:dyDescent="0.2">
      <c r="E610" s="3"/>
      <c r="F610" s="266"/>
      <c r="G610" s="212"/>
      <c r="H610" s="212"/>
      <c r="I610" s="212"/>
    </row>
    <row r="611" spans="5:9" ht="14.25" customHeight="1" x14ac:dyDescent="0.2">
      <c r="E611" s="3"/>
      <c r="F611" s="266"/>
      <c r="G611" s="212"/>
      <c r="H611" s="212"/>
      <c r="I611" s="212"/>
    </row>
    <row r="612" spans="5:9" ht="14.25" customHeight="1" x14ac:dyDescent="0.2">
      <c r="E612" s="3"/>
      <c r="F612" s="266"/>
      <c r="G612" s="212"/>
      <c r="H612" s="212"/>
      <c r="I612" s="212"/>
    </row>
    <row r="613" spans="5:9" ht="14.25" customHeight="1" x14ac:dyDescent="0.2">
      <c r="E613" s="3"/>
      <c r="F613" s="266"/>
      <c r="G613" s="212"/>
      <c r="H613" s="212"/>
      <c r="I613" s="212"/>
    </row>
    <row r="614" spans="5:9" ht="14.25" customHeight="1" x14ac:dyDescent="0.2">
      <c r="E614" s="3"/>
      <c r="F614" s="266"/>
      <c r="G614" s="212"/>
      <c r="H614" s="212"/>
      <c r="I614" s="212"/>
    </row>
    <row r="615" spans="5:9" ht="14.25" customHeight="1" x14ac:dyDescent="0.2">
      <c r="E615" s="3"/>
      <c r="F615" s="266"/>
      <c r="G615" s="212"/>
      <c r="H615" s="212"/>
      <c r="I615" s="212"/>
    </row>
    <row r="616" spans="5:9" ht="14.25" customHeight="1" x14ac:dyDescent="0.2">
      <c r="E616" s="3"/>
      <c r="F616" s="266"/>
      <c r="G616" s="212"/>
      <c r="H616" s="212"/>
      <c r="I616" s="212"/>
    </row>
    <row r="617" spans="5:9" ht="14.25" customHeight="1" x14ac:dyDescent="0.2">
      <c r="E617" s="3"/>
      <c r="F617" s="266"/>
      <c r="G617" s="212"/>
      <c r="H617" s="212"/>
      <c r="I617" s="212"/>
    </row>
    <row r="618" spans="5:9" ht="14.25" customHeight="1" x14ac:dyDescent="0.2">
      <c r="E618" s="3"/>
      <c r="F618" s="266"/>
      <c r="G618" s="212"/>
      <c r="H618" s="212"/>
      <c r="I618" s="212"/>
    </row>
    <row r="619" spans="5:9" ht="14.25" customHeight="1" x14ac:dyDescent="0.2">
      <c r="E619" s="3"/>
      <c r="F619" s="266"/>
      <c r="G619" s="212"/>
      <c r="H619" s="212"/>
      <c r="I619" s="212"/>
    </row>
    <row r="620" spans="5:9" ht="14.25" customHeight="1" x14ac:dyDescent="0.2">
      <c r="E620" s="3"/>
      <c r="F620" s="266"/>
      <c r="G620" s="212"/>
      <c r="H620" s="212"/>
      <c r="I620" s="212"/>
    </row>
    <row r="621" spans="5:9" ht="14.25" customHeight="1" x14ac:dyDescent="0.2">
      <c r="E621" s="3"/>
      <c r="F621" s="266"/>
      <c r="G621" s="212"/>
      <c r="H621" s="212"/>
      <c r="I621" s="212"/>
    </row>
    <row r="622" spans="5:9" ht="14.25" customHeight="1" x14ac:dyDescent="0.2">
      <c r="E622" s="3"/>
      <c r="F622" s="266"/>
      <c r="G622" s="212"/>
      <c r="H622" s="212"/>
      <c r="I622" s="212"/>
    </row>
    <row r="623" spans="5:9" ht="14.25" customHeight="1" x14ac:dyDescent="0.2">
      <c r="E623" s="3"/>
      <c r="F623" s="266"/>
      <c r="G623" s="212"/>
      <c r="H623" s="212"/>
      <c r="I623" s="212"/>
    </row>
    <row r="624" spans="5:9" ht="14.25" customHeight="1" x14ac:dyDescent="0.2">
      <c r="E624" s="3"/>
      <c r="F624" s="266"/>
      <c r="G624" s="212"/>
      <c r="H624" s="212"/>
      <c r="I624" s="212"/>
    </row>
    <row r="625" spans="5:9" ht="14.25" customHeight="1" x14ac:dyDescent="0.2">
      <c r="E625" s="3"/>
      <c r="F625" s="266"/>
      <c r="G625" s="212"/>
      <c r="H625" s="212"/>
      <c r="I625" s="212"/>
    </row>
    <row r="626" spans="5:9" ht="14.25" customHeight="1" x14ac:dyDescent="0.2">
      <c r="E626" s="3"/>
      <c r="F626" s="266"/>
      <c r="G626" s="212"/>
      <c r="H626" s="212"/>
      <c r="I626" s="212"/>
    </row>
    <row r="627" spans="5:9" ht="14.25" customHeight="1" x14ac:dyDescent="0.2">
      <c r="E627" s="3"/>
      <c r="F627" s="266"/>
      <c r="G627" s="212"/>
      <c r="H627" s="212"/>
      <c r="I627" s="212"/>
    </row>
    <row r="628" spans="5:9" ht="14.25" customHeight="1" x14ac:dyDescent="0.2">
      <c r="E628" s="3"/>
      <c r="F628" s="266"/>
      <c r="G628" s="212"/>
      <c r="H628" s="212"/>
      <c r="I628" s="212"/>
    </row>
    <row r="629" spans="5:9" ht="14.25" customHeight="1" x14ac:dyDescent="0.2">
      <c r="E629" s="3"/>
      <c r="F629" s="266"/>
      <c r="G629" s="212"/>
      <c r="H629" s="212"/>
      <c r="I629" s="212"/>
    </row>
    <row r="630" spans="5:9" ht="14.25" customHeight="1" x14ac:dyDescent="0.2">
      <c r="E630" s="3"/>
      <c r="F630" s="266"/>
      <c r="G630" s="212"/>
      <c r="H630" s="212"/>
      <c r="I630" s="212"/>
    </row>
    <row r="631" spans="5:9" ht="14.25" customHeight="1" x14ac:dyDescent="0.2">
      <c r="E631" s="3"/>
      <c r="F631" s="266"/>
      <c r="G631" s="212"/>
      <c r="H631" s="212"/>
      <c r="I631" s="212"/>
    </row>
    <row r="632" spans="5:9" ht="14.25" customHeight="1" x14ac:dyDescent="0.2">
      <c r="E632" s="3"/>
      <c r="F632" s="266"/>
      <c r="G632" s="212"/>
      <c r="H632" s="212"/>
      <c r="I632" s="212"/>
    </row>
    <row r="633" spans="5:9" ht="14.25" customHeight="1" x14ac:dyDescent="0.2">
      <c r="E633" s="3"/>
      <c r="F633" s="266"/>
      <c r="G633" s="212"/>
      <c r="H633" s="212"/>
      <c r="I633" s="212"/>
    </row>
    <row r="634" spans="5:9" ht="14.25" customHeight="1" x14ac:dyDescent="0.2">
      <c r="E634" s="3"/>
      <c r="F634" s="266"/>
      <c r="G634" s="212"/>
      <c r="H634" s="212"/>
      <c r="I634" s="212"/>
    </row>
    <row r="635" spans="5:9" ht="14.25" customHeight="1" x14ac:dyDescent="0.2">
      <c r="E635" s="3"/>
      <c r="F635" s="266"/>
      <c r="G635" s="212"/>
      <c r="H635" s="212"/>
      <c r="I635" s="212"/>
    </row>
    <row r="636" spans="5:9" ht="14.25" customHeight="1" x14ac:dyDescent="0.2">
      <c r="E636" s="3"/>
      <c r="F636" s="266"/>
      <c r="G636" s="212"/>
      <c r="H636" s="212"/>
      <c r="I636" s="212"/>
    </row>
    <row r="637" spans="5:9" ht="14.25" customHeight="1" x14ac:dyDescent="0.2">
      <c r="E637" s="3"/>
      <c r="F637" s="266"/>
      <c r="G637" s="212"/>
      <c r="H637" s="212"/>
      <c r="I637" s="212"/>
    </row>
    <row r="638" spans="5:9" ht="14.25" customHeight="1" x14ac:dyDescent="0.2">
      <c r="E638" s="3"/>
      <c r="F638" s="266"/>
      <c r="G638" s="212"/>
      <c r="H638" s="212"/>
      <c r="I638" s="212"/>
    </row>
    <row r="639" spans="5:9" ht="14.25" customHeight="1" x14ac:dyDescent="0.2">
      <c r="E639" s="3"/>
      <c r="F639" s="266"/>
      <c r="G639" s="212"/>
      <c r="H639" s="212"/>
      <c r="I639" s="212"/>
    </row>
    <row r="640" spans="5:9" ht="14.25" customHeight="1" x14ac:dyDescent="0.2">
      <c r="E640" s="3"/>
      <c r="F640" s="266"/>
      <c r="G640" s="212"/>
      <c r="H640" s="212"/>
      <c r="I640" s="212"/>
    </row>
    <row r="641" spans="5:9" ht="14.25" customHeight="1" x14ac:dyDescent="0.2">
      <c r="E641" s="3"/>
      <c r="F641" s="266"/>
      <c r="G641" s="212"/>
      <c r="H641" s="212"/>
      <c r="I641" s="212"/>
    </row>
    <row r="642" spans="5:9" ht="14.25" customHeight="1" x14ac:dyDescent="0.2">
      <c r="E642" s="3"/>
      <c r="F642" s="266"/>
      <c r="G642" s="212"/>
      <c r="H642" s="212"/>
      <c r="I642" s="212"/>
    </row>
    <row r="643" spans="5:9" ht="14.25" customHeight="1" x14ac:dyDescent="0.2">
      <c r="E643" s="3"/>
      <c r="F643" s="266"/>
      <c r="G643" s="212"/>
      <c r="H643" s="212"/>
      <c r="I643" s="212"/>
    </row>
    <row r="644" spans="5:9" ht="14.25" customHeight="1" x14ac:dyDescent="0.2">
      <c r="E644" s="3"/>
      <c r="F644" s="266"/>
      <c r="G644" s="212"/>
      <c r="H644" s="212"/>
      <c r="I644" s="212"/>
    </row>
    <row r="645" spans="5:9" ht="14.25" customHeight="1" x14ac:dyDescent="0.2">
      <c r="E645" s="3"/>
      <c r="F645" s="266"/>
      <c r="G645" s="212"/>
      <c r="H645" s="212"/>
      <c r="I645" s="212"/>
    </row>
    <row r="646" spans="5:9" ht="14.25" customHeight="1" x14ac:dyDescent="0.2">
      <c r="E646" s="3"/>
      <c r="F646" s="266"/>
      <c r="G646" s="212"/>
      <c r="H646" s="212"/>
      <c r="I646" s="212"/>
    </row>
    <row r="647" spans="5:9" ht="14.25" customHeight="1" x14ac:dyDescent="0.2">
      <c r="E647" s="3"/>
      <c r="F647" s="266"/>
      <c r="G647" s="212"/>
      <c r="H647" s="212"/>
      <c r="I647" s="212"/>
    </row>
    <row r="648" spans="5:9" ht="14.25" customHeight="1" x14ac:dyDescent="0.2">
      <c r="E648" s="3"/>
      <c r="F648" s="266"/>
      <c r="G648" s="212"/>
      <c r="H648" s="212"/>
      <c r="I648" s="212"/>
    </row>
    <row r="649" spans="5:9" ht="14.25" customHeight="1" x14ac:dyDescent="0.2">
      <c r="E649" s="3"/>
      <c r="F649" s="266"/>
      <c r="G649" s="212"/>
      <c r="H649" s="212"/>
      <c r="I649" s="212"/>
    </row>
    <row r="650" spans="5:9" ht="14.25" customHeight="1" x14ac:dyDescent="0.2">
      <c r="E650" s="3"/>
      <c r="F650" s="266"/>
      <c r="G650" s="212"/>
      <c r="H650" s="212"/>
      <c r="I650" s="212"/>
    </row>
    <row r="651" spans="5:9" ht="14.25" customHeight="1" x14ac:dyDescent="0.2">
      <c r="E651" s="3"/>
      <c r="F651" s="266"/>
      <c r="G651" s="212"/>
      <c r="H651" s="212"/>
      <c r="I651" s="212"/>
    </row>
    <row r="652" spans="5:9" ht="14.25" customHeight="1" x14ac:dyDescent="0.2">
      <c r="E652" s="3"/>
      <c r="F652" s="266"/>
      <c r="G652" s="212"/>
      <c r="H652" s="212"/>
      <c r="I652" s="212"/>
    </row>
    <row r="653" spans="5:9" ht="14.25" customHeight="1" x14ac:dyDescent="0.2">
      <c r="E653" s="3"/>
      <c r="F653" s="266"/>
      <c r="G653" s="212"/>
      <c r="H653" s="212"/>
      <c r="I653" s="212"/>
    </row>
    <row r="654" spans="5:9" ht="14.25" customHeight="1" x14ac:dyDescent="0.2">
      <c r="E654" s="3"/>
      <c r="F654" s="266"/>
      <c r="G654" s="212"/>
      <c r="H654" s="212"/>
      <c r="I654" s="212"/>
    </row>
    <row r="655" spans="5:9" ht="14.25" customHeight="1" x14ac:dyDescent="0.2">
      <c r="E655" s="3"/>
      <c r="F655" s="266"/>
      <c r="G655" s="212"/>
      <c r="H655" s="212"/>
      <c r="I655" s="212"/>
    </row>
    <row r="656" spans="5:9" ht="14.25" customHeight="1" x14ac:dyDescent="0.2">
      <c r="E656" s="3"/>
      <c r="F656" s="266"/>
      <c r="G656" s="212"/>
      <c r="H656" s="212"/>
      <c r="I656" s="212"/>
    </row>
    <row r="657" spans="5:9" ht="14.25" customHeight="1" x14ac:dyDescent="0.2">
      <c r="E657" s="3"/>
      <c r="F657" s="266"/>
      <c r="G657" s="212"/>
      <c r="H657" s="212"/>
      <c r="I657" s="212"/>
    </row>
    <row r="658" spans="5:9" ht="14.25" customHeight="1" x14ac:dyDescent="0.2">
      <c r="E658" s="3"/>
      <c r="F658" s="266"/>
      <c r="G658" s="212"/>
      <c r="H658" s="212"/>
      <c r="I658" s="212"/>
    </row>
    <row r="659" spans="5:9" ht="14.25" customHeight="1" x14ac:dyDescent="0.2">
      <c r="E659" s="3"/>
      <c r="F659" s="266"/>
      <c r="G659" s="212"/>
      <c r="H659" s="212"/>
      <c r="I659" s="212"/>
    </row>
    <row r="660" spans="5:9" ht="14.25" customHeight="1" x14ac:dyDescent="0.2">
      <c r="E660" s="3"/>
      <c r="F660" s="266"/>
      <c r="G660" s="212"/>
      <c r="H660" s="212"/>
      <c r="I660" s="212"/>
    </row>
    <row r="661" spans="5:9" ht="14.25" customHeight="1" x14ac:dyDescent="0.2">
      <c r="E661" s="3"/>
      <c r="F661" s="266"/>
      <c r="G661" s="212"/>
      <c r="H661" s="212"/>
      <c r="I661" s="212"/>
    </row>
    <row r="662" spans="5:9" ht="14.25" customHeight="1" x14ac:dyDescent="0.2">
      <c r="E662" s="3"/>
      <c r="F662" s="266"/>
      <c r="G662" s="212"/>
      <c r="H662" s="212"/>
      <c r="I662" s="212"/>
    </row>
    <row r="663" spans="5:9" ht="14.25" customHeight="1" x14ac:dyDescent="0.2">
      <c r="E663" s="3"/>
      <c r="F663" s="266"/>
      <c r="G663" s="212"/>
      <c r="H663" s="212"/>
      <c r="I663" s="212"/>
    </row>
    <row r="664" spans="5:9" ht="14.25" customHeight="1" x14ac:dyDescent="0.2">
      <c r="E664" s="3"/>
      <c r="F664" s="266"/>
      <c r="G664" s="212"/>
      <c r="H664" s="212"/>
      <c r="I664" s="212"/>
    </row>
    <row r="665" spans="5:9" ht="14.25" customHeight="1" x14ac:dyDescent="0.2">
      <c r="E665" s="3"/>
      <c r="F665" s="266"/>
      <c r="G665" s="212"/>
      <c r="H665" s="212"/>
      <c r="I665" s="212"/>
    </row>
    <row r="666" spans="5:9" ht="14.25" customHeight="1" x14ac:dyDescent="0.2">
      <c r="E666" s="3"/>
      <c r="F666" s="266"/>
      <c r="G666" s="212"/>
      <c r="H666" s="212"/>
      <c r="I666" s="212"/>
    </row>
    <row r="667" spans="5:9" ht="14.25" customHeight="1" x14ac:dyDescent="0.2">
      <c r="E667" s="3"/>
      <c r="F667" s="266"/>
      <c r="G667" s="212"/>
      <c r="H667" s="212"/>
      <c r="I667" s="212"/>
    </row>
    <row r="668" spans="5:9" ht="14.25" customHeight="1" x14ac:dyDescent="0.2">
      <c r="E668" s="3"/>
      <c r="F668" s="266"/>
      <c r="G668" s="212"/>
      <c r="H668" s="212"/>
      <c r="I668" s="212"/>
    </row>
    <row r="669" spans="5:9" ht="14.25" customHeight="1" x14ac:dyDescent="0.2">
      <c r="E669" s="3"/>
      <c r="F669" s="266"/>
      <c r="G669" s="212"/>
      <c r="H669" s="212"/>
      <c r="I669" s="212"/>
    </row>
    <row r="670" spans="5:9" ht="14.25" customHeight="1" x14ac:dyDescent="0.2">
      <c r="E670" s="3"/>
      <c r="F670" s="266"/>
      <c r="G670" s="212"/>
      <c r="H670" s="212"/>
      <c r="I670" s="212"/>
    </row>
    <row r="671" spans="5:9" ht="14.25" customHeight="1" x14ac:dyDescent="0.2">
      <c r="E671" s="3"/>
      <c r="F671" s="266"/>
      <c r="G671" s="212"/>
      <c r="H671" s="212"/>
      <c r="I671" s="212"/>
    </row>
    <row r="672" spans="5:9" ht="14.25" customHeight="1" x14ac:dyDescent="0.2">
      <c r="E672" s="3"/>
      <c r="F672" s="266"/>
      <c r="G672" s="212"/>
      <c r="H672" s="212"/>
      <c r="I672" s="212"/>
    </row>
    <row r="673" spans="5:9" ht="14.25" customHeight="1" x14ac:dyDescent="0.2">
      <c r="E673" s="3"/>
      <c r="F673" s="266"/>
      <c r="G673" s="212"/>
      <c r="H673" s="212"/>
      <c r="I673" s="212"/>
    </row>
    <row r="674" spans="5:9" ht="14.25" customHeight="1" x14ac:dyDescent="0.2">
      <c r="E674" s="3"/>
      <c r="F674" s="266"/>
      <c r="G674" s="212"/>
      <c r="H674" s="212"/>
      <c r="I674" s="212"/>
    </row>
    <row r="675" spans="5:9" ht="14.25" customHeight="1" x14ac:dyDescent="0.2">
      <c r="E675" s="3"/>
      <c r="F675" s="266"/>
      <c r="G675" s="212"/>
      <c r="H675" s="212"/>
      <c r="I675" s="212"/>
    </row>
    <row r="676" spans="5:9" ht="14.25" customHeight="1" x14ac:dyDescent="0.2">
      <c r="E676" s="3"/>
      <c r="F676" s="266"/>
      <c r="G676" s="212"/>
      <c r="H676" s="212"/>
      <c r="I676" s="212"/>
    </row>
    <row r="677" spans="5:9" ht="14.25" customHeight="1" x14ac:dyDescent="0.2">
      <c r="E677" s="3"/>
      <c r="F677" s="266"/>
      <c r="G677" s="212"/>
      <c r="H677" s="212"/>
      <c r="I677" s="212"/>
    </row>
    <row r="678" spans="5:9" ht="14.25" customHeight="1" x14ac:dyDescent="0.2">
      <c r="E678" s="3"/>
      <c r="F678" s="266"/>
      <c r="G678" s="212"/>
      <c r="H678" s="212"/>
      <c r="I678" s="212"/>
    </row>
    <row r="679" spans="5:9" ht="14.25" customHeight="1" x14ac:dyDescent="0.2">
      <c r="E679" s="3"/>
      <c r="F679" s="266"/>
      <c r="G679" s="212"/>
      <c r="H679" s="212"/>
      <c r="I679" s="212"/>
    </row>
    <row r="680" spans="5:9" ht="14.25" customHeight="1" x14ac:dyDescent="0.2">
      <c r="E680" s="3"/>
      <c r="F680" s="266"/>
      <c r="G680" s="212"/>
      <c r="H680" s="212"/>
      <c r="I680" s="212"/>
    </row>
    <row r="681" spans="5:9" ht="14.25" customHeight="1" x14ac:dyDescent="0.2">
      <c r="E681" s="3"/>
      <c r="F681" s="266"/>
      <c r="G681" s="212"/>
      <c r="H681" s="212"/>
      <c r="I681" s="212"/>
    </row>
    <row r="682" spans="5:9" ht="14.25" customHeight="1" x14ac:dyDescent="0.2">
      <c r="E682" s="3"/>
      <c r="F682" s="266"/>
      <c r="G682" s="212"/>
      <c r="H682" s="212"/>
      <c r="I682" s="212"/>
    </row>
    <row r="683" spans="5:9" ht="14.25" customHeight="1" x14ac:dyDescent="0.2">
      <c r="E683" s="3"/>
      <c r="F683" s="266"/>
      <c r="G683" s="212"/>
      <c r="H683" s="212"/>
      <c r="I683" s="212"/>
    </row>
    <row r="684" spans="5:9" ht="14.25" customHeight="1" x14ac:dyDescent="0.2">
      <c r="E684" s="3"/>
      <c r="F684" s="266"/>
      <c r="G684" s="212"/>
      <c r="H684" s="212"/>
      <c r="I684" s="212"/>
    </row>
    <row r="685" spans="5:9" ht="14.25" customHeight="1" x14ac:dyDescent="0.2">
      <c r="E685" s="3"/>
      <c r="F685" s="266"/>
      <c r="G685" s="212"/>
      <c r="H685" s="212"/>
      <c r="I685" s="212"/>
    </row>
    <row r="686" spans="5:9" ht="14.25" customHeight="1" x14ac:dyDescent="0.2">
      <c r="E686" s="3"/>
      <c r="F686" s="266"/>
      <c r="G686" s="212"/>
      <c r="H686" s="212"/>
      <c r="I686" s="212"/>
    </row>
    <row r="687" spans="5:9" ht="14.25" customHeight="1" x14ac:dyDescent="0.2">
      <c r="E687" s="3"/>
      <c r="F687" s="266"/>
      <c r="G687" s="212"/>
      <c r="H687" s="212"/>
      <c r="I687" s="212"/>
    </row>
    <row r="688" spans="5:9" ht="14.25" customHeight="1" x14ac:dyDescent="0.2">
      <c r="E688" s="3"/>
      <c r="F688" s="266"/>
      <c r="G688" s="212"/>
      <c r="H688" s="212"/>
      <c r="I688" s="212"/>
    </row>
    <row r="689" spans="5:9" ht="14.25" customHeight="1" x14ac:dyDescent="0.2">
      <c r="E689" s="3"/>
      <c r="F689" s="266"/>
      <c r="G689" s="212"/>
      <c r="H689" s="212"/>
      <c r="I689" s="212"/>
    </row>
    <row r="690" spans="5:9" ht="14.25" customHeight="1" x14ac:dyDescent="0.2">
      <c r="E690" s="3"/>
      <c r="F690" s="266"/>
      <c r="G690" s="212"/>
      <c r="H690" s="212"/>
      <c r="I690" s="212"/>
    </row>
    <row r="691" spans="5:9" ht="14.25" customHeight="1" x14ac:dyDescent="0.2">
      <c r="E691" s="3"/>
      <c r="F691" s="266"/>
      <c r="G691" s="212"/>
      <c r="H691" s="212"/>
      <c r="I691" s="212"/>
    </row>
    <row r="692" spans="5:9" ht="14.25" customHeight="1" x14ac:dyDescent="0.2">
      <c r="E692" s="3"/>
      <c r="F692" s="266"/>
      <c r="G692" s="212"/>
      <c r="H692" s="212"/>
      <c r="I692" s="212"/>
    </row>
    <row r="693" spans="5:9" ht="14.25" customHeight="1" x14ac:dyDescent="0.2">
      <c r="E693" s="3"/>
      <c r="F693" s="266"/>
      <c r="G693" s="212"/>
      <c r="H693" s="212"/>
      <c r="I693" s="212"/>
    </row>
    <row r="694" spans="5:9" ht="14.25" customHeight="1" x14ac:dyDescent="0.2">
      <c r="E694" s="3"/>
      <c r="F694" s="266"/>
      <c r="G694" s="212"/>
      <c r="H694" s="212"/>
      <c r="I694" s="212"/>
    </row>
    <row r="695" spans="5:9" ht="14.25" customHeight="1" x14ac:dyDescent="0.2">
      <c r="E695" s="3"/>
      <c r="F695" s="266"/>
      <c r="G695" s="212"/>
      <c r="H695" s="212"/>
      <c r="I695" s="212"/>
    </row>
    <row r="696" spans="5:9" ht="14.25" customHeight="1" x14ac:dyDescent="0.2">
      <c r="E696" s="3"/>
      <c r="F696" s="266"/>
      <c r="G696" s="212"/>
      <c r="H696" s="212"/>
      <c r="I696" s="212"/>
    </row>
    <row r="697" spans="5:9" ht="14.25" customHeight="1" x14ac:dyDescent="0.2">
      <c r="E697" s="3"/>
      <c r="F697" s="266"/>
      <c r="G697" s="212"/>
      <c r="H697" s="212"/>
      <c r="I697" s="212"/>
    </row>
    <row r="698" spans="5:9" ht="14.25" customHeight="1" x14ac:dyDescent="0.2">
      <c r="E698" s="3"/>
      <c r="F698" s="266"/>
      <c r="G698" s="212"/>
      <c r="H698" s="212"/>
      <c r="I698" s="212"/>
    </row>
    <row r="699" spans="5:9" ht="14.25" customHeight="1" x14ac:dyDescent="0.2">
      <c r="E699" s="3"/>
      <c r="F699" s="266"/>
      <c r="G699" s="212"/>
      <c r="H699" s="212"/>
      <c r="I699" s="212"/>
    </row>
    <row r="700" spans="5:9" ht="14.25" customHeight="1" x14ac:dyDescent="0.2">
      <c r="E700" s="3"/>
      <c r="F700" s="266"/>
      <c r="G700" s="212"/>
      <c r="H700" s="212"/>
      <c r="I700" s="212"/>
    </row>
    <row r="701" spans="5:9" ht="14.25" customHeight="1" x14ac:dyDescent="0.2">
      <c r="E701" s="3"/>
      <c r="F701" s="266"/>
      <c r="G701" s="212"/>
      <c r="H701" s="212"/>
      <c r="I701" s="212"/>
    </row>
    <row r="702" spans="5:9" ht="14.25" customHeight="1" x14ac:dyDescent="0.2">
      <c r="E702" s="3"/>
      <c r="F702" s="266"/>
      <c r="G702" s="212"/>
      <c r="H702" s="212"/>
      <c r="I702" s="212"/>
    </row>
    <row r="703" spans="5:9" ht="14.25" customHeight="1" x14ac:dyDescent="0.2">
      <c r="E703" s="3"/>
      <c r="F703" s="266"/>
      <c r="G703" s="212"/>
      <c r="H703" s="212"/>
      <c r="I703" s="212"/>
    </row>
    <row r="704" spans="5:9" ht="14.25" customHeight="1" x14ac:dyDescent="0.2">
      <c r="E704" s="3"/>
      <c r="F704" s="266"/>
      <c r="G704" s="212"/>
      <c r="H704" s="212"/>
      <c r="I704" s="212"/>
    </row>
    <row r="705" spans="5:9" ht="14.25" customHeight="1" x14ac:dyDescent="0.2">
      <c r="E705" s="3"/>
      <c r="F705" s="266"/>
      <c r="G705" s="212"/>
      <c r="H705" s="212"/>
      <c r="I705" s="212"/>
    </row>
    <row r="706" spans="5:9" ht="14.25" customHeight="1" x14ac:dyDescent="0.2">
      <c r="E706" s="3"/>
      <c r="F706" s="266"/>
      <c r="G706" s="212"/>
      <c r="H706" s="212"/>
      <c r="I706" s="212"/>
    </row>
    <row r="707" spans="5:9" ht="14.25" customHeight="1" x14ac:dyDescent="0.2">
      <c r="E707" s="3"/>
      <c r="F707" s="266"/>
      <c r="G707" s="212"/>
      <c r="H707" s="212"/>
      <c r="I707" s="212"/>
    </row>
    <row r="708" spans="5:9" ht="14.25" customHeight="1" x14ac:dyDescent="0.2">
      <c r="E708" s="3"/>
      <c r="F708" s="266"/>
      <c r="G708" s="212"/>
      <c r="H708" s="212"/>
      <c r="I708" s="212"/>
    </row>
    <row r="709" spans="5:9" ht="14.25" customHeight="1" x14ac:dyDescent="0.2">
      <c r="E709" s="3"/>
      <c r="F709" s="266"/>
      <c r="G709" s="212"/>
      <c r="H709" s="212"/>
      <c r="I709" s="212"/>
    </row>
    <row r="710" spans="5:9" ht="14.25" customHeight="1" x14ac:dyDescent="0.2">
      <c r="E710" s="3"/>
      <c r="F710" s="266"/>
      <c r="G710" s="212"/>
      <c r="H710" s="212"/>
      <c r="I710" s="212"/>
    </row>
    <row r="711" spans="5:9" ht="14.25" customHeight="1" x14ac:dyDescent="0.2">
      <c r="E711" s="3"/>
      <c r="F711" s="266"/>
      <c r="G711" s="212"/>
      <c r="H711" s="212"/>
      <c r="I711" s="212"/>
    </row>
    <row r="712" spans="5:9" ht="14.25" customHeight="1" x14ac:dyDescent="0.2">
      <c r="E712" s="3"/>
      <c r="F712" s="266"/>
      <c r="G712" s="212"/>
      <c r="H712" s="212"/>
      <c r="I712" s="212"/>
    </row>
    <row r="713" spans="5:9" ht="14.25" customHeight="1" x14ac:dyDescent="0.2">
      <c r="E713" s="3"/>
      <c r="F713" s="266"/>
      <c r="G713" s="212"/>
      <c r="H713" s="212"/>
      <c r="I713" s="212"/>
    </row>
    <row r="714" spans="5:9" ht="14.25" customHeight="1" x14ac:dyDescent="0.2">
      <c r="E714" s="3"/>
      <c r="F714" s="266"/>
      <c r="G714" s="212"/>
      <c r="H714" s="212"/>
      <c r="I714" s="212"/>
    </row>
    <row r="715" spans="5:9" ht="14.25" customHeight="1" x14ac:dyDescent="0.2">
      <c r="E715" s="3"/>
      <c r="F715" s="266"/>
      <c r="G715" s="212"/>
      <c r="H715" s="212"/>
      <c r="I715" s="212"/>
    </row>
    <row r="716" spans="5:9" ht="14.25" customHeight="1" x14ac:dyDescent="0.2">
      <c r="E716" s="3"/>
      <c r="F716" s="266"/>
      <c r="G716" s="212"/>
      <c r="H716" s="212"/>
      <c r="I716" s="212"/>
    </row>
    <row r="717" spans="5:9" ht="14.25" customHeight="1" x14ac:dyDescent="0.2">
      <c r="E717" s="3"/>
      <c r="F717" s="266"/>
      <c r="G717" s="212"/>
      <c r="H717" s="212"/>
      <c r="I717" s="212"/>
    </row>
    <row r="718" spans="5:9" ht="14.25" customHeight="1" x14ac:dyDescent="0.2">
      <c r="E718" s="3"/>
      <c r="F718" s="266"/>
      <c r="G718" s="212"/>
      <c r="H718" s="212"/>
      <c r="I718" s="212"/>
    </row>
    <row r="719" spans="5:9" ht="14.25" customHeight="1" x14ac:dyDescent="0.2">
      <c r="E719" s="3"/>
      <c r="F719" s="266"/>
      <c r="G719" s="212"/>
      <c r="H719" s="212"/>
      <c r="I719" s="212"/>
    </row>
    <row r="720" spans="5:9" ht="14.25" customHeight="1" x14ac:dyDescent="0.2">
      <c r="E720" s="3"/>
      <c r="F720" s="266"/>
      <c r="G720" s="212"/>
      <c r="H720" s="212"/>
      <c r="I720" s="212"/>
    </row>
    <row r="721" spans="5:9" ht="14.25" customHeight="1" x14ac:dyDescent="0.2">
      <c r="E721" s="3"/>
      <c r="F721" s="266"/>
      <c r="G721" s="212"/>
      <c r="H721" s="212"/>
      <c r="I721" s="212"/>
    </row>
    <row r="722" spans="5:9" ht="14.25" customHeight="1" x14ac:dyDescent="0.2">
      <c r="E722" s="3"/>
      <c r="F722" s="266"/>
      <c r="G722" s="212"/>
      <c r="H722" s="212"/>
      <c r="I722" s="212"/>
    </row>
    <row r="723" spans="5:9" ht="14.25" customHeight="1" x14ac:dyDescent="0.2">
      <c r="E723" s="3"/>
      <c r="F723" s="266"/>
      <c r="G723" s="212"/>
      <c r="H723" s="212"/>
      <c r="I723" s="212"/>
    </row>
    <row r="724" spans="5:9" ht="14.25" customHeight="1" x14ac:dyDescent="0.2">
      <c r="E724" s="3"/>
      <c r="F724" s="266"/>
      <c r="G724" s="212"/>
      <c r="H724" s="212"/>
      <c r="I724" s="212"/>
    </row>
    <row r="725" spans="5:9" ht="14.25" customHeight="1" x14ac:dyDescent="0.2">
      <c r="E725" s="3"/>
      <c r="F725" s="266"/>
      <c r="G725" s="212"/>
      <c r="H725" s="212"/>
      <c r="I725" s="212"/>
    </row>
    <row r="726" spans="5:9" ht="14.25" customHeight="1" x14ac:dyDescent="0.2">
      <c r="E726" s="3"/>
      <c r="F726" s="266"/>
      <c r="G726" s="212"/>
      <c r="H726" s="212"/>
      <c r="I726" s="212"/>
    </row>
    <row r="727" spans="5:9" ht="14.25" customHeight="1" x14ac:dyDescent="0.2">
      <c r="E727" s="3"/>
      <c r="F727" s="266"/>
      <c r="G727" s="212"/>
      <c r="H727" s="212"/>
      <c r="I727" s="212"/>
    </row>
    <row r="728" spans="5:9" ht="14.25" customHeight="1" x14ac:dyDescent="0.2">
      <c r="E728" s="3"/>
      <c r="F728" s="266"/>
      <c r="G728" s="212"/>
      <c r="H728" s="212"/>
      <c r="I728" s="212"/>
    </row>
    <row r="729" spans="5:9" ht="14.25" customHeight="1" x14ac:dyDescent="0.2">
      <c r="E729" s="3"/>
      <c r="F729" s="266"/>
      <c r="G729" s="212"/>
      <c r="H729" s="212"/>
      <c r="I729" s="212"/>
    </row>
    <row r="730" spans="5:9" ht="14.25" customHeight="1" x14ac:dyDescent="0.2">
      <c r="E730" s="3"/>
      <c r="F730" s="266"/>
      <c r="G730" s="212"/>
      <c r="H730" s="212"/>
      <c r="I730" s="212"/>
    </row>
    <row r="731" spans="5:9" ht="14.25" customHeight="1" x14ac:dyDescent="0.2">
      <c r="E731" s="3"/>
      <c r="F731" s="266"/>
      <c r="G731" s="212"/>
      <c r="H731" s="212"/>
      <c r="I731" s="212"/>
    </row>
    <row r="732" spans="5:9" ht="14.25" customHeight="1" x14ac:dyDescent="0.2">
      <c r="E732" s="3"/>
      <c r="F732" s="266"/>
      <c r="G732" s="212"/>
      <c r="H732" s="212"/>
      <c r="I732" s="212"/>
    </row>
    <row r="733" spans="5:9" ht="14.25" customHeight="1" x14ac:dyDescent="0.2">
      <c r="E733" s="3"/>
      <c r="F733" s="266"/>
      <c r="G733" s="212"/>
      <c r="H733" s="212"/>
      <c r="I733" s="212"/>
    </row>
    <row r="734" spans="5:9" ht="14.25" customHeight="1" x14ac:dyDescent="0.2">
      <c r="E734" s="3"/>
      <c r="F734" s="266"/>
      <c r="G734" s="212"/>
      <c r="H734" s="212"/>
      <c r="I734" s="212"/>
    </row>
    <row r="735" spans="5:9" ht="14.25" customHeight="1" x14ac:dyDescent="0.2">
      <c r="E735" s="3"/>
      <c r="F735" s="266"/>
      <c r="G735" s="212"/>
      <c r="H735" s="212"/>
      <c r="I735" s="212"/>
    </row>
    <row r="736" spans="5:9" ht="14.25" customHeight="1" x14ac:dyDescent="0.2">
      <c r="E736" s="3"/>
      <c r="F736" s="266"/>
      <c r="G736" s="212"/>
      <c r="H736" s="212"/>
      <c r="I736" s="212"/>
    </row>
    <row r="737" spans="5:9" ht="14.25" customHeight="1" x14ac:dyDescent="0.2">
      <c r="E737" s="3"/>
      <c r="F737" s="266"/>
      <c r="G737" s="212"/>
      <c r="H737" s="212"/>
      <c r="I737" s="212"/>
    </row>
    <row r="738" spans="5:9" ht="14.25" customHeight="1" x14ac:dyDescent="0.2">
      <c r="E738" s="3"/>
      <c r="F738" s="266"/>
      <c r="G738" s="212"/>
      <c r="H738" s="212"/>
      <c r="I738" s="212"/>
    </row>
    <row r="739" spans="5:9" ht="14.25" customHeight="1" x14ac:dyDescent="0.2">
      <c r="E739" s="3"/>
      <c r="F739" s="266"/>
      <c r="G739" s="212"/>
      <c r="H739" s="212"/>
      <c r="I739" s="212"/>
    </row>
    <row r="740" spans="5:9" ht="14.25" customHeight="1" x14ac:dyDescent="0.2">
      <c r="E740" s="3"/>
      <c r="F740" s="266"/>
      <c r="G740" s="212"/>
      <c r="H740" s="212"/>
      <c r="I740" s="212"/>
    </row>
    <row r="741" spans="5:9" ht="14.25" customHeight="1" x14ac:dyDescent="0.2">
      <c r="E741" s="3"/>
      <c r="F741" s="266"/>
      <c r="G741" s="212"/>
      <c r="H741" s="212"/>
      <c r="I741" s="212"/>
    </row>
    <row r="742" spans="5:9" ht="14.25" customHeight="1" x14ac:dyDescent="0.2">
      <c r="E742" s="3"/>
      <c r="F742" s="266"/>
      <c r="G742" s="212"/>
      <c r="H742" s="212"/>
      <c r="I742" s="212"/>
    </row>
    <row r="743" spans="5:9" ht="14.25" customHeight="1" x14ac:dyDescent="0.2">
      <c r="E743" s="3"/>
      <c r="F743" s="266"/>
      <c r="G743" s="212"/>
      <c r="H743" s="212"/>
      <c r="I743" s="212"/>
    </row>
    <row r="744" spans="5:9" ht="14.25" customHeight="1" x14ac:dyDescent="0.2">
      <c r="E744" s="3"/>
      <c r="F744" s="266"/>
      <c r="G744" s="212"/>
      <c r="H744" s="212"/>
      <c r="I744" s="212"/>
    </row>
    <row r="745" spans="5:9" ht="14.25" customHeight="1" x14ac:dyDescent="0.2">
      <c r="E745" s="3"/>
      <c r="F745" s="266"/>
      <c r="G745" s="212"/>
      <c r="H745" s="212"/>
      <c r="I745" s="212"/>
    </row>
    <row r="746" spans="5:9" ht="14.25" customHeight="1" x14ac:dyDescent="0.2">
      <c r="E746" s="3"/>
      <c r="F746" s="266"/>
      <c r="G746" s="212"/>
      <c r="H746" s="212"/>
      <c r="I746" s="212"/>
    </row>
    <row r="747" spans="5:9" ht="14.25" customHeight="1" x14ac:dyDescent="0.2">
      <c r="E747" s="3"/>
      <c r="F747" s="266"/>
      <c r="G747" s="212"/>
      <c r="H747" s="212"/>
      <c r="I747" s="212"/>
    </row>
    <row r="748" spans="5:9" ht="14.25" customHeight="1" x14ac:dyDescent="0.2">
      <c r="E748" s="3"/>
      <c r="F748" s="266"/>
      <c r="G748" s="212"/>
      <c r="H748" s="212"/>
      <c r="I748" s="212"/>
    </row>
    <row r="749" spans="5:9" ht="14.25" customHeight="1" x14ac:dyDescent="0.2">
      <c r="E749" s="3"/>
      <c r="F749" s="266"/>
      <c r="G749" s="212"/>
      <c r="H749" s="212"/>
      <c r="I749" s="212"/>
    </row>
    <row r="750" spans="5:9" ht="14.25" customHeight="1" x14ac:dyDescent="0.2">
      <c r="E750" s="3"/>
      <c r="F750" s="266"/>
      <c r="G750" s="212"/>
      <c r="H750" s="212"/>
      <c r="I750" s="212"/>
    </row>
    <row r="751" spans="5:9" ht="14.25" customHeight="1" x14ac:dyDescent="0.2">
      <c r="E751" s="3"/>
      <c r="F751" s="266"/>
      <c r="G751" s="212"/>
      <c r="H751" s="212"/>
      <c r="I751" s="212"/>
    </row>
    <row r="752" spans="5:9" ht="14.25" customHeight="1" x14ac:dyDescent="0.2">
      <c r="E752" s="3"/>
      <c r="F752" s="266"/>
      <c r="G752" s="212"/>
      <c r="H752" s="212"/>
      <c r="I752" s="212"/>
    </row>
    <row r="753" spans="5:9" ht="14.25" customHeight="1" x14ac:dyDescent="0.2">
      <c r="E753" s="3"/>
      <c r="F753" s="266"/>
      <c r="G753" s="212"/>
      <c r="H753" s="212"/>
      <c r="I753" s="212"/>
    </row>
    <row r="754" spans="5:9" ht="14.25" customHeight="1" x14ac:dyDescent="0.2">
      <c r="E754" s="3"/>
      <c r="F754" s="266"/>
      <c r="G754" s="212"/>
      <c r="H754" s="212"/>
      <c r="I754" s="212"/>
    </row>
    <row r="755" spans="5:9" ht="14.25" customHeight="1" x14ac:dyDescent="0.2">
      <c r="E755" s="3"/>
      <c r="F755" s="266"/>
      <c r="G755" s="212"/>
      <c r="H755" s="212"/>
      <c r="I755" s="212"/>
    </row>
    <row r="756" spans="5:9" ht="14.25" customHeight="1" x14ac:dyDescent="0.2">
      <c r="E756" s="3"/>
      <c r="F756" s="266"/>
      <c r="G756" s="212"/>
      <c r="H756" s="212"/>
      <c r="I756" s="212"/>
    </row>
    <row r="757" spans="5:9" ht="14.25" customHeight="1" x14ac:dyDescent="0.2">
      <c r="E757" s="3"/>
      <c r="F757" s="266"/>
      <c r="G757" s="212"/>
      <c r="H757" s="212"/>
      <c r="I757" s="212"/>
    </row>
    <row r="758" spans="5:9" ht="14.25" customHeight="1" x14ac:dyDescent="0.2">
      <c r="E758" s="3"/>
      <c r="F758" s="266"/>
      <c r="G758" s="212"/>
      <c r="H758" s="212"/>
      <c r="I758" s="212"/>
    </row>
    <row r="759" spans="5:9" ht="14.25" customHeight="1" x14ac:dyDescent="0.2">
      <c r="E759" s="3"/>
      <c r="F759" s="266"/>
      <c r="G759" s="212"/>
      <c r="H759" s="212"/>
      <c r="I759" s="212"/>
    </row>
    <row r="760" spans="5:9" ht="14.25" customHeight="1" x14ac:dyDescent="0.2">
      <c r="E760" s="3"/>
      <c r="F760" s="266"/>
      <c r="G760" s="212"/>
      <c r="H760" s="212"/>
      <c r="I760" s="212"/>
    </row>
    <row r="761" spans="5:9" ht="14.25" customHeight="1" x14ac:dyDescent="0.2">
      <c r="E761" s="3"/>
      <c r="F761" s="266"/>
      <c r="G761" s="212"/>
      <c r="H761" s="212"/>
      <c r="I761" s="212"/>
    </row>
    <row r="762" spans="5:9" ht="14.25" customHeight="1" x14ac:dyDescent="0.2">
      <c r="E762" s="3"/>
      <c r="F762" s="266"/>
      <c r="G762" s="212"/>
      <c r="H762" s="212"/>
      <c r="I762" s="212"/>
    </row>
    <row r="763" spans="5:9" ht="14.25" customHeight="1" x14ac:dyDescent="0.2">
      <c r="E763" s="3"/>
      <c r="F763" s="266"/>
      <c r="G763" s="212"/>
      <c r="H763" s="212"/>
      <c r="I763" s="212"/>
    </row>
    <row r="764" spans="5:9" ht="14.25" customHeight="1" x14ac:dyDescent="0.2">
      <c r="E764" s="3"/>
      <c r="F764" s="266"/>
      <c r="G764" s="212"/>
      <c r="H764" s="212"/>
      <c r="I764" s="212"/>
    </row>
    <row r="765" spans="5:9" ht="14.25" customHeight="1" x14ac:dyDescent="0.2">
      <c r="E765" s="3"/>
      <c r="F765" s="266"/>
      <c r="G765" s="212"/>
      <c r="H765" s="212"/>
      <c r="I765" s="212"/>
    </row>
    <row r="766" spans="5:9" ht="14.25" customHeight="1" x14ac:dyDescent="0.2">
      <c r="E766" s="3"/>
      <c r="F766" s="266"/>
      <c r="G766" s="212"/>
      <c r="H766" s="212"/>
      <c r="I766" s="212"/>
    </row>
    <row r="767" spans="5:9" ht="14.25" customHeight="1" x14ac:dyDescent="0.2">
      <c r="E767" s="3"/>
      <c r="F767" s="266"/>
      <c r="G767" s="212"/>
      <c r="H767" s="212"/>
      <c r="I767" s="212"/>
    </row>
    <row r="768" spans="5:9" ht="14.25" customHeight="1" x14ac:dyDescent="0.2">
      <c r="E768" s="3"/>
      <c r="F768" s="266"/>
      <c r="G768" s="212"/>
      <c r="H768" s="212"/>
      <c r="I768" s="212"/>
    </row>
    <row r="769" spans="5:9" ht="14.25" customHeight="1" x14ac:dyDescent="0.2">
      <c r="E769" s="3"/>
      <c r="F769" s="266"/>
      <c r="G769" s="212"/>
      <c r="H769" s="212"/>
      <c r="I769" s="212"/>
    </row>
    <row r="770" spans="5:9" ht="14.25" customHeight="1" x14ac:dyDescent="0.2">
      <c r="E770" s="3"/>
      <c r="F770" s="266"/>
      <c r="G770" s="212"/>
      <c r="H770" s="212"/>
      <c r="I770" s="212"/>
    </row>
    <row r="771" spans="5:9" ht="14.25" customHeight="1" x14ac:dyDescent="0.2">
      <c r="E771" s="3"/>
      <c r="F771" s="266"/>
      <c r="G771" s="212"/>
      <c r="H771" s="212"/>
      <c r="I771" s="212"/>
    </row>
    <row r="772" spans="5:9" ht="14.25" customHeight="1" x14ac:dyDescent="0.2">
      <c r="E772" s="3"/>
      <c r="F772" s="266"/>
      <c r="G772" s="212"/>
      <c r="H772" s="212"/>
      <c r="I772" s="212"/>
    </row>
    <row r="773" spans="5:9" ht="14.25" customHeight="1" x14ac:dyDescent="0.2">
      <c r="E773" s="3"/>
      <c r="F773" s="266"/>
      <c r="G773" s="212"/>
      <c r="H773" s="212"/>
      <c r="I773" s="212"/>
    </row>
    <row r="774" spans="5:9" ht="14.25" customHeight="1" x14ac:dyDescent="0.2">
      <c r="E774" s="3"/>
      <c r="F774" s="266"/>
      <c r="G774" s="212"/>
      <c r="H774" s="212"/>
      <c r="I774" s="212"/>
    </row>
    <row r="775" spans="5:9" ht="14.25" customHeight="1" x14ac:dyDescent="0.2">
      <c r="E775" s="3"/>
      <c r="F775" s="266"/>
      <c r="G775" s="212"/>
      <c r="H775" s="212"/>
      <c r="I775" s="212"/>
    </row>
    <row r="776" spans="5:9" ht="14.25" customHeight="1" x14ac:dyDescent="0.2">
      <c r="E776" s="3"/>
      <c r="F776" s="266"/>
      <c r="G776" s="212"/>
      <c r="H776" s="212"/>
      <c r="I776" s="212"/>
    </row>
    <row r="777" spans="5:9" ht="14.25" customHeight="1" x14ac:dyDescent="0.2">
      <c r="E777" s="3"/>
      <c r="F777" s="266"/>
      <c r="G777" s="212"/>
      <c r="H777" s="212"/>
      <c r="I777" s="212"/>
    </row>
    <row r="778" spans="5:9" ht="14.25" customHeight="1" x14ac:dyDescent="0.2">
      <c r="E778" s="3"/>
      <c r="F778" s="266"/>
      <c r="G778" s="212"/>
      <c r="H778" s="212"/>
      <c r="I778" s="212"/>
    </row>
    <row r="779" spans="5:9" ht="14.25" customHeight="1" x14ac:dyDescent="0.2">
      <c r="E779" s="3"/>
      <c r="F779" s="266"/>
      <c r="G779" s="212"/>
      <c r="H779" s="212"/>
      <c r="I779" s="212"/>
    </row>
    <row r="780" spans="5:9" ht="14.25" customHeight="1" x14ac:dyDescent="0.2">
      <c r="E780" s="3"/>
      <c r="F780" s="266"/>
      <c r="G780" s="212"/>
      <c r="H780" s="212"/>
      <c r="I780" s="212"/>
    </row>
    <row r="781" spans="5:9" ht="14.25" customHeight="1" x14ac:dyDescent="0.2">
      <c r="E781" s="3"/>
      <c r="F781" s="266"/>
      <c r="G781" s="212"/>
      <c r="H781" s="212"/>
      <c r="I781" s="212"/>
    </row>
    <row r="782" spans="5:9" ht="14.25" customHeight="1" x14ac:dyDescent="0.2">
      <c r="E782" s="3"/>
      <c r="F782" s="266"/>
      <c r="G782" s="212"/>
      <c r="H782" s="212"/>
      <c r="I782" s="212"/>
    </row>
    <row r="783" spans="5:9" ht="14.25" customHeight="1" x14ac:dyDescent="0.2">
      <c r="E783" s="3"/>
      <c r="F783" s="266"/>
      <c r="G783" s="212"/>
      <c r="H783" s="212"/>
      <c r="I783" s="212"/>
    </row>
    <row r="784" spans="5:9" ht="14.25" customHeight="1" x14ac:dyDescent="0.2">
      <c r="E784" s="3"/>
      <c r="F784" s="266"/>
      <c r="G784" s="212"/>
      <c r="H784" s="212"/>
      <c r="I784" s="212"/>
    </row>
    <row r="785" spans="5:9" ht="14.25" customHeight="1" x14ac:dyDescent="0.2">
      <c r="E785" s="3"/>
      <c r="F785" s="266"/>
      <c r="G785" s="212"/>
      <c r="H785" s="212"/>
      <c r="I785" s="212"/>
    </row>
    <row r="786" spans="5:9" ht="14.25" customHeight="1" x14ac:dyDescent="0.2">
      <c r="E786" s="3"/>
      <c r="F786" s="266"/>
      <c r="G786" s="212"/>
      <c r="H786" s="212"/>
      <c r="I786" s="212"/>
    </row>
    <row r="787" spans="5:9" ht="14.25" customHeight="1" x14ac:dyDescent="0.2">
      <c r="E787" s="3"/>
      <c r="F787" s="266"/>
      <c r="G787" s="212"/>
      <c r="H787" s="212"/>
      <c r="I787" s="212"/>
    </row>
    <row r="788" spans="5:9" ht="14.25" customHeight="1" x14ac:dyDescent="0.2">
      <c r="E788" s="3"/>
      <c r="F788" s="266"/>
      <c r="G788" s="212"/>
      <c r="H788" s="212"/>
      <c r="I788" s="212"/>
    </row>
    <row r="789" spans="5:9" ht="14.25" customHeight="1" x14ac:dyDescent="0.2">
      <c r="E789" s="3"/>
      <c r="F789" s="266"/>
      <c r="G789" s="212"/>
      <c r="H789" s="212"/>
      <c r="I789" s="212"/>
    </row>
    <row r="790" spans="5:9" ht="14.25" customHeight="1" x14ac:dyDescent="0.2">
      <c r="E790" s="3"/>
      <c r="F790" s="266"/>
      <c r="G790" s="212"/>
      <c r="H790" s="212"/>
      <c r="I790" s="212"/>
    </row>
    <row r="791" spans="5:9" ht="14.25" customHeight="1" x14ac:dyDescent="0.2">
      <c r="E791" s="3"/>
      <c r="F791" s="266"/>
      <c r="G791" s="212"/>
      <c r="H791" s="212"/>
      <c r="I791" s="212"/>
    </row>
    <row r="792" spans="5:9" ht="14.25" customHeight="1" x14ac:dyDescent="0.2">
      <c r="E792" s="3"/>
      <c r="F792" s="266"/>
      <c r="G792" s="212"/>
      <c r="H792" s="212"/>
      <c r="I792" s="212"/>
    </row>
    <row r="793" spans="5:9" ht="14.25" customHeight="1" x14ac:dyDescent="0.2">
      <c r="E793" s="3"/>
      <c r="F793" s="266"/>
      <c r="G793" s="212"/>
      <c r="H793" s="212"/>
      <c r="I793" s="212"/>
    </row>
    <row r="794" spans="5:9" ht="14.25" customHeight="1" x14ac:dyDescent="0.2">
      <c r="E794" s="3"/>
      <c r="F794" s="266"/>
      <c r="G794" s="212"/>
      <c r="H794" s="212"/>
      <c r="I794" s="212"/>
    </row>
    <row r="795" spans="5:9" ht="14.25" customHeight="1" x14ac:dyDescent="0.2">
      <c r="E795" s="3"/>
      <c r="F795" s="266"/>
      <c r="G795" s="212"/>
      <c r="H795" s="212"/>
      <c r="I795" s="212"/>
    </row>
    <row r="796" spans="5:9" ht="14.25" customHeight="1" x14ac:dyDescent="0.2">
      <c r="E796" s="3"/>
      <c r="F796" s="266"/>
      <c r="G796" s="212"/>
      <c r="H796" s="212"/>
      <c r="I796" s="212"/>
    </row>
    <row r="797" spans="5:9" ht="14.25" customHeight="1" x14ac:dyDescent="0.2">
      <c r="E797" s="3"/>
      <c r="F797" s="266"/>
      <c r="G797" s="212"/>
      <c r="H797" s="212"/>
      <c r="I797" s="212"/>
    </row>
    <row r="798" spans="5:9" ht="14.25" customHeight="1" x14ac:dyDescent="0.2">
      <c r="E798" s="3"/>
      <c r="F798" s="266"/>
      <c r="G798" s="212"/>
      <c r="H798" s="212"/>
      <c r="I798" s="212"/>
    </row>
    <row r="799" spans="5:9" ht="14.25" customHeight="1" x14ac:dyDescent="0.2">
      <c r="E799" s="3"/>
      <c r="F799" s="266"/>
      <c r="G799" s="212"/>
      <c r="H799" s="212"/>
      <c r="I799" s="212"/>
    </row>
    <row r="800" spans="5:9" ht="14.25" customHeight="1" x14ac:dyDescent="0.2">
      <c r="E800" s="3"/>
      <c r="F800" s="266"/>
      <c r="G800" s="212"/>
      <c r="H800" s="212"/>
      <c r="I800" s="212"/>
    </row>
    <row r="801" spans="5:9" ht="14.25" customHeight="1" x14ac:dyDescent="0.2">
      <c r="E801" s="3"/>
      <c r="F801" s="266"/>
      <c r="G801" s="212"/>
      <c r="H801" s="212"/>
      <c r="I801" s="212"/>
    </row>
    <row r="802" spans="5:9" ht="14.25" customHeight="1" x14ac:dyDescent="0.2">
      <c r="E802" s="3"/>
      <c r="F802" s="266"/>
      <c r="G802" s="212"/>
      <c r="H802" s="212"/>
      <c r="I802" s="212"/>
    </row>
    <row r="803" spans="5:9" ht="14.25" customHeight="1" x14ac:dyDescent="0.2">
      <c r="E803" s="3"/>
      <c r="F803" s="266"/>
      <c r="G803" s="212"/>
      <c r="H803" s="212"/>
      <c r="I803" s="212"/>
    </row>
    <row r="804" spans="5:9" ht="14.25" customHeight="1" x14ac:dyDescent="0.2">
      <c r="E804" s="3"/>
      <c r="F804" s="266"/>
      <c r="G804" s="212"/>
      <c r="H804" s="212"/>
      <c r="I804" s="212"/>
    </row>
    <row r="805" spans="5:9" ht="14.25" customHeight="1" x14ac:dyDescent="0.2">
      <c r="E805" s="3"/>
      <c r="F805" s="266"/>
      <c r="G805" s="212"/>
      <c r="H805" s="212"/>
      <c r="I805" s="212"/>
    </row>
    <row r="806" spans="5:9" ht="14.25" customHeight="1" x14ac:dyDescent="0.2">
      <c r="E806" s="3"/>
      <c r="F806" s="266"/>
      <c r="G806" s="212"/>
      <c r="H806" s="212"/>
      <c r="I806" s="212"/>
    </row>
    <row r="807" spans="5:9" ht="14.25" customHeight="1" x14ac:dyDescent="0.2">
      <c r="E807" s="3"/>
      <c r="F807" s="266"/>
      <c r="G807" s="212"/>
      <c r="H807" s="212"/>
      <c r="I807" s="212"/>
    </row>
    <row r="808" spans="5:9" ht="14.25" customHeight="1" x14ac:dyDescent="0.2">
      <c r="E808" s="3"/>
      <c r="F808" s="266"/>
      <c r="G808" s="212"/>
      <c r="H808" s="212"/>
      <c r="I808" s="212"/>
    </row>
    <row r="809" spans="5:9" ht="14.25" customHeight="1" x14ac:dyDescent="0.2">
      <c r="E809" s="3"/>
      <c r="F809" s="266"/>
      <c r="G809" s="212"/>
      <c r="H809" s="212"/>
      <c r="I809" s="212"/>
    </row>
    <row r="810" spans="5:9" ht="14.25" customHeight="1" x14ac:dyDescent="0.2">
      <c r="E810" s="3"/>
      <c r="F810" s="266"/>
      <c r="G810" s="212"/>
      <c r="H810" s="212"/>
      <c r="I810" s="212"/>
    </row>
    <row r="811" spans="5:9" ht="14.25" customHeight="1" x14ac:dyDescent="0.2">
      <c r="E811" s="3"/>
      <c r="F811" s="266"/>
      <c r="G811" s="212"/>
      <c r="H811" s="212"/>
      <c r="I811" s="212"/>
    </row>
    <row r="812" spans="5:9" ht="14.25" customHeight="1" x14ac:dyDescent="0.2">
      <c r="E812" s="3"/>
      <c r="F812" s="266"/>
      <c r="G812" s="212"/>
      <c r="H812" s="212"/>
      <c r="I812" s="212"/>
    </row>
    <row r="813" spans="5:9" ht="14.25" customHeight="1" x14ac:dyDescent="0.2">
      <c r="E813" s="3"/>
      <c r="F813" s="266"/>
      <c r="G813" s="212"/>
      <c r="H813" s="212"/>
      <c r="I813" s="212"/>
    </row>
    <row r="814" spans="5:9" ht="14.25" customHeight="1" x14ac:dyDescent="0.2">
      <c r="E814" s="3"/>
      <c r="F814" s="266"/>
      <c r="G814" s="212"/>
      <c r="H814" s="212"/>
      <c r="I814" s="212"/>
    </row>
    <row r="815" spans="5:9" ht="14.25" customHeight="1" x14ac:dyDescent="0.2">
      <c r="E815" s="3"/>
      <c r="F815" s="266"/>
      <c r="G815" s="212"/>
      <c r="H815" s="212"/>
      <c r="I815" s="212"/>
    </row>
    <row r="816" spans="5:9" ht="14.25" customHeight="1" x14ac:dyDescent="0.2">
      <c r="E816" s="3"/>
      <c r="F816" s="266"/>
      <c r="G816" s="212"/>
      <c r="H816" s="212"/>
      <c r="I816" s="212"/>
    </row>
    <row r="817" spans="5:9" ht="14.25" customHeight="1" x14ac:dyDescent="0.2">
      <c r="E817" s="3"/>
      <c r="F817" s="266"/>
      <c r="G817" s="212"/>
      <c r="H817" s="212"/>
      <c r="I817" s="212"/>
    </row>
    <row r="818" spans="5:9" ht="14.25" customHeight="1" x14ac:dyDescent="0.2">
      <c r="E818" s="3"/>
      <c r="F818" s="266"/>
      <c r="G818" s="212"/>
      <c r="H818" s="212"/>
      <c r="I818" s="212"/>
    </row>
    <row r="819" spans="5:9" ht="14.25" customHeight="1" x14ac:dyDescent="0.2">
      <c r="E819" s="3"/>
      <c r="F819" s="266"/>
      <c r="G819" s="212"/>
      <c r="H819" s="212"/>
      <c r="I819" s="212"/>
    </row>
    <row r="820" spans="5:9" ht="14.25" customHeight="1" x14ac:dyDescent="0.2">
      <c r="E820" s="3"/>
      <c r="F820" s="266"/>
      <c r="G820" s="212"/>
      <c r="H820" s="212"/>
      <c r="I820" s="212"/>
    </row>
    <row r="821" spans="5:9" ht="14.25" customHeight="1" x14ac:dyDescent="0.2">
      <c r="E821" s="3"/>
      <c r="F821" s="266"/>
      <c r="G821" s="212"/>
      <c r="H821" s="212"/>
      <c r="I821" s="212"/>
    </row>
    <row r="822" spans="5:9" ht="14.25" customHeight="1" x14ac:dyDescent="0.2">
      <c r="E822" s="3"/>
      <c r="F822" s="266"/>
      <c r="G822" s="212"/>
      <c r="H822" s="212"/>
      <c r="I822" s="212"/>
    </row>
    <row r="823" spans="5:9" ht="14.25" customHeight="1" x14ac:dyDescent="0.2">
      <c r="E823" s="3"/>
      <c r="F823" s="266"/>
      <c r="G823" s="212"/>
      <c r="H823" s="212"/>
      <c r="I823" s="212"/>
    </row>
    <row r="824" spans="5:9" ht="14.25" customHeight="1" x14ac:dyDescent="0.2">
      <c r="E824" s="3"/>
      <c r="F824" s="266"/>
      <c r="G824" s="212"/>
      <c r="H824" s="212"/>
      <c r="I824" s="212"/>
    </row>
    <row r="825" spans="5:9" ht="14.25" customHeight="1" x14ac:dyDescent="0.2">
      <c r="E825" s="3"/>
      <c r="F825" s="266"/>
      <c r="G825" s="212"/>
      <c r="H825" s="212"/>
      <c r="I825" s="212"/>
    </row>
    <row r="826" spans="5:9" ht="14.25" customHeight="1" x14ac:dyDescent="0.2">
      <c r="E826" s="3"/>
      <c r="F826" s="266"/>
      <c r="G826" s="212"/>
      <c r="H826" s="212"/>
      <c r="I826" s="212"/>
    </row>
    <row r="827" spans="5:9" ht="14.25" customHeight="1" x14ac:dyDescent="0.2">
      <c r="E827" s="3"/>
      <c r="F827" s="266"/>
      <c r="G827" s="212"/>
      <c r="H827" s="212"/>
      <c r="I827" s="212"/>
    </row>
    <row r="828" spans="5:9" ht="14.25" customHeight="1" x14ac:dyDescent="0.2">
      <c r="E828" s="3"/>
      <c r="F828" s="266"/>
      <c r="G828" s="212"/>
      <c r="H828" s="212"/>
      <c r="I828" s="212"/>
    </row>
    <row r="829" spans="5:9" ht="14.25" customHeight="1" x14ac:dyDescent="0.2">
      <c r="E829" s="3"/>
      <c r="F829" s="266"/>
      <c r="G829" s="212"/>
      <c r="H829" s="212"/>
      <c r="I829" s="212"/>
    </row>
    <row r="830" spans="5:9" ht="14.25" customHeight="1" x14ac:dyDescent="0.2">
      <c r="E830" s="3"/>
      <c r="F830" s="266"/>
      <c r="G830" s="212"/>
      <c r="H830" s="212"/>
      <c r="I830" s="212"/>
    </row>
    <row r="831" spans="5:9" ht="14.25" customHeight="1" x14ac:dyDescent="0.2">
      <c r="E831" s="3"/>
      <c r="F831" s="266"/>
      <c r="G831" s="212"/>
      <c r="H831" s="212"/>
      <c r="I831" s="212"/>
    </row>
    <row r="832" spans="5:9" ht="14.25" customHeight="1" x14ac:dyDescent="0.2">
      <c r="E832" s="3"/>
      <c r="F832" s="266"/>
      <c r="G832" s="212"/>
      <c r="H832" s="212"/>
      <c r="I832" s="212"/>
    </row>
    <row r="833" spans="5:9" ht="14.25" customHeight="1" x14ac:dyDescent="0.2">
      <c r="E833" s="3"/>
      <c r="F833" s="266"/>
      <c r="G833" s="212"/>
      <c r="H833" s="212"/>
      <c r="I833" s="212"/>
    </row>
    <row r="834" spans="5:9" ht="14.25" customHeight="1" x14ac:dyDescent="0.2">
      <c r="E834" s="3"/>
      <c r="F834" s="266"/>
      <c r="G834" s="212"/>
      <c r="H834" s="212"/>
      <c r="I834" s="212"/>
    </row>
    <row r="835" spans="5:9" ht="14.25" customHeight="1" x14ac:dyDescent="0.2">
      <c r="E835" s="3"/>
      <c r="F835" s="266"/>
      <c r="G835" s="212"/>
      <c r="H835" s="212"/>
      <c r="I835" s="212"/>
    </row>
    <row r="836" spans="5:9" ht="14.25" customHeight="1" x14ac:dyDescent="0.2">
      <c r="E836" s="3"/>
      <c r="F836" s="266"/>
      <c r="G836" s="212"/>
      <c r="H836" s="212"/>
      <c r="I836" s="212"/>
    </row>
    <row r="837" spans="5:9" ht="14.25" customHeight="1" x14ac:dyDescent="0.2">
      <c r="E837" s="3"/>
      <c r="F837" s="266"/>
      <c r="G837" s="212"/>
      <c r="H837" s="212"/>
      <c r="I837" s="212"/>
    </row>
    <row r="838" spans="5:9" ht="14.25" customHeight="1" x14ac:dyDescent="0.2">
      <c r="E838" s="3"/>
      <c r="F838" s="266"/>
      <c r="G838" s="212"/>
      <c r="H838" s="212"/>
      <c r="I838" s="212"/>
    </row>
    <row r="839" spans="5:9" ht="14.25" customHeight="1" x14ac:dyDescent="0.2">
      <c r="E839" s="3"/>
      <c r="F839" s="266"/>
      <c r="G839" s="212"/>
      <c r="H839" s="212"/>
      <c r="I839" s="212"/>
    </row>
    <row r="840" spans="5:9" ht="14.25" customHeight="1" x14ac:dyDescent="0.2">
      <c r="E840" s="3"/>
      <c r="F840" s="266"/>
      <c r="G840" s="212"/>
      <c r="H840" s="212"/>
      <c r="I840" s="212"/>
    </row>
    <row r="841" spans="5:9" ht="14.25" customHeight="1" x14ac:dyDescent="0.2">
      <c r="E841" s="3"/>
      <c r="F841" s="266"/>
      <c r="G841" s="212"/>
      <c r="H841" s="212"/>
      <c r="I841" s="212"/>
    </row>
    <row r="842" spans="5:9" ht="14.25" customHeight="1" x14ac:dyDescent="0.2">
      <c r="E842" s="3"/>
      <c r="F842" s="266"/>
      <c r="G842" s="212"/>
      <c r="H842" s="212"/>
      <c r="I842" s="212"/>
    </row>
    <row r="843" spans="5:9" ht="14.25" customHeight="1" x14ac:dyDescent="0.2">
      <c r="E843" s="3"/>
      <c r="F843" s="266"/>
      <c r="G843" s="212"/>
      <c r="H843" s="212"/>
      <c r="I843" s="212"/>
    </row>
    <row r="844" spans="5:9" ht="14.25" customHeight="1" x14ac:dyDescent="0.2">
      <c r="E844" s="3"/>
      <c r="F844" s="266"/>
      <c r="G844" s="212"/>
      <c r="H844" s="212"/>
      <c r="I844" s="212"/>
    </row>
    <row r="845" spans="5:9" ht="14.25" customHeight="1" x14ac:dyDescent="0.2">
      <c r="E845" s="3"/>
      <c r="F845" s="266"/>
      <c r="G845" s="212"/>
      <c r="H845" s="212"/>
      <c r="I845" s="212"/>
    </row>
    <row r="846" spans="5:9" ht="14.25" customHeight="1" x14ac:dyDescent="0.2">
      <c r="E846" s="3"/>
      <c r="F846" s="266"/>
      <c r="G846" s="212"/>
      <c r="H846" s="212"/>
      <c r="I846" s="212"/>
    </row>
    <row r="847" spans="5:9" ht="14.25" customHeight="1" x14ac:dyDescent="0.2">
      <c r="E847" s="3"/>
      <c r="F847" s="266"/>
      <c r="G847" s="212"/>
      <c r="H847" s="212"/>
      <c r="I847" s="212"/>
    </row>
    <row r="848" spans="5:9" ht="14.25" customHeight="1" x14ac:dyDescent="0.2">
      <c r="E848" s="3"/>
      <c r="F848" s="266"/>
      <c r="G848" s="212"/>
      <c r="H848" s="212"/>
      <c r="I848" s="212"/>
    </row>
    <row r="849" spans="5:9" ht="14.25" customHeight="1" x14ac:dyDescent="0.2">
      <c r="E849" s="3"/>
      <c r="F849" s="266"/>
      <c r="G849" s="212"/>
      <c r="H849" s="212"/>
      <c r="I849" s="212"/>
    </row>
    <row r="850" spans="5:9" ht="14.25" customHeight="1" x14ac:dyDescent="0.2">
      <c r="E850" s="3"/>
      <c r="F850" s="266"/>
      <c r="G850" s="212"/>
      <c r="H850" s="212"/>
      <c r="I850" s="212"/>
    </row>
    <row r="851" spans="5:9" ht="14.25" customHeight="1" x14ac:dyDescent="0.2">
      <c r="E851" s="3"/>
      <c r="F851" s="266"/>
      <c r="G851" s="212"/>
      <c r="H851" s="212"/>
      <c r="I851" s="212"/>
    </row>
    <row r="852" spans="5:9" ht="14.25" customHeight="1" x14ac:dyDescent="0.2">
      <c r="E852" s="3"/>
      <c r="F852" s="266"/>
      <c r="G852" s="212"/>
      <c r="H852" s="212"/>
      <c r="I852" s="212"/>
    </row>
    <row r="853" spans="5:9" ht="14.25" customHeight="1" x14ac:dyDescent="0.2">
      <c r="E853" s="3"/>
      <c r="F853" s="266"/>
      <c r="G853" s="212"/>
      <c r="H853" s="212"/>
      <c r="I853" s="212"/>
    </row>
    <row r="854" spans="5:9" ht="14.25" customHeight="1" x14ac:dyDescent="0.2">
      <c r="E854" s="3"/>
      <c r="F854" s="266"/>
      <c r="G854" s="212"/>
      <c r="H854" s="212"/>
      <c r="I854" s="212"/>
    </row>
    <row r="855" spans="5:9" ht="14.25" customHeight="1" x14ac:dyDescent="0.2">
      <c r="E855" s="3"/>
      <c r="F855" s="266"/>
      <c r="G855" s="212"/>
      <c r="H855" s="212"/>
      <c r="I855" s="212"/>
    </row>
    <row r="856" spans="5:9" ht="14.25" customHeight="1" x14ac:dyDescent="0.2">
      <c r="E856" s="3"/>
      <c r="F856" s="266"/>
      <c r="G856" s="212"/>
      <c r="H856" s="212"/>
      <c r="I856" s="212"/>
    </row>
    <row r="857" spans="5:9" ht="14.25" customHeight="1" x14ac:dyDescent="0.2">
      <c r="E857" s="3"/>
      <c r="F857" s="266"/>
      <c r="G857" s="212"/>
      <c r="H857" s="212"/>
      <c r="I857" s="212"/>
    </row>
    <row r="858" spans="5:9" ht="14.25" customHeight="1" x14ac:dyDescent="0.2">
      <c r="E858" s="3"/>
      <c r="F858" s="266"/>
      <c r="G858" s="212"/>
      <c r="H858" s="212"/>
      <c r="I858" s="212"/>
    </row>
    <row r="859" spans="5:9" ht="14.25" customHeight="1" x14ac:dyDescent="0.2">
      <c r="E859" s="3"/>
      <c r="F859" s="266"/>
      <c r="G859" s="212"/>
      <c r="H859" s="212"/>
      <c r="I859" s="212"/>
    </row>
    <row r="860" spans="5:9" ht="14.25" customHeight="1" x14ac:dyDescent="0.2">
      <c r="E860" s="3"/>
      <c r="F860" s="266"/>
      <c r="G860" s="212"/>
      <c r="H860" s="212"/>
      <c r="I860" s="212"/>
    </row>
    <row r="861" spans="5:9" ht="14.25" customHeight="1" x14ac:dyDescent="0.2">
      <c r="E861" s="3"/>
      <c r="F861" s="266"/>
      <c r="G861" s="212"/>
      <c r="H861" s="212"/>
      <c r="I861" s="212"/>
    </row>
    <row r="862" spans="5:9" ht="14.25" customHeight="1" x14ac:dyDescent="0.2">
      <c r="E862" s="3"/>
      <c r="F862" s="266"/>
      <c r="G862" s="212"/>
      <c r="H862" s="212"/>
      <c r="I862" s="212"/>
    </row>
    <row r="863" spans="5:9" ht="14.25" customHeight="1" x14ac:dyDescent="0.2">
      <c r="E863" s="3"/>
      <c r="F863" s="266"/>
      <c r="G863" s="212"/>
      <c r="H863" s="212"/>
      <c r="I863" s="212"/>
    </row>
    <row r="864" spans="5:9" ht="14.25" customHeight="1" x14ac:dyDescent="0.2">
      <c r="E864" s="3"/>
      <c r="F864" s="266"/>
      <c r="G864" s="212"/>
      <c r="H864" s="212"/>
      <c r="I864" s="212"/>
    </row>
    <row r="865" spans="5:9" ht="14.25" customHeight="1" x14ac:dyDescent="0.2">
      <c r="E865" s="3"/>
      <c r="F865" s="266"/>
      <c r="G865" s="212"/>
      <c r="H865" s="212"/>
      <c r="I865" s="212"/>
    </row>
    <row r="866" spans="5:9" ht="14.25" customHeight="1" x14ac:dyDescent="0.2">
      <c r="E866" s="3"/>
      <c r="F866" s="266"/>
      <c r="G866" s="212"/>
      <c r="H866" s="212"/>
      <c r="I866" s="212"/>
    </row>
    <row r="867" spans="5:9" ht="14.25" customHeight="1" x14ac:dyDescent="0.2">
      <c r="E867" s="3"/>
      <c r="F867" s="266"/>
      <c r="G867" s="212"/>
      <c r="H867" s="212"/>
      <c r="I867" s="212"/>
    </row>
    <row r="868" spans="5:9" ht="14.25" customHeight="1" x14ac:dyDescent="0.2">
      <c r="E868" s="3"/>
      <c r="F868" s="266"/>
      <c r="G868" s="212"/>
      <c r="H868" s="212"/>
      <c r="I868" s="212"/>
    </row>
    <row r="869" spans="5:9" ht="14.25" customHeight="1" x14ac:dyDescent="0.2">
      <c r="E869" s="3"/>
      <c r="F869" s="266"/>
      <c r="G869" s="212"/>
      <c r="H869" s="212"/>
      <c r="I869" s="212"/>
    </row>
    <row r="870" spans="5:9" ht="14.25" customHeight="1" x14ac:dyDescent="0.2">
      <c r="E870" s="3"/>
      <c r="F870" s="266"/>
      <c r="G870" s="212"/>
      <c r="H870" s="212"/>
      <c r="I870" s="212"/>
    </row>
    <row r="871" spans="5:9" ht="14.25" customHeight="1" x14ac:dyDescent="0.2">
      <c r="E871" s="3"/>
      <c r="F871" s="266"/>
      <c r="G871" s="212"/>
      <c r="H871" s="212"/>
      <c r="I871" s="212"/>
    </row>
    <row r="872" spans="5:9" ht="14.25" customHeight="1" x14ac:dyDescent="0.2">
      <c r="E872" s="3"/>
      <c r="F872" s="266"/>
      <c r="G872" s="212"/>
      <c r="H872" s="212"/>
      <c r="I872" s="212"/>
    </row>
    <row r="873" spans="5:9" ht="14.25" customHeight="1" x14ac:dyDescent="0.2">
      <c r="E873" s="3"/>
      <c r="F873" s="266"/>
      <c r="G873" s="212"/>
      <c r="H873" s="212"/>
      <c r="I873" s="212"/>
    </row>
    <row r="874" spans="5:9" ht="14.25" customHeight="1" x14ac:dyDescent="0.2">
      <c r="E874" s="3"/>
      <c r="F874" s="266"/>
      <c r="G874" s="212"/>
      <c r="H874" s="212"/>
      <c r="I874" s="212"/>
    </row>
    <row r="875" spans="5:9" ht="14.25" customHeight="1" x14ac:dyDescent="0.2">
      <c r="E875" s="3"/>
      <c r="F875" s="266"/>
      <c r="G875" s="212"/>
      <c r="H875" s="212"/>
      <c r="I875" s="212"/>
    </row>
    <row r="876" spans="5:9" ht="14.25" customHeight="1" x14ac:dyDescent="0.2">
      <c r="E876" s="3"/>
      <c r="F876" s="266"/>
      <c r="G876" s="212"/>
      <c r="H876" s="212"/>
      <c r="I876" s="212"/>
    </row>
    <row r="877" spans="5:9" ht="14.25" customHeight="1" x14ac:dyDescent="0.2">
      <c r="E877" s="3"/>
      <c r="F877" s="266"/>
      <c r="G877" s="212"/>
      <c r="H877" s="212"/>
      <c r="I877" s="212"/>
    </row>
    <row r="878" spans="5:9" ht="14.25" customHeight="1" x14ac:dyDescent="0.2">
      <c r="E878" s="3"/>
      <c r="F878" s="266"/>
      <c r="G878" s="212"/>
      <c r="H878" s="212"/>
      <c r="I878" s="212"/>
    </row>
    <row r="879" spans="5:9" ht="14.25" customHeight="1" x14ac:dyDescent="0.2">
      <c r="E879" s="3"/>
      <c r="F879" s="266"/>
      <c r="G879" s="212"/>
      <c r="H879" s="212"/>
      <c r="I879" s="212"/>
    </row>
    <row r="880" spans="5:9" ht="14.25" customHeight="1" x14ac:dyDescent="0.2">
      <c r="E880" s="3"/>
      <c r="F880" s="266"/>
      <c r="G880" s="212"/>
      <c r="H880" s="212"/>
      <c r="I880" s="212"/>
    </row>
    <row r="881" spans="5:9" ht="14.25" customHeight="1" x14ac:dyDescent="0.2">
      <c r="E881" s="3"/>
      <c r="F881" s="266"/>
      <c r="G881" s="212"/>
      <c r="H881" s="212"/>
      <c r="I881" s="212"/>
    </row>
    <row r="882" spans="5:9" ht="14.25" customHeight="1" x14ac:dyDescent="0.2">
      <c r="E882" s="3"/>
      <c r="F882" s="266"/>
      <c r="G882" s="212"/>
      <c r="H882" s="212"/>
      <c r="I882" s="212"/>
    </row>
    <row r="883" spans="5:9" ht="14.25" customHeight="1" x14ac:dyDescent="0.2">
      <c r="E883" s="3"/>
      <c r="F883" s="266"/>
      <c r="G883" s="212"/>
      <c r="H883" s="212"/>
      <c r="I883" s="212"/>
    </row>
    <row r="884" spans="5:9" ht="14.25" customHeight="1" x14ac:dyDescent="0.2">
      <c r="E884" s="3"/>
      <c r="F884" s="266"/>
      <c r="G884" s="212"/>
      <c r="H884" s="212"/>
      <c r="I884" s="212"/>
    </row>
    <row r="885" spans="5:9" ht="14.25" customHeight="1" x14ac:dyDescent="0.2">
      <c r="E885" s="3"/>
      <c r="F885" s="266"/>
      <c r="G885" s="212"/>
      <c r="H885" s="212"/>
      <c r="I885" s="212"/>
    </row>
    <row r="886" spans="5:9" ht="14.25" customHeight="1" x14ac:dyDescent="0.2">
      <c r="E886" s="3"/>
      <c r="F886" s="266"/>
      <c r="G886" s="212"/>
      <c r="H886" s="212"/>
      <c r="I886" s="212"/>
    </row>
    <row r="887" spans="5:9" ht="14.25" customHeight="1" x14ac:dyDescent="0.2">
      <c r="E887" s="3"/>
      <c r="F887" s="266"/>
      <c r="G887" s="212"/>
      <c r="H887" s="212"/>
      <c r="I887" s="212"/>
    </row>
    <row r="888" spans="5:9" ht="14.25" customHeight="1" x14ac:dyDescent="0.2">
      <c r="E888" s="3"/>
      <c r="F888" s="266"/>
      <c r="G888" s="212"/>
      <c r="H888" s="212"/>
      <c r="I888" s="212"/>
    </row>
    <row r="889" spans="5:9" ht="14.25" customHeight="1" x14ac:dyDescent="0.2">
      <c r="E889" s="3"/>
      <c r="F889" s="266"/>
      <c r="G889" s="212"/>
      <c r="H889" s="212"/>
      <c r="I889" s="212"/>
    </row>
    <row r="890" spans="5:9" ht="14.25" customHeight="1" x14ac:dyDescent="0.2">
      <c r="E890" s="3"/>
      <c r="F890" s="266"/>
      <c r="G890" s="212"/>
      <c r="H890" s="212"/>
      <c r="I890" s="212"/>
    </row>
    <row r="891" spans="5:9" ht="14.25" customHeight="1" x14ac:dyDescent="0.2">
      <c r="E891" s="3"/>
      <c r="F891" s="266"/>
      <c r="G891" s="212"/>
      <c r="H891" s="212"/>
      <c r="I891" s="212"/>
    </row>
    <row r="892" spans="5:9" ht="14.25" customHeight="1" x14ac:dyDescent="0.2">
      <c r="E892" s="3"/>
      <c r="F892" s="266"/>
      <c r="G892" s="212"/>
      <c r="H892" s="212"/>
      <c r="I892" s="212"/>
    </row>
    <row r="893" spans="5:9" ht="14.25" customHeight="1" x14ac:dyDescent="0.2">
      <c r="E893" s="3"/>
      <c r="F893" s="266"/>
      <c r="G893" s="212"/>
      <c r="H893" s="212"/>
      <c r="I893" s="212"/>
    </row>
    <row r="894" spans="5:9" ht="14.25" customHeight="1" x14ac:dyDescent="0.2">
      <c r="E894" s="3"/>
      <c r="F894" s="266"/>
      <c r="G894" s="212"/>
      <c r="H894" s="212"/>
      <c r="I894" s="212"/>
    </row>
    <row r="895" spans="5:9" ht="14.25" customHeight="1" x14ac:dyDescent="0.2">
      <c r="E895" s="3"/>
      <c r="F895" s="266"/>
      <c r="G895" s="212"/>
      <c r="H895" s="212"/>
      <c r="I895" s="212"/>
    </row>
    <row r="896" spans="5:9" ht="14.25" customHeight="1" x14ac:dyDescent="0.2">
      <c r="E896" s="3"/>
      <c r="F896" s="266"/>
      <c r="G896" s="212"/>
      <c r="H896" s="212"/>
      <c r="I896" s="212"/>
    </row>
    <row r="897" spans="5:9" ht="14.25" customHeight="1" x14ac:dyDescent="0.2">
      <c r="E897" s="3"/>
      <c r="F897" s="266"/>
      <c r="G897" s="212"/>
      <c r="H897" s="212"/>
      <c r="I897" s="212"/>
    </row>
    <row r="898" spans="5:9" ht="14.25" customHeight="1" x14ac:dyDescent="0.2">
      <c r="E898" s="3"/>
      <c r="F898" s="266"/>
      <c r="G898" s="212"/>
      <c r="H898" s="212"/>
      <c r="I898" s="212"/>
    </row>
    <row r="899" spans="5:9" ht="14.25" customHeight="1" x14ac:dyDescent="0.2">
      <c r="E899" s="3"/>
      <c r="F899" s="266"/>
      <c r="G899" s="212"/>
      <c r="H899" s="212"/>
      <c r="I899" s="212"/>
    </row>
    <row r="900" spans="5:9" ht="14.25" customHeight="1" x14ac:dyDescent="0.2">
      <c r="E900" s="3"/>
      <c r="F900" s="266"/>
      <c r="G900" s="212"/>
      <c r="H900" s="212"/>
      <c r="I900" s="212"/>
    </row>
    <row r="901" spans="5:9" ht="14.25" customHeight="1" x14ac:dyDescent="0.2">
      <c r="E901" s="3"/>
      <c r="F901" s="266"/>
      <c r="G901" s="212"/>
      <c r="H901" s="212"/>
      <c r="I901" s="212"/>
    </row>
    <row r="902" spans="5:9" ht="14.25" customHeight="1" x14ac:dyDescent="0.2">
      <c r="E902" s="3"/>
      <c r="F902" s="266"/>
      <c r="G902" s="212"/>
      <c r="H902" s="212"/>
      <c r="I902" s="212"/>
    </row>
    <row r="903" spans="5:9" ht="14.25" customHeight="1" x14ac:dyDescent="0.2">
      <c r="E903" s="3"/>
      <c r="F903" s="266"/>
      <c r="G903" s="212"/>
      <c r="H903" s="212"/>
      <c r="I903" s="212"/>
    </row>
    <row r="904" spans="5:9" ht="14.25" customHeight="1" x14ac:dyDescent="0.2">
      <c r="E904" s="3"/>
      <c r="F904" s="266"/>
      <c r="G904" s="212"/>
      <c r="H904" s="212"/>
      <c r="I904" s="212"/>
    </row>
    <row r="905" spans="5:9" ht="14.25" customHeight="1" x14ac:dyDescent="0.2">
      <c r="E905" s="3"/>
      <c r="F905" s="266"/>
      <c r="G905" s="212"/>
      <c r="H905" s="212"/>
      <c r="I905" s="212"/>
    </row>
    <row r="906" spans="5:9" ht="14.25" customHeight="1" x14ac:dyDescent="0.2">
      <c r="E906" s="3"/>
      <c r="F906" s="266"/>
      <c r="G906" s="212"/>
      <c r="H906" s="212"/>
      <c r="I906" s="212"/>
    </row>
    <row r="907" spans="5:9" ht="14.25" customHeight="1" x14ac:dyDescent="0.2">
      <c r="E907" s="3"/>
      <c r="F907" s="266"/>
      <c r="G907" s="212"/>
      <c r="H907" s="212"/>
      <c r="I907" s="212"/>
    </row>
    <row r="908" spans="5:9" ht="14.25" customHeight="1" x14ac:dyDescent="0.2">
      <c r="E908" s="3"/>
      <c r="F908" s="266"/>
      <c r="G908" s="212"/>
      <c r="H908" s="212"/>
      <c r="I908" s="212"/>
    </row>
    <row r="909" spans="5:9" ht="14.25" customHeight="1" x14ac:dyDescent="0.2">
      <c r="E909" s="3"/>
      <c r="F909" s="266"/>
      <c r="G909" s="212"/>
      <c r="H909" s="212"/>
      <c r="I909" s="212"/>
    </row>
    <row r="910" spans="5:9" ht="14.25" customHeight="1" x14ac:dyDescent="0.2">
      <c r="E910" s="3"/>
      <c r="F910" s="266"/>
      <c r="G910" s="212"/>
      <c r="H910" s="212"/>
      <c r="I910" s="212"/>
    </row>
    <row r="911" spans="5:9" ht="14.25" customHeight="1" x14ac:dyDescent="0.2">
      <c r="E911" s="3"/>
      <c r="F911" s="266"/>
      <c r="G911" s="212"/>
      <c r="H911" s="212"/>
      <c r="I911" s="212"/>
    </row>
    <row r="912" spans="5:9" ht="14.25" customHeight="1" x14ac:dyDescent="0.2">
      <c r="E912" s="3"/>
      <c r="F912" s="266"/>
      <c r="G912" s="212"/>
      <c r="H912" s="212"/>
      <c r="I912" s="212"/>
    </row>
    <row r="913" spans="5:9" ht="14.25" customHeight="1" x14ac:dyDescent="0.2">
      <c r="E913" s="3"/>
      <c r="F913" s="266"/>
      <c r="G913" s="212"/>
      <c r="H913" s="212"/>
      <c r="I913" s="212"/>
    </row>
    <row r="914" spans="5:9" ht="14.25" customHeight="1" x14ac:dyDescent="0.2">
      <c r="E914" s="3"/>
      <c r="F914" s="266"/>
      <c r="G914" s="212"/>
      <c r="H914" s="212"/>
      <c r="I914" s="212"/>
    </row>
    <row r="915" spans="5:9" ht="14.25" customHeight="1" x14ac:dyDescent="0.2">
      <c r="E915" s="3"/>
      <c r="F915" s="266"/>
      <c r="G915" s="212"/>
      <c r="H915" s="212"/>
      <c r="I915" s="212"/>
    </row>
    <row r="916" spans="5:9" ht="14.25" customHeight="1" x14ac:dyDescent="0.2">
      <c r="E916" s="3"/>
      <c r="F916" s="266"/>
      <c r="G916" s="212"/>
      <c r="H916" s="212"/>
      <c r="I916" s="212"/>
    </row>
    <row r="917" spans="5:9" ht="14.25" customHeight="1" x14ac:dyDescent="0.2">
      <c r="E917" s="3"/>
      <c r="F917" s="266"/>
      <c r="G917" s="212"/>
      <c r="H917" s="212"/>
      <c r="I917" s="212"/>
    </row>
    <row r="918" spans="5:9" ht="14.25" customHeight="1" x14ac:dyDescent="0.2">
      <c r="E918" s="3"/>
      <c r="F918" s="266"/>
      <c r="G918" s="212"/>
      <c r="H918" s="212"/>
      <c r="I918" s="212"/>
    </row>
    <row r="919" spans="5:9" ht="14.25" customHeight="1" x14ac:dyDescent="0.2">
      <c r="E919" s="3"/>
      <c r="F919" s="266"/>
      <c r="G919" s="212"/>
      <c r="H919" s="212"/>
      <c r="I919" s="212"/>
    </row>
    <row r="920" spans="5:9" ht="14.25" customHeight="1" x14ac:dyDescent="0.2">
      <c r="E920" s="3"/>
      <c r="F920" s="266"/>
      <c r="G920" s="212"/>
      <c r="H920" s="212"/>
      <c r="I920" s="212"/>
    </row>
    <row r="921" spans="5:9" ht="14.25" customHeight="1" x14ac:dyDescent="0.2">
      <c r="E921" s="3"/>
      <c r="F921" s="266"/>
      <c r="G921" s="212"/>
      <c r="H921" s="212"/>
      <c r="I921" s="212"/>
    </row>
    <row r="922" spans="5:9" ht="14.25" customHeight="1" x14ac:dyDescent="0.2">
      <c r="E922" s="3"/>
      <c r="F922" s="266"/>
      <c r="G922" s="212"/>
      <c r="H922" s="212"/>
      <c r="I922" s="212"/>
    </row>
    <row r="923" spans="5:9" ht="14.25" customHeight="1" x14ac:dyDescent="0.2">
      <c r="E923" s="3"/>
      <c r="F923" s="266"/>
      <c r="G923" s="212"/>
      <c r="H923" s="212"/>
      <c r="I923" s="212"/>
    </row>
    <row r="924" spans="5:9" ht="14.25" customHeight="1" x14ac:dyDescent="0.2">
      <c r="E924" s="3"/>
      <c r="F924" s="266"/>
      <c r="G924" s="212"/>
      <c r="H924" s="212"/>
      <c r="I924" s="212"/>
    </row>
    <row r="925" spans="5:9" ht="14.25" customHeight="1" x14ac:dyDescent="0.2">
      <c r="E925" s="3"/>
      <c r="F925" s="266"/>
      <c r="G925" s="212"/>
      <c r="H925" s="212"/>
      <c r="I925" s="212"/>
    </row>
    <row r="926" spans="5:9" ht="14.25" customHeight="1" x14ac:dyDescent="0.2">
      <c r="E926" s="3"/>
      <c r="F926" s="266"/>
      <c r="G926" s="212"/>
      <c r="H926" s="212"/>
      <c r="I926" s="212"/>
    </row>
    <row r="927" spans="5:9" ht="14.25" customHeight="1" x14ac:dyDescent="0.2">
      <c r="E927" s="3"/>
      <c r="F927" s="266"/>
      <c r="G927" s="212"/>
      <c r="H927" s="212"/>
      <c r="I927" s="212"/>
    </row>
    <row r="928" spans="5:9" ht="14.25" customHeight="1" x14ac:dyDescent="0.2">
      <c r="E928" s="3"/>
      <c r="F928" s="266"/>
      <c r="G928" s="212"/>
      <c r="H928" s="212"/>
      <c r="I928" s="212"/>
    </row>
    <row r="929" spans="5:9" ht="14.25" customHeight="1" x14ac:dyDescent="0.2">
      <c r="E929" s="3"/>
      <c r="F929" s="266"/>
      <c r="G929" s="212"/>
      <c r="H929" s="212"/>
      <c r="I929" s="212"/>
    </row>
    <row r="930" spans="5:9" ht="14.25" customHeight="1" x14ac:dyDescent="0.2">
      <c r="E930" s="3"/>
      <c r="F930" s="266"/>
      <c r="G930" s="212"/>
      <c r="H930" s="212"/>
      <c r="I930" s="212"/>
    </row>
    <row r="931" spans="5:9" ht="14.25" customHeight="1" x14ac:dyDescent="0.2">
      <c r="E931" s="3"/>
      <c r="F931" s="266"/>
      <c r="G931" s="212"/>
      <c r="H931" s="212"/>
      <c r="I931" s="212"/>
    </row>
    <row r="932" spans="5:9" ht="14.25" customHeight="1" x14ac:dyDescent="0.2">
      <c r="E932" s="3"/>
      <c r="F932" s="266"/>
      <c r="G932" s="212"/>
      <c r="H932" s="212"/>
      <c r="I932" s="212"/>
    </row>
    <row r="933" spans="5:9" ht="14.25" customHeight="1" x14ac:dyDescent="0.2">
      <c r="E933" s="3"/>
      <c r="F933" s="266"/>
      <c r="G933" s="212"/>
      <c r="H933" s="212"/>
      <c r="I933" s="212"/>
    </row>
    <row r="934" spans="5:9" ht="14.25" customHeight="1" x14ac:dyDescent="0.2">
      <c r="E934" s="3"/>
      <c r="F934" s="266"/>
      <c r="G934" s="212"/>
      <c r="H934" s="212"/>
      <c r="I934" s="212"/>
    </row>
    <row r="935" spans="5:9" ht="14.25" customHeight="1" x14ac:dyDescent="0.2">
      <c r="E935" s="3"/>
      <c r="F935" s="266"/>
      <c r="G935" s="212"/>
      <c r="H935" s="212"/>
      <c r="I935" s="212"/>
    </row>
    <row r="936" spans="5:9" ht="14.25" customHeight="1" x14ac:dyDescent="0.2">
      <c r="E936" s="3"/>
      <c r="F936" s="266"/>
      <c r="G936" s="212"/>
      <c r="H936" s="212"/>
      <c r="I936" s="212"/>
    </row>
    <row r="937" spans="5:9" ht="14.25" customHeight="1" x14ac:dyDescent="0.2">
      <c r="E937" s="3"/>
      <c r="F937" s="266"/>
      <c r="G937" s="212"/>
      <c r="H937" s="212"/>
      <c r="I937" s="212"/>
    </row>
    <row r="938" spans="5:9" ht="14.25" customHeight="1" x14ac:dyDescent="0.2">
      <c r="E938" s="3"/>
      <c r="F938" s="266"/>
      <c r="G938" s="212"/>
      <c r="H938" s="212"/>
      <c r="I938" s="212"/>
    </row>
    <row r="939" spans="5:9" ht="14.25" customHeight="1" x14ac:dyDescent="0.2">
      <c r="E939" s="3"/>
      <c r="F939" s="266"/>
      <c r="G939" s="212"/>
      <c r="H939" s="212"/>
      <c r="I939" s="212"/>
    </row>
    <row r="940" spans="5:9" ht="14.25" customHeight="1" x14ac:dyDescent="0.2">
      <c r="E940" s="3"/>
      <c r="F940" s="266"/>
      <c r="G940" s="212"/>
      <c r="H940" s="212"/>
      <c r="I940" s="212"/>
    </row>
    <row r="941" spans="5:9" ht="14.25" customHeight="1" x14ac:dyDescent="0.2">
      <c r="E941" s="3"/>
      <c r="F941" s="266"/>
      <c r="G941" s="212"/>
      <c r="H941" s="212"/>
      <c r="I941" s="212"/>
    </row>
    <row r="942" spans="5:9" ht="14.25" customHeight="1" x14ac:dyDescent="0.2">
      <c r="E942" s="3"/>
      <c r="F942" s="266"/>
      <c r="G942" s="212"/>
      <c r="H942" s="212"/>
      <c r="I942" s="212"/>
    </row>
    <row r="943" spans="5:9" ht="14.25" customHeight="1" x14ac:dyDescent="0.2">
      <c r="E943" s="3"/>
      <c r="F943" s="266"/>
      <c r="G943" s="212"/>
      <c r="H943" s="212"/>
      <c r="I943" s="212"/>
    </row>
    <row r="944" spans="5:9" ht="14.25" customHeight="1" x14ac:dyDescent="0.2">
      <c r="E944" s="3"/>
      <c r="F944" s="266"/>
      <c r="G944" s="212"/>
      <c r="H944" s="212"/>
      <c r="I944" s="212"/>
    </row>
    <row r="945" spans="5:9" ht="14.25" customHeight="1" x14ac:dyDescent="0.2">
      <c r="E945" s="3"/>
      <c r="F945" s="266"/>
      <c r="G945" s="212"/>
      <c r="H945" s="212"/>
      <c r="I945" s="212"/>
    </row>
    <row r="946" spans="5:9" ht="14.25" customHeight="1" x14ac:dyDescent="0.2">
      <c r="E946" s="3"/>
      <c r="F946" s="266"/>
      <c r="G946" s="212"/>
      <c r="H946" s="212"/>
      <c r="I946" s="212"/>
    </row>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C999"/>
  <sheetViews>
    <sheetView workbookViewId="0"/>
  </sheetViews>
  <sheetFormatPr baseColWidth="10" defaultColWidth="14.5" defaultRowHeight="15" customHeight="1" x14ac:dyDescent="0.2"/>
  <cols>
    <col min="1" max="1" width="26.1640625" customWidth="1"/>
    <col min="2" max="2" width="11.33203125" customWidth="1"/>
    <col min="3" max="3" width="21.83203125" customWidth="1"/>
    <col min="4" max="4" width="20.6640625" customWidth="1"/>
    <col min="5" max="5" width="27" customWidth="1"/>
    <col min="6" max="6" width="36.33203125" customWidth="1"/>
    <col min="7" max="7" width="34.5" customWidth="1"/>
    <col min="8" max="8" width="40.33203125" customWidth="1"/>
    <col min="9" max="9" width="41.83203125" customWidth="1"/>
    <col min="10" max="10" width="35" customWidth="1"/>
    <col min="11" max="11" width="15" customWidth="1"/>
    <col min="13" max="16" width="28.6640625" customWidth="1"/>
    <col min="17" max="18" width="35.1640625" customWidth="1"/>
    <col min="19" max="19" width="28.6640625" customWidth="1"/>
    <col min="22" max="22" width="19.6640625" customWidth="1"/>
  </cols>
  <sheetData>
    <row r="1" spans="1:29" ht="30" x14ac:dyDescent="0.2">
      <c r="A1" s="272" t="s">
        <v>1204</v>
      </c>
      <c r="B1" s="272" t="s">
        <v>1205</v>
      </c>
      <c r="C1" s="272" t="s">
        <v>1206</v>
      </c>
      <c r="D1" s="272" t="s">
        <v>1207</v>
      </c>
      <c r="E1" s="272" t="s">
        <v>1208</v>
      </c>
      <c r="F1" s="272" t="s">
        <v>1209</v>
      </c>
      <c r="G1" s="272" t="s">
        <v>1210</v>
      </c>
      <c r="H1" s="272" t="s">
        <v>1211</v>
      </c>
      <c r="I1" s="272" t="s">
        <v>1212</v>
      </c>
      <c r="J1" s="272" t="s">
        <v>1213</v>
      </c>
      <c r="K1" s="272" t="s">
        <v>1214</v>
      </c>
      <c r="L1" s="3"/>
      <c r="M1" s="273"/>
      <c r="N1" s="273"/>
      <c r="O1" s="273"/>
      <c r="P1" s="273"/>
      <c r="Q1" s="273"/>
      <c r="R1" s="273"/>
      <c r="S1" s="273"/>
      <c r="T1" s="273"/>
      <c r="U1" s="273"/>
      <c r="V1" s="273"/>
      <c r="W1" s="273"/>
      <c r="X1" s="3"/>
      <c r="Y1" s="3"/>
      <c r="Z1" s="3"/>
      <c r="AA1" s="3"/>
      <c r="AB1" s="3"/>
      <c r="AC1" s="3"/>
    </row>
    <row r="2" spans="1:29" ht="16" x14ac:dyDescent="0.2">
      <c r="A2" s="274" t="s">
        <v>1215</v>
      </c>
      <c r="B2" s="274">
        <v>2011</v>
      </c>
      <c r="C2" s="274" t="s">
        <v>1216</v>
      </c>
      <c r="D2" s="274" t="s">
        <v>1217</v>
      </c>
      <c r="E2" s="274"/>
      <c r="F2" s="274"/>
      <c r="G2" s="274"/>
      <c r="H2" s="274"/>
      <c r="I2" s="274"/>
      <c r="J2" s="275">
        <v>3828718000</v>
      </c>
      <c r="K2" s="275" t="s">
        <v>1218</v>
      </c>
      <c r="M2" s="317" t="s">
        <v>1219</v>
      </c>
      <c r="N2" s="318"/>
      <c r="O2" s="318"/>
      <c r="P2" s="318"/>
      <c r="Q2" s="318"/>
      <c r="R2" s="318"/>
      <c r="S2" s="318"/>
      <c r="T2" s="317" t="s">
        <v>1206</v>
      </c>
      <c r="U2" s="318"/>
      <c r="V2" s="318"/>
      <c r="W2" s="319"/>
      <c r="Y2" s="317" t="s">
        <v>1219</v>
      </c>
      <c r="Z2" s="317" t="s">
        <v>1206</v>
      </c>
      <c r="AA2" s="318"/>
      <c r="AB2" s="318"/>
      <c r="AC2" s="319"/>
    </row>
    <row r="3" spans="1:29" ht="32" x14ac:dyDescent="0.2">
      <c r="A3" s="274" t="s">
        <v>1215</v>
      </c>
      <c r="B3" s="274">
        <v>2011</v>
      </c>
      <c r="C3" s="274" t="s">
        <v>1220</v>
      </c>
      <c r="D3" s="274" t="s">
        <v>1217</v>
      </c>
      <c r="E3" s="274"/>
      <c r="F3" s="274"/>
      <c r="G3" s="274"/>
      <c r="H3" s="274"/>
      <c r="I3" s="274"/>
      <c r="J3" s="275">
        <v>6310164000</v>
      </c>
      <c r="K3" s="275" t="s">
        <v>1218</v>
      </c>
      <c r="M3" s="317" t="s">
        <v>1205</v>
      </c>
      <c r="N3" s="317" t="s">
        <v>1207</v>
      </c>
      <c r="O3" s="317" t="s">
        <v>1208</v>
      </c>
      <c r="P3" s="317" t="s">
        <v>1209</v>
      </c>
      <c r="Q3" s="317" t="s">
        <v>1210</v>
      </c>
      <c r="R3" s="317" t="s">
        <v>1211</v>
      </c>
      <c r="S3" s="317" t="s">
        <v>1212</v>
      </c>
      <c r="T3" s="320" t="s">
        <v>1221</v>
      </c>
      <c r="U3" s="321" t="s">
        <v>1220</v>
      </c>
      <c r="V3" s="321" t="s">
        <v>1216</v>
      </c>
      <c r="W3" s="322" t="s">
        <v>1222</v>
      </c>
      <c r="Y3" s="317" t="s">
        <v>1205</v>
      </c>
      <c r="Z3" s="320" t="s">
        <v>1221</v>
      </c>
      <c r="AA3" s="321" t="s">
        <v>1220</v>
      </c>
      <c r="AB3" s="321" t="s">
        <v>1216</v>
      </c>
      <c r="AC3" s="322" t="s">
        <v>1222</v>
      </c>
    </row>
    <row r="4" spans="1:29" ht="32" x14ac:dyDescent="0.2">
      <c r="A4" s="274" t="s">
        <v>1215</v>
      </c>
      <c r="B4" s="274">
        <v>2011</v>
      </c>
      <c r="C4" s="274" t="s">
        <v>1221</v>
      </c>
      <c r="D4" s="274" t="s">
        <v>1217</v>
      </c>
      <c r="E4" s="274" t="s">
        <v>14</v>
      </c>
      <c r="F4" s="274"/>
      <c r="G4" s="274"/>
      <c r="H4" s="274"/>
      <c r="I4" s="274" t="s">
        <v>1223</v>
      </c>
      <c r="J4" s="277">
        <v>15000000</v>
      </c>
      <c r="K4" s="277" t="s">
        <v>1218</v>
      </c>
      <c r="M4" s="320">
        <v>2011</v>
      </c>
      <c r="N4" s="320" t="s">
        <v>1217</v>
      </c>
      <c r="O4" s="320" t="s">
        <v>14</v>
      </c>
      <c r="P4" s="320" t="s">
        <v>2291</v>
      </c>
      <c r="Q4" s="320" t="s">
        <v>2291</v>
      </c>
      <c r="R4" s="320" t="s">
        <v>2291</v>
      </c>
      <c r="S4" s="320" t="s">
        <v>1223</v>
      </c>
      <c r="T4" s="352">
        <v>15000000</v>
      </c>
      <c r="U4" s="353"/>
      <c r="V4" s="353"/>
      <c r="W4" s="354">
        <v>15000000</v>
      </c>
      <c r="Y4" s="320">
        <v>2011</v>
      </c>
      <c r="Z4" s="352">
        <v>90687201000</v>
      </c>
      <c r="AA4" s="353">
        <v>6310164000</v>
      </c>
      <c r="AB4" s="353">
        <v>3828718000</v>
      </c>
      <c r="AC4" s="354">
        <v>100826083000</v>
      </c>
    </row>
    <row r="5" spans="1:29" ht="32" x14ac:dyDescent="0.2">
      <c r="A5" s="274" t="s">
        <v>1215</v>
      </c>
      <c r="B5" s="274">
        <v>2011</v>
      </c>
      <c r="C5" s="274" t="s">
        <v>1221</v>
      </c>
      <c r="D5" s="274" t="s">
        <v>1224</v>
      </c>
      <c r="E5" s="274" t="s">
        <v>1106</v>
      </c>
      <c r="F5" s="274"/>
      <c r="G5" s="274" t="s">
        <v>1156</v>
      </c>
      <c r="H5" s="274" t="s">
        <v>1187</v>
      </c>
      <c r="I5" s="274" t="s">
        <v>1188</v>
      </c>
      <c r="J5" s="275">
        <v>7389301000</v>
      </c>
      <c r="K5" s="275" t="s">
        <v>1225</v>
      </c>
      <c r="M5" s="325"/>
      <c r="N5" s="325"/>
      <c r="O5" s="320" t="s">
        <v>2291</v>
      </c>
      <c r="P5" s="320" t="s">
        <v>2291</v>
      </c>
      <c r="Q5" s="320" t="s">
        <v>2291</v>
      </c>
      <c r="R5" s="320" t="s">
        <v>2291</v>
      </c>
      <c r="S5" s="320" t="s">
        <v>2291</v>
      </c>
      <c r="T5" s="352"/>
      <c r="U5" s="353">
        <v>6310164000</v>
      </c>
      <c r="V5" s="353">
        <v>3828718000</v>
      </c>
      <c r="W5" s="354">
        <v>10138882000</v>
      </c>
      <c r="Y5" s="323">
        <v>2012</v>
      </c>
      <c r="Z5" s="355">
        <v>99505098000</v>
      </c>
      <c r="AA5" s="356">
        <v>6205960000</v>
      </c>
      <c r="AB5" s="356">
        <v>4122347000</v>
      </c>
      <c r="AC5" s="357">
        <v>109833405000</v>
      </c>
    </row>
    <row r="6" spans="1:29" ht="32" x14ac:dyDescent="0.2">
      <c r="A6" s="274" t="s">
        <v>1215</v>
      </c>
      <c r="B6" s="274">
        <v>2011</v>
      </c>
      <c r="C6" s="274" t="s">
        <v>1221</v>
      </c>
      <c r="D6" s="274" t="s">
        <v>1224</v>
      </c>
      <c r="E6" s="274" t="s">
        <v>1106</v>
      </c>
      <c r="F6" s="274"/>
      <c r="G6" s="274" t="s">
        <v>1156</v>
      </c>
      <c r="H6" s="274" t="s">
        <v>1187</v>
      </c>
      <c r="I6" s="274" t="s">
        <v>1189</v>
      </c>
      <c r="J6" s="275">
        <v>1800000000</v>
      </c>
      <c r="K6" s="275" t="s">
        <v>1225</v>
      </c>
      <c r="M6" s="325"/>
      <c r="N6" s="320" t="s">
        <v>1224</v>
      </c>
      <c r="O6" s="320" t="s">
        <v>1106</v>
      </c>
      <c r="P6" s="318"/>
      <c r="Q6" s="318"/>
      <c r="R6" s="318"/>
      <c r="S6" s="318"/>
      <c r="T6" s="352">
        <v>68195915000</v>
      </c>
      <c r="U6" s="353"/>
      <c r="V6" s="353"/>
      <c r="W6" s="354">
        <v>68195915000</v>
      </c>
      <c r="Y6" s="324" t="s">
        <v>1222</v>
      </c>
      <c r="Z6" s="358">
        <v>190192299000</v>
      </c>
      <c r="AA6" s="359">
        <v>12516124000</v>
      </c>
      <c r="AB6" s="359">
        <v>7951065000</v>
      </c>
      <c r="AC6" s="360">
        <v>210659488000</v>
      </c>
    </row>
    <row r="7" spans="1:29" ht="32" x14ac:dyDescent="0.2">
      <c r="A7" s="274" t="s">
        <v>1215</v>
      </c>
      <c r="B7" s="274">
        <v>2011</v>
      </c>
      <c r="C7" s="274" t="s">
        <v>1221</v>
      </c>
      <c r="D7" s="274" t="s">
        <v>1224</v>
      </c>
      <c r="E7" s="274" t="s">
        <v>1106</v>
      </c>
      <c r="F7" s="274"/>
      <c r="G7" s="274" t="s">
        <v>1156</v>
      </c>
      <c r="H7" s="274" t="s">
        <v>1187</v>
      </c>
      <c r="I7" s="274" t="s">
        <v>1190</v>
      </c>
      <c r="J7" s="275">
        <v>4292847000</v>
      </c>
      <c r="K7" s="275" t="s">
        <v>1225</v>
      </c>
      <c r="M7" s="325"/>
      <c r="N7" s="325"/>
      <c r="O7" s="320" t="s">
        <v>1179</v>
      </c>
      <c r="P7" s="318"/>
      <c r="Q7" s="318"/>
      <c r="R7" s="318"/>
      <c r="S7" s="318"/>
      <c r="T7" s="352">
        <v>22476286000</v>
      </c>
      <c r="U7" s="353"/>
      <c r="V7" s="353"/>
      <c r="W7" s="354">
        <v>22476286000</v>
      </c>
    </row>
    <row r="8" spans="1:29" ht="48" x14ac:dyDescent="0.2">
      <c r="A8" s="274" t="s">
        <v>1215</v>
      </c>
      <c r="B8" s="274">
        <v>2011</v>
      </c>
      <c r="C8" s="274" t="s">
        <v>1221</v>
      </c>
      <c r="D8" s="274" t="s">
        <v>1224</v>
      </c>
      <c r="E8" s="274" t="s">
        <v>1106</v>
      </c>
      <c r="F8" s="274"/>
      <c r="G8" s="274" t="s">
        <v>1156</v>
      </c>
      <c r="H8" s="274" t="s">
        <v>1226</v>
      </c>
      <c r="I8" s="278" t="s">
        <v>1192</v>
      </c>
      <c r="J8" s="277">
        <v>3933007000</v>
      </c>
      <c r="K8" s="275" t="s">
        <v>1225</v>
      </c>
      <c r="M8" s="320">
        <v>2012</v>
      </c>
      <c r="N8" s="320" t="s">
        <v>1217</v>
      </c>
      <c r="O8" s="320" t="s">
        <v>14</v>
      </c>
      <c r="P8" s="320" t="s">
        <v>2291</v>
      </c>
      <c r="Q8" s="320" t="s">
        <v>2291</v>
      </c>
      <c r="R8" s="320" t="s">
        <v>2291</v>
      </c>
      <c r="S8" s="320" t="s">
        <v>1223</v>
      </c>
      <c r="T8" s="352">
        <v>15000000</v>
      </c>
      <c r="U8" s="353"/>
      <c r="V8" s="353"/>
      <c r="W8" s="354">
        <v>15000000</v>
      </c>
    </row>
    <row r="9" spans="1:29" ht="48" x14ac:dyDescent="0.2">
      <c r="A9" s="274" t="s">
        <v>1215</v>
      </c>
      <c r="B9" s="274">
        <v>2011</v>
      </c>
      <c r="C9" s="274" t="s">
        <v>1221</v>
      </c>
      <c r="D9" s="274" t="s">
        <v>1224</v>
      </c>
      <c r="E9" s="274" t="s">
        <v>1106</v>
      </c>
      <c r="F9" s="274"/>
      <c r="G9" s="274" t="s">
        <v>1156</v>
      </c>
      <c r="H9" s="274" t="s">
        <v>1226</v>
      </c>
      <c r="I9" s="278" t="s">
        <v>1159</v>
      </c>
      <c r="J9" s="277">
        <v>18223556000</v>
      </c>
      <c r="K9" s="275" t="s">
        <v>1225</v>
      </c>
      <c r="M9" s="325"/>
      <c r="N9" s="325"/>
      <c r="O9" s="320" t="s">
        <v>2291</v>
      </c>
      <c r="P9" s="320" t="s">
        <v>2291</v>
      </c>
      <c r="Q9" s="320" t="s">
        <v>2291</v>
      </c>
      <c r="R9" s="320" t="s">
        <v>2291</v>
      </c>
      <c r="S9" s="320" t="s">
        <v>2291</v>
      </c>
      <c r="T9" s="352"/>
      <c r="U9" s="353">
        <v>6205960000</v>
      </c>
      <c r="V9" s="353">
        <v>4122347000</v>
      </c>
      <c r="W9" s="354">
        <v>10328307000</v>
      </c>
    </row>
    <row r="10" spans="1:29" ht="32" x14ac:dyDescent="0.2">
      <c r="A10" s="274" t="s">
        <v>1215</v>
      </c>
      <c r="B10" s="274">
        <v>2011</v>
      </c>
      <c r="C10" s="274" t="s">
        <v>1221</v>
      </c>
      <c r="D10" s="274" t="s">
        <v>1224</v>
      </c>
      <c r="E10" s="274" t="s">
        <v>1106</v>
      </c>
      <c r="F10" s="274"/>
      <c r="G10" s="274" t="s">
        <v>1156</v>
      </c>
      <c r="H10" s="278" t="s">
        <v>1193</v>
      </c>
      <c r="I10" s="278"/>
      <c r="J10" s="277">
        <v>13051096000</v>
      </c>
      <c r="K10" s="277" t="s">
        <v>1225</v>
      </c>
      <c r="M10" s="325"/>
      <c r="N10" s="320" t="s">
        <v>1224</v>
      </c>
      <c r="O10" s="320" t="s">
        <v>1106</v>
      </c>
      <c r="P10" s="318"/>
      <c r="Q10" s="318"/>
      <c r="R10" s="318"/>
      <c r="S10" s="318"/>
      <c r="T10" s="352">
        <v>82809661000</v>
      </c>
      <c r="U10" s="353"/>
      <c r="V10" s="353"/>
      <c r="W10" s="354">
        <v>82809661000</v>
      </c>
    </row>
    <row r="11" spans="1:29" ht="32" x14ac:dyDescent="0.2">
      <c r="A11" s="274" t="s">
        <v>1215</v>
      </c>
      <c r="B11" s="274">
        <v>2011</v>
      </c>
      <c r="C11" s="274" t="s">
        <v>1221</v>
      </c>
      <c r="D11" s="274" t="s">
        <v>1224</v>
      </c>
      <c r="E11" s="274" t="s">
        <v>1106</v>
      </c>
      <c r="F11" s="274"/>
      <c r="G11" s="274" t="s">
        <v>1156</v>
      </c>
      <c r="H11" s="278" t="s">
        <v>1196</v>
      </c>
      <c r="I11" s="278"/>
      <c r="J11" s="277">
        <v>10000000</v>
      </c>
      <c r="K11" s="277" t="s">
        <v>1218</v>
      </c>
      <c r="M11" s="325"/>
      <c r="N11" s="325"/>
      <c r="O11" s="320" t="s">
        <v>1179</v>
      </c>
      <c r="P11" s="318"/>
      <c r="Q11" s="318"/>
      <c r="R11" s="318"/>
      <c r="S11" s="318"/>
      <c r="T11" s="352">
        <v>16680437000</v>
      </c>
      <c r="U11" s="353"/>
      <c r="V11" s="353"/>
      <c r="W11" s="354">
        <v>16680437000</v>
      </c>
    </row>
    <row r="12" spans="1:29" ht="32" x14ac:dyDescent="0.2">
      <c r="A12" s="274" t="s">
        <v>1215</v>
      </c>
      <c r="B12" s="274">
        <v>2011</v>
      </c>
      <c r="C12" s="274" t="s">
        <v>1221</v>
      </c>
      <c r="D12" s="274" t="s">
        <v>1224</v>
      </c>
      <c r="E12" s="274" t="s">
        <v>1106</v>
      </c>
      <c r="F12" s="274"/>
      <c r="G12" s="274" t="s">
        <v>1197</v>
      </c>
      <c r="H12" s="274"/>
      <c r="I12" s="274"/>
      <c r="J12" s="275">
        <v>8188000000</v>
      </c>
      <c r="K12" s="275" t="s">
        <v>1225</v>
      </c>
      <c r="M12" s="324" t="s">
        <v>1222</v>
      </c>
      <c r="N12" s="326"/>
      <c r="O12" s="326"/>
      <c r="P12" s="326"/>
      <c r="Q12" s="326"/>
      <c r="R12" s="326"/>
      <c r="S12" s="326"/>
      <c r="T12" s="358">
        <v>190192299000</v>
      </c>
      <c r="U12" s="359">
        <v>12516124000</v>
      </c>
      <c r="V12" s="359">
        <v>7951065000</v>
      </c>
      <c r="W12" s="360">
        <v>210659488000</v>
      </c>
    </row>
    <row r="13" spans="1:29" ht="16" x14ac:dyDescent="0.2">
      <c r="A13" s="274" t="s">
        <v>1215</v>
      </c>
      <c r="B13" s="274">
        <v>2011</v>
      </c>
      <c r="C13" s="274" t="s">
        <v>1221</v>
      </c>
      <c r="D13" s="274" t="s">
        <v>1224</v>
      </c>
      <c r="E13" s="274" t="s">
        <v>1106</v>
      </c>
      <c r="F13" s="274"/>
      <c r="G13" s="274" t="s">
        <v>1198</v>
      </c>
      <c r="H13" s="274"/>
      <c r="I13" s="274"/>
      <c r="J13" s="275">
        <v>380000000</v>
      </c>
      <c r="K13" s="275" t="s">
        <v>1225</v>
      </c>
      <c r="M13" s="273"/>
      <c r="N13" s="273"/>
      <c r="O13" s="273"/>
      <c r="P13" s="273"/>
      <c r="Q13" s="273"/>
      <c r="R13" s="273"/>
      <c r="S13" s="273"/>
      <c r="T13" s="276"/>
      <c r="U13" s="276"/>
      <c r="V13" s="276"/>
      <c r="W13" s="276"/>
    </row>
    <row r="14" spans="1:29" ht="37.5" customHeight="1" x14ac:dyDescent="0.2">
      <c r="A14" s="274" t="s">
        <v>1215</v>
      </c>
      <c r="B14" s="274">
        <v>2011</v>
      </c>
      <c r="C14" s="274" t="s">
        <v>1221</v>
      </c>
      <c r="D14" s="274" t="s">
        <v>1224</v>
      </c>
      <c r="E14" s="274" t="s">
        <v>1106</v>
      </c>
      <c r="F14" s="274"/>
      <c r="G14" s="274" t="s">
        <v>1199</v>
      </c>
      <c r="H14" s="274"/>
      <c r="I14" s="274"/>
      <c r="J14" s="275">
        <v>580000000</v>
      </c>
      <c r="K14" s="275" t="s">
        <v>1218</v>
      </c>
      <c r="R14" s="274"/>
      <c r="S14" s="273"/>
      <c r="T14" s="276"/>
      <c r="U14" s="276"/>
      <c r="V14" s="276"/>
      <c r="W14" s="276"/>
    </row>
    <row r="15" spans="1:29" ht="32" x14ac:dyDescent="0.2">
      <c r="A15" s="274" t="s">
        <v>1215</v>
      </c>
      <c r="B15" s="274">
        <v>2011</v>
      </c>
      <c r="C15" s="274" t="s">
        <v>1221</v>
      </c>
      <c r="D15" s="274" t="s">
        <v>1224</v>
      </c>
      <c r="E15" s="274" t="s">
        <v>1106</v>
      </c>
      <c r="F15" s="274"/>
      <c r="G15" s="274" t="s">
        <v>1200</v>
      </c>
      <c r="H15" s="274"/>
      <c r="I15" s="274"/>
      <c r="J15" s="275">
        <v>4207859000</v>
      </c>
      <c r="K15" s="275" t="s">
        <v>1218</v>
      </c>
      <c r="R15" s="274"/>
      <c r="S15" s="273"/>
      <c r="T15" s="276"/>
      <c r="U15" s="276"/>
      <c r="V15" s="276"/>
      <c r="W15" s="276"/>
    </row>
    <row r="16" spans="1:29" ht="32" x14ac:dyDescent="0.2">
      <c r="A16" s="274" t="s">
        <v>1215</v>
      </c>
      <c r="B16" s="274">
        <v>2011</v>
      </c>
      <c r="C16" s="274" t="s">
        <v>1221</v>
      </c>
      <c r="D16" s="274" t="s">
        <v>1224</v>
      </c>
      <c r="E16" s="274" t="s">
        <v>1106</v>
      </c>
      <c r="F16" s="274"/>
      <c r="G16" s="274" t="s">
        <v>1201</v>
      </c>
      <c r="H16" s="274"/>
      <c r="I16" s="274"/>
      <c r="J16" s="275">
        <v>5000000000</v>
      </c>
      <c r="K16" s="275" t="s">
        <v>1218</v>
      </c>
      <c r="R16" s="274"/>
      <c r="S16" s="273"/>
      <c r="T16" s="276"/>
      <c r="U16" s="276"/>
      <c r="V16" s="276"/>
      <c r="W16" s="276"/>
    </row>
    <row r="17" spans="1:23" ht="32" x14ac:dyDescent="0.2">
      <c r="A17" s="274" t="s">
        <v>1215</v>
      </c>
      <c r="B17" s="274">
        <v>2011</v>
      </c>
      <c r="C17" s="274" t="s">
        <v>1221</v>
      </c>
      <c r="D17" s="274" t="s">
        <v>1224</v>
      </c>
      <c r="E17" s="274" t="s">
        <v>1106</v>
      </c>
      <c r="F17" s="274"/>
      <c r="G17" s="274" t="s">
        <v>1202</v>
      </c>
      <c r="H17" s="274"/>
      <c r="I17" s="274"/>
      <c r="J17" s="275">
        <v>890249000</v>
      </c>
      <c r="K17" s="275" t="s">
        <v>1218</v>
      </c>
      <c r="R17" s="274"/>
      <c r="S17" s="273"/>
      <c r="T17" s="276"/>
      <c r="U17" s="276"/>
      <c r="V17" s="276"/>
      <c r="W17" s="276"/>
    </row>
    <row r="18" spans="1:23" ht="43.5" customHeight="1" x14ac:dyDescent="0.2">
      <c r="A18" s="274" t="s">
        <v>1215</v>
      </c>
      <c r="B18" s="274">
        <v>2011</v>
      </c>
      <c r="C18" s="274" t="s">
        <v>1221</v>
      </c>
      <c r="D18" s="274" t="s">
        <v>1224</v>
      </c>
      <c r="E18" s="274" t="s">
        <v>1106</v>
      </c>
      <c r="F18" s="274"/>
      <c r="G18" s="274" t="s">
        <v>1203</v>
      </c>
      <c r="H18" s="274"/>
      <c r="I18" s="274"/>
      <c r="J18" s="275">
        <v>250000000</v>
      </c>
      <c r="K18" s="275" t="s">
        <v>1225</v>
      </c>
      <c r="R18" s="274"/>
      <c r="S18" s="273"/>
      <c r="T18" s="276"/>
      <c r="U18" s="276"/>
      <c r="V18" s="276"/>
      <c r="W18" s="276"/>
    </row>
    <row r="19" spans="1:23" ht="16" x14ac:dyDescent="0.2">
      <c r="A19" s="274" t="s">
        <v>1215</v>
      </c>
      <c r="B19" s="274">
        <v>2011</v>
      </c>
      <c r="C19" s="274" t="s">
        <v>1221</v>
      </c>
      <c r="D19" s="274" t="s">
        <v>1224</v>
      </c>
      <c r="E19" s="274" t="s">
        <v>1179</v>
      </c>
      <c r="F19" s="274"/>
      <c r="G19" s="274" t="s">
        <v>1180</v>
      </c>
      <c r="H19" s="274" t="s">
        <v>1181</v>
      </c>
      <c r="I19" s="274"/>
      <c r="J19" s="275">
        <v>6625342000</v>
      </c>
      <c r="K19" s="274" t="s">
        <v>1225</v>
      </c>
      <c r="M19" s="273"/>
      <c r="N19" s="273"/>
      <c r="O19" s="273"/>
      <c r="P19" s="273"/>
      <c r="Q19" s="273"/>
      <c r="R19" s="273"/>
      <c r="S19" s="273"/>
      <c r="T19" s="276"/>
      <c r="U19" s="276"/>
      <c r="V19" s="276"/>
      <c r="W19" s="276"/>
    </row>
    <row r="20" spans="1:23" ht="16" x14ac:dyDescent="0.2">
      <c r="A20" s="274" t="s">
        <v>1215</v>
      </c>
      <c r="B20" s="274">
        <v>2011</v>
      </c>
      <c r="C20" s="274" t="s">
        <v>1221</v>
      </c>
      <c r="D20" s="274" t="s">
        <v>1224</v>
      </c>
      <c r="E20" s="274" t="s">
        <v>1179</v>
      </c>
      <c r="F20" s="274"/>
      <c r="G20" s="274" t="s">
        <v>1180</v>
      </c>
      <c r="H20" s="274" t="s">
        <v>1148</v>
      </c>
      <c r="I20" s="274"/>
      <c r="J20" s="275">
        <v>12716336000</v>
      </c>
      <c r="K20" s="274" t="s">
        <v>1218</v>
      </c>
      <c r="M20" s="273"/>
      <c r="N20" s="273"/>
      <c r="O20" s="273"/>
      <c r="P20" s="273"/>
      <c r="Q20" s="273"/>
      <c r="R20" s="273"/>
      <c r="S20" s="273"/>
      <c r="T20" s="276"/>
      <c r="U20" s="276"/>
      <c r="V20" s="276"/>
      <c r="W20" s="276"/>
    </row>
    <row r="21" spans="1:23" ht="16" x14ac:dyDescent="0.2">
      <c r="A21" s="274" t="s">
        <v>1215</v>
      </c>
      <c r="B21" s="274">
        <v>2011</v>
      </c>
      <c r="C21" s="274" t="s">
        <v>1221</v>
      </c>
      <c r="D21" s="274" t="s">
        <v>1224</v>
      </c>
      <c r="E21" s="274" t="s">
        <v>1179</v>
      </c>
      <c r="F21" s="274"/>
      <c r="G21" s="274" t="s">
        <v>1182</v>
      </c>
      <c r="H21" s="274" t="s">
        <v>1181</v>
      </c>
      <c r="I21" s="274"/>
      <c r="J21" s="275">
        <v>704909000</v>
      </c>
      <c r="K21" s="274" t="s">
        <v>1225</v>
      </c>
      <c r="M21" s="273"/>
      <c r="N21" s="273"/>
      <c r="O21" s="273"/>
      <c r="P21" s="273"/>
      <c r="Q21" s="273"/>
      <c r="R21" s="273"/>
      <c r="S21" s="273"/>
      <c r="T21" s="276"/>
      <c r="U21" s="276"/>
      <c r="V21" s="276"/>
      <c r="W21" s="276"/>
    </row>
    <row r="22" spans="1:23" ht="16" x14ac:dyDescent="0.2">
      <c r="A22" s="274" t="s">
        <v>1215</v>
      </c>
      <c r="B22" s="274">
        <v>2011</v>
      </c>
      <c r="C22" s="274" t="s">
        <v>1221</v>
      </c>
      <c r="D22" s="274" t="s">
        <v>1224</v>
      </c>
      <c r="E22" s="274" t="s">
        <v>1179</v>
      </c>
      <c r="F22" s="274"/>
      <c r="G22" s="274" t="s">
        <v>1182</v>
      </c>
      <c r="H22" s="274" t="s">
        <v>1148</v>
      </c>
      <c r="I22" s="274"/>
      <c r="J22" s="275">
        <v>2429699000</v>
      </c>
      <c r="K22" s="274" t="s">
        <v>1218</v>
      </c>
      <c r="M22" s="273"/>
      <c r="N22" s="273"/>
      <c r="O22" s="273"/>
      <c r="P22" s="273"/>
      <c r="Q22" s="273"/>
      <c r="R22" s="273"/>
      <c r="S22" s="273"/>
      <c r="T22" s="276"/>
      <c r="U22" s="276"/>
      <c r="V22" s="276"/>
      <c r="W22" s="276"/>
    </row>
    <row r="23" spans="1:23" ht="16" x14ac:dyDescent="0.2">
      <c r="A23" s="274" t="s">
        <v>1215</v>
      </c>
      <c r="B23" s="274">
        <v>2012</v>
      </c>
      <c r="C23" s="274" t="s">
        <v>1216</v>
      </c>
      <c r="D23" s="274" t="s">
        <v>1217</v>
      </c>
      <c r="E23" s="274"/>
      <c r="F23" s="274"/>
      <c r="G23" s="274"/>
      <c r="H23" s="274"/>
      <c r="I23" s="274"/>
      <c r="J23" s="275">
        <v>4122347000</v>
      </c>
      <c r="K23" s="275"/>
      <c r="M23" s="273"/>
      <c r="N23" s="273"/>
      <c r="O23" s="273"/>
      <c r="P23" s="273"/>
      <c r="Q23" s="273"/>
      <c r="R23" s="273"/>
      <c r="S23" s="273"/>
      <c r="T23" s="276"/>
      <c r="U23" s="276"/>
      <c r="V23" s="276"/>
      <c r="W23" s="276"/>
    </row>
    <row r="24" spans="1:23" ht="32" x14ac:dyDescent="0.2">
      <c r="A24" s="274" t="s">
        <v>1215</v>
      </c>
      <c r="B24" s="274">
        <v>2012</v>
      </c>
      <c r="C24" s="274" t="s">
        <v>1220</v>
      </c>
      <c r="D24" s="274" t="s">
        <v>1217</v>
      </c>
      <c r="E24" s="274"/>
      <c r="F24" s="274"/>
      <c r="G24" s="274"/>
      <c r="H24" s="274"/>
      <c r="I24" s="274"/>
      <c r="J24" s="275">
        <v>6205960000</v>
      </c>
      <c r="K24" s="275"/>
      <c r="M24" s="273"/>
      <c r="N24" s="273"/>
      <c r="O24" s="273"/>
      <c r="P24" s="273"/>
      <c r="Q24" s="273"/>
      <c r="R24" s="273"/>
      <c r="S24" s="273"/>
      <c r="T24" s="276"/>
      <c r="U24" s="276"/>
      <c r="V24" s="276"/>
      <c r="W24" s="276"/>
    </row>
    <row r="25" spans="1:23" ht="32" x14ac:dyDescent="0.2">
      <c r="A25" s="274" t="s">
        <v>1215</v>
      </c>
      <c r="B25" s="274">
        <v>2012</v>
      </c>
      <c r="C25" s="274" t="s">
        <v>1221</v>
      </c>
      <c r="D25" s="274" t="s">
        <v>1217</v>
      </c>
      <c r="E25" s="274" t="s">
        <v>14</v>
      </c>
      <c r="F25" s="274"/>
      <c r="G25" s="274"/>
      <c r="H25" s="274"/>
      <c r="I25" s="274" t="s">
        <v>1223</v>
      </c>
      <c r="J25" s="275">
        <v>15000000</v>
      </c>
      <c r="K25" s="275"/>
      <c r="M25" s="273"/>
      <c r="N25" s="273"/>
      <c r="O25" s="273"/>
      <c r="P25" s="273"/>
      <c r="Q25" s="273"/>
      <c r="R25" s="273"/>
      <c r="S25" s="273"/>
      <c r="T25" s="276"/>
      <c r="U25" s="276"/>
      <c r="V25" s="276"/>
      <c r="W25" s="276"/>
    </row>
    <row r="26" spans="1:23" ht="48" x14ac:dyDescent="0.2">
      <c r="A26" s="274" t="s">
        <v>1215</v>
      </c>
      <c r="B26" s="274">
        <v>2012</v>
      </c>
      <c r="C26" s="274" t="s">
        <v>1221</v>
      </c>
      <c r="D26" s="274" t="s">
        <v>1224</v>
      </c>
      <c r="E26" s="274" t="s">
        <v>1106</v>
      </c>
      <c r="F26" s="274"/>
      <c r="G26" s="274" t="s">
        <v>1156</v>
      </c>
      <c r="H26" s="274" t="s">
        <v>1157</v>
      </c>
      <c r="I26" s="274" t="s">
        <v>1158</v>
      </c>
      <c r="J26" s="275">
        <v>7590578000</v>
      </c>
      <c r="K26" s="275"/>
      <c r="M26" s="273"/>
      <c r="N26" s="273"/>
      <c r="O26" s="273"/>
      <c r="P26" s="273"/>
      <c r="Q26" s="273"/>
      <c r="R26" s="273"/>
      <c r="S26" s="273"/>
      <c r="T26" s="276"/>
      <c r="U26" s="276"/>
      <c r="V26" s="276"/>
      <c r="W26" s="276"/>
    </row>
    <row r="27" spans="1:23" ht="48" x14ac:dyDescent="0.2">
      <c r="A27" s="274" t="s">
        <v>1215</v>
      </c>
      <c r="B27" s="274">
        <v>2012</v>
      </c>
      <c r="C27" s="274" t="s">
        <v>1221</v>
      </c>
      <c r="D27" s="274" t="s">
        <v>1224</v>
      </c>
      <c r="E27" s="274" t="s">
        <v>1106</v>
      </c>
      <c r="F27" s="274"/>
      <c r="G27" s="274" t="s">
        <v>1156</v>
      </c>
      <c r="H27" s="274" t="s">
        <v>1157</v>
      </c>
      <c r="I27" s="274" t="s">
        <v>1159</v>
      </c>
      <c r="J27" s="275">
        <v>13032909000</v>
      </c>
      <c r="K27" s="275"/>
      <c r="M27" s="273"/>
      <c r="N27" s="273"/>
      <c r="O27" s="273"/>
      <c r="P27" s="273"/>
      <c r="Q27" s="273"/>
      <c r="R27" s="273"/>
      <c r="S27" s="273"/>
      <c r="T27" s="276"/>
      <c r="U27" s="276"/>
      <c r="V27" s="276"/>
      <c r="W27" s="276"/>
    </row>
    <row r="28" spans="1:23" ht="64" x14ac:dyDescent="0.2">
      <c r="A28" s="274" t="s">
        <v>1215</v>
      </c>
      <c r="B28" s="274">
        <v>2012</v>
      </c>
      <c r="C28" s="274" t="s">
        <v>1221</v>
      </c>
      <c r="D28" s="274" t="s">
        <v>1224</v>
      </c>
      <c r="E28" s="274" t="s">
        <v>1106</v>
      </c>
      <c r="F28" s="274"/>
      <c r="G28" s="274"/>
      <c r="H28" s="274" t="s">
        <v>1160</v>
      </c>
      <c r="I28" s="274" t="s">
        <v>1161</v>
      </c>
      <c r="J28" s="275">
        <v>7997682000</v>
      </c>
      <c r="K28" s="275"/>
      <c r="M28" s="273"/>
      <c r="N28" s="273"/>
      <c r="O28" s="273"/>
      <c r="P28" s="273"/>
      <c r="Q28" s="273"/>
      <c r="R28" s="273"/>
      <c r="S28" s="273"/>
      <c r="T28" s="276"/>
      <c r="U28" s="276"/>
      <c r="V28" s="276"/>
      <c r="W28" s="276"/>
    </row>
    <row r="29" spans="1:23" ht="16" x14ac:dyDescent="0.2">
      <c r="A29" s="274" t="s">
        <v>1215</v>
      </c>
      <c r="B29" s="274">
        <v>2012</v>
      </c>
      <c r="C29" s="274" t="s">
        <v>1221</v>
      </c>
      <c r="D29" s="274" t="s">
        <v>1224</v>
      </c>
      <c r="E29" s="274" t="s">
        <v>1106</v>
      </c>
      <c r="F29" s="274"/>
      <c r="G29" s="274"/>
      <c r="H29" s="274" t="s">
        <v>1163</v>
      </c>
      <c r="I29" s="274" t="s">
        <v>1162</v>
      </c>
      <c r="J29" s="275">
        <v>7878549000</v>
      </c>
      <c r="K29" s="275"/>
      <c r="M29" s="273"/>
      <c r="N29" s="273"/>
      <c r="O29" s="273"/>
      <c r="P29" s="273"/>
      <c r="Q29" s="273"/>
      <c r="R29" s="273"/>
      <c r="S29" s="273"/>
      <c r="T29" s="276"/>
      <c r="U29" s="276"/>
      <c r="V29" s="276"/>
      <c r="W29" s="276"/>
    </row>
    <row r="30" spans="1:23" ht="16" x14ac:dyDescent="0.2">
      <c r="A30" s="274" t="s">
        <v>1215</v>
      </c>
      <c r="B30" s="274">
        <v>2012</v>
      </c>
      <c r="C30" s="274" t="s">
        <v>1221</v>
      </c>
      <c r="D30" s="274" t="s">
        <v>1224</v>
      </c>
      <c r="E30" s="274" t="s">
        <v>1106</v>
      </c>
      <c r="F30" s="274"/>
      <c r="G30" s="274"/>
      <c r="H30" s="274" t="s">
        <v>1163</v>
      </c>
      <c r="I30" s="274" t="s">
        <v>1164</v>
      </c>
      <c r="J30" s="275">
        <v>13491905000</v>
      </c>
      <c r="K30" s="275"/>
      <c r="M30" s="273"/>
      <c r="N30" s="273"/>
      <c r="O30" s="273"/>
      <c r="P30" s="273"/>
      <c r="Q30" s="273"/>
      <c r="R30" s="273"/>
      <c r="S30" s="273"/>
      <c r="T30" s="276"/>
      <c r="U30" s="276"/>
      <c r="V30" s="276"/>
      <c r="W30" s="276"/>
    </row>
    <row r="31" spans="1:23" ht="48" x14ac:dyDescent="0.2">
      <c r="A31" s="274" t="s">
        <v>1215</v>
      </c>
      <c r="B31" s="274">
        <v>2012</v>
      </c>
      <c r="C31" s="274" t="s">
        <v>1221</v>
      </c>
      <c r="D31" s="274" t="s">
        <v>1224</v>
      </c>
      <c r="E31" s="274" t="s">
        <v>1106</v>
      </c>
      <c r="F31" s="274"/>
      <c r="G31" s="274"/>
      <c r="H31" s="274" t="s">
        <v>1163</v>
      </c>
      <c r="I31" s="274" t="s">
        <v>1165</v>
      </c>
      <c r="J31" s="275">
        <v>4080087000</v>
      </c>
      <c r="K31" s="275"/>
      <c r="M31" s="273"/>
      <c r="N31" s="273"/>
      <c r="O31" s="273"/>
      <c r="P31" s="273"/>
      <c r="Q31" s="273"/>
      <c r="R31" s="273"/>
      <c r="S31" s="273"/>
      <c r="T31" s="276"/>
      <c r="U31" s="276"/>
      <c r="V31" s="276"/>
      <c r="W31" s="276"/>
    </row>
    <row r="32" spans="1:23" ht="48" x14ac:dyDescent="0.2">
      <c r="A32" s="274" t="s">
        <v>1215</v>
      </c>
      <c r="B32" s="274">
        <v>2012</v>
      </c>
      <c r="C32" s="274" t="s">
        <v>1221</v>
      </c>
      <c r="D32" s="274" t="s">
        <v>1224</v>
      </c>
      <c r="E32" s="274" t="s">
        <v>1106</v>
      </c>
      <c r="F32" s="274"/>
      <c r="G32" s="274"/>
      <c r="H32" s="274" t="s">
        <v>1163</v>
      </c>
      <c r="I32" s="274" t="s">
        <v>1166</v>
      </c>
      <c r="J32" s="275">
        <v>930000000</v>
      </c>
      <c r="K32" s="275"/>
      <c r="M32" s="273"/>
      <c r="N32" s="273"/>
      <c r="O32" s="273"/>
      <c r="P32" s="273"/>
      <c r="Q32" s="273"/>
      <c r="R32" s="273"/>
      <c r="S32" s="273"/>
      <c r="T32" s="276"/>
      <c r="U32" s="276"/>
      <c r="V32" s="276"/>
      <c r="W32" s="276"/>
    </row>
    <row r="33" spans="1:23" ht="32" x14ac:dyDescent="0.2">
      <c r="A33" s="274" t="s">
        <v>1215</v>
      </c>
      <c r="B33" s="274">
        <v>2012</v>
      </c>
      <c r="C33" s="274" t="s">
        <v>1221</v>
      </c>
      <c r="D33" s="274" t="s">
        <v>1224</v>
      </c>
      <c r="E33" s="274" t="s">
        <v>1106</v>
      </c>
      <c r="F33" s="274"/>
      <c r="G33" s="274"/>
      <c r="H33" s="274" t="s">
        <v>1163</v>
      </c>
      <c r="I33" s="274" t="s">
        <v>1167</v>
      </c>
      <c r="J33" s="275">
        <v>427493000</v>
      </c>
      <c r="K33" s="275"/>
      <c r="M33" s="273"/>
      <c r="N33" s="273"/>
      <c r="O33" s="273"/>
      <c r="P33" s="273"/>
      <c r="Q33" s="273"/>
      <c r="R33" s="273"/>
      <c r="S33" s="273"/>
      <c r="T33" s="276"/>
      <c r="U33" s="276"/>
      <c r="V33" s="276"/>
      <c r="W33" s="276"/>
    </row>
    <row r="34" spans="1:23" ht="32" x14ac:dyDescent="0.2">
      <c r="A34" s="274" t="s">
        <v>1215</v>
      </c>
      <c r="B34" s="274">
        <v>2012</v>
      </c>
      <c r="C34" s="274" t="s">
        <v>1221</v>
      </c>
      <c r="D34" s="274" t="s">
        <v>1224</v>
      </c>
      <c r="E34" s="274" t="s">
        <v>1106</v>
      </c>
      <c r="F34" s="274"/>
      <c r="G34" s="274"/>
      <c r="H34" s="274" t="s">
        <v>1168</v>
      </c>
      <c r="I34" s="274" t="s">
        <v>1169</v>
      </c>
      <c r="J34" s="275">
        <v>1243635000</v>
      </c>
      <c r="K34" s="275"/>
      <c r="M34" s="273"/>
      <c r="N34" s="273"/>
      <c r="O34" s="273"/>
      <c r="P34" s="273"/>
      <c r="Q34" s="273"/>
      <c r="R34" s="273"/>
      <c r="S34" s="273"/>
      <c r="T34" s="276"/>
      <c r="U34" s="276"/>
      <c r="V34" s="276"/>
      <c r="W34" s="276"/>
    </row>
    <row r="35" spans="1:23" ht="32" x14ac:dyDescent="0.2">
      <c r="A35" s="274" t="s">
        <v>1215</v>
      </c>
      <c r="B35" s="274">
        <v>2012</v>
      </c>
      <c r="C35" s="274" t="s">
        <v>1221</v>
      </c>
      <c r="D35" s="274" t="s">
        <v>1224</v>
      </c>
      <c r="E35" s="274" t="s">
        <v>1106</v>
      </c>
      <c r="F35" s="274"/>
      <c r="G35" s="274"/>
      <c r="H35" s="274" t="s">
        <v>1168</v>
      </c>
      <c r="I35" s="274" t="s">
        <v>1170</v>
      </c>
      <c r="J35" s="275">
        <v>4327900000</v>
      </c>
      <c r="K35" s="275"/>
      <c r="M35" s="273"/>
      <c r="N35" s="273"/>
      <c r="O35" s="273"/>
      <c r="P35" s="273"/>
      <c r="Q35" s="273"/>
      <c r="R35" s="273"/>
      <c r="S35" s="273"/>
      <c r="T35" s="276"/>
      <c r="U35" s="276"/>
      <c r="V35" s="276"/>
      <c r="W35" s="276"/>
    </row>
    <row r="36" spans="1:23" ht="16" x14ac:dyDescent="0.2">
      <c r="A36" s="274" t="s">
        <v>1215</v>
      </c>
      <c r="B36" s="274">
        <v>2012</v>
      </c>
      <c r="C36" s="274" t="s">
        <v>1221</v>
      </c>
      <c r="D36" s="274" t="s">
        <v>1224</v>
      </c>
      <c r="E36" s="274" t="s">
        <v>1106</v>
      </c>
      <c r="F36" s="274"/>
      <c r="G36" s="274"/>
      <c r="H36" s="274" t="s">
        <v>1168</v>
      </c>
      <c r="I36" s="274" t="s">
        <v>1171</v>
      </c>
      <c r="J36" s="275">
        <v>2717585000</v>
      </c>
      <c r="K36" s="275"/>
      <c r="M36" s="273"/>
      <c r="N36" s="273"/>
      <c r="O36" s="273"/>
      <c r="P36" s="273"/>
      <c r="Q36" s="273"/>
      <c r="R36" s="273"/>
      <c r="S36" s="273"/>
      <c r="T36" s="276"/>
      <c r="U36" s="276"/>
      <c r="V36" s="276"/>
      <c r="W36" s="276"/>
    </row>
    <row r="37" spans="1:23" ht="16" x14ac:dyDescent="0.2">
      <c r="A37" s="274" t="s">
        <v>1215</v>
      </c>
      <c r="B37" s="274">
        <v>2012</v>
      </c>
      <c r="C37" s="274" t="s">
        <v>1221</v>
      </c>
      <c r="D37" s="274" t="s">
        <v>1224</v>
      </c>
      <c r="E37" s="274" t="s">
        <v>1106</v>
      </c>
      <c r="F37" s="274"/>
      <c r="G37" s="274" t="s">
        <v>1172</v>
      </c>
      <c r="H37" s="274"/>
      <c r="I37" s="274"/>
      <c r="J37" s="275">
        <v>8516663000</v>
      </c>
      <c r="K37" s="275"/>
      <c r="M37" s="273"/>
      <c r="N37" s="273"/>
      <c r="O37" s="273"/>
      <c r="P37" s="273"/>
      <c r="Q37" s="273"/>
      <c r="R37" s="273"/>
      <c r="S37" s="273"/>
      <c r="T37" s="276"/>
      <c r="U37" s="276"/>
      <c r="V37" s="276"/>
      <c r="W37" s="276"/>
    </row>
    <row r="38" spans="1:23" ht="32" x14ac:dyDescent="0.2">
      <c r="A38" s="274" t="s">
        <v>1215</v>
      </c>
      <c r="B38" s="274">
        <v>2012</v>
      </c>
      <c r="C38" s="274" t="s">
        <v>1221</v>
      </c>
      <c r="D38" s="274" t="s">
        <v>1224</v>
      </c>
      <c r="E38" s="274" t="s">
        <v>1106</v>
      </c>
      <c r="F38" s="274"/>
      <c r="G38" s="274" t="s">
        <v>1227</v>
      </c>
      <c r="H38" s="274"/>
      <c r="I38" s="274"/>
      <c r="J38" s="275">
        <v>1206600000</v>
      </c>
      <c r="K38" s="275"/>
      <c r="M38" s="273"/>
      <c r="N38" s="273"/>
      <c r="O38" s="273"/>
      <c r="P38" s="273"/>
      <c r="Q38" s="273"/>
      <c r="R38" s="273"/>
      <c r="S38" s="273"/>
      <c r="T38" s="276"/>
      <c r="U38" s="276"/>
      <c r="V38" s="276"/>
      <c r="W38" s="276"/>
    </row>
    <row r="39" spans="1:23" ht="32" x14ac:dyDescent="0.2">
      <c r="A39" s="274" t="s">
        <v>1215</v>
      </c>
      <c r="B39" s="274">
        <v>2012</v>
      </c>
      <c r="C39" s="274" t="s">
        <v>1221</v>
      </c>
      <c r="D39" s="274" t="s">
        <v>1224</v>
      </c>
      <c r="E39" s="274" t="s">
        <v>1106</v>
      </c>
      <c r="F39" s="274"/>
      <c r="G39" s="274" t="s">
        <v>1228</v>
      </c>
      <c r="H39" s="274"/>
      <c r="I39" s="274"/>
      <c r="J39" s="275">
        <v>4237203000</v>
      </c>
      <c r="K39" s="275"/>
      <c r="M39" s="273"/>
      <c r="N39" s="273"/>
      <c r="O39" s="273"/>
      <c r="P39" s="273"/>
      <c r="Q39" s="273"/>
      <c r="R39" s="273"/>
      <c r="S39" s="273"/>
      <c r="T39" s="276"/>
      <c r="U39" s="276"/>
      <c r="V39" s="276"/>
      <c r="W39" s="276"/>
    </row>
    <row r="40" spans="1:23" ht="32" x14ac:dyDescent="0.2">
      <c r="A40" s="274" t="s">
        <v>1215</v>
      </c>
      <c r="B40" s="274">
        <v>2012</v>
      </c>
      <c r="C40" s="274" t="s">
        <v>1221</v>
      </c>
      <c r="D40" s="274" t="s">
        <v>1224</v>
      </c>
      <c r="E40" s="274" t="s">
        <v>1106</v>
      </c>
      <c r="F40" s="274"/>
      <c r="G40" s="274" t="s">
        <v>1229</v>
      </c>
      <c r="H40" s="274"/>
      <c r="I40" s="274"/>
      <c r="J40" s="275">
        <v>200000000</v>
      </c>
      <c r="K40" s="275"/>
      <c r="M40" s="273"/>
      <c r="N40" s="273"/>
      <c r="O40" s="273"/>
      <c r="P40" s="273"/>
      <c r="Q40" s="273"/>
      <c r="R40" s="273"/>
      <c r="S40" s="273"/>
      <c r="T40" s="276"/>
      <c r="U40" s="276"/>
      <c r="V40" s="276"/>
      <c r="W40" s="276"/>
    </row>
    <row r="41" spans="1:23" ht="32" x14ac:dyDescent="0.2">
      <c r="A41" s="274" t="s">
        <v>1215</v>
      </c>
      <c r="B41" s="274">
        <v>2012</v>
      </c>
      <c r="C41" s="274" t="s">
        <v>1221</v>
      </c>
      <c r="D41" s="274" t="s">
        <v>1224</v>
      </c>
      <c r="E41" s="274" t="s">
        <v>1106</v>
      </c>
      <c r="F41" s="274"/>
      <c r="G41" s="274" t="s">
        <v>1230</v>
      </c>
      <c r="H41" s="274"/>
      <c r="I41" s="274"/>
      <c r="J41" s="275">
        <v>3000000000</v>
      </c>
      <c r="K41" s="275"/>
      <c r="M41" s="273"/>
      <c r="N41" s="273"/>
      <c r="O41" s="273"/>
      <c r="P41" s="273"/>
      <c r="Q41" s="273"/>
      <c r="R41" s="273"/>
      <c r="S41" s="273"/>
      <c r="T41" s="276"/>
      <c r="U41" s="276"/>
      <c r="V41" s="276"/>
      <c r="W41" s="276"/>
    </row>
    <row r="42" spans="1:23" ht="16" x14ac:dyDescent="0.2">
      <c r="A42" s="274" t="s">
        <v>1215</v>
      </c>
      <c r="B42" s="274">
        <v>2012</v>
      </c>
      <c r="C42" s="274" t="s">
        <v>1221</v>
      </c>
      <c r="D42" s="274" t="s">
        <v>1224</v>
      </c>
      <c r="E42" s="274" t="s">
        <v>1106</v>
      </c>
      <c r="F42" s="274"/>
      <c r="G42" s="274" t="s">
        <v>1231</v>
      </c>
      <c r="H42" s="274"/>
      <c r="I42" s="274"/>
      <c r="J42" s="275">
        <v>550000000</v>
      </c>
      <c r="K42" s="275"/>
      <c r="M42" s="273"/>
      <c r="N42" s="273"/>
      <c r="O42" s="273"/>
      <c r="P42" s="273"/>
      <c r="Q42" s="273"/>
      <c r="R42" s="273"/>
      <c r="S42" s="273"/>
      <c r="T42" s="276"/>
      <c r="U42" s="276"/>
      <c r="V42" s="276"/>
      <c r="W42" s="276"/>
    </row>
    <row r="43" spans="1:23" ht="32" x14ac:dyDescent="0.2">
      <c r="A43" s="274" t="s">
        <v>1215</v>
      </c>
      <c r="B43" s="274">
        <v>2012</v>
      </c>
      <c r="C43" s="274" t="s">
        <v>1221</v>
      </c>
      <c r="D43" s="274" t="s">
        <v>1224</v>
      </c>
      <c r="E43" s="274" t="s">
        <v>1106</v>
      </c>
      <c r="F43" s="274"/>
      <c r="G43" s="274" t="s">
        <v>1232</v>
      </c>
      <c r="H43" s="274"/>
      <c r="I43" s="274"/>
      <c r="J43" s="275">
        <v>1380872000</v>
      </c>
      <c r="K43" s="275"/>
      <c r="M43" s="273"/>
      <c r="N43" s="273"/>
      <c r="O43" s="273"/>
      <c r="P43" s="273"/>
      <c r="Q43" s="273"/>
      <c r="R43" s="273"/>
      <c r="S43" s="273"/>
      <c r="T43" s="276"/>
      <c r="U43" s="276"/>
      <c r="V43" s="276"/>
      <c r="W43" s="276"/>
    </row>
    <row r="44" spans="1:23" ht="16" x14ac:dyDescent="0.2">
      <c r="A44" s="274" t="s">
        <v>1215</v>
      </c>
      <c r="B44" s="274">
        <v>2012</v>
      </c>
      <c r="C44" s="274" t="s">
        <v>1221</v>
      </c>
      <c r="D44" s="274" t="s">
        <v>1224</v>
      </c>
      <c r="E44" s="274" t="s">
        <v>1179</v>
      </c>
      <c r="F44" s="274"/>
      <c r="G44" s="26" t="s">
        <v>1180</v>
      </c>
      <c r="H44" s="274" t="s">
        <v>1181</v>
      </c>
      <c r="I44" s="274"/>
      <c r="J44" s="275">
        <v>5747072000</v>
      </c>
      <c r="K44" s="275"/>
      <c r="M44" s="273"/>
      <c r="N44" s="273"/>
      <c r="O44" s="273"/>
      <c r="P44" s="273"/>
      <c r="Q44" s="273"/>
      <c r="R44" s="273"/>
      <c r="S44" s="273"/>
      <c r="T44" s="276"/>
      <c r="U44" s="276"/>
      <c r="V44" s="276"/>
      <c r="W44" s="276"/>
    </row>
    <row r="45" spans="1:23" ht="16" x14ac:dyDescent="0.2">
      <c r="A45" s="274" t="s">
        <v>1215</v>
      </c>
      <c r="B45" s="274">
        <v>2012</v>
      </c>
      <c r="C45" s="274" t="s">
        <v>1221</v>
      </c>
      <c r="D45" s="274" t="s">
        <v>1224</v>
      </c>
      <c r="E45" s="274" t="s">
        <v>1179</v>
      </c>
      <c r="F45" s="274"/>
      <c r="G45" s="26" t="s">
        <v>1180</v>
      </c>
      <c r="H45" s="274" t="s">
        <v>1148</v>
      </c>
      <c r="I45" s="274"/>
      <c r="J45" s="275">
        <v>8633276000</v>
      </c>
      <c r="K45" s="275"/>
      <c r="M45" s="273"/>
      <c r="N45" s="273"/>
      <c r="O45" s="273"/>
      <c r="P45" s="273"/>
      <c r="Q45" s="273"/>
      <c r="R45" s="273"/>
      <c r="S45" s="273"/>
      <c r="T45" s="276"/>
      <c r="U45" s="276"/>
      <c r="V45" s="276"/>
      <c r="W45" s="276"/>
    </row>
    <row r="46" spans="1:23" ht="16" x14ac:dyDescent="0.2">
      <c r="A46" s="274" t="s">
        <v>1215</v>
      </c>
      <c r="B46" s="274">
        <v>2012</v>
      </c>
      <c r="C46" s="274" t="s">
        <v>1221</v>
      </c>
      <c r="D46" s="274" t="s">
        <v>1224</v>
      </c>
      <c r="E46" s="274" t="s">
        <v>1179</v>
      </c>
      <c r="F46" s="274"/>
      <c r="G46" s="26" t="s">
        <v>1182</v>
      </c>
      <c r="H46" s="274" t="s">
        <v>1181</v>
      </c>
      <c r="I46" s="274"/>
      <c r="J46" s="275">
        <v>474145000</v>
      </c>
      <c r="K46" s="275"/>
      <c r="M46" s="273"/>
      <c r="N46" s="273"/>
      <c r="O46" s="273"/>
      <c r="P46" s="273"/>
      <c r="Q46" s="273"/>
      <c r="R46" s="273"/>
      <c r="S46" s="273"/>
      <c r="T46" s="276"/>
      <c r="U46" s="276"/>
      <c r="V46" s="276"/>
      <c r="W46" s="276"/>
    </row>
    <row r="47" spans="1:23" ht="16" x14ac:dyDescent="0.2">
      <c r="A47" s="274" t="s">
        <v>1215</v>
      </c>
      <c r="B47" s="274">
        <v>2012</v>
      </c>
      <c r="C47" s="274" t="s">
        <v>1221</v>
      </c>
      <c r="D47" s="274" t="s">
        <v>1224</v>
      </c>
      <c r="E47" s="274" t="s">
        <v>1179</v>
      </c>
      <c r="F47" s="274"/>
      <c r="G47" s="26" t="s">
        <v>1182</v>
      </c>
      <c r="H47" s="274" t="s">
        <v>1148</v>
      </c>
      <c r="I47" s="274"/>
      <c r="J47" s="275">
        <v>1825944000</v>
      </c>
      <c r="K47" s="275"/>
      <c r="M47" s="273"/>
      <c r="N47" s="273"/>
      <c r="O47" s="273"/>
      <c r="P47" s="273"/>
      <c r="Q47" s="273"/>
      <c r="R47" s="273"/>
      <c r="S47" s="273"/>
      <c r="T47" s="276"/>
      <c r="U47" s="276"/>
      <c r="V47" s="276"/>
      <c r="W47" s="276"/>
    </row>
    <row r="48" spans="1:23" x14ac:dyDescent="0.2">
      <c r="A48" s="274"/>
      <c r="B48" s="274"/>
      <c r="C48" s="274"/>
      <c r="D48" s="274"/>
      <c r="E48" s="274"/>
      <c r="F48" s="274"/>
      <c r="G48" s="274"/>
      <c r="K48" s="274"/>
      <c r="M48" s="273"/>
      <c r="N48" s="273"/>
      <c r="O48" s="273"/>
      <c r="P48" s="273"/>
      <c r="Q48" s="273"/>
      <c r="R48" s="273"/>
      <c r="S48" s="273"/>
      <c r="T48" s="276"/>
      <c r="U48" s="276"/>
      <c r="V48" s="276"/>
      <c r="W48" s="276"/>
    </row>
    <row r="49" spans="1:23" x14ac:dyDescent="0.2">
      <c r="A49" s="274"/>
      <c r="B49" s="274"/>
      <c r="C49" s="274"/>
      <c r="D49" s="274"/>
      <c r="E49" s="274"/>
      <c r="F49" s="274"/>
      <c r="G49" s="274"/>
      <c r="H49" s="274"/>
      <c r="I49" s="274"/>
      <c r="J49" s="274"/>
      <c r="K49" s="274"/>
      <c r="M49" s="273"/>
      <c r="N49" s="273"/>
      <c r="O49" s="273"/>
      <c r="P49" s="273"/>
      <c r="Q49" s="273"/>
      <c r="R49" s="273"/>
      <c r="S49" s="273"/>
      <c r="T49" s="276"/>
      <c r="U49" s="276"/>
      <c r="V49" s="276"/>
      <c r="W49" s="276"/>
    </row>
    <row r="50" spans="1:23" x14ac:dyDescent="0.2">
      <c r="A50" s="274"/>
      <c r="B50" s="274"/>
      <c r="C50" s="274"/>
      <c r="D50" s="274"/>
      <c r="E50" s="274"/>
      <c r="F50" s="274"/>
      <c r="G50" s="274"/>
      <c r="H50" s="274"/>
      <c r="I50" s="274"/>
      <c r="J50" s="274"/>
      <c r="K50" s="274"/>
      <c r="M50" s="273"/>
      <c r="N50" s="273"/>
      <c r="O50" s="273"/>
      <c r="P50" s="273"/>
      <c r="Q50" s="273"/>
      <c r="R50" s="273"/>
      <c r="S50" s="273"/>
      <c r="T50" s="276"/>
      <c r="U50" s="276"/>
      <c r="V50" s="276"/>
      <c r="W50" s="276"/>
    </row>
    <row r="51" spans="1:23" x14ac:dyDescent="0.2">
      <c r="A51" s="274"/>
      <c r="B51" s="274"/>
      <c r="C51" s="274"/>
      <c r="D51" s="274"/>
      <c r="E51" s="274"/>
      <c r="F51" s="274"/>
      <c r="G51" s="274"/>
      <c r="H51" s="274"/>
      <c r="I51" s="274"/>
      <c r="J51" s="274"/>
      <c r="K51" s="274"/>
      <c r="M51" s="273"/>
      <c r="N51" s="273"/>
      <c r="O51" s="273"/>
      <c r="P51" s="273"/>
      <c r="Q51" s="273"/>
      <c r="R51" s="273"/>
      <c r="S51" s="273"/>
      <c r="T51" s="276"/>
      <c r="U51" s="276"/>
      <c r="V51" s="276"/>
      <c r="W51" s="276"/>
    </row>
    <row r="52" spans="1:23" x14ac:dyDescent="0.2">
      <c r="A52" s="274"/>
      <c r="B52" s="274"/>
      <c r="C52" s="274"/>
      <c r="D52" s="274"/>
      <c r="E52" s="274"/>
      <c r="F52" s="274"/>
      <c r="G52" s="274"/>
      <c r="H52" s="274"/>
      <c r="I52" s="274"/>
      <c r="J52" s="274"/>
      <c r="K52" s="274"/>
      <c r="M52" s="273"/>
      <c r="N52" s="273"/>
      <c r="O52" s="273"/>
      <c r="P52" s="273"/>
      <c r="Q52" s="273"/>
      <c r="R52" s="273"/>
      <c r="S52" s="273"/>
      <c r="T52" s="276"/>
      <c r="U52" s="276"/>
      <c r="V52" s="276"/>
      <c r="W52" s="276"/>
    </row>
    <row r="53" spans="1:23" x14ac:dyDescent="0.2">
      <c r="A53" s="274"/>
      <c r="B53" s="274"/>
      <c r="C53" s="274"/>
      <c r="D53" s="274"/>
      <c r="E53" s="274"/>
      <c r="F53" s="274"/>
      <c r="G53" s="274"/>
      <c r="H53" s="274"/>
      <c r="I53" s="274"/>
      <c r="J53" s="274"/>
      <c r="K53" s="274"/>
      <c r="M53" s="273"/>
      <c r="N53" s="273"/>
      <c r="O53" s="273"/>
      <c r="P53" s="273"/>
      <c r="Q53" s="273"/>
      <c r="R53" s="273"/>
      <c r="S53" s="273"/>
      <c r="T53" s="276"/>
      <c r="U53" s="276"/>
      <c r="V53" s="276"/>
      <c r="W53" s="276"/>
    </row>
    <row r="54" spans="1:23" x14ac:dyDescent="0.2">
      <c r="A54" s="274"/>
      <c r="B54" s="274"/>
      <c r="C54" s="274"/>
      <c r="D54" s="274"/>
      <c r="E54" s="274"/>
      <c r="F54" s="274"/>
      <c r="G54" s="274"/>
      <c r="H54" s="274"/>
      <c r="I54" s="274"/>
      <c r="J54" s="274"/>
      <c r="K54" s="274"/>
      <c r="M54" s="273"/>
      <c r="N54" s="273"/>
      <c r="O54" s="273"/>
      <c r="P54" s="273"/>
      <c r="Q54" s="273"/>
      <c r="R54" s="273"/>
      <c r="S54" s="273"/>
      <c r="T54" s="276"/>
      <c r="U54" s="276"/>
      <c r="V54" s="276"/>
      <c r="W54" s="276"/>
    </row>
    <row r="55" spans="1:23" x14ac:dyDescent="0.2">
      <c r="A55" s="274"/>
      <c r="B55" s="274"/>
      <c r="C55" s="274"/>
      <c r="D55" s="274"/>
      <c r="E55" s="274"/>
      <c r="F55" s="274"/>
      <c r="G55" s="274"/>
      <c r="H55" s="274"/>
      <c r="I55" s="274"/>
      <c r="J55" s="274"/>
      <c r="K55" s="274"/>
      <c r="M55" s="273"/>
      <c r="N55" s="273"/>
      <c r="O55" s="273"/>
      <c r="P55" s="273"/>
      <c r="Q55" s="273"/>
      <c r="R55" s="273"/>
      <c r="S55" s="273"/>
      <c r="T55" s="276"/>
      <c r="U55" s="276"/>
      <c r="V55" s="276"/>
      <c r="W55" s="276"/>
    </row>
    <row r="56" spans="1:23" x14ac:dyDescent="0.2">
      <c r="A56" s="274"/>
      <c r="B56" s="274"/>
      <c r="C56" s="274"/>
      <c r="D56" s="274"/>
      <c r="E56" s="274"/>
      <c r="F56" s="274"/>
      <c r="G56" s="274"/>
      <c r="H56" s="274"/>
      <c r="I56" s="274"/>
      <c r="J56" s="274"/>
      <c r="K56" s="274"/>
      <c r="M56" s="273"/>
      <c r="N56" s="273"/>
      <c r="O56" s="273"/>
      <c r="P56" s="273"/>
      <c r="Q56" s="273"/>
      <c r="R56" s="273"/>
      <c r="S56" s="273"/>
      <c r="T56" s="276"/>
      <c r="U56" s="276"/>
      <c r="V56" s="276"/>
      <c r="W56" s="276"/>
    </row>
    <row r="57" spans="1:23" x14ac:dyDescent="0.2">
      <c r="A57" s="274"/>
      <c r="B57" s="274"/>
      <c r="C57" s="274"/>
      <c r="D57" s="274"/>
      <c r="E57" s="274"/>
      <c r="F57" s="274"/>
      <c r="G57" s="274"/>
      <c r="H57" s="274"/>
      <c r="I57" s="274"/>
      <c r="J57" s="274"/>
      <c r="K57" s="274"/>
      <c r="M57" s="273"/>
      <c r="N57" s="273"/>
      <c r="O57" s="273"/>
      <c r="P57" s="273"/>
      <c r="Q57" s="273"/>
      <c r="R57" s="273"/>
      <c r="S57" s="273"/>
      <c r="T57" s="276"/>
      <c r="U57" s="276"/>
      <c r="V57" s="276"/>
      <c r="W57" s="276"/>
    </row>
    <row r="58" spans="1:23" x14ac:dyDescent="0.2">
      <c r="A58" s="274"/>
      <c r="B58" s="274"/>
      <c r="C58" s="274"/>
      <c r="D58" s="274"/>
      <c r="E58" s="274"/>
      <c r="F58" s="274"/>
      <c r="G58" s="274"/>
      <c r="H58" s="274"/>
      <c r="I58" s="274"/>
      <c r="J58" s="274"/>
      <c r="K58" s="274"/>
      <c r="M58" s="273"/>
      <c r="N58" s="273"/>
      <c r="O58" s="273"/>
      <c r="P58" s="273"/>
      <c r="Q58" s="273"/>
      <c r="R58" s="273"/>
      <c r="S58" s="273"/>
      <c r="T58" s="276"/>
      <c r="U58" s="276"/>
      <c r="V58" s="276"/>
      <c r="W58" s="276"/>
    </row>
    <row r="59" spans="1:23" x14ac:dyDescent="0.2">
      <c r="A59" s="274"/>
      <c r="B59" s="274"/>
      <c r="C59" s="274"/>
      <c r="D59" s="274"/>
      <c r="E59" s="274"/>
      <c r="F59" s="274"/>
      <c r="G59" s="274"/>
      <c r="H59" s="274"/>
      <c r="I59" s="274"/>
      <c r="J59" s="274"/>
      <c r="K59" s="274"/>
      <c r="M59" s="273"/>
      <c r="N59" s="273"/>
      <c r="O59" s="273"/>
      <c r="P59" s="273"/>
      <c r="Q59" s="273"/>
      <c r="R59" s="273"/>
      <c r="S59" s="273"/>
      <c r="T59" s="276"/>
      <c r="U59" s="276"/>
      <c r="V59" s="276"/>
      <c r="W59" s="276"/>
    </row>
    <row r="60" spans="1:23" x14ac:dyDescent="0.2">
      <c r="A60" s="274"/>
      <c r="B60" s="274"/>
      <c r="C60" s="274"/>
      <c r="D60" s="274"/>
      <c r="E60" s="274"/>
      <c r="F60" s="274"/>
      <c r="G60" s="274"/>
      <c r="H60" s="274"/>
      <c r="I60" s="274"/>
      <c r="J60" s="274"/>
      <c r="K60" s="274"/>
      <c r="M60" s="273"/>
      <c r="N60" s="273"/>
      <c r="O60" s="273"/>
      <c r="P60" s="273"/>
      <c r="Q60" s="273"/>
      <c r="R60" s="273"/>
      <c r="S60" s="273"/>
      <c r="T60" s="276"/>
      <c r="U60" s="276"/>
      <c r="V60" s="276"/>
      <c r="W60" s="276"/>
    </row>
    <row r="61" spans="1:23" x14ac:dyDescent="0.2">
      <c r="A61" s="274"/>
      <c r="B61" s="274"/>
      <c r="C61" s="274"/>
      <c r="D61" s="274"/>
      <c r="E61" s="274"/>
      <c r="F61" s="274"/>
      <c r="G61" s="274"/>
      <c r="H61" s="274"/>
      <c r="I61" s="274"/>
      <c r="J61" s="274"/>
      <c r="K61" s="274"/>
      <c r="M61" s="273"/>
      <c r="N61" s="273"/>
      <c r="O61" s="273"/>
      <c r="P61" s="273"/>
      <c r="Q61" s="273"/>
      <c r="R61" s="273"/>
      <c r="S61" s="273"/>
      <c r="T61" s="276"/>
      <c r="U61" s="276"/>
      <c r="V61" s="276"/>
      <c r="W61" s="276"/>
    </row>
    <row r="62" spans="1:23" x14ac:dyDescent="0.2">
      <c r="A62" s="274"/>
      <c r="B62" s="274"/>
      <c r="C62" s="274"/>
      <c r="D62" s="274"/>
      <c r="E62" s="274"/>
      <c r="F62" s="274"/>
      <c r="G62" s="274"/>
      <c r="H62" s="274"/>
      <c r="I62" s="274"/>
      <c r="J62" s="274"/>
      <c r="K62" s="274"/>
      <c r="M62" s="273"/>
      <c r="N62" s="273"/>
      <c r="O62" s="273"/>
      <c r="P62" s="273"/>
      <c r="Q62" s="273"/>
      <c r="R62" s="273"/>
      <c r="S62" s="273"/>
      <c r="T62" s="276"/>
      <c r="U62" s="276"/>
      <c r="V62" s="276"/>
      <c r="W62" s="276"/>
    </row>
    <row r="63" spans="1:23" x14ac:dyDescent="0.2">
      <c r="A63" s="274"/>
      <c r="B63" s="274"/>
      <c r="C63" s="274"/>
      <c r="D63" s="274"/>
      <c r="E63" s="274"/>
      <c r="F63" s="274"/>
      <c r="G63" s="274"/>
      <c r="H63" s="274"/>
      <c r="I63" s="274"/>
      <c r="J63" s="274"/>
      <c r="K63" s="274"/>
      <c r="M63" s="273"/>
      <c r="N63" s="273"/>
      <c r="O63" s="273"/>
      <c r="P63" s="273"/>
      <c r="Q63" s="273"/>
      <c r="R63" s="273"/>
      <c r="S63" s="273"/>
      <c r="T63" s="276"/>
      <c r="U63" s="276"/>
      <c r="V63" s="276"/>
      <c r="W63" s="276"/>
    </row>
    <row r="64" spans="1:23" x14ac:dyDescent="0.2">
      <c r="A64" s="274"/>
      <c r="B64" s="274"/>
      <c r="C64" s="274"/>
      <c r="D64" s="274"/>
      <c r="E64" s="274"/>
      <c r="F64" s="274"/>
      <c r="G64" s="274"/>
      <c r="H64" s="274"/>
      <c r="I64" s="274"/>
      <c r="J64" s="274"/>
      <c r="K64" s="274"/>
      <c r="M64" s="273"/>
      <c r="N64" s="273"/>
      <c r="O64" s="273"/>
      <c r="P64" s="273"/>
      <c r="Q64" s="273"/>
      <c r="R64" s="273"/>
      <c r="S64" s="273"/>
      <c r="T64" s="276"/>
      <c r="U64" s="276"/>
      <c r="V64" s="276"/>
      <c r="W64" s="276"/>
    </row>
    <row r="65" spans="1:23" x14ac:dyDescent="0.2">
      <c r="A65" s="274"/>
      <c r="B65" s="274"/>
      <c r="C65" s="274"/>
      <c r="D65" s="274"/>
      <c r="E65" s="274"/>
      <c r="F65" s="274"/>
      <c r="G65" s="274"/>
      <c r="H65" s="274"/>
      <c r="I65" s="274"/>
      <c r="J65" s="274"/>
      <c r="K65" s="274"/>
      <c r="M65" s="273"/>
      <c r="N65" s="273"/>
      <c r="O65" s="273"/>
      <c r="P65" s="273"/>
      <c r="Q65" s="273"/>
      <c r="R65" s="273"/>
      <c r="S65" s="273"/>
      <c r="T65" s="276"/>
      <c r="U65" s="276"/>
      <c r="V65" s="276"/>
      <c r="W65" s="276"/>
    </row>
    <row r="66" spans="1:23" x14ac:dyDescent="0.2">
      <c r="A66" s="274"/>
      <c r="B66" s="274"/>
      <c r="C66" s="274"/>
      <c r="D66" s="274"/>
      <c r="E66" s="274"/>
      <c r="F66" s="274"/>
      <c r="G66" s="274"/>
      <c r="H66" s="274"/>
      <c r="I66" s="274"/>
      <c r="J66" s="274"/>
      <c r="K66" s="274"/>
      <c r="M66" s="273"/>
      <c r="N66" s="273"/>
      <c r="O66" s="273"/>
      <c r="P66" s="273"/>
      <c r="Q66" s="273"/>
      <c r="R66" s="273"/>
      <c r="S66" s="273"/>
      <c r="T66" s="276"/>
      <c r="U66" s="276"/>
      <c r="V66" s="276"/>
      <c r="W66" s="276"/>
    </row>
    <row r="67" spans="1:23" x14ac:dyDescent="0.2">
      <c r="A67" s="274"/>
      <c r="B67" s="274"/>
      <c r="C67" s="274"/>
      <c r="D67" s="274"/>
      <c r="E67" s="274"/>
      <c r="F67" s="274"/>
      <c r="G67" s="274"/>
      <c r="H67" s="274"/>
      <c r="I67" s="274"/>
      <c r="J67" s="274"/>
      <c r="K67" s="274"/>
      <c r="M67" s="273"/>
      <c r="N67" s="273"/>
      <c r="O67" s="273"/>
      <c r="P67" s="273"/>
      <c r="Q67" s="273"/>
      <c r="R67" s="273"/>
      <c r="S67" s="273"/>
      <c r="T67" s="276"/>
      <c r="U67" s="276"/>
      <c r="V67" s="276"/>
      <c r="W67" s="276"/>
    </row>
    <row r="68" spans="1:23" x14ac:dyDescent="0.2">
      <c r="A68" s="274"/>
      <c r="B68" s="274"/>
      <c r="C68" s="274"/>
      <c r="D68" s="274"/>
      <c r="E68" s="274"/>
      <c r="F68" s="274"/>
      <c r="G68" s="274"/>
      <c r="H68" s="274"/>
      <c r="I68" s="274"/>
      <c r="J68" s="274"/>
      <c r="K68" s="274"/>
      <c r="M68" s="273"/>
      <c r="N68" s="273"/>
      <c r="O68" s="273"/>
      <c r="P68" s="273"/>
      <c r="Q68" s="273"/>
      <c r="R68" s="273"/>
      <c r="S68" s="273"/>
      <c r="T68" s="276"/>
      <c r="U68" s="276"/>
      <c r="V68" s="276"/>
      <c r="W68" s="276"/>
    </row>
    <row r="69" spans="1:23" x14ac:dyDescent="0.2">
      <c r="A69" s="274"/>
      <c r="B69" s="274"/>
      <c r="C69" s="274"/>
      <c r="D69" s="274"/>
      <c r="E69" s="274"/>
      <c r="F69" s="274"/>
      <c r="G69" s="274"/>
      <c r="H69" s="274"/>
      <c r="I69" s="274"/>
      <c r="J69" s="274"/>
      <c r="K69" s="274"/>
      <c r="M69" s="273"/>
      <c r="N69" s="273"/>
      <c r="O69" s="273"/>
      <c r="P69" s="273"/>
      <c r="Q69" s="273"/>
      <c r="R69" s="273"/>
      <c r="S69" s="273"/>
      <c r="T69" s="276"/>
      <c r="U69" s="276"/>
      <c r="V69" s="276"/>
      <c r="W69" s="276"/>
    </row>
    <row r="70" spans="1:23" x14ac:dyDescent="0.2">
      <c r="A70" s="274"/>
      <c r="B70" s="274"/>
      <c r="C70" s="274"/>
      <c r="D70" s="274"/>
      <c r="E70" s="274"/>
      <c r="F70" s="274"/>
      <c r="G70" s="274"/>
      <c r="H70" s="274"/>
      <c r="I70" s="274"/>
      <c r="J70" s="274"/>
      <c r="K70" s="274"/>
      <c r="M70" s="273"/>
      <c r="N70" s="273"/>
      <c r="O70" s="273"/>
      <c r="P70" s="273"/>
      <c r="Q70" s="273"/>
      <c r="R70" s="273"/>
      <c r="S70" s="273"/>
      <c r="T70" s="276"/>
      <c r="U70" s="276"/>
      <c r="V70" s="276"/>
      <c r="W70" s="276"/>
    </row>
    <row r="71" spans="1:23" x14ac:dyDescent="0.2">
      <c r="A71" s="274"/>
      <c r="B71" s="274"/>
      <c r="C71" s="274"/>
      <c r="D71" s="274"/>
      <c r="E71" s="274"/>
      <c r="F71" s="274"/>
      <c r="G71" s="274"/>
      <c r="H71" s="274"/>
      <c r="I71" s="274"/>
      <c r="J71" s="274"/>
      <c r="K71" s="274"/>
      <c r="M71" s="273"/>
      <c r="N71" s="273"/>
      <c r="O71" s="273"/>
      <c r="P71" s="273"/>
      <c r="Q71" s="273"/>
      <c r="R71" s="273"/>
      <c r="S71" s="273"/>
      <c r="T71" s="276"/>
      <c r="U71" s="276"/>
      <c r="V71" s="276"/>
      <c r="W71" s="276"/>
    </row>
    <row r="72" spans="1:23" x14ac:dyDescent="0.2">
      <c r="A72" s="274"/>
      <c r="B72" s="274"/>
      <c r="C72" s="274"/>
      <c r="D72" s="274"/>
      <c r="E72" s="274"/>
      <c r="F72" s="274"/>
      <c r="G72" s="274"/>
      <c r="H72" s="274"/>
      <c r="I72" s="274"/>
      <c r="J72" s="274"/>
      <c r="K72" s="274"/>
      <c r="M72" s="273"/>
      <c r="N72" s="273"/>
      <c r="O72" s="273"/>
      <c r="P72" s="273"/>
      <c r="Q72" s="273"/>
      <c r="R72" s="273"/>
      <c r="S72" s="273"/>
      <c r="T72" s="276"/>
      <c r="U72" s="276"/>
      <c r="V72" s="276"/>
      <c r="W72" s="276"/>
    </row>
    <row r="73" spans="1:23" x14ac:dyDescent="0.2">
      <c r="A73" s="274"/>
      <c r="B73" s="274"/>
      <c r="C73" s="274"/>
      <c r="D73" s="274"/>
      <c r="E73" s="274"/>
      <c r="F73" s="274"/>
      <c r="G73" s="274"/>
      <c r="H73" s="274"/>
      <c r="I73" s="274"/>
      <c r="J73" s="274"/>
      <c r="K73" s="274"/>
      <c r="M73" s="273"/>
      <c r="N73" s="273"/>
      <c r="O73" s="273"/>
      <c r="P73" s="273"/>
      <c r="Q73" s="273"/>
      <c r="R73" s="273"/>
      <c r="S73" s="273"/>
      <c r="T73" s="276"/>
      <c r="U73" s="276"/>
      <c r="V73" s="276"/>
      <c r="W73" s="276"/>
    </row>
    <row r="74" spans="1:23" x14ac:dyDescent="0.2">
      <c r="A74" s="274"/>
      <c r="B74" s="274"/>
      <c r="C74" s="274"/>
      <c r="D74" s="274"/>
      <c r="E74" s="274"/>
      <c r="F74" s="274"/>
      <c r="G74" s="274"/>
      <c r="H74" s="274"/>
      <c r="I74" s="274"/>
      <c r="J74" s="274"/>
      <c r="K74" s="274"/>
      <c r="M74" s="273"/>
      <c r="N74" s="273"/>
      <c r="O74" s="273"/>
      <c r="P74" s="273"/>
      <c r="Q74" s="273"/>
      <c r="R74" s="273"/>
      <c r="S74" s="273"/>
      <c r="T74" s="276"/>
      <c r="U74" s="276"/>
      <c r="V74" s="276"/>
      <c r="W74" s="276"/>
    </row>
    <row r="75" spans="1:23" x14ac:dyDescent="0.2">
      <c r="A75" s="274"/>
      <c r="B75" s="274"/>
      <c r="C75" s="274"/>
      <c r="D75" s="274"/>
      <c r="E75" s="274"/>
      <c r="F75" s="274"/>
      <c r="G75" s="274"/>
      <c r="H75" s="274"/>
      <c r="I75" s="274"/>
      <c r="J75" s="274"/>
      <c r="K75" s="274"/>
      <c r="M75" s="273"/>
      <c r="N75" s="273"/>
      <c r="O75" s="273"/>
      <c r="P75" s="273"/>
      <c r="Q75" s="273"/>
      <c r="R75" s="273"/>
      <c r="S75" s="273"/>
      <c r="T75" s="276"/>
      <c r="U75" s="276"/>
      <c r="V75" s="276"/>
      <c r="W75" s="276"/>
    </row>
    <row r="76" spans="1:23" x14ac:dyDescent="0.2">
      <c r="A76" s="274"/>
      <c r="B76" s="274"/>
      <c r="C76" s="274"/>
      <c r="D76" s="274"/>
      <c r="E76" s="274"/>
      <c r="F76" s="274"/>
      <c r="G76" s="274"/>
      <c r="H76" s="274"/>
      <c r="I76" s="274"/>
      <c r="J76" s="274"/>
      <c r="K76" s="274"/>
      <c r="M76" s="273"/>
      <c r="N76" s="273"/>
      <c r="O76" s="273"/>
      <c r="P76" s="273"/>
      <c r="Q76" s="273"/>
      <c r="R76" s="273"/>
      <c r="S76" s="273"/>
      <c r="T76" s="276"/>
      <c r="U76" s="276"/>
      <c r="V76" s="276"/>
      <c r="W76" s="276"/>
    </row>
    <row r="77" spans="1:23" x14ac:dyDescent="0.2">
      <c r="A77" s="274"/>
      <c r="B77" s="274"/>
      <c r="C77" s="274"/>
      <c r="D77" s="274"/>
      <c r="E77" s="274"/>
      <c r="F77" s="274"/>
      <c r="G77" s="274"/>
      <c r="H77" s="274"/>
      <c r="I77" s="274"/>
      <c r="J77" s="274"/>
      <c r="K77" s="274"/>
      <c r="M77" s="273"/>
      <c r="N77" s="273"/>
      <c r="O77" s="273"/>
      <c r="P77" s="273"/>
      <c r="Q77" s="273"/>
      <c r="R77" s="273"/>
      <c r="S77" s="273"/>
      <c r="T77" s="276"/>
      <c r="U77" s="276"/>
      <c r="V77" s="276"/>
      <c r="W77" s="276"/>
    </row>
    <row r="78" spans="1:23" x14ac:dyDescent="0.2">
      <c r="A78" s="274"/>
      <c r="B78" s="274"/>
      <c r="C78" s="274"/>
      <c r="D78" s="274"/>
      <c r="E78" s="274"/>
      <c r="F78" s="274"/>
      <c r="G78" s="274"/>
      <c r="H78" s="274"/>
      <c r="I78" s="274"/>
      <c r="J78" s="274"/>
      <c r="K78" s="274"/>
      <c r="M78" s="273"/>
      <c r="N78" s="273"/>
      <c r="O78" s="273"/>
      <c r="P78" s="273"/>
      <c r="Q78" s="273"/>
      <c r="R78" s="273"/>
      <c r="S78" s="273"/>
      <c r="T78" s="276"/>
      <c r="U78" s="276"/>
      <c r="V78" s="276"/>
      <c r="W78" s="276"/>
    </row>
    <row r="79" spans="1:23" x14ac:dyDescent="0.2">
      <c r="A79" s="274"/>
      <c r="B79" s="274"/>
      <c r="C79" s="274"/>
      <c r="D79" s="274"/>
      <c r="E79" s="274"/>
      <c r="F79" s="274"/>
      <c r="G79" s="274"/>
      <c r="H79" s="274"/>
      <c r="I79" s="274"/>
      <c r="J79" s="274"/>
      <c r="K79" s="274"/>
      <c r="M79" s="273"/>
      <c r="N79" s="273"/>
      <c r="O79" s="273"/>
      <c r="P79" s="273"/>
      <c r="Q79" s="273"/>
      <c r="R79" s="273"/>
      <c r="S79" s="273"/>
      <c r="T79" s="276"/>
      <c r="U79" s="276"/>
      <c r="V79" s="276"/>
      <c r="W79" s="276"/>
    </row>
    <row r="80" spans="1:23" x14ac:dyDescent="0.2">
      <c r="A80" s="274"/>
      <c r="B80" s="274"/>
      <c r="C80" s="274"/>
      <c r="D80" s="274"/>
      <c r="E80" s="274"/>
      <c r="F80" s="274"/>
      <c r="G80" s="274"/>
      <c r="H80" s="274"/>
      <c r="I80" s="274"/>
      <c r="J80" s="274"/>
      <c r="K80" s="274"/>
      <c r="M80" s="273"/>
      <c r="N80" s="273"/>
      <c r="O80" s="273"/>
      <c r="P80" s="273"/>
      <c r="Q80" s="273"/>
      <c r="R80" s="273"/>
      <c r="S80" s="273"/>
      <c r="T80" s="276"/>
      <c r="U80" s="276"/>
      <c r="V80" s="276"/>
      <c r="W80" s="276"/>
    </row>
    <row r="81" spans="1:23" x14ac:dyDescent="0.2">
      <c r="A81" s="274"/>
      <c r="B81" s="274"/>
      <c r="C81" s="274"/>
      <c r="D81" s="274"/>
      <c r="E81" s="274"/>
      <c r="F81" s="274"/>
      <c r="G81" s="274"/>
      <c r="H81" s="274"/>
      <c r="I81" s="274"/>
      <c r="J81" s="274"/>
      <c r="K81" s="274"/>
      <c r="M81" s="273"/>
      <c r="N81" s="273"/>
      <c r="O81" s="273"/>
      <c r="P81" s="273"/>
      <c r="Q81" s="273"/>
      <c r="R81" s="273"/>
      <c r="S81" s="273"/>
      <c r="T81" s="276"/>
      <c r="U81" s="276"/>
      <c r="V81" s="276"/>
      <c r="W81" s="276"/>
    </row>
    <row r="82" spans="1:23" x14ac:dyDescent="0.2">
      <c r="A82" s="274"/>
      <c r="B82" s="274"/>
      <c r="C82" s="274"/>
      <c r="D82" s="274"/>
      <c r="E82" s="274"/>
      <c r="F82" s="274"/>
      <c r="G82" s="274"/>
      <c r="H82" s="274"/>
      <c r="I82" s="274"/>
      <c r="J82" s="274"/>
      <c r="K82" s="274"/>
      <c r="M82" s="273"/>
      <c r="N82" s="273"/>
      <c r="O82" s="273"/>
      <c r="P82" s="273"/>
      <c r="Q82" s="273"/>
      <c r="R82" s="273"/>
      <c r="S82" s="273"/>
      <c r="T82" s="276"/>
      <c r="U82" s="276"/>
      <c r="V82" s="276"/>
      <c r="W82" s="276"/>
    </row>
    <row r="83" spans="1:23" x14ac:dyDescent="0.2">
      <c r="A83" s="274"/>
      <c r="B83" s="274"/>
      <c r="C83" s="274"/>
      <c r="D83" s="274"/>
      <c r="E83" s="274"/>
      <c r="F83" s="274"/>
      <c r="G83" s="274"/>
      <c r="H83" s="274"/>
      <c r="I83" s="274"/>
      <c r="J83" s="274"/>
      <c r="K83" s="274"/>
      <c r="M83" s="273"/>
      <c r="N83" s="273"/>
      <c r="O83" s="273"/>
      <c r="P83" s="273"/>
      <c r="Q83" s="273"/>
      <c r="R83" s="273"/>
      <c r="S83" s="273"/>
      <c r="T83" s="276"/>
      <c r="U83" s="276"/>
      <c r="V83" s="276"/>
      <c r="W83" s="276"/>
    </row>
    <row r="84" spans="1:23" x14ac:dyDescent="0.2">
      <c r="A84" s="274"/>
      <c r="B84" s="274"/>
      <c r="C84" s="274"/>
      <c r="D84" s="274"/>
      <c r="E84" s="274"/>
      <c r="F84" s="274"/>
      <c r="G84" s="274"/>
      <c r="H84" s="274"/>
      <c r="I84" s="274"/>
      <c r="J84" s="274"/>
      <c r="K84" s="274"/>
      <c r="M84" s="273"/>
      <c r="N84" s="273"/>
      <c r="O84" s="273"/>
      <c r="P84" s="273"/>
      <c r="Q84" s="273"/>
      <c r="R84" s="273"/>
      <c r="S84" s="273"/>
      <c r="T84" s="276"/>
      <c r="U84" s="276"/>
      <c r="V84" s="276"/>
      <c r="W84" s="276"/>
    </row>
    <row r="85" spans="1:23" x14ac:dyDescent="0.2">
      <c r="A85" s="274"/>
      <c r="B85" s="274"/>
      <c r="C85" s="274"/>
      <c r="D85" s="274"/>
      <c r="E85" s="274"/>
      <c r="F85" s="274"/>
      <c r="G85" s="274"/>
      <c r="H85" s="274"/>
      <c r="I85" s="274"/>
      <c r="J85" s="274"/>
      <c r="K85" s="274"/>
      <c r="M85" s="273"/>
      <c r="N85" s="273"/>
      <c r="O85" s="273"/>
      <c r="P85" s="273"/>
      <c r="Q85" s="273"/>
      <c r="R85" s="273"/>
      <c r="S85" s="273"/>
      <c r="T85" s="276"/>
      <c r="U85" s="276"/>
      <c r="V85" s="276"/>
      <c r="W85" s="276"/>
    </row>
    <row r="86" spans="1:23" x14ac:dyDescent="0.2">
      <c r="A86" s="274"/>
      <c r="B86" s="274"/>
      <c r="C86" s="274"/>
      <c r="D86" s="274"/>
      <c r="E86" s="274"/>
      <c r="F86" s="274"/>
      <c r="G86" s="274"/>
      <c r="H86" s="274"/>
      <c r="I86" s="274"/>
      <c r="J86" s="274"/>
      <c r="K86" s="274"/>
      <c r="M86" s="273"/>
      <c r="N86" s="273"/>
      <c r="O86" s="273"/>
      <c r="P86" s="273"/>
      <c r="Q86" s="273"/>
      <c r="R86" s="273"/>
      <c r="S86" s="273"/>
      <c r="T86" s="276"/>
      <c r="U86" s="276"/>
      <c r="V86" s="276"/>
      <c r="W86" s="276"/>
    </row>
    <row r="87" spans="1:23" x14ac:dyDescent="0.2">
      <c r="A87" s="274"/>
      <c r="B87" s="274"/>
      <c r="C87" s="274"/>
      <c r="D87" s="274"/>
      <c r="E87" s="274"/>
      <c r="F87" s="274"/>
      <c r="G87" s="274"/>
      <c r="H87" s="274"/>
      <c r="I87" s="274"/>
      <c r="J87" s="274"/>
      <c r="K87" s="274"/>
      <c r="M87" s="273"/>
      <c r="N87" s="273"/>
      <c r="O87" s="273"/>
      <c r="P87" s="273"/>
      <c r="Q87" s="273"/>
      <c r="R87" s="273"/>
      <c r="S87" s="273"/>
      <c r="T87" s="276"/>
      <c r="U87" s="276"/>
      <c r="V87" s="276"/>
      <c r="W87" s="276"/>
    </row>
    <row r="88" spans="1:23" x14ac:dyDescent="0.2">
      <c r="A88" s="274"/>
      <c r="B88" s="274"/>
      <c r="C88" s="274"/>
      <c r="D88" s="274"/>
      <c r="E88" s="274"/>
      <c r="F88" s="274"/>
      <c r="G88" s="274"/>
      <c r="H88" s="274"/>
      <c r="I88" s="274"/>
      <c r="J88" s="274"/>
      <c r="K88" s="274"/>
      <c r="M88" s="273"/>
      <c r="N88" s="273"/>
      <c r="O88" s="273"/>
      <c r="P88" s="273"/>
      <c r="Q88" s="273"/>
      <c r="R88" s="273"/>
      <c r="S88" s="273"/>
      <c r="T88" s="276"/>
      <c r="U88" s="276"/>
      <c r="V88" s="276"/>
      <c r="W88" s="276"/>
    </row>
    <row r="89" spans="1:23" x14ac:dyDescent="0.2">
      <c r="A89" s="274"/>
      <c r="B89" s="274"/>
      <c r="C89" s="274"/>
      <c r="D89" s="274"/>
      <c r="E89" s="274"/>
      <c r="F89" s="274"/>
      <c r="G89" s="274"/>
      <c r="H89" s="274"/>
      <c r="I89" s="274"/>
      <c r="J89" s="274"/>
      <c r="K89" s="274"/>
      <c r="M89" s="273"/>
      <c r="N89" s="273"/>
      <c r="O89" s="273"/>
      <c r="P89" s="273"/>
      <c r="Q89" s="273"/>
      <c r="R89" s="273"/>
      <c r="S89" s="273"/>
      <c r="T89" s="276"/>
      <c r="U89" s="276"/>
      <c r="V89" s="276"/>
      <c r="W89" s="276"/>
    </row>
    <row r="90" spans="1:23" x14ac:dyDescent="0.2">
      <c r="A90" s="274"/>
      <c r="B90" s="274"/>
      <c r="C90" s="274"/>
      <c r="D90" s="274"/>
      <c r="E90" s="274"/>
      <c r="F90" s="274"/>
      <c r="G90" s="274"/>
      <c r="H90" s="274"/>
      <c r="I90" s="274"/>
      <c r="J90" s="274"/>
      <c r="K90" s="274"/>
      <c r="M90" s="273"/>
      <c r="N90" s="273"/>
      <c r="O90" s="273"/>
      <c r="P90" s="273"/>
      <c r="Q90" s="273"/>
      <c r="R90" s="273"/>
      <c r="S90" s="273"/>
      <c r="T90" s="276"/>
      <c r="U90" s="276"/>
      <c r="V90" s="276"/>
      <c r="W90" s="276"/>
    </row>
    <row r="91" spans="1:23" x14ac:dyDescent="0.2">
      <c r="A91" s="274"/>
      <c r="B91" s="274"/>
      <c r="C91" s="274"/>
      <c r="D91" s="274"/>
      <c r="E91" s="274"/>
      <c r="F91" s="274"/>
      <c r="G91" s="274"/>
      <c r="H91" s="274"/>
      <c r="I91" s="274"/>
      <c r="J91" s="274"/>
      <c r="K91" s="274"/>
      <c r="M91" s="273"/>
      <c r="N91" s="273"/>
      <c r="O91" s="273"/>
      <c r="P91" s="273"/>
      <c r="Q91" s="273"/>
      <c r="R91" s="273"/>
      <c r="S91" s="273"/>
      <c r="T91" s="276"/>
      <c r="U91" s="276"/>
      <c r="V91" s="276"/>
      <c r="W91" s="276"/>
    </row>
    <row r="92" spans="1:23" x14ac:dyDescent="0.2">
      <c r="A92" s="274"/>
      <c r="B92" s="274"/>
      <c r="C92" s="274"/>
      <c r="D92" s="274"/>
      <c r="E92" s="274"/>
      <c r="F92" s="274"/>
      <c r="G92" s="274"/>
      <c r="H92" s="274"/>
      <c r="I92" s="274"/>
      <c r="J92" s="274"/>
      <c r="K92" s="274"/>
      <c r="M92" s="273"/>
      <c r="N92" s="273"/>
      <c r="O92" s="273"/>
      <c r="P92" s="273"/>
      <c r="Q92" s="273"/>
      <c r="R92" s="273"/>
      <c r="S92" s="273"/>
      <c r="T92" s="276"/>
      <c r="U92" s="276"/>
      <c r="V92" s="276"/>
      <c r="W92" s="276"/>
    </row>
    <row r="93" spans="1:23" x14ac:dyDescent="0.2">
      <c r="A93" s="274"/>
      <c r="B93" s="274"/>
      <c r="C93" s="274"/>
      <c r="D93" s="274"/>
      <c r="E93" s="274"/>
      <c r="F93" s="274"/>
      <c r="G93" s="274"/>
      <c r="H93" s="274"/>
      <c r="I93" s="274"/>
      <c r="J93" s="274"/>
      <c r="K93" s="274"/>
      <c r="M93" s="273"/>
      <c r="N93" s="273"/>
      <c r="O93" s="273"/>
      <c r="P93" s="273"/>
      <c r="Q93" s="273"/>
      <c r="R93" s="273"/>
      <c r="S93" s="273"/>
      <c r="T93" s="276"/>
      <c r="U93" s="276"/>
      <c r="V93" s="276"/>
      <c r="W93" s="276"/>
    </row>
    <row r="94" spans="1:23" x14ac:dyDescent="0.2">
      <c r="A94" s="274"/>
      <c r="B94" s="274"/>
      <c r="C94" s="274"/>
      <c r="D94" s="274"/>
      <c r="E94" s="274"/>
      <c r="F94" s="274"/>
      <c r="G94" s="274"/>
      <c r="H94" s="274"/>
      <c r="I94" s="274"/>
      <c r="J94" s="274"/>
      <c r="K94" s="274"/>
      <c r="M94" s="273"/>
      <c r="N94" s="273"/>
      <c r="O94" s="273"/>
      <c r="P94" s="273"/>
      <c r="Q94" s="273"/>
      <c r="R94" s="273"/>
      <c r="S94" s="273"/>
      <c r="T94" s="276"/>
      <c r="U94" s="276"/>
      <c r="V94" s="276"/>
      <c r="W94" s="276"/>
    </row>
    <row r="95" spans="1:23" x14ac:dyDescent="0.2">
      <c r="A95" s="274"/>
      <c r="B95" s="274"/>
      <c r="C95" s="274"/>
      <c r="D95" s="274"/>
      <c r="E95" s="274"/>
      <c r="F95" s="274"/>
      <c r="G95" s="274"/>
      <c r="H95" s="274"/>
      <c r="I95" s="274"/>
      <c r="J95" s="274"/>
      <c r="K95" s="274"/>
      <c r="M95" s="273"/>
      <c r="N95" s="273"/>
      <c r="O95" s="273"/>
      <c r="P95" s="273"/>
      <c r="Q95" s="273"/>
      <c r="R95" s="273"/>
      <c r="S95" s="273"/>
      <c r="T95" s="276"/>
      <c r="U95" s="276"/>
      <c r="V95" s="276"/>
      <c r="W95" s="276"/>
    </row>
    <row r="96" spans="1:23" x14ac:dyDescent="0.2">
      <c r="A96" s="274"/>
      <c r="B96" s="274"/>
      <c r="C96" s="274"/>
      <c r="D96" s="274"/>
      <c r="E96" s="274"/>
      <c r="F96" s="274"/>
      <c r="G96" s="274"/>
      <c r="H96" s="274"/>
      <c r="I96" s="274"/>
      <c r="J96" s="274"/>
      <c r="K96" s="274"/>
      <c r="M96" s="273"/>
      <c r="N96" s="273"/>
      <c r="O96" s="273"/>
      <c r="P96" s="273"/>
      <c r="Q96" s="273"/>
      <c r="R96" s="273"/>
      <c r="S96" s="273"/>
      <c r="T96" s="276"/>
      <c r="U96" s="276"/>
      <c r="V96" s="276"/>
      <c r="W96" s="276"/>
    </row>
    <row r="97" spans="1:23" x14ac:dyDescent="0.2">
      <c r="A97" s="274"/>
      <c r="B97" s="274"/>
      <c r="C97" s="274"/>
      <c r="D97" s="274"/>
      <c r="E97" s="274"/>
      <c r="F97" s="274"/>
      <c r="G97" s="274"/>
      <c r="H97" s="274"/>
      <c r="I97" s="274"/>
      <c r="J97" s="274"/>
      <c r="K97" s="274"/>
      <c r="M97" s="273"/>
      <c r="N97" s="273"/>
      <c r="O97" s="273"/>
      <c r="P97" s="273"/>
      <c r="Q97" s="273"/>
      <c r="R97" s="273"/>
      <c r="S97" s="273"/>
      <c r="T97" s="276"/>
      <c r="U97" s="276"/>
      <c r="V97" s="276"/>
      <c r="W97" s="276"/>
    </row>
    <row r="98" spans="1:23" x14ac:dyDescent="0.2">
      <c r="A98" s="274"/>
      <c r="B98" s="274"/>
      <c r="C98" s="274"/>
      <c r="D98" s="274"/>
      <c r="E98" s="274"/>
      <c r="F98" s="274"/>
      <c r="G98" s="274"/>
      <c r="H98" s="274"/>
      <c r="I98" s="274"/>
      <c r="J98" s="274"/>
      <c r="K98" s="274"/>
      <c r="M98" s="273"/>
      <c r="N98" s="273"/>
      <c r="O98" s="273"/>
      <c r="P98" s="273"/>
      <c r="Q98" s="273"/>
      <c r="R98" s="273"/>
      <c r="S98" s="273"/>
      <c r="T98" s="276"/>
      <c r="U98" s="276"/>
      <c r="V98" s="276"/>
      <c r="W98" s="276"/>
    </row>
    <row r="99" spans="1:23" x14ac:dyDescent="0.2">
      <c r="A99" s="274"/>
      <c r="B99" s="274"/>
      <c r="C99" s="274"/>
      <c r="D99" s="274"/>
      <c r="E99" s="274"/>
      <c r="F99" s="274"/>
      <c r="G99" s="274"/>
      <c r="H99" s="274"/>
      <c r="I99" s="274"/>
      <c r="J99" s="274"/>
      <c r="K99" s="274"/>
      <c r="M99" s="273"/>
      <c r="N99" s="273"/>
      <c r="O99" s="273"/>
      <c r="P99" s="273"/>
      <c r="Q99" s="273"/>
      <c r="R99" s="273"/>
      <c r="S99" s="273"/>
      <c r="T99" s="276"/>
      <c r="U99" s="276"/>
      <c r="V99" s="276"/>
      <c r="W99" s="276"/>
    </row>
    <row r="100" spans="1:23" x14ac:dyDescent="0.2">
      <c r="A100" s="274"/>
      <c r="B100" s="274"/>
      <c r="C100" s="274"/>
      <c r="D100" s="274"/>
      <c r="E100" s="274"/>
      <c r="F100" s="274"/>
      <c r="G100" s="274"/>
      <c r="H100" s="274"/>
      <c r="I100" s="274"/>
      <c r="J100" s="274"/>
      <c r="K100" s="274"/>
      <c r="M100" s="273"/>
      <c r="N100" s="273"/>
      <c r="O100" s="273"/>
      <c r="P100" s="273"/>
      <c r="Q100" s="273"/>
      <c r="R100" s="273"/>
      <c r="S100" s="273"/>
      <c r="T100" s="276"/>
      <c r="U100" s="276"/>
      <c r="V100" s="276"/>
      <c r="W100" s="276"/>
    </row>
    <row r="101" spans="1:23" x14ac:dyDescent="0.2">
      <c r="A101" s="274"/>
      <c r="B101" s="274"/>
      <c r="C101" s="274"/>
      <c r="D101" s="274"/>
      <c r="E101" s="274"/>
      <c r="F101" s="274"/>
      <c r="G101" s="274"/>
      <c r="H101" s="274"/>
      <c r="I101" s="274"/>
      <c r="J101" s="274"/>
      <c r="K101" s="274"/>
      <c r="M101" s="273"/>
      <c r="N101" s="273"/>
      <c r="O101" s="273"/>
      <c r="P101" s="273"/>
      <c r="Q101" s="273"/>
      <c r="R101" s="273"/>
      <c r="S101" s="273"/>
      <c r="T101" s="276"/>
      <c r="U101" s="276"/>
      <c r="V101" s="276"/>
      <c r="W101" s="276"/>
    </row>
    <row r="102" spans="1:23" x14ac:dyDescent="0.2">
      <c r="A102" s="274"/>
      <c r="B102" s="274"/>
      <c r="C102" s="274"/>
      <c r="D102" s="274"/>
      <c r="E102" s="274"/>
      <c r="F102" s="274"/>
      <c r="G102" s="274"/>
      <c r="H102" s="274"/>
      <c r="I102" s="274"/>
      <c r="J102" s="274"/>
      <c r="K102" s="274"/>
      <c r="M102" s="273"/>
      <c r="N102" s="273"/>
      <c r="O102" s="273"/>
      <c r="P102" s="273"/>
      <c r="Q102" s="273"/>
      <c r="R102" s="273"/>
      <c r="S102" s="273"/>
      <c r="T102" s="276"/>
      <c r="U102" s="276"/>
      <c r="V102" s="276"/>
      <c r="W102" s="276"/>
    </row>
    <row r="103" spans="1:23" x14ac:dyDescent="0.2">
      <c r="A103" s="274"/>
      <c r="B103" s="274"/>
      <c r="C103" s="274"/>
      <c r="D103" s="274"/>
      <c r="E103" s="274"/>
      <c r="F103" s="274"/>
      <c r="G103" s="274"/>
      <c r="H103" s="274"/>
      <c r="I103" s="274"/>
      <c r="J103" s="274"/>
      <c r="K103" s="274"/>
      <c r="M103" s="273"/>
      <c r="N103" s="273"/>
      <c r="O103" s="273"/>
      <c r="P103" s="273"/>
      <c r="Q103" s="273"/>
      <c r="R103" s="273"/>
      <c r="S103" s="273"/>
      <c r="T103" s="276"/>
      <c r="U103" s="276"/>
      <c r="V103" s="276"/>
      <c r="W103" s="276"/>
    </row>
    <row r="104" spans="1:23" x14ac:dyDescent="0.2">
      <c r="A104" s="274"/>
      <c r="B104" s="274"/>
      <c r="C104" s="274"/>
      <c r="D104" s="274"/>
      <c r="E104" s="274"/>
      <c r="F104" s="274"/>
      <c r="G104" s="274"/>
      <c r="H104" s="274"/>
      <c r="I104" s="274"/>
      <c r="J104" s="274"/>
      <c r="K104" s="274"/>
      <c r="M104" s="273"/>
      <c r="N104" s="273"/>
      <c r="O104" s="273"/>
      <c r="P104" s="273"/>
      <c r="Q104" s="273"/>
      <c r="R104" s="273"/>
      <c r="S104" s="273"/>
      <c r="T104" s="276"/>
      <c r="U104" s="276"/>
      <c r="V104" s="276"/>
      <c r="W104" s="276"/>
    </row>
    <row r="105" spans="1:23" x14ac:dyDescent="0.2">
      <c r="A105" s="274"/>
      <c r="B105" s="274"/>
      <c r="C105" s="274"/>
      <c r="D105" s="274"/>
      <c r="E105" s="274"/>
      <c r="F105" s="274"/>
      <c r="G105" s="274"/>
      <c r="H105" s="274"/>
      <c r="I105" s="274"/>
      <c r="J105" s="274"/>
      <c r="K105" s="274"/>
      <c r="M105" s="273"/>
      <c r="N105" s="273"/>
      <c r="O105" s="273"/>
      <c r="P105" s="273"/>
      <c r="Q105" s="273"/>
      <c r="R105" s="273"/>
      <c r="S105" s="273"/>
      <c r="T105" s="276"/>
      <c r="U105" s="276"/>
      <c r="V105" s="276"/>
      <c r="W105" s="276"/>
    </row>
    <row r="106" spans="1:23" x14ac:dyDescent="0.2">
      <c r="A106" s="274"/>
      <c r="B106" s="274"/>
      <c r="C106" s="274"/>
      <c r="D106" s="274"/>
      <c r="E106" s="274"/>
      <c r="F106" s="274"/>
      <c r="G106" s="274"/>
      <c r="H106" s="274"/>
      <c r="I106" s="274"/>
      <c r="J106" s="274"/>
      <c r="K106" s="274"/>
      <c r="M106" s="273"/>
      <c r="N106" s="273"/>
      <c r="O106" s="273"/>
      <c r="P106" s="273"/>
      <c r="Q106" s="273"/>
      <c r="R106" s="273"/>
      <c r="S106" s="273"/>
      <c r="T106" s="276"/>
      <c r="U106" s="276"/>
      <c r="V106" s="276"/>
      <c r="W106" s="276"/>
    </row>
    <row r="107" spans="1:23" x14ac:dyDescent="0.2">
      <c r="A107" s="274"/>
      <c r="B107" s="274"/>
      <c r="C107" s="274"/>
      <c r="D107" s="274"/>
      <c r="E107" s="274"/>
      <c r="F107" s="274"/>
      <c r="G107" s="274"/>
      <c r="H107" s="274"/>
      <c r="I107" s="274"/>
      <c r="J107" s="274"/>
      <c r="K107" s="274"/>
      <c r="M107" s="273"/>
      <c r="N107" s="273"/>
      <c r="O107" s="273"/>
      <c r="P107" s="273"/>
      <c r="Q107" s="273"/>
      <c r="R107" s="273"/>
      <c r="S107" s="273"/>
      <c r="T107" s="276"/>
      <c r="U107" s="276"/>
      <c r="V107" s="276"/>
      <c r="W107" s="276"/>
    </row>
    <row r="108" spans="1:23" x14ac:dyDescent="0.2">
      <c r="A108" s="274"/>
      <c r="B108" s="274"/>
      <c r="C108" s="274"/>
      <c r="D108" s="274"/>
      <c r="E108" s="274"/>
      <c r="F108" s="274"/>
      <c r="G108" s="274"/>
      <c r="H108" s="274"/>
      <c r="I108" s="274"/>
      <c r="J108" s="274"/>
      <c r="K108" s="274"/>
      <c r="M108" s="273"/>
      <c r="N108" s="273"/>
      <c r="O108" s="273"/>
      <c r="P108" s="273"/>
      <c r="Q108" s="273"/>
      <c r="R108" s="273"/>
      <c r="S108" s="273"/>
      <c r="T108" s="276"/>
      <c r="U108" s="276"/>
      <c r="V108" s="276"/>
      <c r="W108" s="276"/>
    </row>
    <row r="109" spans="1:23" x14ac:dyDescent="0.2">
      <c r="A109" s="274"/>
      <c r="B109" s="274"/>
      <c r="C109" s="274"/>
      <c r="D109" s="274"/>
      <c r="E109" s="274"/>
      <c r="F109" s="274"/>
      <c r="G109" s="274"/>
      <c r="H109" s="274"/>
      <c r="I109" s="274"/>
      <c r="J109" s="274"/>
      <c r="K109" s="274"/>
      <c r="M109" s="273"/>
      <c r="N109" s="273"/>
      <c r="O109" s="273"/>
      <c r="P109" s="273"/>
      <c r="Q109" s="273"/>
      <c r="R109" s="273"/>
      <c r="S109" s="273"/>
      <c r="T109" s="276"/>
      <c r="U109" s="276"/>
      <c r="V109" s="276"/>
      <c r="W109" s="276"/>
    </row>
    <row r="110" spans="1:23" x14ac:dyDescent="0.2">
      <c r="A110" s="274"/>
      <c r="B110" s="274"/>
      <c r="C110" s="274"/>
      <c r="D110" s="274"/>
      <c r="E110" s="274"/>
      <c r="F110" s="274"/>
      <c r="G110" s="274"/>
      <c r="H110" s="274"/>
      <c r="I110" s="274"/>
      <c r="J110" s="274"/>
      <c r="K110" s="274"/>
      <c r="M110" s="273"/>
      <c r="N110" s="273"/>
      <c r="O110" s="273"/>
      <c r="P110" s="273"/>
      <c r="Q110" s="273"/>
      <c r="R110" s="273"/>
      <c r="S110" s="273"/>
      <c r="T110" s="276"/>
      <c r="U110" s="276"/>
      <c r="V110" s="276"/>
      <c r="W110" s="276"/>
    </row>
    <row r="111" spans="1:23" x14ac:dyDescent="0.2">
      <c r="A111" s="274"/>
      <c r="B111" s="274"/>
      <c r="C111" s="274"/>
      <c r="D111" s="274"/>
      <c r="E111" s="274"/>
      <c r="F111" s="274"/>
      <c r="G111" s="274"/>
      <c r="H111" s="274"/>
      <c r="I111" s="274"/>
      <c r="J111" s="274"/>
      <c r="K111" s="274"/>
      <c r="M111" s="273"/>
      <c r="N111" s="273"/>
      <c r="O111" s="273"/>
      <c r="P111" s="273"/>
      <c r="Q111" s="273"/>
      <c r="R111" s="273"/>
      <c r="S111" s="273"/>
      <c r="T111" s="276"/>
      <c r="U111" s="276"/>
      <c r="V111" s="276"/>
      <c r="W111" s="276"/>
    </row>
    <row r="112" spans="1:23" x14ac:dyDescent="0.2">
      <c r="A112" s="274"/>
      <c r="B112" s="274"/>
      <c r="C112" s="274"/>
      <c r="D112" s="274"/>
      <c r="E112" s="274"/>
      <c r="F112" s="274"/>
      <c r="G112" s="274"/>
      <c r="H112" s="274"/>
      <c r="I112" s="274"/>
      <c r="J112" s="274"/>
      <c r="K112" s="274"/>
      <c r="M112" s="273"/>
      <c r="N112" s="273"/>
      <c r="O112" s="273"/>
      <c r="P112" s="273"/>
      <c r="Q112" s="273"/>
      <c r="R112" s="273"/>
      <c r="S112" s="273"/>
      <c r="T112" s="276"/>
      <c r="U112" s="276"/>
      <c r="V112" s="276"/>
      <c r="W112" s="276"/>
    </row>
    <row r="113" spans="1:23" x14ac:dyDescent="0.2">
      <c r="A113" s="274"/>
      <c r="B113" s="274"/>
      <c r="C113" s="274"/>
      <c r="D113" s="274"/>
      <c r="E113" s="274"/>
      <c r="F113" s="274"/>
      <c r="G113" s="274"/>
      <c r="H113" s="274"/>
      <c r="I113" s="274"/>
      <c r="J113" s="274"/>
      <c r="K113" s="274"/>
      <c r="M113" s="273"/>
      <c r="N113" s="273"/>
      <c r="O113" s="273"/>
      <c r="P113" s="273"/>
      <c r="Q113" s="273"/>
      <c r="R113" s="273"/>
      <c r="S113" s="273"/>
      <c r="T113" s="276"/>
      <c r="U113" s="276"/>
      <c r="V113" s="276"/>
      <c r="W113" s="276"/>
    </row>
    <row r="114" spans="1:23" x14ac:dyDescent="0.2">
      <c r="A114" s="274"/>
      <c r="B114" s="274"/>
      <c r="C114" s="274"/>
      <c r="D114" s="274"/>
      <c r="E114" s="274"/>
      <c r="F114" s="274"/>
      <c r="G114" s="274"/>
      <c r="H114" s="274"/>
      <c r="I114" s="274"/>
      <c r="J114" s="274"/>
      <c r="K114" s="274"/>
      <c r="M114" s="273"/>
      <c r="N114" s="273"/>
      <c r="O114" s="273"/>
      <c r="P114" s="273"/>
      <c r="Q114" s="273"/>
      <c r="R114" s="273"/>
      <c r="S114" s="273"/>
      <c r="T114" s="276"/>
      <c r="U114" s="276"/>
      <c r="V114" s="276"/>
      <c r="W114" s="276"/>
    </row>
    <row r="115" spans="1:23" x14ac:dyDescent="0.2">
      <c r="A115" s="274"/>
      <c r="B115" s="274"/>
      <c r="C115" s="274"/>
      <c r="D115" s="274"/>
      <c r="E115" s="274"/>
      <c r="F115" s="274"/>
      <c r="G115" s="274"/>
      <c r="H115" s="274"/>
      <c r="I115" s="274"/>
      <c r="J115" s="274"/>
      <c r="K115" s="274"/>
      <c r="M115" s="273"/>
      <c r="N115" s="273"/>
      <c r="O115" s="273"/>
      <c r="P115" s="273"/>
      <c r="Q115" s="273"/>
      <c r="R115" s="273"/>
      <c r="S115" s="273"/>
      <c r="T115" s="276"/>
      <c r="U115" s="276"/>
      <c r="V115" s="276"/>
      <c r="W115" s="276"/>
    </row>
    <row r="116" spans="1:23" x14ac:dyDescent="0.2">
      <c r="A116" s="274"/>
      <c r="B116" s="274"/>
      <c r="C116" s="274"/>
      <c r="D116" s="274"/>
      <c r="E116" s="274"/>
      <c r="F116" s="274"/>
      <c r="G116" s="274"/>
      <c r="H116" s="274"/>
      <c r="I116" s="274"/>
      <c r="J116" s="274"/>
      <c r="K116" s="274"/>
      <c r="M116" s="273"/>
      <c r="N116" s="273"/>
      <c r="O116" s="273"/>
      <c r="P116" s="273"/>
      <c r="Q116" s="273"/>
      <c r="R116" s="273"/>
      <c r="S116" s="273"/>
      <c r="T116" s="276"/>
      <c r="U116" s="276"/>
      <c r="V116" s="276"/>
      <c r="W116" s="276"/>
    </row>
    <row r="117" spans="1:23" x14ac:dyDescent="0.2">
      <c r="A117" s="274"/>
      <c r="B117" s="274"/>
      <c r="C117" s="274"/>
      <c r="D117" s="274"/>
      <c r="E117" s="274"/>
      <c r="F117" s="274"/>
      <c r="G117" s="274"/>
      <c r="H117" s="274"/>
      <c r="I117" s="274"/>
      <c r="J117" s="274"/>
      <c r="K117" s="274"/>
      <c r="M117" s="273"/>
      <c r="N117" s="273"/>
      <c r="O117" s="273"/>
      <c r="P117" s="273"/>
      <c r="Q117" s="273"/>
      <c r="R117" s="273"/>
      <c r="S117" s="273"/>
      <c r="T117" s="276"/>
      <c r="U117" s="276"/>
      <c r="V117" s="276"/>
      <c r="W117" s="276"/>
    </row>
    <row r="118" spans="1:23" x14ac:dyDescent="0.2">
      <c r="A118" s="274"/>
      <c r="B118" s="274"/>
      <c r="C118" s="274"/>
      <c r="D118" s="274"/>
      <c r="E118" s="274"/>
      <c r="F118" s="274"/>
      <c r="G118" s="274"/>
      <c r="H118" s="274"/>
      <c r="I118" s="274"/>
      <c r="J118" s="274"/>
      <c r="K118" s="274"/>
      <c r="M118" s="273"/>
      <c r="N118" s="273"/>
      <c r="O118" s="273"/>
      <c r="P118" s="273"/>
      <c r="Q118" s="273"/>
      <c r="R118" s="273"/>
      <c r="S118" s="273"/>
      <c r="T118" s="276"/>
      <c r="U118" s="276"/>
      <c r="V118" s="276"/>
      <c r="W118" s="276"/>
    </row>
    <row r="119" spans="1:23" x14ac:dyDescent="0.2">
      <c r="A119" s="274"/>
      <c r="B119" s="274"/>
      <c r="C119" s="274"/>
      <c r="D119" s="274"/>
      <c r="E119" s="274"/>
      <c r="F119" s="274"/>
      <c r="G119" s="274"/>
      <c r="H119" s="274"/>
      <c r="I119" s="274"/>
      <c r="J119" s="274"/>
      <c r="K119" s="274"/>
      <c r="M119" s="273"/>
      <c r="N119" s="273"/>
      <c r="O119" s="273"/>
      <c r="P119" s="273"/>
      <c r="Q119" s="273"/>
      <c r="R119" s="273"/>
      <c r="S119" s="273"/>
      <c r="T119" s="276"/>
      <c r="U119" s="276"/>
      <c r="V119" s="276"/>
      <c r="W119" s="276"/>
    </row>
    <row r="120" spans="1:23" x14ac:dyDescent="0.2">
      <c r="A120" s="274"/>
      <c r="B120" s="274"/>
      <c r="C120" s="274"/>
      <c r="D120" s="274"/>
      <c r="E120" s="274"/>
      <c r="F120" s="274"/>
      <c r="G120" s="274"/>
      <c r="H120" s="274"/>
      <c r="I120" s="274"/>
      <c r="J120" s="274"/>
      <c r="K120" s="274"/>
      <c r="M120" s="273"/>
      <c r="N120" s="273"/>
      <c r="O120" s="273"/>
      <c r="P120" s="273"/>
      <c r="Q120" s="273"/>
      <c r="R120" s="273"/>
      <c r="S120" s="273"/>
      <c r="T120" s="276"/>
      <c r="U120" s="276"/>
      <c r="V120" s="276"/>
      <c r="W120" s="276"/>
    </row>
    <row r="121" spans="1:23" x14ac:dyDescent="0.2">
      <c r="A121" s="274"/>
      <c r="B121" s="274"/>
      <c r="C121" s="274"/>
      <c r="D121" s="274"/>
      <c r="E121" s="274"/>
      <c r="F121" s="274"/>
      <c r="G121" s="274"/>
      <c r="H121" s="274"/>
      <c r="I121" s="274"/>
      <c r="J121" s="274"/>
      <c r="K121" s="274"/>
      <c r="M121" s="273"/>
      <c r="N121" s="273"/>
      <c r="O121" s="273"/>
      <c r="P121" s="273"/>
      <c r="Q121" s="273"/>
      <c r="R121" s="273"/>
      <c r="S121" s="273"/>
      <c r="T121" s="276"/>
      <c r="U121" s="276"/>
      <c r="V121" s="276"/>
      <c r="W121" s="276"/>
    </row>
    <row r="122" spans="1:23" x14ac:dyDescent="0.2">
      <c r="A122" s="274"/>
      <c r="B122" s="274"/>
      <c r="C122" s="274"/>
      <c r="D122" s="274"/>
      <c r="E122" s="274"/>
      <c r="F122" s="274"/>
      <c r="G122" s="274"/>
      <c r="H122" s="274"/>
      <c r="I122" s="274"/>
      <c r="J122" s="274"/>
      <c r="K122" s="274"/>
      <c r="M122" s="273"/>
      <c r="N122" s="273"/>
      <c r="O122" s="273"/>
      <c r="P122" s="273"/>
      <c r="Q122" s="273"/>
      <c r="R122" s="273"/>
      <c r="S122" s="273"/>
      <c r="T122" s="276"/>
      <c r="U122" s="276"/>
      <c r="V122" s="276"/>
      <c r="W122" s="276"/>
    </row>
    <row r="123" spans="1:23" x14ac:dyDescent="0.2">
      <c r="A123" s="274"/>
      <c r="B123" s="274"/>
      <c r="C123" s="274"/>
      <c r="D123" s="274"/>
      <c r="E123" s="274"/>
      <c r="F123" s="274"/>
      <c r="G123" s="274"/>
      <c r="H123" s="274"/>
      <c r="I123" s="274"/>
      <c r="J123" s="274"/>
      <c r="K123" s="274"/>
      <c r="M123" s="273"/>
      <c r="N123" s="273"/>
      <c r="O123" s="273"/>
      <c r="P123" s="273"/>
      <c r="Q123" s="273"/>
      <c r="R123" s="273"/>
      <c r="S123" s="273"/>
      <c r="T123" s="276"/>
      <c r="U123" s="276"/>
      <c r="V123" s="276"/>
      <c r="W123" s="276"/>
    </row>
    <row r="124" spans="1:23" x14ac:dyDescent="0.2">
      <c r="A124" s="274"/>
      <c r="B124" s="274"/>
      <c r="C124" s="274"/>
      <c r="D124" s="274"/>
      <c r="E124" s="274"/>
      <c r="F124" s="274"/>
      <c r="G124" s="274"/>
      <c r="H124" s="274"/>
      <c r="I124" s="274"/>
      <c r="J124" s="274"/>
      <c r="K124" s="274"/>
      <c r="M124" s="273"/>
      <c r="N124" s="273"/>
      <c r="O124" s="273"/>
      <c r="P124" s="273"/>
      <c r="Q124" s="273"/>
      <c r="R124" s="273"/>
      <c r="S124" s="273"/>
      <c r="T124" s="276"/>
      <c r="U124" s="276"/>
      <c r="V124" s="276"/>
      <c r="W124" s="276"/>
    </row>
    <row r="125" spans="1:23" x14ac:dyDescent="0.2">
      <c r="A125" s="274"/>
      <c r="B125" s="274"/>
      <c r="C125" s="274"/>
      <c r="D125" s="274"/>
      <c r="E125" s="274"/>
      <c r="F125" s="274"/>
      <c r="G125" s="274"/>
      <c r="H125" s="274"/>
      <c r="I125" s="274"/>
      <c r="J125" s="274"/>
      <c r="K125" s="274"/>
      <c r="M125" s="273"/>
      <c r="N125" s="273"/>
      <c r="O125" s="273"/>
      <c r="P125" s="273"/>
      <c r="Q125" s="273"/>
      <c r="R125" s="273"/>
      <c r="S125" s="273"/>
      <c r="T125" s="276"/>
      <c r="U125" s="276"/>
      <c r="V125" s="276"/>
      <c r="W125" s="276"/>
    </row>
    <row r="126" spans="1:23" x14ac:dyDescent="0.2">
      <c r="A126" s="274"/>
      <c r="B126" s="274"/>
      <c r="C126" s="274"/>
      <c r="D126" s="274"/>
      <c r="E126" s="274"/>
      <c r="F126" s="274"/>
      <c r="G126" s="274"/>
      <c r="H126" s="274"/>
      <c r="I126" s="274"/>
      <c r="J126" s="274"/>
      <c r="K126" s="274"/>
      <c r="M126" s="273"/>
      <c r="N126" s="273"/>
      <c r="O126" s="273"/>
      <c r="P126" s="273"/>
      <c r="Q126" s="273"/>
      <c r="R126" s="273"/>
      <c r="S126" s="273"/>
      <c r="T126" s="276"/>
      <c r="U126" s="276"/>
      <c r="V126" s="276"/>
      <c r="W126" s="276"/>
    </row>
    <row r="127" spans="1:23" x14ac:dyDescent="0.2">
      <c r="A127" s="274"/>
      <c r="B127" s="274"/>
      <c r="C127" s="274"/>
      <c r="D127" s="274"/>
      <c r="E127" s="274"/>
      <c r="F127" s="274"/>
      <c r="G127" s="274"/>
      <c r="H127" s="274"/>
      <c r="I127" s="274"/>
      <c r="J127" s="274"/>
      <c r="K127" s="274"/>
      <c r="M127" s="273"/>
      <c r="N127" s="273"/>
      <c r="O127" s="273"/>
      <c r="P127" s="273"/>
      <c r="Q127" s="273"/>
      <c r="R127" s="273"/>
      <c r="S127" s="273"/>
      <c r="T127" s="276"/>
      <c r="U127" s="276"/>
      <c r="V127" s="276"/>
      <c r="W127" s="276"/>
    </row>
    <row r="128" spans="1:23" x14ac:dyDescent="0.2">
      <c r="A128" s="274"/>
      <c r="B128" s="274"/>
      <c r="C128" s="274"/>
      <c r="D128" s="274"/>
      <c r="E128" s="274"/>
      <c r="F128" s="274"/>
      <c r="G128" s="274"/>
      <c r="H128" s="274"/>
      <c r="I128" s="274"/>
      <c r="J128" s="274"/>
      <c r="K128" s="274"/>
      <c r="M128" s="273"/>
      <c r="N128" s="273"/>
      <c r="O128" s="273"/>
      <c r="P128" s="273"/>
      <c r="Q128" s="273"/>
      <c r="R128" s="273"/>
      <c r="S128" s="273"/>
      <c r="T128" s="276"/>
      <c r="U128" s="276"/>
      <c r="V128" s="276"/>
      <c r="W128" s="276"/>
    </row>
    <row r="129" spans="1:23" x14ac:dyDescent="0.2">
      <c r="A129" s="274"/>
      <c r="B129" s="274"/>
      <c r="C129" s="274"/>
      <c r="D129" s="274"/>
      <c r="E129" s="274"/>
      <c r="F129" s="274"/>
      <c r="G129" s="274"/>
      <c r="H129" s="274"/>
      <c r="I129" s="274"/>
      <c r="J129" s="274"/>
      <c r="K129" s="274"/>
      <c r="M129" s="273"/>
      <c r="N129" s="273"/>
      <c r="O129" s="273"/>
      <c r="P129" s="273"/>
      <c r="Q129" s="273"/>
      <c r="R129" s="273"/>
      <c r="S129" s="273"/>
      <c r="T129" s="276"/>
      <c r="U129" s="276"/>
      <c r="V129" s="276"/>
      <c r="W129" s="276"/>
    </row>
    <row r="130" spans="1:23" x14ac:dyDescent="0.2">
      <c r="A130" s="274"/>
      <c r="B130" s="274"/>
      <c r="C130" s="274"/>
      <c r="D130" s="274"/>
      <c r="E130" s="274"/>
      <c r="F130" s="274"/>
      <c r="G130" s="274"/>
      <c r="H130" s="274"/>
      <c r="I130" s="274"/>
      <c r="J130" s="274"/>
      <c r="K130" s="274"/>
      <c r="M130" s="273"/>
      <c r="N130" s="273"/>
      <c r="O130" s="273"/>
      <c r="P130" s="273"/>
      <c r="Q130" s="273"/>
      <c r="R130" s="273"/>
      <c r="S130" s="273"/>
      <c r="T130" s="276"/>
      <c r="U130" s="276"/>
      <c r="V130" s="276"/>
      <c r="W130" s="276"/>
    </row>
    <row r="131" spans="1:23" x14ac:dyDescent="0.2">
      <c r="A131" s="274"/>
      <c r="B131" s="274"/>
      <c r="C131" s="274"/>
      <c r="D131" s="274"/>
      <c r="E131" s="274"/>
      <c r="F131" s="274"/>
      <c r="G131" s="274"/>
      <c r="H131" s="274"/>
      <c r="I131" s="274"/>
      <c r="J131" s="274"/>
      <c r="K131" s="274"/>
      <c r="M131" s="273"/>
      <c r="N131" s="273"/>
      <c r="O131" s="273"/>
      <c r="P131" s="273"/>
      <c r="Q131" s="273"/>
      <c r="R131" s="273"/>
      <c r="S131" s="273"/>
      <c r="T131" s="276"/>
      <c r="U131" s="276"/>
      <c r="V131" s="276"/>
      <c r="W131" s="276"/>
    </row>
    <row r="132" spans="1:23" x14ac:dyDescent="0.2">
      <c r="A132" s="274"/>
      <c r="B132" s="274"/>
      <c r="C132" s="274"/>
      <c r="D132" s="274"/>
      <c r="E132" s="274"/>
      <c r="F132" s="274"/>
      <c r="G132" s="274"/>
      <c r="H132" s="274"/>
      <c r="I132" s="274"/>
      <c r="J132" s="274"/>
      <c r="K132" s="274"/>
      <c r="M132" s="273"/>
      <c r="N132" s="273"/>
      <c r="O132" s="273"/>
      <c r="P132" s="273"/>
      <c r="Q132" s="273"/>
      <c r="R132" s="273"/>
      <c r="S132" s="273"/>
      <c r="T132" s="276"/>
      <c r="U132" s="276"/>
      <c r="V132" s="276"/>
      <c r="W132" s="276"/>
    </row>
    <row r="133" spans="1:23" x14ac:dyDescent="0.2">
      <c r="A133" s="274"/>
      <c r="B133" s="274"/>
      <c r="C133" s="274"/>
      <c r="D133" s="274"/>
      <c r="E133" s="274"/>
      <c r="F133" s="274"/>
      <c r="G133" s="274"/>
      <c r="H133" s="274"/>
      <c r="I133" s="274"/>
      <c r="J133" s="274"/>
      <c r="K133" s="274"/>
      <c r="M133" s="273"/>
      <c r="N133" s="273"/>
      <c r="O133" s="273"/>
      <c r="P133" s="273"/>
      <c r="Q133" s="273"/>
      <c r="R133" s="273"/>
      <c r="S133" s="273"/>
      <c r="T133" s="276"/>
      <c r="U133" s="276"/>
      <c r="V133" s="276"/>
      <c r="W133" s="276"/>
    </row>
    <row r="134" spans="1:23" x14ac:dyDescent="0.2">
      <c r="A134" s="274"/>
      <c r="B134" s="274"/>
      <c r="C134" s="274"/>
      <c r="D134" s="274"/>
      <c r="E134" s="274"/>
      <c r="F134" s="274"/>
      <c r="G134" s="274"/>
      <c r="H134" s="274"/>
      <c r="I134" s="274"/>
      <c r="J134" s="274"/>
      <c r="K134" s="274"/>
      <c r="M134" s="273"/>
      <c r="N134" s="273"/>
      <c r="O134" s="273"/>
      <c r="P134" s="273"/>
      <c r="Q134" s="273"/>
      <c r="R134" s="273"/>
      <c r="S134" s="273"/>
      <c r="T134" s="276"/>
      <c r="U134" s="276"/>
      <c r="V134" s="276"/>
      <c r="W134" s="276"/>
    </row>
    <row r="135" spans="1:23" x14ac:dyDescent="0.2">
      <c r="A135" s="274"/>
      <c r="B135" s="274"/>
      <c r="C135" s="274"/>
      <c r="D135" s="274"/>
      <c r="E135" s="274"/>
      <c r="F135" s="274"/>
      <c r="G135" s="274"/>
      <c r="H135" s="274"/>
      <c r="I135" s="274"/>
      <c r="J135" s="274"/>
      <c r="K135" s="274"/>
      <c r="M135" s="273"/>
      <c r="N135" s="273"/>
      <c r="O135" s="273"/>
      <c r="P135" s="273"/>
      <c r="Q135" s="273"/>
      <c r="R135" s="273"/>
      <c r="S135" s="273"/>
      <c r="T135" s="276"/>
      <c r="U135" s="276"/>
      <c r="V135" s="276"/>
      <c r="W135" s="276"/>
    </row>
    <row r="136" spans="1:23" x14ac:dyDescent="0.2">
      <c r="A136" s="274"/>
      <c r="B136" s="274"/>
      <c r="C136" s="274"/>
      <c r="D136" s="274"/>
      <c r="E136" s="274"/>
      <c r="F136" s="274"/>
      <c r="G136" s="274"/>
      <c r="H136" s="274"/>
      <c r="I136" s="274"/>
      <c r="J136" s="274"/>
      <c r="K136" s="274"/>
      <c r="M136" s="273"/>
      <c r="N136" s="273"/>
      <c r="O136" s="273"/>
      <c r="P136" s="273"/>
      <c r="Q136" s="273"/>
      <c r="R136" s="273"/>
      <c r="S136" s="273"/>
      <c r="T136" s="276"/>
      <c r="U136" s="276"/>
      <c r="V136" s="276"/>
      <c r="W136" s="276"/>
    </row>
    <row r="137" spans="1:23" x14ac:dyDescent="0.2">
      <c r="A137" s="274"/>
      <c r="B137" s="274"/>
      <c r="C137" s="274"/>
      <c r="D137" s="274"/>
      <c r="E137" s="274"/>
      <c r="F137" s="274"/>
      <c r="G137" s="274"/>
      <c r="H137" s="274"/>
      <c r="I137" s="274"/>
      <c r="J137" s="274"/>
      <c r="K137" s="274"/>
      <c r="M137" s="273"/>
      <c r="N137" s="273"/>
      <c r="O137" s="273"/>
      <c r="P137" s="273"/>
      <c r="Q137" s="273"/>
      <c r="R137" s="273"/>
      <c r="S137" s="273"/>
      <c r="T137" s="276"/>
      <c r="U137" s="276"/>
      <c r="V137" s="276"/>
      <c r="W137" s="276"/>
    </row>
    <row r="138" spans="1:23" x14ac:dyDescent="0.2">
      <c r="A138" s="274"/>
      <c r="B138" s="274"/>
      <c r="C138" s="274"/>
      <c r="D138" s="274"/>
      <c r="E138" s="274"/>
      <c r="F138" s="274"/>
      <c r="G138" s="274"/>
      <c r="H138" s="274"/>
      <c r="I138" s="274"/>
      <c r="J138" s="274"/>
      <c r="K138" s="274"/>
      <c r="M138" s="273"/>
      <c r="N138" s="273"/>
      <c r="O138" s="273"/>
      <c r="P138" s="273"/>
      <c r="Q138" s="273"/>
      <c r="R138" s="273"/>
      <c r="S138" s="273"/>
      <c r="T138" s="276"/>
      <c r="U138" s="276"/>
      <c r="V138" s="276"/>
      <c r="W138" s="276"/>
    </row>
    <row r="139" spans="1:23" x14ac:dyDescent="0.2">
      <c r="A139" s="274"/>
      <c r="B139" s="274"/>
      <c r="C139" s="274"/>
      <c r="D139" s="274"/>
      <c r="E139" s="274"/>
      <c r="F139" s="274"/>
      <c r="G139" s="274"/>
      <c r="H139" s="274"/>
      <c r="I139" s="274"/>
      <c r="J139" s="274"/>
      <c r="K139" s="274"/>
      <c r="M139" s="273"/>
      <c r="N139" s="273"/>
      <c r="O139" s="273"/>
      <c r="P139" s="273"/>
      <c r="Q139" s="273"/>
      <c r="R139" s="273"/>
      <c r="S139" s="273"/>
      <c r="T139" s="276"/>
      <c r="U139" s="276"/>
      <c r="V139" s="276"/>
      <c r="W139" s="276"/>
    </row>
    <row r="140" spans="1:23" x14ac:dyDescent="0.2">
      <c r="A140" s="274"/>
      <c r="B140" s="274"/>
      <c r="C140" s="274"/>
      <c r="D140" s="274"/>
      <c r="E140" s="274"/>
      <c r="F140" s="274"/>
      <c r="G140" s="274"/>
      <c r="H140" s="274"/>
      <c r="I140" s="274"/>
      <c r="J140" s="274"/>
      <c r="K140" s="274"/>
      <c r="M140" s="273"/>
      <c r="N140" s="273"/>
      <c r="O140" s="273"/>
      <c r="P140" s="273"/>
      <c r="Q140" s="273"/>
      <c r="R140" s="273"/>
      <c r="S140" s="273"/>
      <c r="T140" s="276"/>
      <c r="U140" s="276"/>
      <c r="V140" s="276"/>
      <c r="W140" s="276"/>
    </row>
    <row r="141" spans="1:23" x14ac:dyDescent="0.2">
      <c r="A141" s="274"/>
      <c r="B141" s="274"/>
      <c r="C141" s="274"/>
      <c r="D141" s="274"/>
      <c r="E141" s="274"/>
      <c r="F141" s="274"/>
      <c r="G141" s="274"/>
      <c r="H141" s="274"/>
      <c r="I141" s="274"/>
      <c r="J141" s="274"/>
      <c r="K141" s="274"/>
      <c r="M141" s="273"/>
      <c r="N141" s="273"/>
      <c r="O141" s="273"/>
      <c r="P141" s="273"/>
      <c r="Q141" s="273"/>
      <c r="R141" s="273"/>
      <c r="S141" s="273"/>
      <c r="T141" s="276"/>
      <c r="U141" s="276"/>
      <c r="V141" s="276"/>
      <c r="W141" s="276"/>
    </row>
    <row r="142" spans="1:23" x14ac:dyDescent="0.2">
      <c r="A142" s="274"/>
      <c r="B142" s="274"/>
      <c r="C142" s="274"/>
      <c r="D142" s="274"/>
      <c r="E142" s="274"/>
      <c r="F142" s="274"/>
      <c r="G142" s="274"/>
      <c r="H142" s="274"/>
      <c r="I142" s="274"/>
      <c r="J142" s="274"/>
      <c r="K142" s="274"/>
      <c r="M142" s="273"/>
      <c r="N142" s="273"/>
      <c r="O142" s="273"/>
      <c r="P142" s="273"/>
      <c r="Q142" s="273"/>
      <c r="R142" s="273"/>
      <c r="S142" s="273"/>
      <c r="T142" s="276"/>
      <c r="U142" s="276"/>
      <c r="V142" s="276"/>
      <c r="W142" s="276"/>
    </row>
    <row r="143" spans="1:23" x14ac:dyDescent="0.2">
      <c r="A143" s="274"/>
      <c r="B143" s="274"/>
      <c r="C143" s="274"/>
      <c r="D143" s="274"/>
      <c r="E143" s="274"/>
      <c r="F143" s="274"/>
      <c r="G143" s="274"/>
      <c r="H143" s="274"/>
      <c r="I143" s="274"/>
      <c r="J143" s="274"/>
      <c r="K143" s="274"/>
      <c r="M143" s="273"/>
      <c r="N143" s="273"/>
      <c r="O143" s="273"/>
      <c r="P143" s="273"/>
      <c r="Q143" s="273"/>
      <c r="R143" s="273"/>
      <c r="S143" s="273"/>
      <c r="T143" s="276"/>
      <c r="U143" s="276"/>
      <c r="V143" s="276"/>
      <c r="W143" s="276"/>
    </row>
    <row r="144" spans="1:23" x14ac:dyDescent="0.2">
      <c r="A144" s="274"/>
      <c r="B144" s="274"/>
      <c r="C144" s="274"/>
      <c r="D144" s="274"/>
      <c r="E144" s="274"/>
      <c r="F144" s="274"/>
      <c r="G144" s="274"/>
      <c r="H144" s="274"/>
      <c r="I144" s="274"/>
      <c r="J144" s="274"/>
      <c r="K144" s="274"/>
      <c r="M144" s="273"/>
      <c r="N144" s="273"/>
      <c r="O144" s="273"/>
      <c r="P144" s="273"/>
      <c r="Q144" s="273"/>
      <c r="R144" s="273"/>
      <c r="S144" s="273"/>
      <c r="T144" s="276"/>
      <c r="U144" s="276"/>
      <c r="V144" s="276"/>
      <c r="W144" s="276"/>
    </row>
    <row r="145" spans="1:23" x14ac:dyDescent="0.2">
      <c r="A145" s="274"/>
      <c r="B145" s="274"/>
      <c r="C145" s="274"/>
      <c r="D145" s="274"/>
      <c r="E145" s="274"/>
      <c r="F145" s="274"/>
      <c r="G145" s="274"/>
      <c r="H145" s="274"/>
      <c r="I145" s="274"/>
      <c r="J145" s="274"/>
      <c r="K145" s="274"/>
      <c r="M145" s="273"/>
      <c r="N145" s="273"/>
      <c r="O145" s="273"/>
      <c r="P145" s="273"/>
      <c r="Q145" s="273"/>
      <c r="R145" s="273"/>
      <c r="S145" s="273"/>
      <c r="T145" s="276"/>
      <c r="U145" s="276"/>
      <c r="V145" s="276"/>
      <c r="W145" s="276"/>
    </row>
    <row r="146" spans="1:23" x14ac:dyDescent="0.2">
      <c r="A146" s="274"/>
      <c r="B146" s="274"/>
      <c r="C146" s="274"/>
      <c r="D146" s="274"/>
      <c r="E146" s="274"/>
      <c r="F146" s="274"/>
      <c r="G146" s="274"/>
      <c r="H146" s="274"/>
      <c r="I146" s="274"/>
      <c r="J146" s="274"/>
      <c r="K146" s="274"/>
      <c r="M146" s="273"/>
      <c r="N146" s="273"/>
      <c r="O146" s="273"/>
      <c r="P146" s="273"/>
      <c r="Q146" s="273"/>
      <c r="R146" s="273"/>
      <c r="S146" s="273"/>
      <c r="T146" s="276"/>
      <c r="U146" s="276"/>
      <c r="V146" s="276"/>
      <c r="W146" s="276"/>
    </row>
    <row r="147" spans="1:23" x14ac:dyDescent="0.2">
      <c r="A147" s="274"/>
      <c r="B147" s="274"/>
      <c r="C147" s="274"/>
      <c r="D147" s="274"/>
      <c r="E147" s="274"/>
      <c r="F147" s="274"/>
      <c r="G147" s="274"/>
      <c r="H147" s="274"/>
      <c r="I147" s="274"/>
      <c r="J147" s="274"/>
      <c r="K147" s="274"/>
      <c r="M147" s="273"/>
      <c r="N147" s="273"/>
      <c r="O147" s="273"/>
      <c r="P147" s="273"/>
      <c r="Q147" s="273"/>
      <c r="R147" s="273"/>
      <c r="S147" s="273"/>
      <c r="T147" s="276"/>
      <c r="U147" s="276"/>
      <c r="V147" s="276"/>
      <c r="W147" s="276"/>
    </row>
    <row r="148" spans="1:23" x14ac:dyDescent="0.2">
      <c r="A148" s="274"/>
      <c r="B148" s="274"/>
      <c r="C148" s="274"/>
      <c r="D148" s="274"/>
      <c r="E148" s="274"/>
      <c r="F148" s="274"/>
      <c r="G148" s="274"/>
      <c r="H148" s="274"/>
      <c r="I148" s="274"/>
      <c r="J148" s="274"/>
      <c r="K148" s="274"/>
      <c r="M148" s="273"/>
      <c r="N148" s="273"/>
      <c r="O148" s="273"/>
      <c r="P148" s="273"/>
      <c r="Q148" s="273"/>
      <c r="R148" s="273"/>
      <c r="S148" s="273"/>
      <c r="T148" s="276"/>
      <c r="U148" s="276"/>
      <c r="V148" s="276"/>
      <c r="W148" s="276"/>
    </row>
    <row r="149" spans="1:23" x14ac:dyDescent="0.2">
      <c r="A149" s="274"/>
      <c r="B149" s="274"/>
      <c r="C149" s="274"/>
      <c r="D149" s="274"/>
      <c r="E149" s="274"/>
      <c r="F149" s="274"/>
      <c r="G149" s="274"/>
      <c r="H149" s="274"/>
      <c r="I149" s="274"/>
      <c r="J149" s="274"/>
      <c r="K149" s="274"/>
      <c r="M149" s="273"/>
      <c r="N149" s="273"/>
      <c r="O149" s="273"/>
      <c r="P149" s="273"/>
      <c r="Q149" s="273"/>
      <c r="R149" s="273"/>
      <c r="S149" s="273"/>
      <c r="T149" s="276"/>
      <c r="U149" s="276"/>
      <c r="V149" s="276"/>
      <c r="W149" s="276"/>
    </row>
    <row r="150" spans="1:23" x14ac:dyDescent="0.2">
      <c r="A150" s="274"/>
      <c r="B150" s="274"/>
      <c r="C150" s="274"/>
      <c r="D150" s="274"/>
      <c r="E150" s="274"/>
      <c r="F150" s="274"/>
      <c r="G150" s="274"/>
      <c r="H150" s="274"/>
      <c r="I150" s="274"/>
      <c r="J150" s="274"/>
      <c r="K150" s="274"/>
      <c r="M150" s="273"/>
      <c r="N150" s="273"/>
      <c r="O150" s="273"/>
      <c r="P150" s="273"/>
      <c r="Q150" s="273"/>
      <c r="R150" s="273"/>
      <c r="S150" s="273"/>
      <c r="T150" s="276"/>
      <c r="U150" s="276"/>
      <c r="V150" s="276"/>
      <c r="W150" s="276"/>
    </row>
    <row r="151" spans="1:23" x14ac:dyDescent="0.2">
      <c r="A151" s="274"/>
      <c r="B151" s="274"/>
      <c r="C151" s="274"/>
      <c r="D151" s="274"/>
      <c r="E151" s="274"/>
      <c r="F151" s="274"/>
      <c r="G151" s="274"/>
      <c r="H151" s="274"/>
      <c r="I151" s="274"/>
      <c r="J151" s="274"/>
      <c r="K151" s="274"/>
      <c r="M151" s="273"/>
      <c r="N151" s="273"/>
      <c r="O151" s="273"/>
      <c r="P151" s="273"/>
      <c r="Q151" s="273"/>
      <c r="R151" s="273"/>
      <c r="S151" s="273"/>
      <c r="T151" s="276"/>
      <c r="U151" s="276"/>
      <c r="V151" s="276"/>
      <c r="W151" s="276"/>
    </row>
    <row r="152" spans="1:23" x14ac:dyDescent="0.2">
      <c r="A152" s="274"/>
      <c r="B152" s="274"/>
      <c r="C152" s="274"/>
      <c r="D152" s="274"/>
      <c r="E152" s="274"/>
      <c r="F152" s="274"/>
      <c r="G152" s="274"/>
      <c r="H152" s="274"/>
      <c r="I152" s="274"/>
      <c r="J152" s="274"/>
      <c r="K152" s="274"/>
      <c r="M152" s="273"/>
      <c r="N152" s="273"/>
      <c r="O152" s="273"/>
      <c r="P152" s="273"/>
      <c r="Q152" s="273"/>
      <c r="R152" s="273"/>
      <c r="S152" s="273"/>
      <c r="T152" s="276"/>
      <c r="U152" s="276"/>
      <c r="V152" s="276"/>
      <c r="W152" s="276"/>
    </row>
    <row r="153" spans="1:23" x14ac:dyDescent="0.2">
      <c r="A153" s="274"/>
      <c r="B153" s="274"/>
      <c r="C153" s="274"/>
      <c r="D153" s="274"/>
      <c r="E153" s="274"/>
      <c r="F153" s="274"/>
      <c r="G153" s="274"/>
      <c r="H153" s="274"/>
      <c r="I153" s="274"/>
      <c r="J153" s="274"/>
      <c r="K153" s="274"/>
      <c r="M153" s="273"/>
      <c r="N153" s="273"/>
      <c r="O153" s="273"/>
      <c r="P153" s="273"/>
      <c r="Q153" s="273"/>
      <c r="R153" s="273"/>
      <c r="S153" s="273"/>
      <c r="T153" s="276"/>
      <c r="U153" s="276"/>
      <c r="V153" s="276"/>
      <c r="W153" s="276"/>
    </row>
    <row r="154" spans="1:23" x14ac:dyDescent="0.2">
      <c r="A154" s="274"/>
      <c r="B154" s="274"/>
      <c r="C154" s="274"/>
      <c r="D154" s="274"/>
      <c r="E154" s="274"/>
      <c r="F154" s="274"/>
      <c r="G154" s="274"/>
      <c r="H154" s="274"/>
      <c r="I154" s="274"/>
      <c r="J154" s="274"/>
      <c r="K154" s="274"/>
      <c r="M154" s="273"/>
      <c r="N154" s="273"/>
      <c r="O154" s="273"/>
      <c r="P154" s="273"/>
      <c r="Q154" s="273"/>
      <c r="R154" s="273"/>
      <c r="S154" s="273"/>
      <c r="T154" s="276"/>
      <c r="U154" s="276"/>
      <c r="V154" s="276"/>
      <c r="W154" s="276"/>
    </row>
    <row r="155" spans="1:23" x14ac:dyDescent="0.2">
      <c r="A155" s="274"/>
      <c r="B155" s="274"/>
      <c r="C155" s="274"/>
      <c r="D155" s="274"/>
      <c r="E155" s="274"/>
      <c r="F155" s="274"/>
      <c r="G155" s="274"/>
      <c r="H155" s="274"/>
      <c r="I155" s="274"/>
      <c r="J155" s="274"/>
      <c r="K155" s="274"/>
      <c r="M155" s="273"/>
      <c r="N155" s="273"/>
      <c r="O155" s="273"/>
      <c r="P155" s="273"/>
      <c r="Q155" s="273"/>
      <c r="R155" s="273"/>
      <c r="S155" s="273"/>
      <c r="T155" s="276"/>
      <c r="U155" s="276"/>
      <c r="V155" s="276"/>
      <c r="W155" s="276"/>
    </row>
    <row r="156" spans="1:23" x14ac:dyDescent="0.2">
      <c r="A156" s="274"/>
      <c r="B156" s="274"/>
      <c r="C156" s="274"/>
      <c r="D156" s="274"/>
      <c r="E156" s="274"/>
      <c r="F156" s="274"/>
      <c r="G156" s="274"/>
      <c r="H156" s="274"/>
      <c r="I156" s="274"/>
      <c r="J156" s="274"/>
      <c r="K156" s="274"/>
      <c r="M156" s="273"/>
      <c r="N156" s="273"/>
      <c r="O156" s="273"/>
      <c r="P156" s="273"/>
      <c r="Q156" s="273"/>
      <c r="R156" s="273"/>
      <c r="S156" s="273"/>
      <c r="T156" s="276"/>
      <c r="U156" s="276"/>
      <c r="V156" s="276"/>
      <c r="W156" s="276"/>
    </row>
    <row r="157" spans="1:23" x14ac:dyDescent="0.2">
      <c r="A157" s="274"/>
      <c r="B157" s="274"/>
      <c r="C157" s="274"/>
      <c r="D157" s="274"/>
      <c r="E157" s="274"/>
      <c r="F157" s="274"/>
      <c r="G157" s="274"/>
      <c r="H157" s="274"/>
      <c r="I157" s="274"/>
      <c r="J157" s="274"/>
      <c r="K157" s="274"/>
      <c r="M157" s="273"/>
      <c r="N157" s="273"/>
      <c r="O157" s="273"/>
      <c r="P157" s="273"/>
      <c r="Q157" s="273"/>
      <c r="R157" s="273"/>
      <c r="S157" s="273"/>
      <c r="T157" s="276"/>
      <c r="U157" s="276"/>
      <c r="V157" s="276"/>
      <c r="W157" s="276"/>
    </row>
    <row r="158" spans="1:23" x14ac:dyDescent="0.2">
      <c r="A158" s="274"/>
      <c r="B158" s="274"/>
      <c r="C158" s="274"/>
      <c r="D158" s="274"/>
      <c r="E158" s="274"/>
      <c r="F158" s="274"/>
      <c r="G158" s="274"/>
      <c r="H158" s="274"/>
      <c r="I158" s="274"/>
      <c r="J158" s="274"/>
      <c r="K158" s="274"/>
      <c r="M158" s="273"/>
      <c r="N158" s="273"/>
      <c r="O158" s="273"/>
      <c r="P158" s="273"/>
      <c r="Q158" s="273"/>
      <c r="R158" s="273"/>
      <c r="S158" s="273"/>
      <c r="T158" s="276"/>
      <c r="U158" s="276"/>
      <c r="V158" s="276"/>
      <c r="W158" s="276"/>
    </row>
    <row r="159" spans="1:23" x14ac:dyDescent="0.2">
      <c r="A159" s="274"/>
      <c r="B159" s="274"/>
      <c r="C159" s="274"/>
      <c r="D159" s="274"/>
      <c r="E159" s="274"/>
      <c r="F159" s="274"/>
      <c r="G159" s="274"/>
      <c r="H159" s="274"/>
      <c r="I159" s="274"/>
      <c r="J159" s="274"/>
      <c r="K159" s="274"/>
      <c r="M159" s="273"/>
      <c r="N159" s="273"/>
      <c r="O159" s="273"/>
      <c r="P159" s="273"/>
      <c r="Q159" s="273"/>
      <c r="R159" s="273"/>
      <c r="S159" s="273"/>
      <c r="T159" s="276"/>
      <c r="U159" s="276"/>
      <c r="V159" s="276"/>
      <c r="W159" s="276"/>
    </row>
    <row r="160" spans="1:23" x14ac:dyDescent="0.2">
      <c r="A160" s="274"/>
      <c r="B160" s="274"/>
      <c r="C160" s="274"/>
      <c r="D160" s="274"/>
      <c r="E160" s="274"/>
      <c r="F160" s="274"/>
      <c r="G160" s="274"/>
      <c r="H160" s="274"/>
      <c r="I160" s="274"/>
      <c r="J160" s="274"/>
      <c r="K160" s="274"/>
      <c r="M160" s="273"/>
      <c r="N160" s="273"/>
      <c r="O160" s="273"/>
      <c r="P160" s="273"/>
      <c r="Q160" s="273"/>
      <c r="R160" s="273"/>
      <c r="S160" s="273"/>
      <c r="T160" s="276"/>
      <c r="U160" s="276"/>
      <c r="V160" s="276"/>
      <c r="W160" s="276"/>
    </row>
    <row r="161" spans="1:23" x14ac:dyDescent="0.2">
      <c r="A161" s="274"/>
      <c r="B161" s="274"/>
      <c r="C161" s="274"/>
      <c r="D161" s="274"/>
      <c r="E161" s="274"/>
      <c r="F161" s="274"/>
      <c r="G161" s="274"/>
      <c r="H161" s="274"/>
      <c r="I161" s="274"/>
      <c r="J161" s="274"/>
      <c r="K161" s="274"/>
      <c r="M161" s="273"/>
      <c r="N161" s="273"/>
      <c r="O161" s="273"/>
      <c r="P161" s="273"/>
      <c r="Q161" s="273"/>
      <c r="R161" s="273"/>
      <c r="S161" s="273"/>
      <c r="T161" s="276"/>
      <c r="U161" s="276"/>
      <c r="V161" s="276"/>
      <c r="W161" s="276"/>
    </row>
    <row r="162" spans="1:23" x14ac:dyDescent="0.2">
      <c r="A162" s="274"/>
      <c r="B162" s="274"/>
      <c r="C162" s="274"/>
      <c r="D162" s="274"/>
      <c r="E162" s="274"/>
      <c r="F162" s="274"/>
      <c r="G162" s="274"/>
      <c r="H162" s="274"/>
      <c r="I162" s="274"/>
      <c r="J162" s="274"/>
      <c r="K162" s="274"/>
      <c r="M162" s="273"/>
      <c r="N162" s="273"/>
      <c r="O162" s="273"/>
      <c r="P162" s="273"/>
      <c r="Q162" s="273"/>
      <c r="R162" s="273"/>
      <c r="S162" s="273"/>
      <c r="T162" s="276"/>
      <c r="U162" s="276"/>
      <c r="V162" s="276"/>
      <c r="W162" s="276"/>
    </row>
    <row r="163" spans="1:23" x14ac:dyDescent="0.2">
      <c r="A163" s="274"/>
      <c r="B163" s="274"/>
      <c r="C163" s="274"/>
      <c r="D163" s="274"/>
      <c r="E163" s="274"/>
      <c r="F163" s="274"/>
      <c r="G163" s="274"/>
      <c r="H163" s="274"/>
      <c r="I163" s="274"/>
      <c r="J163" s="274"/>
      <c r="K163" s="274"/>
      <c r="M163" s="273"/>
      <c r="N163" s="273"/>
      <c r="O163" s="273"/>
      <c r="P163" s="273"/>
      <c r="Q163" s="273"/>
      <c r="R163" s="273"/>
      <c r="S163" s="273"/>
      <c r="T163" s="276"/>
      <c r="U163" s="276"/>
      <c r="V163" s="276"/>
      <c r="W163" s="276"/>
    </row>
    <row r="164" spans="1:23" x14ac:dyDescent="0.2">
      <c r="A164" s="274"/>
      <c r="B164" s="274"/>
      <c r="C164" s="274"/>
      <c r="D164" s="274"/>
      <c r="E164" s="274"/>
      <c r="F164" s="274"/>
      <c r="G164" s="274"/>
      <c r="H164" s="274"/>
      <c r="I164" s="274"/>
      <c r="J164" s="274"/>
      <c r="K164" s="274"/>
      <c r="M164" s="273"/>
      <c r="N164" s="273"/>
      <c r="O164" s="273"/>
      <c r="P164" s="273"/>
      <c r="Q164" s="273"/>
      <c r="R164" s="273"/>
      <c r="S164" s="273"/>
      <c r="T164" s="276"/>
      <c r="U164" s="276"/>
      <c r="V164" s="276"/>
      <c r="W164" s="276"/>
    </row>
    <row r="165" spans="1:23" x14ac:dyDescent="0.2">
      <c r="A165" s="274"/>
      <c r="B165" s="274"/>
      <c r="C165" s="274"/>
      <c r="D165" s="274"/>
      <c r="E165" s="274"/>
      <c r="F165" s="274"/>
      <c r="G165" s="274"/>
      <c r="H165" s="274"/>
      <c r="I165" s="274"/>
      <c r="J165" s="274"/>
      <c r="K165" s="274"/>
      <c r="M165" s="273"/>
      <c r="N165" s="273"/>
      <c r="O165" s="273"/>
      <c r="P165" s="273"/>
      <c r="Q165" s="273"/>
      <c r="R165" s="273"/>
      <c r="S165" s="273"/>
      <c r="T165" s="276"/>
      <c r="U165" s="276"/>
      <c r="V165" s="276"/>
      <c r="W165" s="276"/>
    </row>
    <row r="166" spans="1:23" x14ac:dyDescent="0.2">
      <c r="A166" s="274"/>
      <c r="B166" s="274"/>
      <c r="C166" s="274"/>
      <c r="D166" s="274"/>
      <c r="E166" s="274"/>
      <c r="F166" s="274"/>
      <c r="G166" s="274"/>
      <c r="H166" s="274"/>
      <c r="I166" s="274"/>
      <c r="J166" s="274"/>
      <c r="K166" s="274"/>
      <c r="M166" s="273"/>
      <c r="N166" s="273"/>
      <c r="O166" s="273"/>
      <c r="P166" s="273"/>
      <c r="Q166" s="273"/>
      <c r="R166" s="273"/>
      <c r="S166" s="273"/>
      <c r="T166" s="276"/>
      <c r="U166" s="276"/>
      <c r="V166" s="276"/>
      <c r="W166" s="276"/>
    </row>
    <row r="167" spans="1:23" x14ac:dyDescent="0.2">
      <c r="A167" s="274"/>
      <c r="B167" s="274"/>
      <c r="C167" s="274"/>
      <c r="D167" s="274"/>
      <c r="E167" s="274"/>
      <c r="F167" s="274"/>
      <c r="G167" s="274"/>
      <c r="H167" s="274"/>
      <c r="I167" s="274"/>
      <c r="J167" s="274"/>
      <c r="K167" s="274"/>
      <c r="M167" s="273"/>
      <c r="N167" s="273"/>
      <c r="O167" s="273"/>
      <c r="P167" s="273"/>
      <c r="Q167" s="273"/>
      <c r="R167" s="273"/>
      <c r="S167" s="273"/>
      <c r="T167" s="276"/>
      <c r="U167" s="276"/>
      <c r="V167" s="276"/>
      <c r="W167" s="276"/>
    </row>
    <row r="168" spans="1:23" x14ac:dyDescent="0.2">
      <c r="A168" s="274"/>
      <c r="B168" s="274"/>
      <c r="C168" s="274"/>
      <c r="D168" s="274"/>
      <c r="E168" s="274"/>
      <c r="F168" s="274"/>
      <c r="G168" s="274"/>
      <c r="H168" s="274"/>
      <c r="I168" s="274"/>
      <c r="J168" s="274"/>
      <c r="K168" s="274"/>
      <c r="M168" s="273"/>
      <c r="N168" s="273"/>
      <c r="O168" s="273"/>
      <c r="P168" s="273"/>
      <c r="Q168" s="273"/>
      <c r="R168" s="273"/>
      <c r="S168" s="273"/>
      <c r="T168" s="276"/>
      <c r="U168" s="276"/>
      <c r="V168" s="276"/>
      <c r="W168" s="276"/>
    </row>
    <row r="169" spans="1:23" x14ac:dyDescent="0.2">
      <c r="A169" s="274"/>
      <c r="B169" s="274"/>
      <c r="C169" s="274"/>
      <c r="D169" s="274"/>
      <c r="E169" s="274"/>
      <c r="F169" s="274"/>
      <c r="G169" s="274"/>
      <c r="H169" s="274"/>
      <c r="I169" s="274"/>
      <c r="J169" s="274"/>
      <c r="K169" s="274"/>
      <c r="M169" s="273"/>
      <c r="N169" s="273"/>
      <c r="O169" s="273"/>
      <c r="P169" s="273"/>
      <c r="Q169" s="273"/>
      <c r="R169" s="273"/>
      <c r="S169" s="273"/>
      <c r="T169" s="276"/>
      <c r="U169" s="276"/>
      <c r="V169" s="276"/>
      <c r="W169" s="276"/>
    </row>
    <row r="170" spans="1:23" x14ac:dyDescent="0.2">
      <c r="A170" s="274"/>
      <c r="B170" s="274"/>
      <c r="C170" s="274"/>
      <c r="D170" s="274"/>
      <c r="E170" s="274"/>
      <c r="F170" s="274"/>
      <c r="G170" s="274"/>
      <c r="H170" s="274"/>
      <c r="I170" s="274"/>
      <c r="J170" s="274"/>
      <c r="K170" s="274"/>
      <c r="M170" s="273"/>
      <c r="N170" s="273"/>
      <c r="O170" s="273"/>
      <c r="P170" s="273"/>
      <c r="Q170" s="273"/>
      <c r="R170" s="273"/>
      <c r="S170" s="273"/>
      <c r="T170" s="276"/>
      <c r="U170" s="276"/>
      <c r="V170" s="276"/>
      <c r="W170" s="276"/>
    </row>
    <row r="171" spans="1:23" x14ac:dyDescent="0.2">
      <c r="A171" s="274"/>
      <c r="B171" s="274"/>
      <c r="C171" s="274"/>
      <c r="D171" s="274"/>
      <c r="E171" s="274"/>
      <c r="F171" s="274"/>
      <c r="G171" s="274"/>
      <c r="H171" s="274"/>
      <c r="I171" s="274"/>
      <c r="J171" s="274"/>
      <c r="K171" s="274"/>
      <c r="M171" s="273"/>
      <c r="N171" s="273"/>
      <c r="O171" s="273"/>
      <c r="P171" s="273"/>
      <c r="Q171" s="273"/>
      <c r="R171" s="273"/>
      <c r="S171" s="273"/>
      <c r="T171" s="276"/>
      <c r="U171" s="276"/>
      <c r="V171" s="276"/>
      <c r="W171" s="276"/>
    </row>
    <row r="172" spans="1:23" x14ac:dyDescent="0.2">
      <c r="A172" s="274"/>
      <c r="B172" s="274"/>
      <c r="C172" s="274"/>
      <c r="D172" s="274"/>
      <c r="E172" s="274"/>
      <c r="F172" s="274"/>
      <c r="G172" s="274"/>
      <c r="H172" s="274"/>
      <c r="I172" s="274"/>
      <c r="J172" s="274"/>
      <c r="K172" s="274"/>
      <c r="M172" s="273"/>
      <c r="N172" s="273"/>
      <c r="O172" s="273"/>
      <c r="P172" s="273"/>
      <c r="Q172" s="273"/>
      <c r="R172" s="273"/>
      <c r="S172" s="273"/>
      <c r="T172" s="276"/>
      <c r="U172" s="276"/>
      <c r="V172" s="276"/>
      <c r="W172" s="276"/>
    </row>
    <row r="173" spans="1:23" x14ac:dyDescent="0.2">
      <c r="A173" s="274"/>
      <c r="B173" s="274"/>
      <c r="C173" s="274"/>
      <c r="D173" s="274"/>
      <c r="E173" s="274"/>
      <c r="F173" s="274"/>
      <c r="G173" s="274"/>
      <c r="H173" s="274"/>
      <c r="I173" s="274"/>
      <c r="J173" s="274"/>
      <c r="K173" s="274"/>
      <c r="M173" s="273"/>
      <c r="N173" s="273"/>
      <c r="O173" s="273"/>
      <c r="P173" s="273"/>
      <c r="Q173" s="273"/>
      <c r="R173" s="273"/>
      <c r="S173" s="273"/>
      <c r="T173" s="276"/>
      <c r="U173" s="276"/>
      <c r="V173" s="276"/>
      <c r="W173" s="276"/>
    </row>
    <row r="174" spans="1:23" x14ac:dyDescent="0.2">
      <c r="A174" s="274"/>
      <c r="B174" s="274"/>
      <c r="C174" s="274"/>
      <c r="D174" s="274"/>
      <c r="E174" s="274"/>
      <c r="F174" s="274"/>
      <c r="G174" s="274"/>
      <c r="H174" s="274"/>
      <c r="I174" s="274"/>
      <c r="J174" s="274"/>
      <c r="K174" s="274"/>
      <c r="M174" s="273"/>
      <c r="N174" s="273"/>
      <c r="O174" s="273"/>
      <c r="P174" s="273"/>
      <c r="Q174" s="273"/>
      <c r="R174" s="273"/>
      <c r="S174" s="273"/>
      <c r="T174" s="276"/>
      <c r="U174" s="276"/>
      <c r="V174" s="276"/>
      <c r="W174" s="276"/>
    </row>
    <row r="175" spans="1:23" x14ac:dyDescent="0.2">
      <c r="A175" s="274"/>
      <c r="B175" s="274"/>
      <c r="C175" s="274"/>
      <c r="D175" s="274"/>
      <c r="E175" s="274"/>
      <c r="F175" s="274"/>
      <c r="G175" s="274"/>
      <c r="H175" s="274"/>
      <c r="I175" s="274"/>
      <c r="J175" s="274"/>
      <c r="K175" s="274"/>
      <c r="M175" s="273"/>
      <c r="N175" s="273"/>
      <c r="O175" s="273"/>
      <c r="P175" s="273"/>
      <c r="Q175" s="273"/>
      <c r="R175" s="273"/>
      <c r="S175" s="273"/>
      <c r="T175" s="276"/>
      <c r="U175" s="276"/>
      <c r="V175" s="276"/>
      <c r="W175" s="276"/>
    </row>
    <row r="176" spans="1:23" x14ac:dyDescent="0.2">
      <c r="A176" s="274"/>
      <c r="B176" s="274"/>
      <c r="C176" s="274"/>
      <c r="D176" s="274"/>
      <c r="E176" s="274"/>
      <c r="F176" s="274"/>
      <c r="G176" s="274"/>
      <c r="H176" s="274"/>
      <c r="I176" s="274"/>
      <c r="J176" s="274"/>
      <c r="K176" s="274"/>
      <c r="M176" s="273"/>
      <c r="N176" s="273"/>
      <c r="O176" s="273"/>
      <c r="P176" s="273"/>
      <c r="Q176" s="273"/>
      <c r="R176" s="273"/>
      <c r="S176" s="273"/>
      <c r="T176" s="276"/>
      <c r="U176" s="276"/>
      <c r="V176" s="276"/>
      <c r="W176" s="276"/>
    </row>
    <row r="177" spans="1:23" x14ac:dyDescent="0.2">
      <c r="A177" s="274"/>
      <c r="B177" s="274"/>
      <c r="C177" s="274"/>
      <c r="D177" s="274"/>
      <c r="E177" s="274"/>
      <c r="F177" s="274"/>
      <c r="G177" s="274"/>
      <c r="H177" s="274"/>
      <c r="I177" s="274"/>
      <c r="J177" s="274"/>
      <c r="K177" s="274"/>
      <c r="M177" s="273"/>
      <c r="N177" s="273"/>
      <c r="O177" s="273"/>
      <c r="P177" s="273"/>
      <c r="Q177" s="273"/>
      <c r="R177" s="273"/>
      <c r="S177" s="273"/>
      <c r="T177" s="276"/>
      <c r="U177" s="276"/>
      <c r="V177" s="276"/>
      <c r="W177" s="276"/>
    </row>
    <row r="178" spans="1:23" x14ac:dyDescent="0.2">
      <c r="A178" s="274"/>
      <c r="B178" s="274"/>
      <c r="C178" s="274"/>
      <c r="D178" s="274"/>
      <c r="E178" s="274"/>
      <c r="F178" s="274"/>
      <c r="G178" s="274"/>
      <c r="H178" s="274"/>
      <c r="I178" s="274"/>
      <c r="J178" s="274"/>
      <c r="K178" s="274"/>
      <c r="M178" s="273"/>
      <c r="N178" s="273"/>
      <c r="O178" s="273"/>
      <c r="P178" s="273"/>
      <c r="Q178" s="273"/>
      <c r="R178" s="273"/>
      <c r="S178" s="273"/>
      <c r="T178" s="276"/>
      <c r="U178" s="276"/>
      <c r="V178" s="276"/>
      <c r="W178" s="276"/>
    </row>
    <row r="179" spans="1:23" x14ac:dyDescent="0.2">
      <c r="A179" s="274"/>
      <c r="B179" s="274"/>
      <c r="C179" s="274"/>
      <c r="D179" s="274"/>
      <c r="E179" s="274"/>
      <c r="F179" s="274"/>
      <c r="G179" s="274"/>
      <c r="H179" s="274"/>
      <c r="I179" s="274"/>
      <c r="J179" s="274"/>
      <c r="K179" s="274"/>
      <c r="M179" s="273"/>
      <c r="N179" s="273"/>
      <c r="O179" s="273"/>
      <c r="P179" s="273"/>
      <c r="Q179" s="273"/>
      <c r="R179" s="273"/>
      <c r="S179" s="273"/>
      <c r="T179" s="276"/>
      <c r="U179" s="276"/>
      <c r="V179" s="276"/>
      <c r="W179" s="276"/>
    </row>
    <row r="180" spans="1:23" x14ac:dyDescent="0.2">
      <c r="A180" s="274"/>
      <c r="B180" s="274"/>
      <c r="C180" s="274"/>
      <c r="D180" s="274"/>
      <c r="E180" s="274"/>
      <c r="F180" s="274"/>
      <c r="G180" s="274"/>
      <c r="H180" s="274"/>
      <c r="I180" s="274"/>
      <c r="J180" s="274"/>
      <c r="K180" s="274"/>
      <c r="M180" s="273"/>
      <c r="N180" s="273"/>
      <c r="O180" s="273"/>
      <c r="P180" s="273"/>
      <c r="Q180" s="273"/>
      <c r="R180" s="273"/>
      <c r="S180" s="273"/>
      <c r="T180" s="276"/>
      <c r="U180" s="276"/>
      <c r="V180" s="276"/>
      <c r="W180" s="276"/>
    </row>
    <row r="181" spans="1:23" x14ac:dyDescent="0.2">
      <c r="A181" s="274"/>
      <c r="B181" s="274"/>
      <c r="C181" s="274"/>
      <c r="D181" s="274"/>
      <c r="E181" s="274"/>
      <c r="F181" s="274"/>
      <c r="G181" s="274"/>
      <c r="H181" s="274"/>
      <c r="I181" s="274"/>
      <c r="J181" s="274"/>
      <c r="K181" s="274"/>
      <c r="M181" s="273"/>
      <c r="N181" s="273"/>
      <c r="O181" s="273"/>
      <c r="P181" s="273"/>
      <c r="Q181" s="273"/>
      <c r="R181" s="273"/>
      <c r="S181" s="273"/>
      <c r="T181" s="276"/>
      <c r="U181" s="276"/>
      <c r="V181" s="276"/>
      <c r="W181" s="276"/>
    </row>
    <row r="182" spans="1:23" x14ac:dyDescent="0.2">
      <c r="A182" s="274"/>
      <c r="B182" s="274"/>
      <c r="C182" s="274"/>
      <c r="D182" s="274"/>
      <c r="E182" s="274"/>
      <c r="F182" s="274"/>
      <c r="G182" s="274"/>
      <c r="H182" s="274"/>
      <c r="I182" s="274"/>
      <c r="J182" s="274"/>
      <c r="K182" s="274"/>
      <c r="M182" s="273"/>
      <c r="N182" s="273"/>
      <c r="O182" s="273"/>
      <c r="P182" s="273"/>
      <c r="Q182" s="273"/>
      <c r="R182" s="273"/>
      <c r="S182" s="273"/>
      <c r="T182" s="276"/>
      <c r="U182" s="276"/>
      <c r="V182" s="276"/>
      <c r="W182" s="276"/>
    </row>
    <row r="183" spans="1:23" x14ac:dyDescent="0.2">
      <c r="A183" s="274"/>
      <c r="B183" s="274"/>
      <c r="C183" s="274"/>
      <c r="D183" s="274"/>
      <c r="E183" s="274"/>
      <c r="F183" s="274"/>
      <c r="G183" s="274"/>
      <c r="H183" s="274"/>
      <c r="I183" s="274"/>
      <c r="J183" s="274"/>
      <c r="K183" s="274"/>
      <c r="M183" s="273"/>
      <c r="N183" s="273"/>
      <c r="O183" s="273"/>
      <c r="P183" s="273"/>
      <c r="Q183" s="273"/>
      <c r="R183" s="273"/>
      <c r="S183" s="273"/>
      <c r="T183" s="276"/>
      <c r="U183" s="276"/>
      <c r="V183" s="276"/>
      <c r="W183" s="276"/>
    </row>
    <row r="184" spans="1:23" x14ac:dyDescent="0.2">
      <c r="A184" s="274"/>
      <c r="B184" s="274"/>
      <c r="C184" s="274"/>
      <c r="D184" s="274"/>
      <c r="E184" s="274"/>
      <c r="F184" s="274"/>
      <c r="G184" s="274"/>
      <c r="H184" s="274"/>
      <c r="I184" s="274"/>
      <c r="J184" s="274"/>
      <c r="K184" s="274"/>
      <c r="M184" s="273"/>
      <c r="N184" s="273"/>
      <c r="O184" s="273"/>
      <c r="P184" s="273"/>
      <c r="Q184" s="273"/>
      <c r="R184" s="273"/>
      <c r="S184" s="273"/>
      <c r="T184" s="276"/>
      <c r="U184" s="276"/>
      <c r="V184" s="276"/>
      <c r="W184" s="276"/>
    </row>
    <row r="185" spans="1:23" x14ac:dyDescent="0.2">
      <c r="A185" s="274"/>
      <c r="B185" s="274"/>
      <c r="C185" s="274"/>
      <c r="D185" s="274"/>
      <c r="E185" s="274"/>
      <c r="F185" s="274"/>
      <c r="G185" s="274"/>
      <c r="H185" s="274"/>
      <c r="I185" s="274"/>
      <c r="J185" s="274"/>
      <c r="K185" s="274"/>
      <c r="M185" s="273"/>
      <c r="N185" s="273"/>
      <c r="O185" s="273"/>
      <c r="P185" s="273"/>
      <c r="Q185" s="273"/>
      <c r="R185" s="273"/>
      <c r="S185" s="273"/>
      <c r="T185" s="276"/>
      <c r="U185" s="276"/>
      <c r="V185" s="276"/>
      <c r="W185" s="276"/>
    </row>
    <row r="186" spans="1:23" x14ac:dyDescent="0.2">
      <c r="A186" s="274"/>
      <c r="B186" s="274"/>
      <c r="C186" s="274"/>
      <c r="D186" s="274"/>
      <c r="E186" s="274"/>
      <c r="F186" s="274"/>
      <c r="G186" s="274"/>
      <c r="H186" s="274"/>
      <c r="I186" s="274"/>
      <c r="J186" s="274"/>
      <c r="K186" s="274"/>
      <c r="M186" s="273"/>
      <c r="N186" s="273"/>
      <c r="O186" s="273"/>
      <c r="P186" s="273"/>
      <c r="Q186" s="273"/>
      <c r="R186" s="273"/>
      <c r="S186" s="273"/>
      <c r="T186" s="276"/>
      <c r="U186" s="276"/>
      <c r="V186" s="276"/>
      <c r="W186" s="276"/>
    </row>
    <row r="187" spans="1:23" x14ac:dyDescent="0.2">
      <c r="A187" s="274"/>
      <c r="B187" s="274"/>
      <c r="C187" s="274"/>
      <c r="D187" s="274"/>
      <c r="E187" s="274"/>
      <c r="F187" s="274"/>
      <c r="G187" s="274"/>
      <c r="H187" s="274"/>
      <c r="I187" s="274"/>
      <c r="J187" s="274"/>
      <c r="K187" s="274"/>
      <c r="M187" s="273"/>
      <c r="N187" s="273"/>
      <c r="O187" s="273"/>
      <c r="P187" s="273"/>
      <c r="Q187" s="273"/>
      <c r="R187" s="273"/>
      <c r="S187" s="273"/>
      <c r="T187" s="276"/>
      <c r="U187" s="276"/>
      <c r="V187" s="276"/>
      <c r="W187" s="276"/>
    </row>
    <row r="188" spans="1:23" x14ac:dyDescent="0.2">
      <c r="A188" s="274"/>
      <c r="B188" s="274"/>
      <c r="C188" s="274"/>
      <c r="D188" s="274"/>
      <c r="E188" s="274"/>
      <c r="F188" s="274"/>
      <c r="G188" s="274"/>
      <c r="H188" s="274"/>
      <c r="I188" s="274"/>
      <c r="J188" s="274"/>
      <c r="K188" s="274"/>
      <c r="M188" s="273"/>
      <c r="N188" s="273"/>
      <c r="O188" s="273"/>
      <c r="P188" s="273"/>
      <c r="Q188" s="273"/>
      <c r="R188" s="273"/>
      <c r="S188" s="273"/>
      <c r="T188" s="276"/>
      <c r="U188" s="276"/>
      <c r="V188" s="276"/>
      <c r="W188" s="276"/>
    </row>
    <row r="189" spans="1:23" x14ac:dyDescent="0.2">
      <c r="A189" s="274"/>
      <c r="B189" s="274"/>
      <c r="C189" s="274"/>
      <c r="D189" s="274"/>
      <c r="E189" s="274"/>
      <c r="F189" s="274"/>
      <c r="G189" s="274"/>
      <c r="H189" s="274"/>
      <c r="I189" s="274"/>
      <c r="J189" s="274"/>
      <c r="K189" s="274"/>
      <c r="M189" s="273"/>
      <c r="N189" s="273"/>
      <c r="O189" s="273"/>
      <c r="P189" s="273"/>
      <c r="Q189" s="273"/>
      <c r="R189" s="273"/>
      <c r="S189" s="273"/>
      <c r="T189" s="276"/>
      <c r="U189" s="276"/>
      <c r="V189" s="276"/>
      <c r="W189" s="276"/>
    </row>
    <row r="190" spans="1:23" x14ac:dyDescent="0.2">
      <c r="A190" s="274"/>
      <c r="B190" s="274"/>
      <c r="C190" s="274"/>
      <c r="D190" s="274"/>
      <c r="E190" s="274"/>
      <c r="F190" s="274"/>
      <c r="G190" s="274"/>
      <c r="H190" s="274"/>
      <c r="I190" s="274"/>
      <c r="J190" s="274"/>
      <c r="K190" s="274"/>
      <c r="M190" s="273"/>
      <c r="N190" s="273"/>
      <c r="O190" s="273"/>
      <c r="P190" s="273"/>
      <c r="Q190" s="273"/>
      <c r="R190" s="273"/>
      <c r="S190" s="273"/>
      <c r="T190" s="276"/>
      <c r="U190" s="276"/>
      <c r="V190" s="276"/>
      <c r="W190" s="276"/>
    </row>
    <row r="191" spans="1:23" x14ac:dyDescent="0.2">
      <c r="A191" s="274"/>
      <c r="B191" s="274"/>
      <c r="C191" s="274"/>
      <c r="D191" s="274"/>
      <c r="E191" s="274"/>
      <c r="F191" s="274"/>
      <c r="G191" s="274"/>
      <c r="H191" s="274"/>
      <c r="I191" s="274"/>
      <c r="J191" s="274"/>
      <c r="K191" s="274"/>
      <c r="M191" s="273"/>
      <c r="N191" s="273"/>
      <c r="O191" s="273"/>
      <c r="P191" s="273"/>
      <c r="Q191" s="273"/>
      <c r="R191" s="273"/>
      <c r="S191" s="273"/>
      <c r="T191" s="276"/>
      <c r="U191" s="276"/>
      <c r="V191" s="276"/>
      <c r="W191" s="276"/>
    </row>
    <row r="192" spans="1:23" x14ac:dyDescent="0.2">
      <c r="A192" s="274"/>
      <c r="B192" s="274"/>
      <c r="C192" s="274"/>
      <c r="D192" s="274"/>
      <c r="E192" s="274"/>
      <c r="F192" s="274"/>
      <c r="G192" s="274"/>
      <c r="H192" s="274"/>
      <c r="I192" s="274"/>
      <c r="J192" s="274"/>
      <c r="K192" s="274"/>
      <c r="M192" s="273"/>
      <c r="N192" s="273"/>
      <c r="O192" s="273"/>
      <c r="P192" s="273"/>
      <c r="Q192" s="273"/>
      <c r="R192" s="273"/>
      <c r="S192" s="273"/>
      <c r="T192" s="276"/>
      <c r="U192" s="276"/>
      <c r="V192" s="276"/>
      <c r="W192" s="276"/>
    </row>
    <row r="193" spans="1:23" x14ac:dyDescent="0.2">
      <c r="A193" s="274"/>
      <c r="B193" s="274"/>
      <c r="C193" s="274"/>
      <c r="D193" s="274"/>
      <c r="E193" s="274"/>
      <c r="F193" s="274"/>
      <c r="G193" s="274"/>
      <c r="H193" s="274"/>
      <c r="I193" s="274"/>
      <c r="J193" s="274"/>
      <c r="K193" s="274"/>
      <c r="M193" s="273"/>
      <c r="N193" s="273"/>
      <c r="O193" s="273"/>
      <c r="P193" s="273"/>
      <c r="Q193" s="273"/>
      <c r="R193" s="273"/>
      <c r="S193" s="273"/>
      <c r="T193" s="276"/>
      <c r="U193" s="276"/>
      <c r="V193" s="276"/>
      <c r="W193" s="276"/>
    </row>
    <row r="194" spans="1:23" x14ac:dyDescent="0.2">
      <c r="A194" s="274"/>
      <c r="B194" s="274"/>
      <c r="C194" s="274"/>
      <c r="D194" s="274"/>
      <c r="E194" s="274"/>
      <c r="F194" s="274"/>
      <c r="G194" s="274"/>
      <c r="H194" s="274"/>
      <c r="I194" s="274"/>
      <c r="J194" s="274"/>
      <c r="K194" s="274"/>
      <c r="M194" s="273"/>
      <c r="N194" s="273"/>
      <c r="O194" s="273"/>
      <c r="P194" s="273"/>
      <c r="Q194" s="273"/>
      <c r="R194" s="273"/>
      <c r="S194" s="273"/>
      <c r="T194" s="276"/>
      <c r="U194" s="276"/>
      <c r="V194" s="276"/>
      <c r="W194" s="276"/>
    </row>
    <row r="195" spans="1:23" x14ac:dyDescent="0.2">
      <c r="A195" s="274"/>
      <c r="B195" s="274"/>
      <c r="C195" s="274"/>
      <c r="D195" s="274"/>
      <c r="E195" s="274"/>
      <c r="F195" s="274"/>
      <c r="G195" s="274"/>
      <c r="H195" s="274"/>
      <c r="I195" s="274"/>
      <c r="J195" s="274"/>
      <c r="K195" s="274"/>
      <c r="M195" s="273"/>
      <c r="N195" s="273"/>
      <c r="O195" s="273"/>
      <c r="P195" s="273"/>
      <c r="Q195" s="273"/>
      <c r="R195" s="273"/>
      <c r="S195" s="273"/>
      <c r="T195" s="276"/>
      <c r="U195" s="276"/>
      <c r="V195" s="276"/>
      <c r="W195" s="276"/>
    </row>
    <row r="196" spans="1:23" x14ac:dyDescent="0.2">
      <c r="A196" s="274"/>
      <c r="B196" s="274"/>
      <c r="C196" s="274"/>
      <c r="D196" s="274"/>
      <c r="E196" s="274"/>
      <c r="F196" s="274"/>
      <c r="G196" s="274"/>
      <c r="H196" s="274"/>
      <c r="I196" s="274"/>
      <c r="J196" s="274"/>
      <c r="K196" s="274"/>
      <c r="M196" s="273"/>
      <c r="N196" s="273"/>
      <c r="O196" s="273"/>
      <c r="P196" s="273"/>
      <c r="Q196" s="273"/>
      <c r="R196" s="273"/>
      <c r="S196" s="273"/>
      <c r="T196" s="276"/>
      <c r="U196" s="276"/>
      <c r="V196" s="276"/>
      <c r="W196" s="276"/>
    </row>
    <row r="197" spans="1:23" x14ac:dyDescent="0.2">
      <c r="A197" s="274"/>
      <c r="B197" s="274"/>
      <c r="C197" s="274"/>
      <c r="D197" s="274"/>
      <c r="E197" s="274"/>
      <c r="F197" s="274"/>
      <c r="G197" s="274"/>
      <c r="H197" s="274"/>
      <c r="I197" s="274"/>
      <c r="J197" s="274"/>
      <c r="K197" s="274"/>
      <c r="M197" s="273"/>
      <c r="N197" s="273"/>
      <c r="O197" s="273"/>
      <c r="P197" s="273"/>
      <c r="Q197" s="273"/>
      <c r="R197" s="273"/>
      <c r="S197" s="273"/>
      <c r="T197" s="276"/>
      <c r="U197" s="276"/>
      <c r="V197" s="276"/>
      <c r="W197" s="276"/>
    </row>
    <row r="198" spans="1:23" x14ac:dyDescent="0.2">
      <c r="A198" s="274"/>
      <c r="B198" s="274"/>
      <c r="C198" s="274"/>
      <c r="D198" s="274"/>
      <c r="E198" s="274"/>
      <c r="F198" s="274"/>
      <c r="G198" s="274"/>
      <c r="H198" s="274"/>
      <c r="I198" s="274"/>
      <c r="J198" s="274"/>
      <c r="K198" s="274"/>
      <c r="M198" s="273"/>
      <c r="N198" s="273"/>
      <c r="O198" s="273"/>
      <c r="P198" s="273"/>
      <c r="Q198" s="273"/>
      <c r="R198" s="273"/>
      <c r="S198" s="273"/>
      <c r="T198" s="276"/>
      <c r="U198" s="276"/>
      <c r="V198" s="276"/>
      <c r="W198" s="276"/>
    </row>
    <row r="199" spans="1:23" x14ac:dyDescent="0.2">
      <c r="A199" s="274"/>
      <c r="B199" s="274"/>
      <c r="C199" s="274"/>
      <c r="D199" s="274"/>
      <c r="E199" s="274"/>
      <c r="F199" s="274"/>
      <c r="G199" s="274"/>
      <c r="H199" s="274"/>
      <c r="I199" s="274"/>
      <c r="J199" s="274"/>
      <c r="K199" s="274"/>
      <c r="M199" s="273"/>
      <c r="N199" s="273"/>
      <c r="O199" s="273"/>
      <c r="P199" s="273"/>
      <c r="Q199" s="273"/>
      <c r="R199" s="273"/>
      <c r="S199" s="273"/>
      <c r="T199" s="276"/>
      <c r="U199" s="276"/>
      <c r="V199" s="276"/>
      <c r="W199" s="276"/>
    </row>
    <row r="200" spans="1:23" x14ac:dyDescent="0.2">
      <c r="A200" s="274"/>
      <c r="B200" s="274"/>
      <c r="C200" s="274"/>
      <c r="D200" s="274"/>
      <c r="E200" s="274"/>
      <c r="F200" s="274"/>
      <c r="G200" s="274"/>
      <c r="H200" s="274"/>
      <c r="I200" s="274"/>
      <c r="J200" s="274"/>
      <c r="K200" s="274"/>
      <c r="M200" s="273"/>
      <c r="N200" s="273"/>
      <c r="O200" s="273"/>
      <c r="P200" s="273"/>
      <c r="Q200" s="273"/>
      <c r="R200" s="273"/>
      <c r="S200" s="273"/>
      <c r="T200" s="276"/>
      <c r="U200" s="276"/>
      <c r="V200" s="276"/>
      <c r="W200" s="276"/>
    </row>
    <row r="201" spans="1:23" x14ac:dyDescent="0.2">
      <c r="A201" s="274"/>
      <c r="B201" s="274"/>
      <c r="C201" s="274"/>
      <c r="D201" s="274"/>
      <c r="E201" s="274"/>
      <c r="F201" s="274"/>
      <c r="G201" s="274"/>
      <c r="H201" s="274"/>
      <c r="I201" s="274"/>
      <c r="J201" s="274"/>
      <c r="K201" s="274"/>
      <c r="M201" s="273"/>
      <c r="N201" s="273"/>
      <c r="O201" s="273"/>
      <c r="P201" s="273"/>
      <c r="Q201" s="273"/>
      <c r="R201" s="273"/>
      <c r="S201" s="273"/>
      <c r="T201" s="276"/>
      <c r="U201" s="276"/>
      <c r="V201" s="276"/>
      <c r="W201" s="276"/>
    </row>
    <row r="202" spans="1:23" x14ac:dyDescent="0.2">
      <c r="A202" s="274"/>
      <c r="B202" s="274"/>
      <c r="C202" s="274"/>
      <c r="D202" s="274"/>
      <c r="E202" s="274"/>
      <c r="F202" s="274"/>
      <c r="G202" s="274"/>
      <c r="H202" s="274"/>
      <c r="I202" s="274"/>
      <c r="J202" s="274"/>
      <c r="K202" s="274"/>
      <c r="M202" s="273"/>
      <c r="N202" s="273"/>
      <c r="O202" s="273"/>
      <c r="P202" s="273"/>
      <c r="Q202" s="273"/>
      <c r="R202" s="273"/>
      <c r="S202" s="273"/>
      <c r="T202" s="276"/>
      <c r="U202" s="276"/>
      <c r="V202" s="276"/>
      <c r="W202" s="276"/>
    </row>
    <row r="203" spans="1:23" x14ac:dyDescent="0.2">
      <c r="A203" s="274"/>
      <c r="B203" s="274"/>
      <c r="C203" s="274"/>
      <c r="D203" s="274"/>
      <c r="E203" s="274"/>
      <c r="F203" s="274"/>
      <c r="G203" s="274"/>
      <c r="H203" s="274"/>
      <c r="I203" s="274"/>
      <c r="J203" s="274"/>
      <c r="K203" s="274"/>
      <c r="M203" s="273"/>
      <c r="N203" s="273"/>
      <c r="O203" s="273"/>
      <c r="P203" s="273"/>
      <c r="Q203" s="273"/>
      <c r="R203" s="273"/>
      <c r="S203" s="273"/>
      <c r="T203" s="276"/>
      <c r="U203" s="276"/>
      <c r="V203" s="276"/>
      <c r="W203" s="276"/>
    </row>
    <row r="204" spans="1:23" x14ac:dyDescent="0.2">
      <c r="A204" s="274"/>
      <c r="B204" s="274"/>
      <c r="C204" s="274"/>
      <c r="D204" s="274"/>
      <c r="E204" s="274"/>
      <c r="F204" s="274"/>
      <c r="G204" s="274"/>
      <c r="H204" s="274"/>
      <c r="I204" s="274"/>
      <c r="J204" s="274"/>
      <c r="K204" s="274"/>
      <c r="M204" s="273"/>
      <c r="N204" s="273"/>
      <c r="O204" s="273"/>
      <c r="P204" s="273"/>
      <c r="Q204" s="273"/>
      <c r="R204" s="273"/>
      <c r="S204" s="273"/>
      <c r="T204" s="276"/>
      <c r="U204" s="276"/>
      <c r="V204" s="276"/>
      <c r="W204" s="276"/>
    </row>
    <row r="205" spans="1:23" x14ac:dyDescent="0.2">
      <c r="A205" s="274"/>
      <c r="B205" s="274"/>
      <c r="C205" s="274"/>
      <c r="D205" s="274"/>
      <c r="E205" s="274"/>
      <c r="F205" s="274"/>
      <c r="G205" s="274"/>
      <c r="H205" s="274"/>
      <c r="I205" s="274"/>
      <c r="J205" s="274"/>
      <c r="K205" s="274"/>
      <c r="M205" s="273"/>
      <c r="N205" s="273"/>
      <c r="O205" s="273"/>
      <c r="P205" s="273"/>
      <c r="Q205" s="273"/>
      <c r="R205" s="273"/>
      <c r="S205" s="273"/>
      <c r="T205" s="276"/>
      <c r="U205" s="276"/>
      <c r="V205" s="276"/>
      <c r="W205" s="276"/>
    </row>
    <row r="206" spans="1:23" x14ac:dyDescent="0.2">
      <c r="A206" s="274"/>
      <c r="B206" s="274"/>
      <c r="C206" s="274"/>
      <c r="D206" s="274"/>
      <c r="E206" s="274"/>
      <c r="F206" s="274"/>
      <c r="G206" s="274"/>
      <c r="H206" s="274"/>
      <c r="I206" s="274"/>
      <c r="J206" s="274"/>
      <c r="K206" s="274"/>
      <c r="M206" s="273"/>
      <c r="N206" s="273"/>
      <c r="O206" s="273"/>
      <c r="P206" s="273"/>
      <c r="Q206" s="273"/>
      <c r="R206" s="273"/>
      <c r="S206" s="273"/>
      <c r="T206" s="276"/>
      <c r="U206" s="276"/>
      <c r="V206" s="276"/>
      <c r="W206" s="276"/>
    </row>
    <row r="207" spans="1:23" x14ac:dyDescent="0.2">
      <c r="A207" s="274"/>
      <c r="B207" s="274"/>
      <c r="C207" s="274"/>
      <c r="D207" s="274"/>
      <c r="E207" s="274"/>
      <c r="F207" s="274"/>
      <c r="G207" s="274"/>
      <c r="H207" s="274"/>
      <c r="I207" s="274"/>
      <c r="J207" s="274"/>
      <c r="K207" s="274"/>
      <c r="M207" s="273"/>
      <c r="N207" s="273"/>
      <c r="O207" s="273"/>
      <c r="P207" s="273"/>
      <c r="Q207" s="273"/>
      <c r="R207" s="273"/>
      <c r="S207" s="273"/>
      <c r="T207" s="276"/>
      <c r="U207" s="276"/>
      <c r="V207" s="276"/>
      <c r="W207" s="276"/>
    </row>
    <row r="208" spans="1:23" x14ac:dyDescent="0.2">
      <c r="A208" s="274"/>
      <c r="B208" s="274"/>
      <c r="C208" s="274"/>
      <c r="D208" s="274"/>
      <c r="E208" s="274"/>
      <c r="F208" s="274"/>
      <c r="G208" s="274"/>
      <c r="H208" s="274"/>
      <c r="I208" s="274"/>
      <c r="J208" s="274"/>
      <c r="K208" s="274"/>
      <c r="M208" s="273"/>
      <c r="N208" s="273"/>
      <c r="O208" s="273"/>
      <c r="P208" s="273"/>
      <c r="Q208" s="273"/>
      <c r="R208" s="273"/>
      <c r="S208" s="273"/>
      <c r="T208" s="276"/>
      <c r="U208" s="276"/>
      <c r="V208" s="276"/>
      <c r="W208" s="276"/>
    </row>
    <row r="209" spans="1:23" x14ac:dyDescent="0.2">
      <c r="A209" s="274"/>
      <c r="B209" s="274"/>
      <c r="C209" s="274"/>
      <c r="D209" s="274"/>
      <c r="E209" s="274"/>
      <c r="F209" s="274"/>
      <c r="G209" s="274"/>
      <c r="H209" s="274"/>
      <c r="I209" s="274"/>
      <c r="J209" s="274"/>
      <c r="K209" s="274"/>
      <c r="M209" s="273"/>
      <c r="N209" s="273"/>
      <c r="O209" s="273"/>
      <c r="P209" s="273"/>
      <c r="Q209" s="273"/>
      <c r="R209" s="273"/>
      <c r="S209" s="273"/>
      <c r="T209" s="276"/>
      <c r="U209" s="276"/>
      <c r="V209" s="276"/>
      <c r="W209" s="276"/>
    </row>
    <row r="210" spans="1:23" x14ac:dyDescent="0.2">
      <c r="A210" s="274"/>
      <c r="B210" s="274"/>
      <c r="C210" s="274"/>
      <c r="D210" s="274"/>
      <c r="E210" s="274"/>
      <c r="F210" s="274"/>
      <c r="G210" s="274"/>
      <c r="H210" s="274"/>
      <c r="I210" s="274"/>
      <c r="J210" s="274"/>
      <c r="K210" s="274"/>
      <c r="M210" s="273"/>
      <c r="N210" s="273"/>
      <c r="O210" s="273"/>
      <c r="P210" s="273"/>
      <c r="Q210" s="273"/>
      <c r="R210" s="273"/>
      <c r="S210" s="273"/>
      <c r="T210" s="276"/>
      <c r="U210" s="276"/>
      <c r="V210" s="276"/>
      <c r="W210" s="276"/>
    </row>
    <row r="211" spans="1:23" x14ac:dyDescent="0.2">
      <c r="A211" s="274"/>
      <c r="B211" s="274"/>
      <c r="C211" s="274"/>
      <c r="D211" s="274"/>
      <c r="E211" s="274"/>
      <c r="F211" s="274"/>
      <c r="G211" s="274"/>
      <c r="H211" s="274"/>
      <c r="I211" s="274"/>
      <c r="J211" s="274"/>
      <c r="K211" s="274"/>
      <c r="M211" s="273"/>
      <c r="N211" s="273"/>
      <c r="O211" s="273"/>
      <c r="P211" s="273"/>
      <c r="Q211" s="273"/>
      <c r="R211" s="273"/>
      <c r="S211" s="273"/>
      <c r="T211" s="276"/>
      <c r="U211" s="276"/>
      <c r="V211" s="276"/>
      <c r="W211" s="276"/>
    </row>
    <row r="212" spans="1:23" x14ac:dyDescent="0.2">
      <c r="A212" s="274"/>
      <c r="B212" s="274"/>
      <c r="C212" s="274"/>
      <c r="D212" s="274"/>
      <c r="E212" s="274"/>
      <c r="F212" s="274"/>
      <c r="G212" s="274"/>
      <c r="H212" s="274"/>
      <c r="I212" s="274"/>
      <c r="J212" s="274"/>
      <c r="K212" s="274"/>
      <c r="M212" s="273"/>
      <c r="N212" s="273"/>
      <c r="O212" s="273"/>
      <c r="P212" s="273"/>
      <c r="Q212" s="273"/>
      <c r="R212" s="273"/>
      <c r="S212" s="273"/>
      <c r="T212" s="276"/>
      <c r="U212" s="276"/>
      <c r="V212" s="276"/>
      <c r="W212" s="276"/>
    </row>
    <row r="213" spans="1:23" x14ac:dyDescent="0.2">
      <c r="A213" s="274"/>
      <c r="B213" s="274"/>
      <c r="C213" s="274"/>
      <c r="D213" s="274"/>
      <c r="E213" s="274"/>
      <c r="F213" s="274"/>
      <c r="G213" s="274"/>
      <c r="H213" s="274"/>
      <c r="I213" s="274"/>
      <c r="J213" s="274"/>
      <c r="K213" s="274"/>
      <c r="M213" s="273"/>
      <c r="N213" s="273"/>
      <c r="O213" s="273"/>
      <c r="P213" s="273"/>
      <c r="Q213" s="273"/>
      <c r="R213" s="273"/>
      <c r="S213" s="273"/>
      <c r="T213" s="276"/>
      <c r="U213" s="276"/>
      <c r="V213" s="276"/>
      <c r="W213" s="276"/>
    </row>
    <row r="214" spans="1:23" x14ac:dyDescent="0.2">
      <c r="A214" s="274"/>
      <c r="B214" s="274"/>
      <c r="C214" s="274"/>
      <c r="D214" s="274"/>
      <c r="E214" s="274"/>
      <c r="F214" s="274"/>
      <c r="G214" s="274"/>
      <c r="H214" s="274"/>
      <c r="I214" s="274"/>
      <c r="J214" s="274"/>
      <c r="K214" s="274"/>
      <c r="M214" s="273"/>
      <c r="N214" s="273"/>
      <c r="O214" s="273"/>
      <c r="P214" s="273"/>
      <c r="Q214" s="273"/>
      <c r="R214" s="273"/>
      <c r="S214" s="273"/>
      <c r="T214" s="276"/>
      <c r="U214" s="276"/>
      <c r="V214" s="276"/>
      <c r="W214" s="276"/>
    </row>
    <row r="215" spans="1:23" x14ac:dyDescent="0.2">
      <c r="A215" s="274"/>
      <c r="B215" s="274"/>
      <c r="C215" s="274"/>
      <c r="D215" s="274"/>
      <c r="E215" s="274"/>
      <c r="F215" s="274"/>
      <c r="G215" s="274"/>
      <c r="H215" s="274"/>
      <c r="I215" s="274"/>
      <c r="J215" s="274"/>
      <c r="K215" s="274"/>
      <c r="M215" s="273"/>
      <c r="N215" s="273"/>
      <c r="O215" s="273"/>
      <c r="P215" s="273"/>
      <c r="Q215" s="273"/>
      <c r="R215" s="273"/>
      <c r="S215" s="273"/>
      <c r="T215" s="276"/>
      <c r="U215" s="276"/>
      <c r="V215" s="276"/>
      <c r="W215" s="276"/>
    </row>
    <row r="216" spans="1:23" x14ac:dyDescent="0.2">
      <c r="A216" s="274"/>
      <c r="B216" s="274"/>
      <c r="C216" s="274"/>
      <c r="D216" s="274"/>
      <c r="E216" s="274"/>
      <c r="F216" s="274"/>
      <c r="G216" s="274"/>
      <c r="H216" s="274"/>
      <c r="I216" s="274"/>
      <c r="J216" s="274"/>
      <c r="K216" s="274"/>
      <c r="M216" s="273"/>
      <c r="N216" s="273"/>
      <c r="O216" s="273"/>
      <c r="P216" s="273"/>
      <c r="Q216" s="273"/>
      <c r="R216" s="273"/>
      <c r="S216" s="273"/>
      <c r="T216" s="276"/>
      <c r="U216" s="276"/>
      <c r="V216" s="276"/>
      <c r="W216" s="276"/>
    </row>
    <row r="217" spans="1:23" x14ac:dyDescent="0.2">
      <c r="A217" s="274"/>
      <c r="B217" s="274"/>
      <c r="C217" s="274"/>
      <c r="D217" s="274"/>
      <c r="E217" s="274"/>
      <c r="F217" s="274"/>
      <c r="G217" s="274"/>
      <c r="H217" s="274"/>
      <c r="I217" s="274"/>
      <c r="J217" s="274"/>
      <c r="K217" s="274"/>
      <c r="M217" s="273"/>
      <c r="N217" s="273"/>
      <c r="O217" s="273"/>
      <c r="P217" s="273"/>
      <c r="Q217" s="273"/>
      <c r="R217" s="273"/>
      <c r="S217" s="273"/>
      <c r="T217" s="276"/>
      <c r="U217" s="276"/>
      <c r="V217" s="276"/>
      <c r="W217" s="276"/>
    </row>
    <row r="218" spans="1:23" x14ac:dyDescent="0.2">
      <c r="A218" s="274"/>
      <c r="B218" s="274"/>
      <c r="C218" s="274"/>
      <c r="D218" s="274"/>
      <c r="E218" s="274"/>
      <c r="F218" s="274"/>
      <c r="G218" s="274"/>
      <c r="H218" s="274"/>
      <c r="I218" s="274"/>
      <c r="J218" s="274"/>
      <c r="K218" s="274"/>
      <c r="M218" s="273"/>
      <c r="N218" s="273"/>
      <c r="O218" s="273"/>
      <c r="P218" s="273"/>
      <c r="Q218" s="273"/>
      <c r="R218" s="273"/>
      <c r="S218" s="273"/>
      <c r="T218" s="276"/>
      <c r="U218" s="276"/>
      <c r="V218" s="276"/>
      <c r="W218" s="276"/>
    </row>
    <row r="219" spans="1:23" x14ac:dyDescent="0.2">
      <c r="A219" s="274"/>
      <c r="B219" s="274"/>
      <c r="C219" s="274"/>
      <c r="D219" s="274"/>
      <c r="E219" s="274"/>
      <c r="F219" s="274"/>
      <c r="G219" s="274"/>
      <c r="H219" s="274"/>
      <c r="I219" s="274"/>
      <c r="J219" s="274"/>
      <c r="K219" s="274"/>
      <c r="M219" s="273"/>
      <c r="N219" s="273"/>
      <c r="O219" s="273"/>
      <c r="P219" s="273"/>
      <c r="Q219" s="273"/>
      <c r="R219" s="273"/>
      <c r="S219" s="273"/>
      <c r="T219" s="276"/>
      <c r="U219" s="276"/>
      <c r="V219" s="276"/>
      <c r="W219" s="276"/>
    </row>
    <row r="220" spans="1:23" x14ac:dyDescent="0.2">
      <c r="A220" s="274"/>
      <c r="B220" s="274"/>
      <c r="C220" s="274"/>
      <c r="D220" s="274"/>
      <c r="E220" s="274"/>
      <c r="F220" s="274"/>
      <c r="G220" s="274"/>
      <c r="H220" s="274"/>
      <c r="I220" s="274"/>
      <c r="J220" s="274"/>
      <c r="K220" s="274"/>
      <c r="M220" s="273"/>
      <c r="N220" s="273"/>
      <c r="O220" s="273"/>
      <c r="P220" s="273"/>
      <c r="Q220" s="273"/>
      <c r="R220" s="273"/>
      <c r="S220" s="273"/>
      <c r="T220" s="276"/>
      <c r="U220" s="276"/>
      <c r="V220" s="276"/>
      <c r="W220" s="276"/>
    </row>
    <row r="221" spans="1:23" x14ac:dyDescent="0.2">
      <c r="A221" s="274"/>
      <c r="B221" s="274"/>
      <c r="C221" s="274"/>
      <c r="D221" s="274"/>
      <c r="E221" s="274"/>
      <c r="F221" s="274"/>
      <c r="G221" s="274"/>
      <c r="H221" s="274"/>
      <c r="I221" s="274"/>
      <c r="J221" s="274"/>
      <c r="K221" s="274"/>
      <c r="M221" s="273"/>
      <c r="N221" s="273"/>
      <c r="O221" s="273"/>
      <c r="P221" s="273"/>
      <c r="Q221" s="273"/>
      <c r="R221" s="273"/>
      <c r="S221" s="273"/>
      <c r="T221" s="276"/>
      <c r="U221" s="276"/>
      <c r="V221" s="276"/>
      <c r="W221" s="276"/>
    </row>
    <row r="222" spans="1:23" x14ac:dyDescent="0.2">
      <c r="A222" s="274"/>
      <c r="B222" s="274"/>
      <c r="C222" s="274"/>
      <c r="D222" s="274"/>
      <c r="E222" s="274"/>
      <c r="F222" s="274"/>
      <c r="G222" s="274"/>
      <c r="H222" s="274"/>
      <c r="I222" s="274"/>
      <c r="J222" s="274"/>
      <c r="K222" s="274"/>
      <c r="M222" s="273"/>
      <c r="N222" s="273"/>
      <c r="O222" s="273"/>
      <c r="P222" s="273"/>
      <c r="Q222" s="273"/>
      <c r="R222" s="273"/>
      <c r="S222" s="273"/>
      <c r="T222" s="276"/>
      <c r="U222" s="276"/>
      <c r="V222" s="276"/>
      <c r="W222" s="276"/>
    </row>
    <row r="223" spans="1:23" x14ac:dyDescent="0.2">
      <c r="A223" s="274"/>
      <c r="B223" s="274"/>
      <c r="C223" s="274"/>
      <c r="D223" s="274"/>
      <c r="E223" s="274"/>
      <c r="F223" s="274"/>
      <c r="G223" s="274"/>
      <c r="H223" s="274"/>
      <c r="I223" s="274"/>
      <c r="J223" s="274"/>
      <c r="K223" s="274"/>
      <c r="M223" s="273"/>
      <c r="N223" s="273"/>
      <c r="O223" s="273"/>
      <c r="P223" s="273"/>
      <c r="Q223" s="273"/>
      <c r="R223" s="273"/>
      <c r="S223" s="273"/>
      <c r="T223" s="276"/>
      <c r="U223" s="276"/>
      <c r="V223" s="276"/>
      <c r="W223" s="276"/>
    </row>
    <row r="224" spans="1:23" x14ac:dyDescent="0.2">
      <c r="A224" s="274"/>
      <c r="B224" s="274"/>
      <c r="C224" s="274"/>
      <c r="D224" s="274"/>
      <c r="E224" s="274"/>
      <c r="F224" s="274"/>
      <c r="G224" s="274"/>
      <c r="H224" s="274"/>
      <c r="I224" s="274"/>
      <c r="J224" s="274"/>
      <c r="K224" s="274"/>
      <c r="M224" s="273"/>
      <c r="N224" s="273"/>
      <c r="O224" s="273"/>
      <c r="P224" s="273"/>
      <c r="Q224" s="273"/>
      <c r="R224" s="273"/>
      <c r="S224" s="273"/>
      <c r="T224" s="276"/>
      <c r="U224" s="276"/>
      <c r="V224" s="276"/>
      <c r="W224" s="276"/>
    </row>
    <row r="225" spans="1:23" x14ac:dyDescent="0.2">
      <c r="A225" s="274"/>
      <c r="B225" s="274"/>
      <c r="C225" s="274"/>
      <c r="D225" s="274"/>
      <c r="E225" s="274"/>
      <c r="F225" s="274"/>
      <c r="G225" s="274"/>
      <c r="H225" s="274"/>
      <c r="I225" s="274"/>
      <c r="J225" s="274"/>
      <c r="K225" s="274"/>
      <c r="M225" s="273"/>
      <c r="N225" s="273"/>
      <c r="O225" s="273"/>
      <c r="P225" s="273"/>
      <c r="Q225" s="273"/>
      <c r="R225" s="273"/>
      <c r="S225" s="273"/>
      <c r="T225" s="276"/>
      <c r="U225" s="276"/>
      <c r="V225" s="276"/>
      <c r="W225" s="276"/>
    </row>
    <row r="226" spans="1:23" x14ac:dyDescent="0.2">
      <c r="A226" s="274"/>
      <c r="B226" s="274"/>
      <c r="C226" s="274"/>
      <c r="D226" s="274"/>
      <c r="E226" s="274"/>
      <c r="F226" s="274"/>
      <c r="G226" s="274"/>
      <c r="H226" s="274"/>
      <c r="I226" s="274"/>
      <c r="J226" s="274"/>
      <c r="K226" s="274"/>
      <c r="M226" s="273"/>
      <c r="N226" s="273"/>
      <c r="O226" s="273"/>
      <c r="P226" s="273"/>
      <c r="Q226" s="273"/>
      <c r="R226" s="273"/>
      <c r="S226" s="273"/>
      <c r="T226" s="276"/>
      <c r="U226" s="276"/>
      <c r="V226" s="276"/>
      <c r="W226" s="276"/>
    </row>
    <row r="227" spans="1:23" x14ac:dyDescent="0.2">
      <c r="A227" s="274"/>
      <c r="B227" s="274"/>
      <c r="C227" s="274"/>
      <c r="D227" s="274"/>
      <c r="E227" s="274"/>
      <c r="F227" s="274"/>
      <c r="G227" s="274"/>
      <c r="H227" s="274"/>
      <c r="I227" s="274"/>
      <c r="J227" s="274"/>
      <c r="K227" s="274"/>
      <c r="M227" s="273"/>
      <c r="N227" s="273"/>
      <c r="O227" s="273"/>
      <c r="P227" s="273"/>
      <c r="Q227" s="273"/>
      <c r="R227" s="273"/>
      <c r="S227" s="273"/>
      <c r="T227" s="276"/>
      <c r="U227" s="276"/>
      <c r="V227" s="276"/>
      <c r="W227" s="276"/>
    </row>
    <row r="228" spans="1:23" x14ac:dyDescent="0.2">
      <c r="A228" s="274"/>
      <c r="B228" s="274"/>
      <c r="C228" s="274"/>
      <c r="D228" s="274"/>
      <c r="E228" s="274"/>
      <c r="F228" s="274"/>
      <c r="G228" s="274"/>
      <c r="H228" s="274"/>
      <c r="I228" s="274"/>
      <c r="J228" s="274"/>
      <c r="K228" s="274"/>
      <c r="M228" s="273"/>
      <c r="N228" s="273"/>
      <c r="O228" s="273"/>
      <c r="P228" s="273"/>
      <c r="Q228" s="273"/>
      <c r="R228" s="273"/>
      <c r="S228" s="273"/>
      <c r="T228" s="276"/>
      <c r="U228" s="276"/>
      <c r="V228" s="276"/>
      <c r="W228" s="276"/>
    </row>
    <row r="229" spans="1:23" x14ac:dyDescent="0.2">
      <c r="A229" s="274"/>
      <c r="B229" s="274"/>
      <c r="C229" s="274"/>
      <c r="D229" s="274"/>
      <c r="E229" s="274"/>
      <c r="F229" s="274"/>
      <c r="G229" s="274"/>
      <c r="H229" s="274"/>
      <c r="I229" s="274"/>
      <c r="J229" s="274"/>
      <c r="K229" s="274"/>
      <c r="M229" s="273"/>
      <c r="N229" s="273"/>
      <c r="O229" s="273"/>
      <c r="P229" s="273"/>
      <c r="Q229" s="273"/>
      <c r="R229" s="273"/>
      <c r="S229" s="273"/>
      <c r="T229" s="276"/>
      <c r="U229" s="276"/>
      <c r="V229" s="276"/>
      <c r="W229" s="276"/>
    </row>
    <row r="230" spans="1:23" x14ac:dyDescent="0.2">
      <c r="A230" s="274"/>
      <c r="B230" s="274"/>
      <c r="C230" s="274"/>
      <c r="D230" s="274"/>
      <c r="E230" s="274"/>
      <c r="F230" s="274"/>
      <c r="G230" s="274"/>
      <c r="H230" s="274"/>
      <c r="I230" s="274"/>
      <c r="J230" s="274"/>
      <c r="K230" s="274"/>
      <c r="M230" s="273"/>
      <c r="N230" s="273"/>
      <c r="O230" s="273"/>
      <c r="P230" s="273"/>
      <c r="Q230" s="273"/>
      <c r="R230" s="273"/>
      <c r="S230" s="273"/>
      <c r="T230" s="276"/>
      <c r="U230" s="276"/>
      <c r="V230" s="276"/>
      <c r="W230" s="276"/>
    </row>
    <row r="231" spans="1:23" x14ac:dyDescent="0.2">
      <c r="A231" s="274"/>
      <c r="B231" s="274"/>
      <c r="C231" s="274"/>
      <c r="D231" s="274"/>
      <c r="E231" s="274"/>
      <c r="F231" s="274"/>
      <c r="G231" s="274"/>
      <c r="H231" s="274"/>
      <c r="I231" s="274"/>
      <c r="J231" s="274"/>
      <c r="K231" s="274"/>
      <c r="M231" s="273"/>
      <c r="N231" s="273"/>
      <c r="O231" s="273"/>
      <c r="P231" s="273"/>
      <c r="Q231" s="273"/>
      <c r="R231" s="273"/>
      <c r="S231" s="273"/>
      <c r="T231" s="276"/>
      <c r="U231" s="276"/>
      <c r="V231" s="276"/>
      <c r="W231" s="276"/>
    </row>
    <row r="232" spans="1:23" x14ac:dyDescent="0.2">
      <c r="A232" s="274"/>
      <c r="B232" s="274"/>
      <c r="C232" s="274"/>
      <c r="D232" s="274"/>
      <c r="E232" s="274"/>
      <c r="F232" s="274"/>
      <c r="G232" s="274"/>
      <c r="H232" s="274"/>
      <c r="I232" s="274"/>
      <c r="J232" s="274"/>
      <c r="K232" s="274"/>
      <c r="M232" s="273"/>
      <c r="N232" s="273"/>
      <c r="O232" s="273"/>
      <c r="P232" s="273"/>
      <c r="Q232" s="273"/>
      <c r="R232" s="273"/>
      <c r="S232" s="273"/>
      <c r="T232" s="276"/>
      <c r="U232" s="276"/>
      <c r="V232" s="276"/>
      <c r="W232" s="276"/>
    </row>
    <row r="233" spans="1:23" x14ac:dyDescent="0.2">
      <c r="A233" s="274"/>
      <c r="B233" s="274"/>
      <c r="C233" s="274"/>
      <c r="D233" s="274"/>
      <c r="E233" s="274"/>
      <c r="F233" s="274"/>
      <c r="G233" s="274"/>
      <c r="H233" s="274"/>
      <c r="I233" s="274"/>
      <c r="J233" s="274"/>
      <c r="K233" s="274"/>
      <c r="M233" s="273"/>
      <c r="N233" s="273"/>
      <c r="O233" s="273"/>
      <c r="P233" s="273"/>
      <c r="Q233" s="273"/>
      <c r="R233" s="273"/>
      <c r="S233" s="273"/>
      <c r="T233" s="276"/>
      <c r="U233" s="276"/>
      <c r="V233" s="276"/>
      <c r="W233" s="276"/>
    </row>
    <row r="234" spans="1:23" x14ac:dyDescent="0.2">
      <c r="A234" s="274"/>
      <c r="B234" s="274"/>
      <c r="C234" s="274"/>
      <c r="D234" s="274"/>
      <c r="E234" s="274"/>
      <c r="F234" s="274"/>
      <c r="G234" s="274"/>
      <c r="H234" s="274"/>
      <c r="I234" s="274"/>
      <c r="J234" s="274"/>
      <c r="K234" s="274"/>
      <c r="M234" s="273"/>
      <c r="N234" s="273"/>
      <c r="O234" s="273"/>
      <c r="P234" s="273"/>
      <c r="Q234" s="273"/>
      <c r="R234" s="273"/>
      <c r="S234" s="273"/>
      <c r="T234" s="276"/>
      <c r="U234" s="276"/>
      <c r="V234" s="276"/>
      <c r="W234" s="276"/>
    </row>
    <row r="235" spans="1:23" x14ac:dyDescent="0.2">
      <c r="A235" s="274"/>
      <c r="B235" s="274"/>
      <c r="C235" s="274"/>
      <c r="D235" s="274"/>
      <c r="E235" s="274"/>
      <c r="F235" s="274"/>
      <c r="G235" s="274"/>
      <c r="H235" s="274"/>
      <c r="I235" s="274"/>
      <c r="J235" s="274"/>
      <c r="K235" s="274"/>
      <c r="M235" s="273"/>
      <c r="N235" s="273"/>
      <c r="O235" s="273"/>
      <c r="P235" s="273"/>
      <c r="Q235" s="273"/>
      <c r="R235" s="273"/>
      <c r="S235" s="273"/>
      <c r="T235" s="276"/>
      <c r="U235" s="276"/>
      <c r="V235" s="276"/>
      <c r="W235" s="276"/>
    </row>
    <row r="236" spans="1:23" x14ac:dyDescent="0.2">
      <c r="A236" s="274"/>
      <c r="B236" s="274"/>
      <c r="C236" s="274"/>
      <c r="D236" s="274"/>
      <c r="E236" s="274"/>
      <c r="F236" s="274"/>
      <c r="G236" s="274"/>
      <c r="H236" s="274"/>
      <c r="I236" s="274"/>
      <c r="J236" s="274"/>
      <c r="K236" s="274"/>
      <c r="M236" s="273"/>
      <c r="N236" s="273"/>
      <c r="O236" s="273"/>
      <c r="P236" s="273"/>
      <c r="Q236" s="273"/>
      <c r="R236" s="273"/>
      <c r="S236" s="273"/>
      <c r="T236" s="276"/>
      <c r="U236" s="276"/>
      <c r="V236" s="276"/>
      <c r="W236" s="276"/>
    </row>
    <row r="237" spans="1:23" x14ac:dyDescent="0.2">
      <c r="A237" s="274"/>
      <c r="B237" s="274"/>
      <c r="C237" s="274"/>
      <c r="D237" s="274"/>
      <c r="E237" s="274"/>
      <c r="F237" s="274"/>
      <c r="G237" s="274"/>
      <c r="H237" s="274"/>
      <c r="I237" s="274"/>
      <c r="J237" s="274"/>
      <c r="K237" s="274"/>
      <c r="M237" s="273"/>
      <c r="N237" s="273"/>
      <c r="O237" s="273"/>
      <c r="P237" s="273"/>
      <c r="Q237" s="273"/>
      <c r="R237" s="273"/>
      <c r="S237" s="273"/>
      <c r="T237" s="276"/>
      <c r="U237" s="276"/>
      <c r="V237" s="276"/>
      <c r="W237" s="276"/>
    </row>
    <row r="238" spans="1:23" x14ac:dyDescent="0.2">
      <c r="A238" s="274"/>
      <c r="B238" s="274"/>
      <c r="C238" s="274"/>
      <c r="D238" s="274"/>
      <c r="E238" s="274"/>
      <c r="F238" s="274"/>
      <c r="G238" s="274"/>
      <c r="H238" s="274"/>
      <c r="I238" s="274"/>
      <c r="J238" s="274"/>
      <c r="K238" s="274"/>
      <c r="M238" s="273"/>
      <c r="N238" s="273"/>
      <c r="O238" s="273"/>
      <c r="P238" s="273"/>
      <c r="Q238" s="273"/>
      <c r="R238" s="273"/>
      <c r="S238" s="273"/>
      <c r="T238" s="276"/>
      <c r="U238" s="276"/>
      <c r="V238" s="276"/>
      <c r="W238" s="276"/>
    </row>
    <row r="239" spans="1:23" x14ac:dyDescent="0.2">
      <c r="A239" s="274"/>
      <c r="B239" s="274"/>
      <c r="C239" s="274"/>
      <c r="D239" s="274"/>
      <c r="E239" s="274"/>
      <c r="F239" s="274"/>
      <c r="G239" s="274"/>
      <c r="H239" s="274"/>
      <c r="I239" s="274"/>
      <c r="J239" s="274"/>
      <c r="K239" s="274"/>
      <c r="M239" s="273"/>
      <c r="N239" s="273"/>
      <c r="O239" s="273"/>
      <c r="P239" s="273"/>
      <c r="Q239" s="273"/>
      <c r="R239" s="273"/>
      <c r="S239" s="273"/>
      <c r="T239" s="276"/>
      <c r="U239" s="276"/>
      <c r="V239" s="276"/>
      <c r="W239" s="276"/>
    </row>
    <row r="240" spans="1:23" x14ac:dyDescent="0.2">
      <c r="A240" s="274"/>
      <c r="B240" s="274"/>
      <c r="C240" s="274"/>
      <c r="D240" s="274"/>
      <c r="E240" s="274"/>
      <c r="F240" s="274"/>
      <c r="G240" s="274"/>
      <c r="H240" s="274"/>
      <c r="I240" s="274"/>
      <c r="J240" s="274"/>
      <c r="K240" s="274"/>
      <c r="M240" s="273"/>
      <c r="N240" s="273"/>
      <c r="O240" s="273"/>
      <c r="P240" s="273"/>
      <c r="Q240" s="273"/>
      <c r="R240" s="273"/>
      <c r="S240" s="273"/>
      <c r="T240" s="276"/>
      <c r="U240" s="276"/>
      <c r="V240" s="276"/>
      <c r="W240" s="276"/>
    </row>
    <row r="241" spans="1:23" x14ac:dyDescent="0.2">
      <c r="A241" s="274"/>
      <c r="B241" s="274"/>
      <c r="C241" s="274"/>
      <c r="D241" s="274"/>
      <c r="E241" s="274"/>
      <c r="F241" s="274"/>
      <c r="G241" s="274"/>
      <c r="H241" s="274"/>
      <c r="I241" s="274"/>
      <c r="J241" s="274"/>
      <c r="K241" s="274"/>
      <c r="M241" s="273"/>
      <c r="N241" s="273"/>
      <c r="O241" s="273"/>
      <c r="P241" s="273"/>
      <c r="Q241" s="273"/>
      <c r="R241" s="273"/>
      <c r="S241" s="273"/>
      <c r="T241" s="276"/>
      <c r="U241" s="276"/>
      <c r="V241" s="276"/>
      <c r="W241" s="276"/>
    </row>
    <row r="242" spans="1:23" x14ac:dyDescent="0.2">
      <c r="A242" s="274"/>
      <c r="B242" s="274"/>
      <c r="C242" s="274"/>
      <c r="D242" s="274"/>
      <c r="E242" s="274"/>
      <c r="F242" s="274"/>
      <c r="G242" s="274"/>
      <c r="H242" s="274"/>
      <c r="I242" s="274"/>
      <c r="J242" s="274"/>
      <c r="K242" s="274"/>
      <c r="M242" s="273"/>
      <c r="N242" s="273"/>
      <c r="O242" s="273"/>
      <c r="P242" s="273"/>
      <c r="Q242" s="273"/>
      <c r="R242" s="273"/>
      <c r="S242" s="273"/>
      <c r="T242" s="276"/>
      <c r="U242" s="276"/>
      <c r="V242" s="276"/>
      <c r="W242" s="276"/>
    </row>
    <row r="243" spans="1:23" x14ac:dyDescent="0.2">
      <c r="A243" s="274"/>
      <c r="B243" s="274"/>
      <c r="C243" s="274"/>
      <c r="D243" s="274"/>
      <c r="E243" s="274"/>
      <c r="F243" s="274"/>
      <c r="G243" s="274"/>
      <c r="H243" s="274"/>
      <c r="I243" s="274"/>
      <c r="J243" s="274"/>
      <c r="K243" s="274"/>
      <c r="M243" s="273"/>
      <c r="N243" s="273"/>
      <c r="O243" s="273"/>
      <c r="P243" s="273"/>
      <c r="Q243" s="273"/>
      <c r="R243" s="273"/>
      <c r="S243" s="273"/>
      <c r="T243" s="276"/>
      <c r="U243" s="276"/>
      <c r="V243" s="276"/>
      <c r="W243" s="276"/>
    </row>
    <row r="244" spans="1:23" x14ac:dyDescent="0.2">
      <c r="A244" s="274"/>
      <c r="B244" s="274"/>
      <c r="C244" s="274"/>
      <c r="D244" s="274"/>
      <c r="E244" s="274"/>
      <c r="F244" s="274"/>
      <c r="G244" s="274"/>
      <c r="H244" s="274"/>
      <c r="I244" s="274"/>
      <c r="J244" s="274"/>
      <c r="K244" s="274"/>
      <c r="M244" s="273"/>
      <c r="N244" s="273"/>
      <c r="O244" s="273"/>
      <c r="P244" s="273"/>
      <c r="Q244" s="273"/>
      <c r="R244" s="273"/>
      <c r="S244" s="273"/>
      <c r="T244" s="276"/>
      <c r="U244" s="276"/>
      <c r="V244" s="276"/>
      <c r="W244" s="276"/>
    </row>
    <row r="245" spans="1:23" x14ac:dyDescent="0.2">
      <c r="A245" s="274"/>
      <c r="B245" s="274"/>
      <c r="C245" s="274"/>
      <c r="D245" s="274"/>
      <c r="E245" s="274"/>
      <c r="F245" s="274"/>
      <c r="G245" s="274"/>
      <c r="H245" s="274"/>
      <c r="I245" s="274"/>
      <c r="J245" s="274"/>
      <c r="K245" s="274"/>
      <c r="M245" s="273"/>
      <c r="N245" s="273"/>
      <c r="O245" s="273"/>
      <c r="P245" s="273"/>
      <c r="Q245" s="273"/>
      <c r="R245" s="273"/>
      <c r="S245" s="273"/>
      <c r="T245" s="276"/>
      <c r="U245" s="276"/>
      <c r="V245" s="276"/>
      <c r="W245" s="276"/>
    </row>
    <row r="246" spans="1:23" x14ac:dyDescent="0.2">
      <c r="A246" s="274"/>
      <c r="B246" s="274"/>
      <c r="C246" s="274"/>
      <c r="D246" s="274"/>
      <c r="E246" s="274"/>
      <c r="F246" s="274"/>
      <c r="G246" s="274"/>
      <c r="H246" s="274"/>
      <c r="I246" s="274"/>
      <c r="J246" s="274"/>
      <c r="K246" s="274"/>
      <c r="M246" s="273"/>
      <c r="N246" s="273"/>
      <c r="O246" s="273"/>
      <c r="P246" s="273"/>
      <c r="Q246" s="273"/>
      <c r="R246" s="273"/>
      <c r="S246" s="273"/>
      <c r="T246" s="276"/>
      <c r="U246" s="276"/>
      <c r="V246" s="276"/>
      <c r="W246" s="276"/>
    </row>
    <row r="247" spans="1:23" x14ac:dyDescent="0.2">
      <c r="A247" s="274"/>
      <c r="B247" s="274"/>
      <c r="C247" s="274"/>
      <c r="D247" s="274"/>
      <c r="E247" s="274"/>
      <c r="F247" s="274"/>
      <c r="G247" s="274"/>
      <c r="H247" s="274"/>
      <c r="I247" s="274"/>
      <c r="J247" s="274"/>
      <c r="K247" s="274"/>
      <c r="M247" s="273"/>
      <c r="N247" s="273"/>
      <c r="O247" s="273"/>
      <c r="P247" s="273"/>
      <c r="Q247" s="273"/>
      <c r="R247" s="273"/>
      <c r="S247" s="273"/>
      <c r="T247" s="276"/>
      <c r="U247" s="276"/>
      <c r="V247" s="276"/>
      <c r="W247" s="276"/>
    </row>
    <row r="248" spans="1:23" x14ac:dyDescent="0.2">
      <c r="A248" s="274"/>
      <c r="B248" s="274"/>
      <c r="C248" s="274"/>
      <c r="D248" s="274"/>
      <c r="E248" s="274"/>
      <c r="F248" s="274"/>
      <c r="G248" s="274"/>
      <c r="H248" s="274"/>
      <c r="I248" s="274"/>
      <c r="J248" s="274"/>
      <c r="K248" s="274"/>
      <c r="M248" s="273"/>
      <c r="N248" s="273"/>
      <c r="O248" s="273"/>
      <c r="P248" s="273"/>
      <c r="Q248" s="273"/>
      <c r="R248" s="273"/>
      <c r="S248" s="273"/>
      <c r="T248" s="276"/>
      <c r="U248" s="276"/>
      <c r="V248" s="276"/>
      <c r="W248" s="276"/>
    </row>
    <row r="249" spans="1:23" x14ac:dyDescent="0.2">
      <c r="A249" s="274"/>
      <c r="B249" s="274"/>
      <c r="C249" s="274"/>
      <c r="D249" s="274"/>
      <c r="E249" s="274"/>
      <c r="F249" s="274"/>
      <c r="G249" s="274"/>
      <c r="H249" s="274"/>
      <c r="I249" s="274"/>
      <c r="J249" s="274"/>
      <c r="K249" s="274"/>
      <c r="M249" s="273"/>
      <c r="N249" s="273"/>
      <c r="O249" s="273"/>
      <c r="P249" s="273"/>
      <c r="Q249" s="273"/>
      <c r="R249" s="273"/>
      <c r="S249" s="273"/>
      <c r="T249" s="276"/>
      <c r="U249" s="276"/>
      <c r="V249" s="276"/>
      <c r="W249" s="276"/>
    </row>
    <row r="250" spans="1:23" x14ac:dyDescent="0.2">
      <c r="A250" s="274"/>
      <c r="B250" s="274"/>
      <c r="C250" s="274"/>
      <c r="D250" s="274"/>
      <c r="E250" s="274"/>
      <c r="F250" s="274"/>
      <c r="G250" s="274"/>
      <c r="H250" s="274"/>
      <c r="I250" s="274"/>
      <c r="J250" s="274"/>
      <c r="K250" s="274"/>
      <c r="M250" s="273"/>
      <c r="N250" s="273"/>
      <c r="O250" s="273"/>
      <c r="P250" s="273"/>
      <c r="Q250" s="273"/>
      <c r="R250" s="273"/>
      <c r="S250" s="273"/>
      <c r="T250" s="276"/>
      <c r="U250" s="276"/>
      <c r="V250" s="276"/>
      <c r="W250" s="276"/>
    </row>
    <row r="251" spans="1:23" x14ac:dyDescent="0.2">
      <c r="A251" s="274"/>
      <c r="B251" s="274"/>
      <c r="C251" s="274"/>
      <c r="D251" s="274"/>
      <c r="E251" s="274"/>
      <c r="F251" s="274"/>
      <c r="G251" s="274"/>
      <c r="H251" s="274"/>
      <c r="I251" s="274"/>
      <c r="J251" s="274"/>
      <c r="K251" s="274"/>
      <c r="M251" s="273"/>
      <c r="N251" s="273"/>
      <c r="O251" s="273"/>
      <c r="P251" s="273"/>
      <c r="Q251" s="273"/>
      <c r="R251" s="273"/>
      <c r="S251" s="273"/>
      <c r="T251" s="276"/>
      <c r="U251" s="276"/>
      <c r="V251" s="276"/>
      <c r="W251" s="276"/>
    </row>
    <row r="252" spans="1:23" x14ac:dyDescent="0.2">
      <c r="A252" s="274"/>
      <c r="B252" s="274"/>
      <c r="C252" s="274"/>
      <c r="D252" s="274"/>
      <c r="E252" s="274"/>
      <c r="F252" s="274"/>
      <c r="G252" s="274"/>
      <c r="H252" s="274"/>
      <c r="I252" s="274"/>
      <c r="J252" s="274"/>
      <c r="K252" s="274"/>
      <c r="M252" s="273"/>
      <c r="N252" s="273"/>
      <c r="O252" s="273"/>
      <c r="P252" s="273"/>
      <c r="Q252" s="273"/>
      <c r="R252" s="273"/>
      <c r="S252" s="273"/>
      <c r="T252" s="276"/>
      <c r="U252" s="276"/>
      <c r="V252" s="276"/>
      <c r="W252" s="276"/>
    </row>
    <row r="253" spans="1:23" x14ac:dyDescent="0.2">
      <c r="A253" s="274"/>
      <c r="B253" s="274"/>
      <c r="C253" s="274"/>
      <c r="D253" s="274"/>
      <c r="E253" s="274"/>
      <c r="F253" s="274"/>
      <c r="G253" s="274"/>
      <c r="H253" s="274"/>
      <c r="I253" s="274"/>
      <c r="J253" s="274"/>
      <c r="K253" s="274"/>
      <c r="M253" s="273"/>
      <c r="N253" s="273"/>
      <c r="O253" s="273"/>
      <c r="P253" s="273"/>
      <c r="Q253" s="273"/>
      <c r="R253" s="273"/>
      <c r="S253" s="273"/>
      <c r="T253" s="276"/>
      <c r="U253" s="276"/>
      <c r="V253" s="276"/>
      <c r="W253" s="276"/>
    </row>
    <row r="254" spans="1:23" x14ac:dyDescent="0.2">
      <c r="A254" s="274"/>
      <c r="B254" s="274"/>
      <c r="C254" s="274"/>
      <c r="D254" s="274"/>
      <c r="E254" s="274"/>
      <c r="F254" s="274"/>
      <c r="G254" s="274"/>
      <c r="H254" s="274"/>
      <c r="I254" s="274"/>
      <c r="J254" s="274"/>
      <c r="K254" s="274"/>
      <c r="M254" s="273"/>
      <c r="N254" s="273"/>
      <c r="O254" s="273"/>
      <c r="P254" s="273"/>
      <c r="Q254" s="273"/>
      <c r="R254" s="273"/>
      <c r="S254" s="273"/>
      <c r="T254" s="276"/>
      <c r="U254" s="276"/>
      <c r="V254" s="276"/>
      <c r="W254" s="276"/>
    </row>
    <row r="255" spans="1:23" x14ac:dyDescent="0.2">
      <c r="A255" s="274"/>
      <c r="B255" s="274"/>
      <c r="C255" s="274"/>
      <c r="D255" s="274"/>
      <c r="E255" s="274"/>
      <c r="F255" s="274"/>
      <c r="G255" s="274"/>
      <c r="H255" s="274"/>
      <c r="I255" s="274"/>
      <c r="J255" s="274"/>
      <c r="K255" s="274"/>
      <c r="M255" s="273"/>
      <c r="N255" s="273"/>
      <c r="O255" s="273"/>
      <c r="P255" s="273"/>
      <c r="Q255" s="273"/>
      <c r="R255" s="273"/>
      <c r="S255" s="273"/>
      <c r="T255" s="276"/>
      <c r="U255" s="276"/>
      <c r="V255" s="276"/>
      <c r="W255" s="276"/>
    </row>
    <row r="256" spans="1:23" x14ac:dyDescent="0.2">
      <c r="A256" s="274"/>
      <c r="B256" s="274"/>
      <c r="C256" s="274"/>
      <c r="D256" s="274"/>
      <c r="E256" s="274"/>
      <c r="F256" s="274"/>
      <c r="G256" s="274"/>
      <c r="H256" s="274"/>
      <c r="I256" s="274"/>
      <c r="J256" s="274"/>
      <c r="K256" s="274"/>
      <c r="M256" s="273"/>
      <c r="N256" s="273"/>
      <c r="O256" s="273"/>
      <c r="P256" s="273"/>
      <c r="Q256" s="273"/>
      <c r="R256" s="273"/>
      <c r="S256" s="273"/>
      <c r="T256" s="276"/>
      <c r="U256" s="276"/>
      <c r="V256" s="276"/>
      <c r="W256" s="276"/>
    </row>
    <row r="257" spans="1:23" x14ac:dyDescent="0.2">
      <c r="A257" s="274"/>
      <c r="B257" s="274"/>
      <c r="C257" s="274"/>
      <c r="D257" s="274"/>
      <c r="E257" s="274"/>
      <c r="F257" s="274"/>
      <c r="G257" s="274"/>
      <c r="H257" s="274"/>
      <c r="I257" s="274"/>
      <c r="J257" s="274"/>
      <c r="K257" s="274"/>
      <c r="M257" s="273"/>
      <c r="N257" s="273"/>
      <c r="O257" s="273"/>
      <c r="P257" s="273"/>
      <c r="Q257" s="273"/>
      <c r="R257" s="273"/>
      <c r="S257" s="273"/>
      <c r="T257" s="276"/>
      <c r="U257" s="276"/>
      <c r="V257" s="276"/>
      <c r="W257" s="276"/>
    </row>
    <row r="258" spans="1:23" x14ac:dyDescent="0.2">
      <c r="A258" s="274"/>
      <c r="B258" s="274"/>
      <c r="C258" s="274"/>
      <c r="D258" s="274"/>
      <c r="E258" s="274"/>
      <c r="F258" s="274"/>
      <c r="G258" s="274"/>
      <c r="H258" s="274"/>
      <c r="I258" s="274"/>
      <c r="J258" s="274"/>
      <c r="K258" s="274"/>
      <c r="M258" s="273"/>
      <c r="N258" s="273"/>
      <c r="O258" s="273"/>
      <c r="P258" s="273"/>
      <c r="Q258" s="273"/>
      <c r="R258" s="273"/>
      <c r="S258" s="273"/>
      <c r="T258" s="276"/>
      <c r="U258" s="276"/>
      <c r="V258" s="276"/>
      <c r="W258" s="276"/>
    </row>
    <row r="259" spans="1:23" x14ac:dyDescent="0.2">
      <c r="A259" s="274"/>
      <c r="B259" s="274"/>
      <c r="C259" s="274"/>
      <c r="D259" s="274"/>
      <c r="E259" s="274"/>
      <c r="F259" s="274"/>
      <c r="G259" s="274"/>
      <c r="H259" s="274"/>
      <c r="I259" s="274"/>
      <c r="J259" s="274"/>
      <c r="K259" s="274"/>
      <c r="M259" s="273"/>
      <c r="N259" s="273"/>
      <c r="O259" s="273"/>
      <c r="P259" s="273"/>
      <c r="Q259" s="273"/>
      <c r="R259" s="273"/>
      <c r="S259" s="273"/>
      <c r="T259" s="276"/>
      <c r="U259" s="276"/>
      <c r="V259" s="276"/>
      <c r="W259" s="276"/>
    </row>
    <row r="260" spans="1:23" x14ac:dyDescent="0.2">
      <c r="A260" s="274"/>
      <c r="B260" s="274"/>
      <c r="C260" s="274"/>
      <c r="D260" s="274"/>
      <c r="E260" s="274"/>
      <c r="F260" s="274"/>
      <c r="G260" s="274"/>
      <c r="H260" s="274"/>
      <c r="I260" s="274"/>
      <c r="J260" s="274"/>
      <c r="K260" s="274"/>
      <c r="M260" s="273"/>
      <c r="N260" s="273"/>
      <c r="O260" s="273"/>
      <c r="P260" s="273"/>
      <c r="Q260" s="273"/>
      <c r="R260" s="273"/>
      <c r="S260" s="273"/>
      <c r="T260" s="276"/>
      <c r="U260" s="276"/>
      <c r="V260" s="276"/>
      <c r="W260" s="276"/>
    </row>
    <row r="261" spans="1:23" x14ac:dyDescent="0.2">
      <c r="A261" s="274"/>
      <c r="B261" s="274"/>
      <c r="C261" s="274"/>
      <c r="D261" s="274"/>
      <c r="E261" s="274"/>
      <c r="F261" s="274"/>
      <c r="G261" s="274"/>
      <c r="H261" s="274"/>
      <c r="I261" s="274"/>
      <c r="J261" s="274"/>
      <c r="K261" s="274"/>
      <c r="M261" s="273"/>
      <c r="N261" s="273"/>
      <c r="O261" s="273"/>
      <c r="P261" s="273"/>
      <c r="Q261" s="273"/>
      <c r="R261" s="273"/>
      <c r="S261" s="273"/>
      <c r="T261" s="276"/>
      <c r="U261" s="276"/>
      <c r="V261" s="276"/>
      <c r="W261" s="276"/>
    </row>
    <row r="262" spans="1:23" x14ac:dyDescent="0.2">
      <c r="A262" s="274"/>
      <c r="B262" s="274"/>
      <c r="C262" s="274"/>
      <c r="D262" s="274"/>
      <c r="E262" s="274"/>
      <c r="F262" s="274"/>
      <c r="G262" s="274"/>
      <c r="H262" s="274"/>
      <c r="I262" s="274"/>
      <c r="J262" s="274"/>
      <c r="K262" s="274"/>
      <c r="M262" s="273"/>
      <c r="N262" s="273"/>
      <c r="O262" s="273"/>
      <c r="P262" s="273"/>
      <c r="Q262" s="273"/>
      <c r="R262" s="273"/>
      <c r="S262" s="273"/>
      <c r="T262" s="276"/>
      <c r="U262" s="276"/>
      <c r="V262" s="276"/>
      <c r="W262" s="276"/>
    </row>
    <row r="263" spans="1:23" x14ac:dyDescent="0.2">
      <c r="A263" s="274"/>
      <c r="B263" s="274"/>
      <c r="C263" s="274"/>
      <c r="D263" s="274"/>
      <c r="E263" s="274"/>
      <c r="F263" s="274"/>
      <c r="G263" s="274"/>
      <c r="H263" s="274"/>
      <c r="I263" s="274"/>
      <c r="J263" s="274"/>
      <c r="K263" s="274"/>
      <c r="M263" s="273"/>
      <c r="N263" s="273"/>
      <c r="O263" s="273"/>
      <c r="P263" s="273"/>
      <c r="Q263" s="273"/>
      <c r="R263" s="273"/>
      <c r="S263" s="273"/>
      <c r="T263" s="276"/>
      <c r="U263" s="276"/>
      <c r="V263" s="276"/>
      <c r="W263" s="276"/>
    </row>
    <row r="264" spans="1:23" x14ac:dyDescent="0.2">
      <c r="A264" s="274"/>
      <c r="B264" s="274"/>
      <c r="C264" s="274"/>
      <c r="D264" s="274"/>
      <c r="E264" s="274"/>
      <c r="F264" s="274"/>
      <c r="G264" s="274"/>
      <c r="H264" s="274"/>
      <c r="I264" s="274"/>
      <c r="J264" s="274"/>
      <c r="K264" s="274"/>
      <c r="M264" s="273"/>
      <c r="N264" s="273"/>
      <c r="O264" s="273"/>
      <c r="P264" s="273"/>
      <c r="Q264" s="273"/>
      <c r="R264" s="273"/>
      <c r="S264" s="273"/>
      <c r="T264" s="276"/>
      <c r="U264" s="276"/>
      <c r="V264" s="276"/>
      <c r="W264" s="276"/>
    </row>
    <row r="265" spans="1:23" x14ac:dyDescent="0.2">
      <c r="A265" s="274"/>
      <c r="B265" s="274"/>
      <c r="C265" s="274"/>
      <c r="D265" s="274"/>
      <c r="E265" s="274"/>
      <c r="F265" s="274"/>
      <c r="G265" s="274"/>
      <c r="H265" s="274"/>
      <c r="I265" s="274"/>
      <c r="J265" s="274"/>
      <c r="K265" s="274"/>
      <c r="M265" s="273"/>
      <c r="N265" s="273"/>
      <c r="O265" s="273"/>
      <c r="P265" s="273"/>
      <c r="Q265" s="273"/>
      <c r="R265" s="273"/>
      <c r="S265" s="273"/>
      <c r="T265" s="276"/>
      <c r="U265" s="276"/>
      <c r="V265" s="276"/>
      <c r="W265" s="276"/>
    </row>
    <row r="266" spans="1:23" x14ac:dyDescent="0.2">
      <c r="A266" s="274"/>
      <c r="B266" s="274"/>
      <c r="C266" s="274"/>
      <c r="D266" s="274"/>
      <c r="E266" s="274"/>
      <c r="F266" s="274"/>
      <c r="G266" s="274"/>
      <c r="H266" s="274"/>
      <c r="I266" s="274"/>
      <c r="J266" s="274"/>
      <c r="K266" s="274"/>
      <c r="M266" s="273"/>
      <c r="N266" s="273"/>
      <c r="O266" s="273"/>
      <c r="P266" s="273"/>
      <c r="Q266" s="273"/>
      <c r="R266" s="273"/>
      <c r="S266" s="273"/>
      <c r="T266" s="276"/>
      <c r="U266" s="276"/>
      <c r="V266" s="276"/>
      <c r="W266" s="276"/>
    </row>
    <row r="267" spans="1:23" x14ac:dyDescent="0.2">
      <c r="A267" s="274"/>
      <c r="B267" s="274"/>
      <c r="C267" s="274"/>
      <c r="D267" s="274"/>
      <c r="E267" s="274"/>
      <c r="F267" s="274"/>
      <c r="G267" s="274"/>
      <c r="H267" s="274"/>
      <c r="I267" s="274"/>
      <c r="J267" s="274"/>
      <c r="K267" s="274"/>
      <c r="M267" s="273"/>
      <c r="N267" s="273"/>
      <c r="O267" s="273"/>
      <c r="P267" s="273"/>
      <c r="Q267" s="273"/>
      <c r="R267" s="273"/>
      <c r="S267" s="273"/>
      <c r="T267" s="276"/>
      <c r="U267" s="276"/>
      <c r="V267" s="276"/>
      <c r="W267" s="276"/>
    </row>
    <row r="268" spans="1:23" x14ac:dyDescent="0.2">
      <c r="A268" s="274"/>
      <c r="B268" s="274"/>
      <c r="C268" s="274"/>
      <c r="D268" s="274"/>
      <c r="E268" s="274"/>
      <c r="F268" s="274"/>
      <c r="G268" s="274"/>
      <c r="H268" s="274"/>
      <c r="I268" s="274"/>
      <c r="J268" s="274"/>
      <c r="K268" s="274"/>
      <c r="M268" s="273"/>
      <c r="N268" s="273"/>
      <c r="O268" s="273"/>
      <c r="P268" s="273"/>
      <c r="Q268" s="273"/>
      <c r="R268" s="273"/>
      <c r="S268" s="273"/>
      <c r="T268" s="276"/>
      <c r="U268" s="276"/>
      <c r="V268" s="276"/>
      <c r="W268" s="276"/>
    </row>
    <row r="269" spans="1:23" x14ac:dyDescent="0.2">
      <c r="A269" s="274"/>
      <c r="B269" s="274"/>
      <c r="C269" s="274"/>
      <c r="D269" s="274"/>
      <c r="E269" s="274"/>
      <c r="F269" s="274"/>
      <c r="G269" s="274"/>
      <c r="H269" s="274"/>
      <c r="I269" s="274"/>
      <c r="J269" s="274"/>
      <c r="K269" s="274"/>
      <c r="M269" s="273"/>
      <c r="N269" s="273"/>
      <c r="O269" s="273"/>
      <c r="P269" s="273"/>
      <c r="Q269" s="273"/>
      <c r="R269" s="273"/>
      <c r="S269" s="273"/>
      <c r="T269" s="276"/>
      <c r="U269" s="276"/>
      <c r="V269" s="276"/>
      <c r="W269" s="276"/>
    </row>
    <row r="270" spans="1:23" x14ac:dyDescent="0.2">
      <c r="A270" s="274"/>
      <c r="B270" s="274"/>
      <c r="C270" s="274"/>
      <c r="D270" s="274"/>
      <c r="E270" s="274"/>
      <c r="F270" s="274"/>
      <c r="G270" s="274"/>
      <c r="H270" s="274"/>
      <c r="I270" s="274"/>
      <c r="J270" s="274"/>
      <c r="K270" s="274"/>
      <c r="M270" s="273"/>
      <c r="N270" s="273"/>
      <c r="O270" s="273"/>
      <c r="P270" s="273"/>
      <c r="Q270" s="273"/>
      <c r="R270" s="273"/>
      <c r="S270" s="273"/>
      <c r="T270" s="276"/>
      <c r="U270" s="276"/>
      <c r="V270" s="276"/>
      <c r="W270" s="276"/>
    </row>
    <row r="271" spans="1:23" x14ac:dyDescent="0.2">
      <c r="A271" s="274"/>
      <c r="B271" s="274"/>
      <c r="C271" s="274"/>
      <c r="D271" s="274"/>
      <c r="E271" s="274"/>
      <c r="F271" s="274"/>
      <c r="G271" s="274"/>
      <c r="H271" s="274"/>
      <c r="I271" s="274"/>
      <c r="J271" s="274"/>
      <c r="K271" s="274"/>
      <c r="M271" s="273"/>
      <c r="N271" s="273"/>
      <c r="O271" s="273"/>
      <c r="P271" s="273"/>
      <c r="Q271" s="273"/>
      <c r="R271" s="273"/>
      <c r="S271" s="273"/>
      <c r="T271" s="276"/>
      <c r="U271" s="276"/>
      <c r="V271" s="276"/>
      <c r="W271" s="276"/>
    </row>
    <row r="272" spans="1:23" x14ac:dyDescent="0.2">
      <c r="A272" s="274"/>
      <c r="B272" s="274"/>
      <c r="C272" s="274"/>
      <c r="D272" s="274"/>
      <c r="E272" s="274"/>
      <c r="F272" s="274"/>
      <c r="G272" s="274"/>
      <c r="H272" s="274"/>
      <c r="I272" s="274"/>
      <c r="J272" s="274"/>
      <c r="K272" s="274"/>
      <c r="M272" s="273"/>
      <c r="N272" s="273"/>
      <c r="O272" s="273"/>
      <c r="P272" s="273"/>
      <c r="Q272" s="273"/>
      <c r="R272" s="273"/>
      <c r="S272" s="273"/>
      <c r="T272" s="276"/>
      <c r="U272" s="276"/>
      <c r="V272" s="276"/>
      <c r="W272" s="276"/>
    </row>
    <row r="273" spans="1:23" x14ac:dyDescent="0.2">
      <c r="A273" s="274"/>
      <c r="B273" s="274"/>
      <c r="C273" s="274"/>
      <c r="D273" s="274"/>
      <c r="E273" s="274"/>
      <c r="F273" s="274"/>
      <c r="G273" s="274"/>
      <c r="H273" s="274"/>
      <c r="I273" s="274"/>
      <c r="J273" s="274"/>
      <c r="K273" s="274"/>
      <c r="M273" s="273"/>
      <c r="N273" s="273"/>
      <c r="O273" s="273"/>
      <c r="P273" s="273"/>
      <c r="Q273" s="273"/>
      <c r="R273" s="273"/>
      <c r="S273" s="273"/>
      <c r="T273" s="276"/>
      <c r="U273" s="276"/>
      <c r="V273" s="276"/>
      <c r="W273" s="276"/>
    </row>
    <row r="274" spans="1:23" x14ac:dyDescent="0.2">
      <c r="A274" s="274"/>
      <c r="B274" s="274"/>
      <c r="C274" s="274"/>
      <c r="D274" s="274"/>
      <c r="E274" s="274"/>
      <c r="F274" s="274"/>
      <c r="G274" s="274"/>
      <c r="H274" s="274"/>
      <c r="I274" s="274"/>
      <c r="J274" s="274"/>
      <c r="K274" s="274"/>
      <c r="M274" s="273"/>
      <c r="N274" s="273"/>
      <c r="O274" s="273"/>
      <c r="P274" s="273"/>
      <c r="Q274" s="273"/>
      <c r="R274" s="273"/>
      <c r="S274" s="273"/>
      <c r="T274" s="276"/>
      <c r="U274" s="276"/>
      <c r="V274" s="276"/>
      <c r="W274" s="276"/>
    </row>
    <row r="275" spans="1:23" x14ac:dyDescent="0.2">
      <c r="A275" s="274"/>
      <c r="B275" s="274"/>
      <c r="C275" s="274"/>
      <c r="D275" s="274"/>
      <c r="E275" s="274"/>
      <c r="F275" s="274"/>
      <c r="G275" s="274"/>
      <c r="H275" s="274"/>
      <c r="I275" s="274"/>
      <c r="J275" s="274"/>
      <c r="K275" s="274"/>
      <c r="M275" s="273"/>
      <c r="N275" s="273"/>
      <c r="O275" s="273"/>
      <c r="P275" s="273"/>
      <c r="Q275" s="273"/>
      <c r="R275" s="273"/>
      <c r="S275" s="273"/>
      <c r="T275" s="276"/>
      <c r="U275" s="276"/>
      <c r="V275" s="276"/>
      <c r="W275" s="276"/>
    </row>
    <row r="276" spans="1:23" x14ac:dyDescent="0.2">
      <c r="A276" s="274"/>
      <c r="B276" s="274"/>
      <c r="C276" s="274"/>
      <c r="D276" s="274"/>
      <c r="E276" s="274"/>
      <c r="F276" s="274"/>
      <c r="G276" s="274"/>
      <c r="H276" s="274"/>
      <c r="I276" s="274"/>
      <c r="J276" s="274"/>
      <c r="K276" s="274"/>
      <c r="M276" s="273"/>
      <c r="N276" s="273"/>
      <c r="O276" s="273"/>
      <c r="P276" s="273"/>
      <c r="Q276" s="273"/>
      <c r="R276" s="273"/>
      <c r="S276" s="273"/>
      <c r="T276" s="276"/>
      <c r="U276" s="276"/>
      <c r="V276" s="276"/>
      <c r="W276" s="276"/>
    </row>
    <row r="277" spans="1:23" x14ac:dyDescent="0.2">
      <c r="A277" s="274"/>
      <c r="B277" s="274"/>
      <c r="C277" s="274"/>
      <c r="D277" s="274"/>
      <c r="E277" s="274"/>
      <c r="F277" s="274"/>
      <c r="G277" s="274"/>
      <c r="H277" s="274"/>
      <c r="I277" s="274"/>
      <c r="J277" s="274"/>
      <c r="K277" s="274"/>
      <c r="M277" s="273"/>
      <c r="N277" s="273"/>
      <c r="O277" s="273"/>
      <c r="P277" s="273"/>
      <c r="Q277" s="273"/>
      <c r="R277" s="273"/>
      <c r="S277" s="273"/>
      <c r="T277" s="276"/>
      <c r="U277" s="276"/>
      <c r="V277" s="276"/>
      <c r="W277" s="276"/>
    </row>
    <row r="278" spans="1:23" x14ac:dyDescent="0.2">
      <c r="A278" s="274"/>
      <c r="B278" s="274"/>
      <c r="C278" s="274"/>
      <c r="D278" s="274"/>
      <c r="E278" s="274"/>
      <c r="F278" s="274"/>
      <c r="G278" s="274"/>
      <c r="H278" s="274"/>
      <c r="I278" s="274"/>
      <c r="J278" s="274"/>
      <c r="K278" s="274"/>
      <c r="M278" s="273"/>
      <c r="N278" s="273"/>
      <c r="O278" s="273"/>
      <c r="P278" s="273"/>
      <c r="Q278" s="273"/>
      <c r="R278" s="273"/>
      <c r="S278" s="273"/>
      <c r="T278" s="276"/>
      <c r="U278" s="276"/>
      <c r="V278" s="276"/>
      <c r="W278" s="276"/>
    </row>
    <row r="279" spans="1:23" x14ac:dyDescent="0.2">
      <c r="A279" s="274"/>
      <c r="B279" s="274"/>
      <c r="C279" s="274"/>
      <c r="D279" s="274"/>
      <c r="E279" s="274"/>
      <c r="F279" s="274"/>
      <c r="G279" s="274"/>
      <c r="H279" s="274"/>
      <c r="I279" s="274"/>
      <c r="J279" s="274"/>
      <c r="K279" s="274"/>
      <c r="M279" s="273"/>
      <c r="N279" s="273"/>
      <c r="O279" s="273"/>
      <c r="P279" s="273"/>
      <c r="Q279" s="273"/>
      <c r="R279" s="273"/>
      <c r="S279" s="273"/>
      <c r="T279" s="276"/>
      <c r="U279" s="276"/>
      <c r="V279" s="276"/>
      <c r="W279" s="276"/>
    </row>
    <row r="280" spans="1:23" x14ac:dyDescent="0.2">
      <c r="A280" s="274"/>
      <c r="B280" s="274"/>
      <c r="C280" s="274"/>
      <c r="D280" s="274"/>
      <c r="E280" s="274"/>
      <c r="F280" s="274"/>
      <c r="G280" s="274"/>
      <c r="H280" s="274"/>
      <c r="I280" s="274"/>
      <c r="J280" s="274"/>
      <c r="K280" s="274"/>
      <c r="M280" s="273"/>
      <c r="N280" s="273"/>
      <c r="O280" s="273"/>
      <c r="P280" s="273"/>
      <c r="Q280" s="273"/>
      <c r="R280" s="273"/>
      <c r="S280" s="273"/>
      <c r="T280" s="276"/>
      <c r="U280" s="276"/>
      <c r="V280" s="276"/>
      <c r="W280" s="276"/>
    </row>
    <row r="281" spans="1:23" x14ac:dyDescent="0.2">
      <c r="A281" s="274"/>
      <c r="B281" s="274"/>
      <c r="C281" s="274"/>
      <c r="D281" s="274"/>
      <c r="E281" s="274"/>
      <c r="F281" s="274"/>
      <c r="G281" s="274"/>
      <c r="H281" s="274"/>
      <c r="I281" s="274"/>
      <c r="J281" s="274"/>
      <c r="K281" s="274"/>
      <c r="M281" s="273"/>
      <c r="N281" s="273"/>
      <c r="O281" s="273"/>
      <c r="P281" s="273"/>
      <c r="Q281" s="273"/>
      <c r="R281" s="273"/>
      <c r="S281" s="273"/>
      <c r="T281" s="276"/>
      <c r="U281" s="276"/>
      <c r="V281" s="276"/>
      <c r="W281" s="276"/>
    </row>
    <row r="282" spans="1:23" x14ac:dyDescent="0.2">
      <c r="A282" s="274"/>
      <c r="B282" s="274"/>
      <c r="C282" s="274"/>
      <c r="D282" s="274"/>
      <c r="E282" s="274"/>
      <c r="F282" s="274"/>
      <c r="G282" s="274"/>
      <c r="H282" s="274"/>
      <c r="I282" s="274"/>
      <c r="J282" s="274"/>
      <c r="K282" s="274"/>
      <c r="M282" s="273"/>
      <c r="N282" s="273"/>
      <c r="O282" s="273"/>
      <c r="P282" s="273"/>
      <c r="Q282" s="273"/>
      <c r="R282" s="273"/>
      <c r="S282" s="273"/>
      <c r="T282" s="276"/>
      <c r="U282" s="276"/>
      <c r="V282" s="276"/>
      <c r="W282" s="276"/>
    </row>
    <row r="283" spans="1:23" x14ac:dyDescent="0.2">
      <c r="A283" s="274"/>
      <c r="B283" s="274"/>
      <c r="C283" s="274"/>
      <c r="D283" s="274"/>
      <c r="E283" s="274"/>
      <c r="F283" s="274"/>
      <c r="G283" s="274"/>
      <c r="H283" s="274"/>
      <c r="I283" s="274"/>
      <c r="J283" s="274"/>
      <c r="K283" s="274"/>
      <c r="M283" s="273"/>
      <c r="N283" s="273"/>
      <c r="O283" s="273"/>
      <c r="P283" s="273"/>
      <c r="Q283" s="273"/>
      <c r="R283" s="273"/>
      <c r="S283" s="273"/>
      <c r="T283" s="276"/>
      <c r="U283" s="276"/>
      <c r="V283" s="276"/>
      <c r="W283" s="276"/>
    </row>
    <row r="284" spans="1:23" x14ac:dyDescent="0.2">
      <c r="A284" s="274"/>
      <c r="B284" s="274"/>
      <c r="C284" s="274"/>
      <c r="D284" s="274"/>
      <c r="E284" s="274"/>
      <c r="F284" s="274"/>
      <c r="G284" s="274"/>
      <c r="H284" s="274"/>
      <c r="I284" s="274"/>
      <c r="J284" s="274"/>
      <c r="K284" s="274"/>
      <c r="M284" s="273"/>
      <c r="N284" s="273"/>
      <c r="O284" s="273"/>
      <c r="P284" s="273"/>
      <c r="Q284" s="273"/>
      <c r="R284" s="273"/>
      <c r="S284" s="273"/>
      <c r="T284" s="276"/>
      <c r="U284" s="276"/>
      <c r="V284" s="276"/>
      <c r="W284" s="276"/>
    </row>
    <row r="285" spans="1:23" x14ac:dyDescent="0.2">
      <c r="A285" s="274"/>
      <c r="B285" s="274"/>
      <c r="C285" s="274"/>
      <c r="D285" s="274"/>
      <c r="E285" s="274"/>
      <c r="F285" s="274"/>
      <c r="G285" s="274"/>
      <c r="H285" s="274"/>
      <c r="I285" s="274"/>
      <c r="J285" s="274"/>
      <c r="K285" s="274"/>
      <c r="M285" s="273"/>
      <c r="N285" s="273"/>
      <c r="O285" s="273"/>
      <c r="P285" s="273"/>
      <c r="Q285" s="273"/>
      <c r="R285" s="273"/>
      <c r="S285" s="273"/>
      <c r="T285" s="276"/>
      <c r="U285" s="276"/>
      <c r="V285" s="276"/>
      <c r="W285" s="276"/>
    </row>
    <row r="286" spans="1:23" x14ac:dyDescent="0.2">
      <c r="A286" s="274"/>
      <c r="B286" s="274"/>
      <c r="C286" s="274"/>
      <c r="D286" s="274"/>
      <c r="E286" s="274"/>
      <c r="F286" s="274"/>
      <c r="G286" s="274"/>
      <c r="H286" s="274"/>
      <c r="I286" s="274"/>
      <c r="J286" s="274"/>
      <c r="K286" s="274"/>
      <c r="M286" s="273"/>
      <c r="N286" s="273"/>
      <c r="O286" s="273"/>
      <c r="P286" s="273"/>
      <c r="Q286" s="273"/>
      <c r="R286" s="273"/>
      <c r="S286" s="273"/>
      <c r="T286" s="276"/>
      <c r="U286" s="276"/>
      <c r="V286" s="276"/>
      <c r="W286" s="276"/>
    </row>
    <row r="287" spans="1:23" x14ac:dyDescent="0.2">
      <c r="A287" s="274"/>
      <c r="B287" s="274"/>
      <c r="C287" s="274"/>
      <c r="D287" s="274"/>
      <c r="E287" s="274"/>
      <c r="F287" s="274"/>
      <c r="G287" s="274"/>
      <c r="H287" s="274"/>
      <c r="I287" s="274"/>
      <c r="J287" s="274"/>
      <c r="K287" s="274"/>
      <c r="M287" s="273"/>
      <c r="N287" s="273"/>
      <c r="O287" s="273"/>
      <c r="P287" s="273"/>
      <c r="Q287" s="273"/>
      <c r="R287" s="273"/>
      <c r="S287" s="273"/>
      <c r="T287" s="276"/>
      <c r="U287" s="276"/>
      <c r="V287" s="276"/>
      <c r="W287" s="276"/>
    </row>
    <row r="288" spans="1:23" x14ac:dyDescent="0.2">
      <c r="A288" s="274"/>
      <c r="B288" s="274"/>
      <c r="C288" s="274"/>
      <c r="D288" s="274"/>
      <c r="E288" s="274"/>
      <c r="F288" s="274"/>
      <c r="G288" s="274"/>
      <c r="H288" s="274"/>
      <c r="I288" s="274"/>
      <c r="J288" s="274"/>
      <c r="K288" s="274"/>
      <c r="M288" s="273"/>
      <c r="N288" s="273"/>
      <c r="O288" s="273"/>
      <c r="P288" s="273"/>
      <c r="Q288" s="273"/>
      <c r="R288" s="273"/>
      <c r="S288" s="273"/>
      <c r="T288" s="276"/>
      <c r="U288" s="276"/>
      <c r="V288" s="276"/>
      <c r="W288" s="276"/>
    </row>
    <row r="289" spans="1:23" x14ac:dyDescent="0.2">
      <c r="A289" s="274"/>
      <c r="B289" s="274"/>
      <c r="C289" s="274"/>
      <c r="D289" s="274"/>
      <c r="E289" s="274"/>
      <c r="F289" s="274"/>
      <c r="G289" s="274"/>
      <c r="H289" s="274"/>
      <c r="I289" s="274"/>
      <c r="J289" s="274"/>
      <c r="K289" s="274"/>
      <c r="M289" s="273"/>
      <c r="N289" s="273"/>
      <c r="O289" s="273"/>
      <c r="P289" s="273"/>
      <c r="Q289" s="273"/>
      <c r="R289" s="273"/>
      <c r="S289" s="273"/>
      <c r="T289" s="276"/>
      <c r="U289" s="276"/>
      <c r="V289" s="276"/>
      <c r="W289" s="276"/>
    </row>
    <row r="290" spans="1:23" x14ac:dyDescent="0.2">
      <c r="A290" s="274"/>
      <c r="B290" s="274"/>
      <c r="C290" s="274"/>
      <c r="D290" s="274"/>
      <c r="E290" s="274"/>
      <c r="F290" s="274"/>
      <c r="G290" s="274"/>
      <c r="H290" s="274"/>
      <c r="I290" s="274"/>
      <c r="J290" s="274"/>
      <c r="K290" s="274"/>
      <c r="M290" s="273"/>
      <c r="N290" s="273"/>
      <c r="O290" s="273"/>
      <c r="P290" s="273"/>
      <c r="Q290" s="273"/>
      <c r="R290" s="273"/>
      <c r="S290" s="273"/>
      <c r="T290" s="276"/>
      <c r="U290" s="276"/>
      <c r="V290" s="276"/>
      <c r="W290" s="276"/>
    </row>
    <row r="291" spans="1:23" x14ac:dyDescent="0.2">
      <c r="A291" s="274"/>
      <c r="B291" s="274"/>
      <c r="C291" s="274"/>
      <c r="D291" s="274"/>
      <c r="E291" s="274"/>
      <c r="F291" s="274"/>
      <c r="G291" s="274"/>
      <c r="H291" s="274"/>
      <c r="I291" s="274"/>
      <c r="J291" s="274"/>
      <c r="K291" s="274"/>
      <c r="M291" s="273"/>
      <c r="N291" s="273"/>
      <c r="O291" s="273"/>
      <c r="P291" s="273"/>
      <c r="Q291" s="273"/>
      <c r="R291" s="273"/>
      <c r="S291" s="273"/>
      <c r="T291" s="276"/>
      <c r="U291" s="276"/>
      <c r="V291" s="276"/>
      <c r="W291" s="276"/>
    </row>
    <row r="292" spans="1:23" x14ac:dyDescent="0.2">
      <c r="A292" s="274"/>
      <c r="B292" s="274"/>
      <c r="C292" s="274"/>
      <c r="D292" s="274"/>
      <c r="E292" s="274"/>
      <c r="F292" s="274"/>
      <c r="G292" s="274"/>
      <c r="H292" s="274"/>
      <c r="I292" s="274"/>
      <c r="J292" s="274"/>
      <c r="K292" s="274"/>
      <c r="M292" s="273"/>
      <c r="N292" s="273"/>
      <c r="O292" s="273"/>
      <c r="P292" s="273"/>
      <c r="Q292" s="273"/>
      <c r="R292" s="273"/>
      <c r="S292" s="273"/>
      <c r="T292" s="276"/>
      <c r="U292" s="276"/>
      <c r="V292" s="276"/>
      <c r="W292" s="276"/>
    </row>
    <row r="293" spans="1:23" x14ac:dyDescent="0.2">
      <c r="A293" s="274"/>
      <c r="B293" s="274"/>
      <c r="C293" s="274"/>
      <c r="D293" s="274"/>
      <c r="E293" s="274"/>
      <c r="F293" s="274"/>
      <c r="G293" s="274"/>
      <c r="H293" s="274"/>
      <c r="I293" s="274"/>
      <c r="J293" s="274"/>
      <c r="K293" s="274"/>
      <c r="M293" s="273"/>
      <c r="N293" s="273"/>
      <c r="O293" s="273"/>
      <c r="P293" s="273"/>
      <c r="Q293" s="273"/>
      <c r="R293" s="273"/>
      <c r="S293" s="273"/>
      <c r="T293" s="276"/>
      <c r="U293" s="276"/>
      <c r="V293" s="276"/>
      <c r="W293" s="276"/>
    </row>
    <row r="294" spans="1:23" x14ac:dyDescent="0.2">
      <c r="A294" s="274"/>
      <c r="B294" s="274"/>
      <c r="C294" s="274"/>
      <c r="D294" s="274"/>
      <c r="E294" s="274"/>
      <c r="F294" s="274"/>
      <c r="G294" s="274"/>
      <c r="H294" s="274"/>
      <c r="I294" s="274"/>
      <c r="J294" s="274"/>
      <c r="K294" s="274"/>
      <c r="M294" s="273"/>
      <c r="N294" s="273"/>
      <c r="O294" s="273"/>
      <c r="P294" s="273"/>
      <c r="Q294" s="273"/>
      <c r="R294" s="273"/>
      <c r="S294" s="273"/>
      <c r="T294" s="276"/>
      <c r="U294" s="276"/>
      <c r="V294" s="276"/>
      <c r="W294" s="276"/>
    </row>
    <row r="295" spans="1:23" x14ac:dyDescent="0.2">
      <c r="A295" s="274"/>
      <c r="B295" s="274"/>
      <c r="C295" s="274"/>
      <c r="D295" s="274"/>
      <c r="E295" s="274"/>
      <c r="F295" s="274"/>
      <c r="G295" s="274"/>
      <c r="H295" s="274"/>
      <c r="I295" s="274"/>
      <c r="J295" s="274"/>
      <c r="K295" s="274"/>
      <c r="M295" s="273"/>
      <c r="N295" s="273"/>
      <c r="O295" s="273"/>
      <c r="P295" s="273"/>
      <c r="Q295" s="273"/>
      <c r="R295" s="273"/>
      <c r="S295" s="273"/>
      <c r="T295" s="276"/>
      <c r="U295" s="276"/>
      <c r="V295" s="276"/>
      <c r="W295" s="276"/>
    </row>
    <row r="296" spans="1:23" x14ac:dyDescent="0.2">
      <c r="A296" s="274"/>
      <c r="B296" s="274"/>
      <c r="C296" s="274"/>
      <c r="D296" s="274"/>
      <c r="E296" s="274"/>
      <c r="F296" s="274"/>
      <c r="G296" s="274"/>
      <c r="H296" s="274"/>
      <c r="I296" s="274"/>
      <c r="J296" s="274"/>
      <c r="K296" s="274"/>
      <c r="M296" s="273"/>
      <c r="N296" s="273"/>
      <c r="O296" s="273"/>
      <c r="P296" s="273"/>
      <c r="Q296" s="273"/>
      <c r="R296" s="273"/>
      <c r="S296" s="273"/>
      <c r="T296" s="276"/>
      <c r="U296" s="276"/>
      <c r="V296" s="276"/>
      <c r="W296" s="276"/>
    </row>
    <row r="297" spans="1:23" x14ac:dyDescent="0.2">
      <c r="A297" s="274"/>
      <c r="B297" s="274"/>
      <c r="C297" s="274"/>
      <c r="D297" s="274"/>
      <c r="E297" s="274"/>
      <c r="F297" s="274"/>
      <c r="G297" s="274"/>
      <c r="H297" s="274"/>
      <c r="I297" s="274"/>
      <c r="J297" s="274"/>
      <c r="K297" s="274"/>
      <c r="M297" s="273"/>
      <c r="N297" s="273"/>
      <c r="O297" s="273"/>
      <c r="P297" s="273"/>
      <c r="Q297" s="273"/>
      <c r="R297" s="273"/>
      <c r="S297" s="273"/>
      <c r="T297" s="276"/>
      <c r="U297" s="276"/>
      <c r="V297" s="276"/>
      <c r="W297" s="276"/>
    </row>
    <row r="298" spans="1:23" x14ac:dyDescent="0.2">
      <c r="A298" s="274"/>
      <c r="B298" s="274"/>
      <c r="C298" s="274"/>
      <c r="D298" s="274"/>
      <c r="E298" s="274"/>
      <c r="F298" s="274"/>
      <c r="G298" s="274"/>
      <c r="H298" s="274"/>
      <c r="I298" s="274"/>
      <c r="J298" s="274"/>
      <c r="K298" s="274"/>
      <c r="M298" s="273"/>
      <c r="N298" s="273"/>
      <c r="O298" s="273"/>
      <c r="P298" s="273"/>
      <c r="Q298" s="273"/>
      <c r="R298" s="273"/>
      <c r="S298" s="273"/>
      <c r="T298" s="276"/>
      <c r="U298" s="276"/>
      <c r="V298" s="276"/>
      <c r="W298" s="276"/>
    </row>
    <row r="299" spans="1:23" x14ac:dyDescent="0.2">
      <c r="A299" s="274"/>
      <c r="B299" s="274"/>
      <c r="C299" s="274"/>
      <c r="D299" s="274"/>
      <c r="E299" s="274"/>
      <c r="F299" s="274"/>
      <c r="G299" s="274"/>
      <c r="H299" s="274"/>
      <c r="I299" s="274"/>
      <c r="J299" s="274"/>
      <c r="K299" s="274"/>
      <c r="M299" s="273"/>
      <c r="N299" s="273"/>
      <c r="O299" s="273"/>
      <c r="P299" s="273"/>
      <c r="Q299" s="273"/>
      <c r="R299" s="273"/>
      <c r="S299" s="273"/>
      <c r="T299" s="276"/>
      <c r="U299" s="276"/>
      <c r="V299" s="276"/>
      <c r="W299" s="276"/>
    </row>
    <row r="300" spans="1:23" x14ac:dyDescent="0.2">
      <c r="A300" s="274"/>
      <c r="B300" s="274"/>
      <c r="C300" s="274"/>
      <c r="D300" s="274"/>
      <c r="E300" s="274"/>
      <c r="F300" s="274"/>
      <c r="G300" s="274"/>
      <c r="H300" s="274"/>
      <c r="I300" s="274"/>
      <c r="J300" s="274"/>
      <c r="K300" s="274"/>
      <c r="M300" s="273"/>
      <c r="N300" s="273"/>
      <c r="O300" s="273"/>
      <c r="P300" s="273"/>
      <c r="Q300" s="273"/>
      <c r="R300" s="273"/>
      <c r="S300" s="273"/>
      <c r="T300" s="276"/>
      <c r="U300" s="276"/>
      <c r="V300" s="276"/>
      <c r="W300" s="276"/>
    </row>
    <row r="301" spans="1:23" x14ac:dyDescent="0.2">
      <c r="A301" s="274"/>
      <c r="B301" s="274"/>
      <c r="C301" s="274"/>
      <c r="D301" s="274"/>
      <c r="E301" s="274"/>
      <c r="F301" s="274"/>
      <c r="G301" s="274"/>
      <c r="H301" s="274"/>
      <c r="I301" s="274"/>
      <c r="J301" s="274"/>
      <c r="K301" s="274"/>
      <c r="M301" s="273"/>
      <c r="N301" s="273"/>
      <c r="O301" s="273"/>
      <c r="P301" s="273"/>
      <c r="Q301" s="273"/>
      <c r="R301" s="273"/>
      <c r="S301" s="273"/>
      <c r="T301" s="276"/>
      <c r="U301" s="276"/>
      <c r="V301" s="276"/>
      <c r="W301" s="276"/>
    </row>
    <row r="302" spans="1:23" x14ac:dyDescent="0.2">
      <c r="A302" s="274"/>
      <c r="B302" s="274"/>
      <c r="C302" s="274"/>
      <c r="D302" s="274"/>
      <c r="E302" s="274"/>
      <c r="F302" s="274"/>
      <c r="G302" s="274"/>
      <c r="H302" s="274"/>
      <c r="I302" s="274"/>
      <c r="J302" s="274"/>
      <c r="K302" s="274"/>
      <c r="M302" s="273"/>
      <c r="N302" s="273"/>
      <c r="O302" s="273"/>
      <c r="P302" s="273"/>
      <c r="Q302" s="273"/>
      <c r="R302" s="273"/>
      <c r="S302" s="273"/>
      <c r="T302" s="276"/>
      <c r="U302" s="276"/>
      <c r="V302" s="276"/>
      <c r="W302" s="276"/>
    </row>
    <row r="303" spans="1:23" x14ac:dyDescent="0.2">
      <c r="A303" s="274"/>
      <c r="B303" s="274"/>
      <c r="C303" s="274"/>
      <c r="D303" s="274"/>
      <c r="E303" s="274"/>
      <c r="F303" s="274"/>
      <c r="G303" s="274"/>
      <c r="H303" s="274"/>
      <c r="I303" s="274"/>
      <c r="J303" s="274"/>
      <c r="K303" s="274"/>
      <c r="M303" s="273"/>
      <c r="N303" s="273"/>
      <c r="O303" s="273"/>
      <c r="P303" s="273"/>
      <c r="Q303" s="273"/>
      <c r="R303" s="273"/>
      <c r="S303" s="273"/>
      <c r="T303" s="276"/>
      <c r="U303" s="276"/>
      <c r="V303" s="276"/>
      <c r="W303" s="276"/>
    </row>
    <row r="304" spans="1:23" x14ac:dyDescent="0.2">
      <c r="A304" s="274"/>
      <c r="B304" s="274"/>
      <c r="C304" s="274"/>
      <c r="D304" s="274"/>
      <c r="E304" s="274"/>
      <c r="F304" s="274"/>
      <c r="G304" s="274"/>
      <c r="H304" s="274"/>
      <c r="I304" s="274"/>
      <c r="J304" s="274"/>
      <c r="K304" s="274"/>
      <c r="M304" s="273"/>
      <c r="N304" s="273"/>
      <c r="O304" s="273"/>
      <c r="P304" s="273"/>
      <c r="Q304" s="273"/>
      <c r="R304" s="273"/>
      <c r="S304" s="273"/>
      <c r="T304" s="276"/>
      <c r="U304" s="276"/>
      <c r="V304" s="276"/>
      <c r="W304" s="276"/>
    </row>
    <row r="305" spans="1:23" x14ac:dyDescent="0.2">
      <c r="A305" s="274"/>
      <c r="B305" s="274"/>
      <c r="C305" s="274"/>
      <c r="D305" s="274"/>
      <c r="E305" s="274"/>
      <c r="F305" s="274"/>
      <c r="G305" s="274"/>
      <c r="H305" s="274"/>
      <c r="I305" s="274"/>
      <c r="J305" s="274"/>
      <c r="K305" s="274"/>
      <c r="M305" s="273"/>
      <c r="N305" s="273"/>
      <c r="O305" s="273"/>
      <c r="P305" s="273"/>
      <c r="Q305" s="273"/>
      <c r="R305" s="273"/>
      <c r="S305" s="273"/>
      <c r="T305" s="276"/>
      <c r="U305" s="276"/>
      <c r="V305" s="276"/>
      <c r="W305" s="276"/>
    </row>
    <row r="306" spans="1:23" x14ac:dyDescent="0.2">
      <c r="A306" s="274"/>
      <c r="B306" s="274"/>
      <c r="C306" s="274"/>
      <c r="D306" s="274"/>
      <c r="E306" s="274"/>
      <c r="F306" s="274"/>
      <c r="G306" s="274"/>
      <c r="H306" s="274"/>
      <c r="I306" s="274"/>
      <c r="J306" s="274"/>
      <c r="K306" s="274"/>
      <c r="M306" s="273"/>
      <c r="N306" s="273"/>
      <c r="O306" s="273"/>
      <c r="P306" s="273"/>
      <c r="Q306" s="273"/>
      <c r="R306" s="273"/>
      <c r="S306" s="273"/>
      <c r="T306" s="276"/>
      <c r="U306" s="276"/>
      <c r="V306" s="276"/>
      <c r="W306" s="276"/>
    </row>
    <row r="307" spans="1:23" x14ac:dyDescent="0.2">
      <c r="A307" s="274"/>
      <c r="B307" s="274"/>
      <c r="C307" s="274"/>
      <c r="D307" s="274"/>
      <c r="E307" s="274"/>
      <c r="F307" s="274"/>
      <c r="G307" s="274"/>
      <c r="H307" s="274"/>
      <c r="I307" s="274"/>
      <c r="J307" s="274"/>
      <c r="K307" s="274"/>
      <c r="M307" s="273"/>
      <c r="N307" s="273"/>
      <c r="O307" s="273"/>
      <c r="P307" s="273"/>
      <c r="Q307" s="273"/>
      <c r="R307" s="273"/>
      <c r="S307" s="273"/>
      <c r="T307" s="276"/>
      <c r="U307" s="276"/>
      <c r="V307" s="276"/>
      <c r="W307" s="276"/>
    </row>
    <row r="308" spans="1:23" x14ac:dyDescent="0.2">
      <c r="A308" s="274"/>
      <c r="B308" s="274"/>
      <c r="C308" s="274"/>
      <c r="D308" s="274"/>
      <c r="E308" s="274"/>
      <c r="F308" s="274"/>
      <c r="G308" s="274"/>
      <c r="H308" s="274"/>
      <c r="I308" s="274"/>
      <c r="J308" s="274"/>
      <c r="K308" s="274"/>
      <c r="M308" s="273"/>
      <c r="N308" s="273"/>
      <c r="O308" s="273"/>
      <c r="P308" s="273"/>
      <c r="Q308" s="273"/>
      <c r="R308" s="273"/>
      <c r="S308" s="273"/>
      <c r="T308" s="276"/>
      <c r="U308" s="276"/>
      <c r="V308" s="276"/>
      <c r="W308" s="276"/>
    </row>
    <row r="309" spans="1:23" x14ac:dyDescent="0.2">
      <c r="A309" s="274"/>
      <c r="B309" s="274"/>
      <c r="C309" s="274"/>
      <c r="D309" s="274"/>
      <c r="E309" s="274"/>
      <c r="F309" s="274"/>
      <c r="G309" s="274"/>
      <c r="H309" s="274"/>
      <c r="I309" s="274"/>
      <c r="J309" s="274"/>
      <c r="K309" s="274"/>
      <c r="M309" s="273"/>
      <c r="N309" s="273"/>
      <c r="O309" s="273"/>
      <c r="P309" s="273"/>
      <c r="Q309" s="273"/>
      <c r="R309" s="273"/>
      <c r="S309" s="273"/>
      <c r="T309" s="276"/>
      <c r="U309" s="276"/>
      <c r="V309" s="276"/>
      <c r="W309" s="276"/>
    </row>
    <row r="310" spans="1:23" x14ac:dyDescent="0.2">
      <c r="A310" s="274"/>
      <c r="B310" s="274"/>
      <c r="C310" s="274"/>
      <c r="D310" s="274"/>
      <c r="E310" s="274"/>
      <c r="F310" s="274"/>
      <c r="G310" s="274"/>
      <c r="H310" s="274"/>
      <c r="I310" s="274"/>
      <c r="J310" s="274"/>
      <c r="K310" s="274"/>
      <c r="M310" s="273"/>
      <c r="N310" s="273"/>
      <c r="O310" s="273"/>
      <c r="P310" s="273"/>
      <c r="Q310" s="273"/>
      <c r="R310" s="273"/>
      <c r="S310" s="273"/>
      <c r="T310" s="276"/>
      <c r="U310" s="276"/>
      <c r="V310" s="276"/>
      <c r="W310" s="276"/>
    </row>
    <row r="311" spans="1:23" x14ac:dyDescent="0.2">
      <c r="A311" s="274"/>
      <c r="B311" s="274"/>
      <c r="C311" s="274"/>
      <c r="D311" s="274"/>
      <c r="E311" s="274"/>
      <c r="F311" s="274"/>
      <c r="G311" s="274"/>
      <c r="H311" s="274"/>
      <c r="I311" s="274"/>
      <c r="J311" s="274"/>
      <c r="K311" s="274"/>
      <c r="M311" s="273"/>
      <c r="N311" s="273"/>
      <c r="O311" s="273"/>
      <c r="P311" s="273"/>
      <c r="Q311" s="273"/>
      <c r="R311" s="273"/>
      <c r="S311" s="273"/>
      <c r="T311" s="276"/>
      <c r="U311" s="276"/>
      <c r="V311" s="276"/>
      <c r="W311" s="276"/>
    </row>
    <row r="312" spans="1:23" x14ac:dyDescent="0.2">
      <c r="A312" s="274"/>
      <c r="B312" s="274"/>
      <c r="C312" s="274"/>
      <c r="D312" s="274"/>
      <c r="E312" s="274"/>
      <c r="F312" s="274"/>
      <c r="G312" s="274"/>
      <c r="H312" s="274"/>
      <c r="I312" s="274"/>
      <c r="J312" s="274"/>
      <c r="K312" s="274"/>
      <c r="M312" s="273"/>
      <c r="N312" s="273"/>
      <c r="O312" s="273"/>
      <c r="P312" s="273"/>
      <c r="Q312" s="273"/>
      <c r="R312" s="273"/>
      <c r="S312" s="273"/>
      <c r="T312" s="276"/>
      <c r="U312" s="276"/>
      <c r="V312" s="276"/>
      <c r="W312" s="276"/>
    </row>
    <row r="313" spans="1:23" x14ac:dyDescent="0.2">
      <c r="A313" s="274"/>
      <c r="B313" s="274"/>
      <c r="C313" s="274"/>
      <c r="D313" s="274"/>
      <c r="E313" s="274"/>
      <c r="F313" s="274"/>
      <c r="G313" s="274"/>
      <c r="H313" s="274"/>
      <c r="I313" s="274"/>
      <c r="J313" s="274"/>
      <c r="K313" s="274"/>
      <c r="M313" s="273"/>
      <c r="N313" s="273"/>
      <c r="O313" s="273"/>
      <c r="P313" s="273"/>
      <c r="Q313" s="273"/>
      <c r="R313" s="273"/>
      <c r="S313" s="273"/>
      <c r="T313" s="276"/>
      <c r="U313" s="276"/>
      <c r="V313" s="276"/>
      <c r="W313" s="276"/>
    </row>
    <row r="314" spans="1:23" x14ac:dyDescent="0.2">
      <c r="A314" s="274"/>
      <c r="B314" s="274"/>
      <c r="C314" s="274"/>
      <c r="D314" s="274"/>
      <c r="E314" s="274"/>
      <c r="F314" s="274"/>
      <c r="G314" s="274"/>
      <c r="H314" s="274"/>
      <c r="I314" s="274"/>
      <c r="J314" s="274"/>
      <c r="K314" s="274"/>
      <c r="M314" s="273"/>
      <c r="N314" s="273"/>
      <c r="O314" s="273"/>
      <c r="P314" s="273"/>
      <c r="Q314" s="273"/>
      <c r="R314" s="273"/>
      <c r="S314" s="273"/>
      <c r="T314" s="276"/>
      <c r="U314" s="276"/>
      <c r="V314" s="276"/>
      <c r="W314" s="276"/>
    </row>
    <row r="315" spans="1:23" x14ac:dyDescent="0.2">
      <c r="A315" s="274"/>
      <c r="B315" s="274"/>
      <c r="C315" s="274"/>
      <c r="D315" s="274"/>
      <c r="E315" s="274"/>
      <c r="F315" s="274"/>
      <c r="G315" s="274"/>
      <c r="H315" s="274"/>
      <c r="I315" s="274"/>
      <c r="J315" s="274"/>
      <c r="K315" s="274"/>
      <c r="M315" s="273"/>
      <c r="N315" s="273"/>
      <c r="O315" s="273"/>
      <c r="P315" s="273"/>
      <c r="Q315" s="273"/>
      <c r="R315" s="273"/>
      <c r="S315" s="273"/>
      <c r="T315" s="276"/>
      <c r="U315" s="276"/>
      <c r="V315" s="276"/>
      <c r="W315" s="276"/>
    </row>
    <row r="316" spans="1:23" x14ac:dyDescent="0.2">
      <c r="A316" s="274"/>
      <c r="B316" s="274"/>
      <c r="C316" s="274"/>
      <c r="D316" s="274"/>
      <c r="E316" s="274"/>
      <c r="F316" s="274"/>
      <c r="G316" s="274"/>
      <c r="H316" s="274"/>
      <c r="I316" s="274"/>
      <c r="J316" s="274"/>
      <c r="K316" s="274"/>
      <c r="M316" s="273"/>
      <c r="N316" s="273"/>
      <c r="O316" s="273"/>
      <c r="P316" s="273"/>
      <c r="Q316" s="273"/>
      <c r="R316" s="273"/>
      <c r="S316" s="273"/>
      <c r="T316" s="276"/>
      <c r="U316" s="276"/>
      <c r="V316" s="276"/>
      <c r="W316" s="276"/>
    </row>
    <row r="317" spans="1:23" x14ac:dyDescent="0.2">
      <c r="A317" s="274"/>
      <c r="B317" s="274"/>
      <c r="C317" s="274"/>
      <c r="D317" s="274"/>
      <c r="E317" s="274"/>
      <c r="F317" s="274"/>
      <c r="G317" s="274"/>
      <c r="H317" s="274"/>
      <c r="I317" s="274"/>
      <c r="J317" s="274"/>
      <c r="K317" s="274"/>
      <c r="M317" s="273"/>
      <c r="N317" s="273"/>
      <c r="O317" s="273"/>
      <c r="P317" s="273"/>
      <c r="Q317" s="273"/>
      <c r="R317" s="273"/>
      <c r="S317" s="273"/>
      <c r="T317" s="276"/>
      <c r="U317" s="276"/>
      <c r="V317" s="276"/>
      <c r="W317" s="276"/>
    </row>
    <row r="318" spans="1:23" x14ac:dyDescent="0.2">
      <c r="A318" s="274"/>
      <c r="B318" s="274"/>
      <c r="C318" s="274"/>
      <c r="D318" s="274"/>
      <c r="E318" s="274"/>
      <c r="F318" s="274"/>
      <c r="G318" s="274"/>
      <c r="H318" s="274"/>
      <c r="I318" s="274"/>
      <c r="J318" s="274"/>
      <c r="K318" s="274"/>
      <c r="M318" s="273"/>
      <c r="N318" s="273"/>
      <c r="O318" s="273"/>
      <c r="P318" s="273"/>
      <c r="Q318" s="273"/>
      <c r="R318" s="273"/>
      <c r="S318" s="273"/>
      <c r="T318" s="276"/>
      <c r="U318" s="276"/>
      <c r="V318" s="276"/>
      <c r="W318" s="276"/>
    </row>
    <row r="319" spans="1:23" x14ac:dyDescent="0.2">
      <c r="A319" s="274"/>
      <c r="B319" s="274"/>
      <c r="C319" s="274"/>
      <c r="D319" s="274"/>
      <c r="E319" s="274"/>
      <c r="F319" s="274"/>
      <c r="G319" s="274"/>
      <c r="H319" s="274"/>
      <c r="I319" s="274"/>
      <c r="J319" s="274"/>
      <c r="K319" s="274"/>
      <c r="M319" s="273"/>
      <c r="N319" s="273"/>
      <c r="O319" s="273"/>
      <c r="P319" s="273"/>
      <c r="Q319" s="273"/>
      <c r="R319" s="273"/>
      <c r="S319" s="273"/>
      <c r="T319" s="276"/>
      <c r="U319" s="276"/>
      <c r="V319" s="276"/>
      <c r="W319" s="276"/>
    </row>
    <row r="320" spans="1:23" x14ac:dyDescent="0.2">
      <c r="A320" s="274"/>
      <c r="B320" s="274"/>
      <c r="C320" s="274"/>
      <c r="D320" s="274"/>
      <c r="E320" s="274"/>
      <c r="F320" s="274"/>
      <c r="G320" s="274"/>
      <c r="H320" s="274"/>
      <c r="I320" s="274"/>
      <c r="J320" s="274"/>
      <c r="K320" s="274"/>
      <c r="M320" s="273"/>
      <c r="N320" s="273"/>
      <c r="O320" s="273"/>
      <c r="P320" s="273"/>
      <c r="Q320" s="273"/>
      <c r="R320" s="273"/>
      <c r="S320" s="273"/>
      <c r="T320" s="276"/>
      <c r="U320" s="276"/>
      <c r="V320" s="276"/>
      <c r="W320" s="276"/>
    </row>
    <row r="321" spans="1:23" x14ac:dyDescent="0.2">
      <c r="A321" s="274"/>
      <c r="B321" s="274"/>
      <c r="C321" s="274"/>
      <c r="D321" s="274"/>
      <c r="E321" s="274"/>
      <c r="F321" s="274"/>
      <c r="G321" s="274"/>
      <c r="H321" s="274"/>
      <c r="I321" s="274"/>
      <c r="J321" s="274"/>
      <c r="K321" s="274"/>
      <c r="M321" s="273"/>
      <c r="N321" s="273"/>
      <c r="O321" s="273"/>
      <c r="P321" s="273"/>
      <c r="Q321" s="273"/>
      <c r="R321" s="273"/>
      <c r="S321" s="273"/>
      <c r="T321" s="276"/>
      <c r="U321" s="276"/>
      <c r="V321" s="276"/>
      <c r="W321" s="276"/>
    </row>
    <row r="322" spans="1:23" x14ac:dyDescent="0.2">
      <c r="A322" s="274"/>
      <c r="B322" s="274"/>
      <c r="C322" s="274"/>
      <c r="D322" s="274"/>
      <c r="E322" s="274"/>
      <c r="F322" s="274"/>
      <c r="G322" s="274"/>
      <c r="H322" s="274"/>
      <c r="I322" s="274"/>
      <c r="J322" s="274"/>
      <c r="K322" s="274"/>
      <c r="M322" s="273"/>
      <c r="N322" s="273"/>
      <c r="O322" s="273"/>
      <c r="P322" s="273"/>
      <c r="Q322" s="273"/>
      <c r="R322" s="273"/>
      <c r="S322" s="273"/>
      <c r="T322" s="276"/>
      <c r="U322" s="276"/>
      <c r="V322" s="276"/>
      <c r="W322" s="276"/>
    </row>
    <row r="323" spans="1:23" x14ac:dyDescent="0.2">
      <c r="A323" s="274"/>
      <c r="B323" s="274"/>
      <c r="C323" s="274"/>
      <c r="D323" s="274"/>
      <c r="E323" s="274"/>
      <c r="F323" s="274"/>
      <c r="G323" s="274"/>
      <c r="H323" s="274"/>
      <c r="I323" s="274"/>
      <c r="J323" s="274"/>
      <c r="K323" s="274"/>
      <c r="M323" s="273"/>
      <c r="N323" s="273"/>
      <c r="O323" s="273"/>
      <c r="P323" s="273"/>
      <c r="Q323" s="273"/>
      <c r="R323" s="273"/>
      <c r="S323" s="273"/>
      <c r="T323" s="276"/>
      <c r="U323" s="276"/>
      <c r="V323" s="276"/>
      <c r="W323" s="276"/>
    </row>
    <row r="324" spans="1:23" x14ac:dyDescent="0.2">
      <c r="A324" s="274"/>
      <c r="B324" s="274"/>
      <c r="C324" s="274"/>
      <c r="D324" s="274"/>
      <c r="E324" s="274"/>
      <c r="F324" s="274"/>
      <c r="G324" s="274"/>
      <c r="H324" s="274"/>
      <c r="I324" s="274"/>
      <c r="J324" s="274"/>
      <c r="K324" s="274"/>
      <c r="M324" s="273"/>
      <c r="N324" s="273"/>
      <c r="O324" s="273"/>
      <c r="P324" s="273"/>
      <c r="Q324" s="273"/>
      <c r="R324" s="273"/>
      <c r="S324" s="273"/>
      <c r="T324" s="276"/>
      <c r="U324" s="276"/>
      <c r="V324" s="276"/>
      <c r="W324" s="276"/>
    </row>
    <row r="325" spans="1:23" x14ac:dyDescent="0.2">
      <c r="A325" s="274"/>
      <c r="B325" s="274"/>
      <c r="C325" s="274"/>
      <c r="D325" s="274"/>
      <c r="E325" s="274"/>
      <c r="F325" s="274"/>
      <c r="G325" s="274"/>
      <c r="H325" s="274"/>
      <c r="I325" s="274"/>
      <c r="J325" s="274"/>
      <c r="K325" s="274"/>
      <c r="M325" s="273"/>
      <c r="N325" s="273"/>
      <c r="O325" s="273"/>
      <c r="P325" s="273"/>
      <c r="Q325" s="273"/>
      <c r="R325" s="273"/>
      <c r="S325" s="273"/>
      <c r="T325" s="276"/>
      <c r="U325" s="276"/>
      <c r="V325" s="276"/>
      <c r="W325" s="276"/>
    </row>
    <row r="326" spans="1:23" x14ac:dyDescent="0.2">
      <c r="A326" s="274"/>
      <c r="B326" s="274"/>
      <c r="C326" s="274"/>
      <c r="D326" s="274"/>
      <c r="E326" s="274"/>
      <c r="F326" s="274"/>
      <c r="G326" s="274"/>
      <c r="H326" s="274"/>
      <c r="I326" s="274"/>
      <c r="J326" s="274"/>
      <c r="K326" s="274"/>
      <c r="M326" s="273"/>
      <c r="N326" s="273"/>
      <c r="O326" s="273"/>
      <c r="P326" s="273"/>
      <c r="Q326" s="273"/>
      <c r="R326" s="273"/>
      <c r="S326" s="273"/>
      <c r="T326" s="276"/>
      <c r="U326" s="276"/>
      <c r="V326" s="276"/>
      <c r="W326" s="276"/>
    </row>
    <row r="327" spans="1:23" x14ac:dyDescent="0.2">
      <c r="A327" s="274"/>
      <c r="B327" s="274"/>
      <c r="C327" s="274"/>
      <c r="D327" s="274"/>
      <c r="E327" s="274"/>
      <c r="F327" s="274"/>
      <c r="G327" s="274"/>
      <c r="H327" s="274"/>
      <c r="I327" s="274"/>
      <c r="J327" s="274"/>
      <c r="K327" s="274"/>
      <c r="M327" s="273"/>
      <c r="N327" s="273"/>
      <c r="O327" s="273"/>
      <c r="P327" s="273"/>
      <c r="Q327" s="273"/>
      <c r="R327" s="273"/>
      <c r="S327" s="273"/>
      <c r="T327" s="276"/>
      <c r="U327" s="276"/>
      <c r="V327" s="276"/>
      <c r="W327" s="276"/>
    </row>
    <row r="328" spans="1:23" x14ac:dyDescent="0.2">
      <c r="A328" s="274"/>
      <c r="B328" s="274"/>
      <c r="C328" s="274"/>
      <c r="D328" s="274"/>
      <c r="E328" s="274"/>
      <c r="F328" s="274"/>
      <c r="G328" s="274"/>
      <c r="H328" s="274"/>
      <c r="I328" s="274"/>
      <c r="J328" s="274"/>
      <c r="K328" s="274"/>
      <c r="M328" s="273"/>
      <c r="N328" s="273"/>
      <c r="O328" s="273"/>
      <c r="P328" s="273"/>
      <c r="Q328" s="273"/>
      <c r="R328" s="273"/>
      <c r="S328" s="273"/>
      <c r="T328" s="276"/>
      <c r="U328" s="276"/>
      <c r="V328" s="276"/>
      <c r="W328" s="276"/>
    </row>
    <row r="329" spans="1:23" x14ac:dyDescent="0.2">
      <c r="A329" s="274"/>
      <c r="B329" s="274"/>
      <c r="C329" s="274"/>
      <c r="D329" s="274"/>
      <c r="E329" s="274"/>
      <c r="F329" s="274"/>
      <c r="G329" s="274"/>
      <c r="H329" s="274"/>
      <c r="I329" s="274"/>
      <c r="J329" s="274"/>
      <c r="K329" s="274"/>
      <c r="M329" s="273"/>
      <c r="N329" s="273"/>
      <c r="O329" s="273"/>
      <c r="P329" s="273"/>
      <c r="Q329" s="273"/>
      <c r="R329" s="273"/>
      <c r="S329" s="273"/>
      <c r="T329" s="276"/>
      <c r="U329" s="276"/>
      <c r="V329" s="276"/>
      <c r="W329" s="276"/>
    </row>
    <row r="330" spans="1:23" x14ac:dyDescent="0.2">
      <c r="A330" s="274"/>
      <c r="B330" s="274"/>
      <c r="C330" s="274"/>
      <c r="D330" s="274"/>
      <c r="E330" s="274"/>
      <c r="F330" s="274"/>
      <c r="G330" s="274"/>
      <c r="H330" s="274"/>
      <c r="I330" s="274"/>
      <c r="J330" s="274"/>
      <c r="K330" s="274"/>
      <c r="M330" s="273"/>
      <c r="N330" s="273"/>
      <c r="O330" s="273"/>
      <c r="P330" s="273"/>
      <c r="Q330" s="273"/>
      <c r="R330" s="273"/>
      <c r="S330" s="273"/>
      <c r="T330" s="276"/>
      <c r="U330" s="276"/>
      <c r="V330" s="276"/>
      <c r="W330" s="276"/>
    </row>
    <row r="331" spans="1:23" x14ac:dyDescent="0.2">
      <c r="A331" s="274"/>
      <c r="B331" s="274"/>
      <c r="C331" s="274"/>
      <c r="D331" s="274"/>
      <c r="E331" s="274"/>
      <c r="F331" s="274"/>
      <c r="G331" s="274"/>
      <c r="H331" s="274"/>
      <c r="I331" s="274"/>
      <c r="J331" s="274"/>
      <c r="K331" s="274"/>
      <c r="M331" s="273"/>
      <c r="N331" s="273"/>
      <c r="O331" s="273"/>
      <c r="P331" s="273"/>
      <c r="Q331" s="273"/>
      <c r="R331" s="273"/>
      <c r="S331" s="273"/>
      <c r="T331" s="276"/>
      <c r="U331" s="276"/>
      <c r="V331" s="276"/>
      <c r="W331" s="276"/>
    </row>
    <row r="332" spans="1:23" x14ac:dyDescent="0.2">
      <c r="A332" s="274"/>
      <c r="B332" s="274"/>
      <c r="C332" s="274"/>
      <c r="D332" s="274"/>
      <c r="E332" s="274"/>
      <c r="F332" s="274"/>
      <c r="G332" s="274"/>
      <c r="H332" s="274"/>
      <c r="I332" s="274"/>
      <c r="J332" s="274"/>
      <c r="K332" s="274"/>
      <c r="M332" s="273"/>
      <c r="N332" s="273"/>
      <c r="O332" s="273"/>
      <c r="P332" s="273"/>
      <c r="Q332" s="273"/>
      <c r="R332" s="273"/>
      <c r="S332" s="273"/>
      <c r="T332" s="276"/>
      <c r="U332" s="276"/>
      <c r="V332" s="276"/>
      <c r="W332" s="276"/>
    </row>
    <row r="333" spans="1:23" x14ac:dyDescent="0.2">
      <c r="A333" s="274"/>
      <c r="B333" s="274"/>
      <c r="C333" s="274"/>
      <c r="D333" s="274"/>
      <c r="E333" s="274"/>
      <c r="F333" s="274"/>
      <c r="G333" s="274"/>
      <c r="H333" s="274"/>
      <c r="I333" s="274"/>
      <c r="J333" s="274"/>
      <c r="K333" s="274"/>
      <c r="M333" s="273"/>
      <c r="N333" s="273"/>
      <c r="O333" s="273"/>
      <c r="P333" s="273"/>
      <c r="Q333" s="273"/>
      <c r="R333" s="273"/>
      <c r="S333" s="273"/>
      <c r="T333" s="276"/>
      <c r="U333" s="276"/>
      <c r="V333" s="276"/>
      <c r="W333" s="276"/>
    </row>
    <row r="334" spans="1:23" x14ac:dyDescent="0.2">
      <c r="A334" s="274"/>
      <c r="B334" s="274"/>
      <c r="C334" s="274"/>
      <c r="D334" s="274"/>
      <c r="E334" s="274"/>
      <c r="F334" s="274"/>
      <c r="G334" s="274"/>
      <c r="H334" s="274"/>
      <c r="I334" s="274"/>
      <c r="J334" s="274"/>
      <c r="K334" s="274"/>
      <c r="M334" s="273"/>
      <c r="N334" s="273"/>
      <c r="O334" s="273"/>
      <c r="P334" s="273"/>
      <c r="Q334" s="273"/>
      <c r="R334" s="273"/>
      <c r="S334" s="273"/>
      <c r="T334" s="276"/>
      <c r="U334" s="276"/>
      <c r="V334" s="276"/>
      <c r="W334" s="276"/>
    </row>
    <row r="335" spans="1:23" x14ac:dyDescent="0.2">
      <c r="A335" s="274"/>
      <c r="B335" s="274"/>
      <c r="C335" s="274"/>
      <c r="D335" s="274"/>
      <c r="E335" s="274"/>
      <c r="F335" s="274"/>
      <c r="G335" s="274"/>
      <c r="H335" s="274"/>
      <c r="I335" s="274"/>
      <c r="J335" s="274"/>
      <c r="K335" s="274"/>
      <c r="M335" s="273"/>
      <c r="N335" s="273"/>
      <c r="O335" s="273"/>
      <c r="P335" s="273"/>
      <c r="Q335" s="273"/>
      <c r="R335" s="273"/>
      <c r="S335" s="273"/>
      <c r="T335" s="276"/>
      <c r="U335" s="276"/>
      <c r="V335" s="276"/>
      <c r="W335" s="276"/>
    </row>
    <row r="336" spans="1:23" x14ac:dyDescent="0.2">
      <c r="A336" s="274"/>
      <c r="B336" s="274"/>
      <c r="C336" s="274"/>
      <c r="D336" s="274"/>
      <c r="E336" s="274"/>
      <c r="F336" s="274"/>
      <c r="G336" s="274"/>
      <c r="H336" s="274"/>
      <c r="I336" s="274"/>
      <c r="J336" s="274"/>
      <c r="K336" s="274"/>
      <c r="M336" s="273"/>
      <c r="N336" s="273"/>
      <c r="O336" s="273"/>
      <c r="P336" s="273"/>
      <c r="Q336" s="273"/>
      <c r="R336" s="273"/>
      <c r="S336" s="273"/>
      <c r="T336" s="276"/>
      <c r="U336" s="276"/>
      <c r="V336" s="276"/>
      <c r="W336" s="276"/>
    </row>
    <row r="337" spans="1:23" x14ac:dyDescent="0.2">
      <c r="A337" s="274"/>
      <c r="B337" s="274"/>
      <c r="C337" s="274"/>
      <c r="D337" s="274"/>
      <c r="E337" s="274"/>
      <c r="F337" s="274"/>
      <c r="G337" s="274"/>
      <c r="H337" s="274"/>
      <c r="I337" s="274"/>
      <c r="J337" s="274"/>
      <c r="K337" s="274"/>
      <c r="M337" s="273"/>
      <c r="N337" s="273"/>
      <c r="O337" s="273"/>
      <c r="P337" s="273"/>
      <c r="Q337" s="273"/>
      <c r="R337" s="273"/>
      <c r="S337" s="273"/>
      <c r="T337" s="276"/>
      <c r="U337" s="276"/>
      <c r="V337" s="276"/>
      <c r="W337" s="276"/>
    </row>
    <row r="338" spans="1:23" x14ac:dyDescent="0.2">
      <c r="A338" s="274"/>
      <c r="B338" s="274"/>
      <c r="C338" s="274"/>
      <c r="D338" s="274"/>
      <c r="E338" s="274"/>
      <c r="F338" s="274"/>
      <c r="G338" s="274"/>
      <c r="H338" s="274"/>
      <c r="I338" s="274"/>
      <c r="J338" s="274"/>
      <c r="K338" s="274"/>
      <c r="M338" s="273"/>
      <c r="N338" s="273"/>
      <c r="O338" s="273"/>
      <c r="P338" s="273"/>
      <c r="Q338" s="273"/>
      <c r="R338" s="273"/>
      <c r="S338" s="273"/>
      <c r="T338" s="276"/>
      <c r="U338" s="276"/>
      <c r="V338" s="276"/>
      <c r="W338" s="276"/>
    </row>
    <row r="339" spans="1:23" x14ac:dyDescent="0.2">
      <c r="A339" s="274"/>
      <c r="B339" s="274"/>
      <c r="C339" s="274"/>
      <c r="D339" s="274"/>
      <c r="E339" s="274"/>
      <c r="F339" s="274"/>
      <c r="G339" s="274"/>
      <c r="H339" s="274"/>
      <c r="I339" s="274"/>
      <c r="J339" s="274"/>
      <c r="K339" s="274"/>
      <c r="M339" s="273"/>
      <c r="N339" s="273"/>
      <c r="O339" s="273"/>
      <c r="P339" s="273"/>
      <c r="Q339" s="273"/>
      <c r="R339" s="273"/>
      <c r="S339" s="273"/>
      <c r="T339" s="276"/>
      <c r="U339" s="276"/>
      <c r="V339" s="276"/>
      <c r="W339" s="276"/>
    </row>
    <row r="340" spans="1:23" x14ac:dyDescent="0.2">
      <c r="A340" s="274"/>
      <c r="B340" s="274"/>
      <c r="C340" s="274"/>
      <c r="D340" s="274"/>
      <c r="E340" s="274"/>
      <c r="F340" s="274"/>
      <c r="G340" s="274"/>
      <c r="H340" s="274"/>
      <c r="I340" s="274"/>
      <c r="J340" s="274"/>
      <c r="K340" s="274"/>
      <c r="M340" s="273"/>
      <c r="N340" s="273"/>
      <c r="O340" s="273"/>
      <c r="P340" s="273"/>
      <c r="Q340" s="273"/>
      <c r="R340" s="273"/>
      <c r="S340" s="273"/>
      <c r="T340" s="276"/>
      <c r="U340" s="276"/>
      <c r="V340" s="276"/>
      <c r="W340" s="276"/>
    </row>
    <row r="341" spans="1:23" x14ac:dyDescent="0.2">
      <c r="A341" s="274"/>
      <c r="B341" s="274"/>
      <c r="C341" s="274"/>
      <c r="D341" s="274"/>
      <c r="E341" s="274"/>
      <c r="F341" s="274"/>
      <c r="G341" s="274"/>
      <c r="H341" s="274"/>
      <c r="I341" s="274"/>
      <c r="J341" s="274"/>
      <c r="K341" s="274"/>
      <c r="M341" s="273"/>
      <c r="N341" s="273"/>
      <c r="O341" s="273"/>
      <c r="P341" s="273"/>
      <c r="Q341" s="273"/>
      <c r="R341" s="273"/>
      <c r="S341" s="273"/>
      <c r="T341" s="276"/>
      <c r="U341" s="276"/>
      <c r="V341" s="276"/>
      <c r="W341" s="276"/>
    </row>
    <row r="342" spans="1:23" x14ac:dyDescent="0.2">
      <c r="A342" s="274"/>
      <c r="B342" s="274"/>
      <c r="C342" s="274"/>
      <c r="D342" s="274"/>
      <c r="E342" s="274"/>
      <c r="F342" s="274"/>
      <c r="G342" s="274"/>
      <c r="H342" s="274"/>
      <c r="I342" s="274"/>
      <c r="J342" s="274"/>
      <c r="K342" s="274"/>
      <c r="M342" s="273"/>
      <c r="N342" s="273"/>
      <c r="O342" s="273"/>
      <c r="P342" s="273"/>
      <c r="Q342" s="273"/>
      <c r="R342" s="273"/>
      <c r="S342" s="273"/>
      <c r="T342" s="276"/>
      <c r="U342" s="276"/>
      <c r="V342" s="276"/>
      <c r="W342" s="276"/>
    </row>
    <row r="343" spans="1:23" x14ac:dyDescent="0.2">
      <c r="A343" s="274"/>
      <c r="B343" s="274"/>
      <c r="C343" s="274"/>
      <c r="D343" s="274"/>
      <c r="E343" s="274"/>
      <c r="F343" s="274"/>
      <c r="G343" s="274"/>
      <c r="H343" s="274"/>
      <c r="I343" s="274"/>
      <c r="J343" s="274"/>
      <c r="K343" s="274"/>
      <c r="M343" s="273"/>
      <c r="N343" s="273"/>
      <c r="O343" s="273"/>
      <c r="P343" s="273"/>
      <c r="Q343" s="273"/>
      <c r="R343" s="273"/>
      <c r="S343" s="273"/>
      <c r="T343" s="276"/>
      <c r="U343" s="276"/>
      <c r="V343" s="276"/>
      <c r="W343" s="276"/>
    </row>
    <row r="344" spans="1:23" x14ac:dyDescent="0.2">
      <c r="A344" s="274"/>
      <c r="B344" s="274"/>
      <c r="C344" s="274"/>
      <c r="D344" s="274"/>
      <c r="E344" s="274"/>
      <c r="F344" s="274"/>
      <c r="G344" s="274"/>
      <c r="H344" s="274"/>
      <c r="I344" s="274"/>
      <c r="J344" s="274"/>
      <c r="K344" s="274"/>
      <c r="M344" s="273"/>
      <c r="N344" s="273"/>
      <c r="O344" s="273"/>
      <c r="P344" s="273"/>
      <c r="Q344" s="273"/>
      <c r="R344" s="273"/>
      <c r="S344" s="273"/>
      <c r="T344" s="276"/>
      <c r="U344" s="276"/>
      <c r="V344" s="276"/>
      <c r="W344" s="276"/>
    </row>
    <row r="345" spans="1:23" x14ac:dyDescent="0.2">
      <c r="A345" s="274"/>
      <c r="B345" s="274"/>
      <c r="C345" s="274"/>
      <c r="D345" s="274"/>
      <c r="E345" s="274"/>
      <c r="F345" s="274"/>
      <c r="G345" s="274"/>
      <c r="H345" s="274"/>
      <c r="I345" s="274"/>
      <c r="J345" s="274"/>
      <c r="K345" s="274"/>
      <c r="M345" s="273"/>
      <c r="N345" s="273"/>
      <c r="O345" s="273"/>
      <c r="P345" s="273"/>
      <c r="Q345" s="273"/>
      <c r="R345" s="273"/>
      <c r="S345" s="273"/>
      <c r="T345" s="276"/>
      <c r="U345" s="276"/>
      <c r="V345" s="276"/>
      <c r="W345" s="276"/>
    </row>
    <row r="346" spans="1:23" x14ac:dyDescent="0.2">
      <c r="A346" s="274"/>
      <c r="B346" s="274"/>
      <c r="C346" s="274"/>
      <c r="D346" s="274"/>
      <c r="E346" s="274"/>
      <c r="F346" s="274"/>
      <c r="G346" s="274"/>
      <c r="H346" s="274"/>
      <c r="I346" s="274"/>
      <c r="J346" s="274"/>
      <c r="K346" s="274"/>
      <c r="M346" s="273"/>
      <c r="N346" s="273"/>
      <c r="O346" s="273"/>
      <c r="P346" s="273"/>
      <c r="Q346" s="273"/>
      <c r="R346" s="273"/>
      <c r="S346" s="273"/>
      <c r="T346" s="276"/>
      <c r="U346" s="276"/>
      <c r="V346" s="276"/>
      <c r="W346" s="276"/>
    </row>
    <row r="347" spans="1:23" x14ac:dyDescent="0.2">
      <c r="A347" s="274"/>
      <c r="B347" s="274"/>
      <c r="C347" s="274"/>
      <c r="D347" s="274"/>
      <c r="E347" s="274"/>
      <c r="F347" s="274"/>
      <c r="G347" s="274"/>
      <c r="H347" s="274"/>
      <c r="I347" s="274"/>
      <c r="J347" s="274"/>
      <c r="K347" s="274"/>
      <c r="M347" s="273"/>
      <c r="N347" s="273"/>
      <c r="O347" s="273"/>
      <c r="P347" s="273"/>
      <c r="Q347" s="273"/>
      <c r="R347" s="273"/>
      <c r="S347" s="273"/>
      <c r="T347" s="276"/>
      <c r="U347" s="276"/>
      <c r="V347" s="276"/>
      <c r="W347" s="276"/>
    </row>
    <row r="348" spans="1:23" x14ac:dyDescent="0.2">
      <c r="A348" s="274"/>
      <c r="B348" s="274"/>
      <c r="C348" s="274"/>
      <c r="D348" s="274"/>
      <c r="E348" s="274"/>
      <c r="F348" s="274"/>
      <c r="G348" s="274"/>
      <c r="H348" s="274"/>
      <c r="I348" s="274"/>
      <c r="J348" s="274"/>
      <c r="K348" s="274"/>
      <c r="M348" s="273"/>
      <c r="N348" s="273"/>
      <c r="O348" s="273"/>
      <c r="P348" s="273"/>
      <c r="Q348" s="273"/>
      <c r="R348" s="273"/>
      <c r="S348" s="273"/>
      <c r="T348" s="276"/>
      <c r="U348" s="276"/>
      <c r="V348" s="276"/>
      <c r="W348" s="276"/>
    </row>
    <row r="349" spans="1:23" x14ac:dyDescent="0.2">
      <c r="A349" s="274"/>
      <c r="B349" s="274"/>
      <c r="C349" s="274"/>
      <c r="D349" s="274"/>
      <c r="E349" s="274"/>
      <c r="F349" s="274"/>
      <c r="G349" s="274"/>
      <c r="H349" s="274"/>
      <c r="I349" s="274"/>
      <c r="J349" s="274"/>
      <c r="K349" s="274"/>
      <c r="M349" s="273"/>
      <c r="N349" s="273"/>
      <c r="O349" s="273"/>
      <c r="P349" s="273"/>
      <c r="Q349" s="273"/>
      <c r="R349" s="273"/>
      <c r="S349" s="273"/>
      <c r="T349" s="276"/>
      <c r="U349" s="276"/>
      <c r="V349" s="276"/>
      <c r="W349" s="276"/>
    </row>
    <row r="350" spans="1:23" x14ac:dyDescent="0.2">
      <c r="A350" s="274"/>
      <c r="B350" s="274"/>
      <c r="C350" s="274"/>
      <c r="D350" s="274"/>
      <c r="E350" s="274"/>
      <c r="F350" s="274"/>
      <c r="G350" s="274"/>
      <c r="H350" s="274"/>
      <c r="I350" s="274"/>
      <c r="J350" s="274"/>
      <c r="K350" s="274"/>
      <c r="M350" s="273"/>
      <c r="N350" s="273"/>
      <c r="O350" s="273"/>
      <c r="P350" s="273"/>
      <c r="Q350" s="273"/>
      <c r="R350" s="273"/>
      <c r="S350" s="273"/>
      <c r="T350" s="276"/>
      <c r="U350" s="276"/>
      <c r="V350" s="276"/>
      <c r="W350" s="276"/>
    </row>
    <row r="351" spans="1:23" x14ac:dyDescent="0.2">
      <c r="A351" s="274"/>
      <c r="B351" s="274"/>
      <c r="C351" s="274"/>
      <c r="D351" s="274"/>
      <c r="E351" s="274"/>
      <c r="F351" s="274"/>
      <c r="G351" s="274"/>
      <c r="H351" s="274"/>
      <c r="I351" s="274"/>
      <c r="J351" s="274"/>
      <c r="K351" s="274"/>
      <c r="M351" s="273"/>
      <c r="N351" s="273"/>
      <c r="O351" s="273"/>
      <c r="P351" s="273"/>
      <c r="Q351" s="273"/>
      <c r="R351" s="273"/>
      <c r="S351" s="273"/>
      <c r="T351" s="276"/>
      <c r="U351" s="276"/>
      <c r="V351" s="276"/>
      <c r="W351" s="276"/>
    </row>
    <row r="352" spans="1:23" x14ac:dyDescent="0.2">
      <c r="A352" s="274"/>
      <c r="B352" s="274"/>
      <c r="C352" s="274"/>
      <c r="D352" s="274"/>
      <c r="E352" s="274"/>
      <c r="F352" s="274"/>
      <c r="G352" s="274"/>
      <c r="H352" s="274"/>
      <c r="I352" s="274"/>
      <c r="J352" s="274"/>
      <c r="K352" s="274"/>
      <c r="M352" s="273"/>
      <c r="N352" s="273"/>
      <c r="O352" s="273"/>
      <c r="P352" s="273"/>
      <c r="Q352" s="273"/>
      <c r="R352" s="273"/>
      <c r="S352" s="273"/>
      <c r="T352" s="276"/>
      <c r="U352" s="276"/>
      <c r="V352" s="276"/>
      <c r="W352" s="276"/>
    </row>
    <row r="353" spans="1:23" x14ac:dyDescent="0.2">
      <c r="A353" s="274"/>
      <c r="B353" s="274"/>
      <c r="C353" s="274"/>
      <c r="D353" s="274"/>
      <c r="E353" s="274"/>
      <c r="F353" s="274"/>
      <c r="G353" s="274"/>
      <c r="H353" s="274"/>
      <c r="I353" s="274"/>
      <c r="J353" s="274"/>
      <c r="K353" s="274"/>
      <c r="M353" s="273"/>
      <c r="N353" s="273"/>
      <c r="O353" s="273"/>
      <c r="P353" s="273"/>
      <c r="Q353" s="273"/>
      <c r="R353" s="273"/>
      <c r="S353" s="273"/>
      <c r="T353" s="276"/>
      <c r="U353" s="276"/>
      <c r="V353" s="276"/>
      <c r="W353" s="276"/>
    </row>
    <row r="354" spans="1:23" x14ac:dyDescent="0.2">
      <c r="A354" s="274"/>
      <c r="B354" s="274"/>
      <c r="C354" s="274"/>
      <c r="D354" s="274"/>
      <c r="E354" s="274"/>
      <c r="F354" s="274"/>
      <c r="G354" s="274"/>
      <c r="H354" s="274"/>
      <c r="I354" s="274"/>
      <c r="J354" s="274"/>
      <c r="K354" s="274"/>
      <c r="M354" s="273"/>
      <c r="N354" s="273"/>
      <c r="O354" s="273"/>
      <c r="P354" s="273"/>
      <c r="Q354" s="273"/>
      <c r="R354" s="273"/>
      <c r="S354" s="273"/>
      <c r="T354" s="276"/>
      <c r="U354" s="276"/>
      <c r="V354" s="276"/>
      <c r="W354" s="276"/>
    </row>
    <row r="355" spans="1:23" x14ac:dyDescent="0.2">
      <c r="A355" s="274"/>
      <c r="B355" s="274"/>
      <c r="C355" s="274"/>
      <c r="D355" s="274"/>
      <c r="E355" s="274"/>
      <c r="F355" s="274"/>
      <c r="G355" s="274"/>
      <c r="H355" s="274"/>
      <c r="I355" s="274"/>
      <c r="J355" s="274"/>
      <c r="K355" s="274"/>
      <c r="M355" s="273"/>
      <c r="N355" s="273"/>
      <c r="O355" s="273"/>
      <c r="P355" s="273"/>
      <c r="Q355" s="273"/>
      <c r="R355" s="273"/>
      <c r="S355" s="273"/>
      <c r="T355" s="276"/>
      <c r="U355" s="276"/>
      <c r="V355" s="276"/>
      <c r="W355" s="276"/>
    </row>
    <row r="356" spans="1:23" x14ac:dyDescent="0.2">
      <c r="A356" s="274"/>
      <c r="B356" s="274"/>
      <c r="C356" s="274"/>
      <c r="D356" s="274"/>
      <c r="E356" s="274"/>
      <c r="F356" s="274"/>
      <c r="G356" s="274"/>
      <c r="H356" s="274"/>
      <c r="I356" s="274"/>
      <c r="J356" s="274"/>
      <c r="K356" s="274"/>
      <c r="M356" s="273"/>
      <c r="N356" s="273"/>
      <c r="O356" s="273"/>
      <c r="P356" s="273"/>
      <c r="Q356" s="273"/>
      <c r="R356" s="273"/>
      <c r="S356" s="273"/>
      <c r="T356" s="276"/>
      <c r="U356" s="276"/>
      <c r="V356" s="276"/>
      <c r="W356" s="276"/>
    </row>
    <row r="357" spans="1:23" x14ac:dyDescent="0.2">
      <c r="A357" s="274"/>
      <c r="B357" s="274"/>
      <c r="C357" s="274"/>
      <c r="D357" s="274"/>
      <c r="E357" s="274"/>
      <c r="F357" s="274"/>
      <c r="G357" s="274"/>
      <c r="H357" s="274"/>
      <c r="I357" s="274"/>
      <c r="J357" s="274"/>
      <c r="K357" s="274"/>
      <c r="M357" s="273"/>
      <c r="N357" s="273"/>
      <c r="O357" s="273"/>
      <c r="P357" s="273"/>
      <c r="Q357" s="273"/>
      <c r="R357" s="273"/>
      <c r="S357" s="273"/>
      <c r="T357" s="276"/>
      <c r="U357" s="276"/>
      <c r="V357" s="276"/>
      <c r="W357" s="276"/>
    </row>
    <row r="358" spans="1:23" x14ac:dyDescent="0.2">
      <c r="A358" s="274"/>
      <c r="B358" s="274"/>
      <c r="C358" s="274"/>
      <c r="D358" s="274"/>
      <c r="E358" s="274"/>
      <c r="F358" s="274"/>
      <c r="G358" s="274"/>
      <c r="H358" s="274"/>
      <c r="I358" s="274"/>
      <c r="J358" s="274"/>
      <c r="K358" s="274"/>
      <c r="M358" s="273"/>
      <c r="N358" s="273"/>
      <c r="O358" s="273"/>
      <c r="P358" s="273"/>
      <c r="Q358" s="273"/>
      <c r="R358" s="273"/>
      <c r="S358" s="273"/>
      <c r="T358" s="276"/>
      <c r="U358" s="276"/>
      <c r="V358" s="276"/>
      <c r="W358" s="276"/>
    </row>
    <row r="359" spans="1:23" x14ac:dyDescent="0.2">
      <c r="A359" s="274"/>
      <c r="B359" s="274"/>
      <c r="C359" s="274"/>
      <c r="D359" s="274"/>
      <c r="E359" s="274"/>
      <c r="F359" s="274"/>
      <c r="G359" s="274"/>
      <c r="H359" s="274"/>
      <c r="I359" s="274"/>
      <c r="J359" s="274"/>
      <c r="K359" s="274"/>
      <c r="M359" s="273"/>
      <c r="N359" s="273"/>
      <c r="O359" s="273"/>
      <c r="P359" s="273"/>
      <c r="Q359" s="273"/>
      <c r="R359" s="273"/>
      <c r="S359" s="273"/>
      <c r="T359" s="276"/>
      <c r="U359" s="276"/>
      <c r="V359" s="276"/>
      <c r="W359" s="276"/>
    </row>
    <row r="360" spans="1:23" x14ac:dyDescent="0.2">
      <c r="A360" s="274"/>
      <c r="B360" s="274"/>
      <c r="C360" s="274"/>
      <c r="D360" s="274"/>
      <c r="E360" s="274"/>
      <c r="F360" s="274"/>
      <c r="G360" s="274"/>
      <c r="H360" s="274"/>
      <c r="I360" s="274"/>
      <c r="J360" s="274"/>
      <c r="K360" s="274"/>
      <c r="M360" s="273"/>
      <c r="N360" s="273"/>
      <c r="O360" s="273"/>
      <c r="P360" s="273"/>
      <c r="Q360" s="273"/>
      <c r="R360" s="273"/>
      <c r="S360" s="273"/>
      <c r="T360" s="276"/>
      <c r="U360" s="276"/>
      <c r="V360" s="276"/>
      <c r="W360" s="276"/>
    </row>
    <row r="361" spans="1:23" x14ac:dyDescent="0.2">
      <c r="A361" s="274"/>
      <c r="B361" s="274"/>
      <c r="C361" s="274"/>
      <c r="D361" s="274"/>
      <c r="E361" s="274"/>
      <c r="F361" s="274"/>
      <c r="G361" s="274"/>
      <c r="H361" s="274"/>
      <c r="I361" s="274"/>
      <c r="J361" s="274"/>
      <c r="K361" s="274"/>
      <c r="M361" s="273"/>
      <c r="N361" s="273"/>
      <c r="O361" s="273"/>
      <c r="P361" s="273"/>
      <c r="Q361" s="273"/>
      <c r="R361" s="273"/>
      <c r="S361" s="273"/>
      <c r="T361" s="276"/>
      <c r="U361" s="276"/>
      <c r="V361" s="276"/>
      <c r="W361" s="276"/>
    </row>
    <row r="362" spans="1:23" x14ac:dyDescent="0.2">
      <c r="A362" s="274"/>
      <c r="B362" s="274"/>
      <c r="C362" s="274"/>
      <c r="D362" s="274"/>
      <c r="E362" s="274"/>
      <c r="F362" s="274"/>
      <c r="G362" s="274"/>
      <c r="H362" s="274"/>
      <c r="I362" s="274"/>
      <c r="J362" s="274"/>
      <c r="K362" s="274"/>
      <c r="M362" s="273"/>
      <c r="N362" s="273"/>
      <c r="O362" s="273"/>
      <c r="P362" s="273"/>
      <c r="Q362" s="273"/>
      <c r="R362" s="273"/>
      <c r="S362" s="273"/>
      <c r="T362" s="276"/>
      <c r="U362" s="276"/>
      <c r="V362" s="276"/>
      <c r="W362" s="276"/>
    </row>
    <row r="363" spans="1:23" x14ac:dyDescent="0.2">
      <c r="A363" s="274"/>
      <c r="B363" s="274"/>
      <c r="C363" s="274"/>
      <c r="D363" s="274"/>
      <c r="E363" s="274"/>
      <c r="F363" s="274"/>
      <c r="G363" s="274"/>
      <c r="H363" s="274"/>
      <c r="I363" s="274"/>
      <c r="J363" s="274"/>
      <c r="K363" s="274"/>
      <c r="M363" s="273"/>
      <c r="N363" s="273"/>
      <c r="O363" s="273"/>
      <c r="P363" s="273"/>
      <c r="Q363" s="273"/>
      <c r="R363" s="273"/>
      <c r="S363" s="273"/>
      <c r="T363" s="276"/>
      <c r="U363" s="276"/>
      <c r="V363" s="276"/>
      <c r="W363" s="276"/>
    </row>
    <row r="364" spans="1:23" x14ac:dyDescent="0.2">
      <c r="A364" s="274"/>
      <c r="B364" s="274"/>
      <c r="C364" s="274"/>
      <c r="D364" s="274"/>
      <c r="E364" s="274"/>
      <c r="F364" s="274"/>
      <c r="G364" s="274"/>
      <c r="H364" s="274"/>
      <c r="I364" s="274"/>
      <c r="J364" s="274"/>
      <c r="K364" s="274"/>
      <c r="M364" s="273"/>
      <c r="N364" s="273"/>
      <c r="O364" s="273"/>
      <c r="P364" s="273"/>
      <c r="Q364" s="273"/>
      <c r="R364" s="273"/>
      <c r="S364" s="273"/>
      <c r="T364" s="276"/>
      <c r="U364" s="276"/>
      <c r="V364" s="276"/>
      <c r="W364" s="276"/>
    </row>
    <row r="365" spans="1:23" x14ac:dyDescent="0.2">
      <c r="A365" s="274"/>
      <c r="B365" s="274"/>
      <c r="C365" s="274"/>
      <c r="D365" s="274"/>
      <c r="E365" s="274"/>
      <c r="F365" s="274"/>
      <c r="G365" s="274"/>
      <c r="H365" s="274"/>
      <c r="I365" s="274"/>
      <c r="J365" s="274"/>
      <c r="K365" s="274"/>
      <c r="M365" s="273"/>
      <c r="N365" s="273"/>
      <c r="O365" s="273"/>
      <c r="P365" s="273"/>
      <c r="Q365" s="273"/>
      <c r="R365" s="273"/>
      <c r="S365" s="273"/>
      <c r="T365" s="276"/>
      <c r="U365" s="276"/>
      <c r="V365" s="276"/>
      <c r="W365" s="276"/>
    </row>
    <row r="366" spans="1:23" x14ac:dyDescent="0.2">
      <c r="A366" s="274"/>
      <c r="B366" s="274"/>
      <c r="C366" s="274"/>
      <c r="D366" s="274"/>
      <c r="E366" s="274"/>
      <c r="F366" s="274"/>
      <c r="G366" s="274"/>
      <c r="H366" s="274"/>
      <c r="I366" s="274"/>
      <c r="J366" s="274"/>
      <c r="K366" s="274"/>
      <c r="M366" s="273"/>
      <c r="N366" s="273"/>
      <c r="O366" s="273"/>
      <c r="P366" s="273"/>
      <c r="Q366" s="273"/>
      <c r="R366" s="273"/>
      <c r="S366" s="273"/>
      <c r="T366" s="276"/>
      <c r="U366" s="276"/>
      <c r="V366" s="276"/>
      <c r="W366" s="276"/>
    </row>
    <row r="367" spans="1:23" x14ac:dyDescent="0.2">
      <c r="A367" s="274"/>
      <c r="B367" s="274"/>
      <c r="C367" s="274"/>
      <c r="D367" s="274"/>
      <c r="E367" s="274"/>
      <c r="F367" s="274"/>
      <c r="G367" s="274"/>
      <c r="H367" s="274"/>
      <c r="I367" s="274"/>
      <c r="J367" s="274"/>
      <c r="K367" s="274"/>
      <c r="M367" s="273"/>
      <c r="N367" s="273"/>
      <c r="O367" s="273"/>
      <c r="P367" s="273"/>
      <c r="Q367" s="273"/>
      <c r="R367" s="273"/>
      <c r="S367" s="273"/>
      <c r="T367" s="276"/>
      <c r="U367" s="276"/>
      <c r="V367" s="276"/>
      <c r="W367" s="276"/>
    </row>
    <row r="368" spans="1:23" x14ac:dyDescent="0.2">
      <c r="A368" s="274"/>
      <c r="B368" s="274"/>
      <c r="C368" s="274"/>
      <c r="D368" s="274"/>
      <c r="E368" s="274"/>
      <c r="F368" s="274"/>
      <c r="G368" s="274"/>
      <c r="H368" s="274"/>
      <c r="I368" s="274"/>
      <c r="J368" s="274"/>
      <c r="K368" s="274"/>
      <c r="M368" s="273"/>
      <c r="N368" s="273"/>
      <c r="O368" s="273"/>
      <c r="P368" s="273"/>
      <c r="Q368" s="273"/>
      <c r="R368" s="273"/>
      <c r="S368" s="273"/>
      <c r="T368" s="276"/>
      <c r="U368" s="276"/>
      <c r="V368" s="276"/>
      <c r="W368" s="276"/>
    </row>
    <row r="369" spans="1:23" x14ac:dyDescent="0.2">
      <c r="A369" s="274"/>
      <c r="B369" s="274"/>
      <c r="C369" s="274"/>
      <c r="D369" s="274"/>
      <c r="E369" s="274"/>
      <c r="F369" s="274"/>
      <c r="G369" s="274"/>
      <c r="H369" s="274"/>
      <c r="I369" s="274"/>
      <c r="J369" s="274"/>
      <c r="K369" s="274"/>
      <c r="M369" s="273"/>
      <c r="N369" s="273"/>
      <c r="O369" s="273"/>
      <c r="P369" s="273"/>
      <c r="Q369" s="273"/>
      <c r="R369" s="273"/>
      <c r="S369" s="273"/>
      <c r="T369" s="276"/>
      <c r="U369" s="276"/>
      <c r="V369" s="276"/>
      <c r="W369" s="276"/>
    </row>
    <row r="370" spans="1:23" x14ac:dyDescent="0.2">
      <c r="A370" s="274"/>
      <c r="B370" s="274"/>
      <c r="C370" s="274"/>
      <c r="D370" s="274"/>
      <c r="E370" s="274"/>
      <c r="F370" s="274"/>
      <c r="G370" s="274"/>
      <c r="H370" s="274"/>
      <c r="I370" s="274"/>
      <c r="J370" s="274"/>
      <c r="K370" s="274"/>
      <c r="M370" s="273"/>
      <c r="N370" s="273"/>
      <c r="O370" s="273"/>
      <c r="P370" s="273"/>
      <c r="Q370" s="273"/>
      <c r="R370" s="273"/>
      <c r="S370" s="273"/>
      <c r="T370" s="276"/>
      <c r="U370" s="276"/>
      <c r="V370" s="276"/>
      <c r="W370" s="276"/>
    </row>
    <row r="371" spans="1:23" x14ac:dyDescent="0.2">
      <c r="A371" s="274"/>
      <c r="B371" s="274"/>
      <c r="C371" s="274"/>
      <c r="D371" s="274"/>
      <c r="E371" s="274"/>
      <c r="F371" s="274"/>
      <c r="G371" s="274"/>
      <c r="H371" s="274"/>
      <c r="I371" s="274"/>
      <c r="J371" s="274"/>
      <c r="K371" s="274"/>
      <c r="M371" s="273"/>
      <c r="N371" s="273"/>
      <c r="O371" s="273"/>
      <c r="P371" s="273"/>
      <c r="Q371" s="273"/>
      <c r="R371" s="273"/>
      <c r="S371" s="273"/>
      <c r="T371" s="276"/>
      <c r="U371" s="276"/>
      <c r="V371" s="276"/>
      <c r="W371" s="276"/>
    </row>
    <row r="372" spans="1:23" x14ac:dyDescent="0.2">
      <c r="A372" s="274"/>
      <c r="B372" s="274"/>
      <c r="C372" s="274"/>
      <c r="D372" s="274"/>
      <c r="E372" s="274"/>
      <c r="F372" s="274"/>
      <c r="G372" s="274"/>
      <c r="H372" s="274"/>
      <c r="I372" s="274"/>
      <c r="J372" s="274"/>
      <c r="K372" s="274"/>
      <c r="M372" s="273"/>
      <c r="N372" s="273"/>
      <c r="O372" s="273"/>
      <c r="P372" s="273"/>
      <c r="Q372" s="273"/>
      <c r="R372" s="273"/>
      <c r="S372" s="273"/>
      <c r="T372" s="276"/>
      <c r="U372" s="276"/>
      <c r="V372" s="276"/>
      <c r="W372" s="276"/>
    </row>
    <row r="373" spans="1:23" x14ac:dyDescent="0.2">
      <c r="A373" s="274"/>
      <c r="B373" s="274"/>
      <c r="C373" s="274"/>
      <c r="D373" s="274"/>
      <c r="E373" s="274"/>
      <c r="F373" s="274"/>
      <c r="G373" s="274"/>
      <c r="H373" s="274"/>
      <c r="I373" s="274"/>
      <c r="J373" s="274"/>
      <c r="K373" s="274"/>
      <c r="M373" s="273"/>
      <c r="N373" s="273"/>
      <c r="O373" s="273"/>
      <c r="P373" s="273"/>
      <c r="Q373" s="273"/>
      <c r="R373" s="273"/>
      <c r="S373" s="273"/>
      <c r="T373" s="276"/>
      <c r="U373" s="276"/>
      <c r="V373" s="276"/>
      <c r="W373" s="276"/>
    </row>
    <row r="374" spans="1:23" x14ac:dyDescent="0.2">
      <c r="A374" s="274"/>
      <c r="B374" s="274"/>
      <c r="C374" s="274"/>
      <c r="D374" s="274"/>
      <c r="E374" s="274"/>
      <c r="F374" s="274"/>
      <c r="G374" s="274"/>
      <c r="H374" s="274"/>
      <c r="I374" s="274"/>
      <c r="J374" s="274"/>
      <c r="K374" s="274"/>
      <c r="M374" s="273"/>
      <c r="N374" s="273"/>
      <c r="O374" s="273"/>
      <c r="P374" s="273"/>
      <c r="Q374" s="273"/>
      <c r="R374" s="273"/>
      <c r="S374" s="273"/>
      <c r="T374" s="276"/>
      <c r="U374" s="276"/>
      <c r="V374" s="276"/>
      <c r="W374" s="276"/>
    </row>
    <row r="375" spans="1:23" x14ac:dyDescent="0.2">
      <c r="A375" s="274"/>
      <c r="B375" s="274"/>
      <c r="C375" s="274"/>
      <c r="D375" s="274"/>
      <c r="E375" s="274"/>
      <c r="F375" s="274"/>
      <c r="G375" s="274"/>
      <c r="H375" s="274"/>
      <c r="I375" s="274"/>
      <c r="J375" s="274"/>
      <c r="K375" s="274"/>
      <c r="M375" s="273"/>
      <c r="N375" s="273"/>
      <c r="O375" s="273"/>
      <c r="P375" s="273"/>
      <c r="Q375" s="273"/>
      <c r="R375" s="273"/>
      <c r="S375" s="273"/>
      <c r="T375" s="276"/>
      <c r="U375" s="276"/>
      <c r="V375" s="276"/>
      <c r="W375" s="276"/>
    </row>
    <row r="376" spans="1:23" x14ac:dyDescent="0.2">
      <c r="A376" s="274"/>
      <c r="B376" s="274"/>
      <c r="C376" s="274"/>
      <c r="D376" s="274"/>
      <c r="E376" s="274"/>
      <c r="F376" s="274"/>
      <c r="G376" s="274"/>
      <c r="H376" s="274"/>
      <c r="I376" s="274"/>
      <c r="J376" s="274"/>
      <c r="K376" s="274"/>
      <c r="M376" s="273"/>
      <c r="N376" s="273"/>
      <c r="O376" s="273"/>
      <c r="P376" s="273"/>
      <c r="Q376" s="273"/>
      <c r="R376" s="273"/>
      <c r="S376" s="273"/>
      <c r="T376" s="276"/>
      <c r="U376" s="276"/>
      <c r="V376" s="276"/>
      <c r="W376" s="276"/>
    </row>
    <row r="377" spans="1:23" x14ac:dyDescent="0.2">
      <c r="A377" s="274"/>
      <c r="B377" s="274"/>
      <c r="C377" s="274"/>
      <c r="D377" s="274"/>
      <c r="E377" s="274"/>
      <c r="F377" s="274"/>
      <c r="G377" s="274"/>
      <c r="H377" s="274"/>
      <c r="I377" s="274"/>
      <c r="J377" s="274"/>
      <c r="K377" s="274"/>
      <c r="M377" s="273"/>
      <c r="N377" s="273"/>
      <c r="O377" s="273"/>
      <c r="P377" s="273"/>
      <c r="Q377" s="273"/>
      <c r="R377" s="273"/>
      <c r="S377" s="273"/>
      <c r="T377" s="276"/>
      <c r="U377" s="276"/>
      <c r="V377" s="276"/>
      <c r="W377" s="276"/>
    </row>
    <row r="378" spans="1:23" x14ac:dyDescent="0.2">
      <c r="A378" s="274"/>
      <c r="B378" s="274"/>
      <c r="C378" s="274"/>
      <c r="D378" s="274"/>
      <c r="E378" s="274"/>
      <c r="F378" s="274"/>
      <c r="G378" s="274"/>
      <c r="H378" s="274"/>
      <c r="I378" s="274"/>
      <c r="J378" s="274"/>
      <c r="K378" s="274"/>
      <c r="M378" s="273"/>
      <c r="N378" s="273"/>
      <c r="O378" s="273"/>
      <c r="P378" s="273"/>
      <c r="Q378" s="273"/>
      <c r="R378" s="273"/>
      <c r="S378" s="273"/>
      <c r="T378" s="276"/>
      <c r="U378" s="276"/>
      <c r="V378" s="276"/>
      <c r="W378" s="276"/>
    </row>
    <row r="379" spans="1:23" x14ac:dyDescent="0.2">
      <c r="A379" s="274"/>
      <c r="B379" s="274"/>
      <c r="C379" s="274"/>
      <c r="D379" s="274"/>
      <c r="E379" s="274"/>
      <c r="F379" s="274"/>
      <c r="G379" s="274"/>
      <c r="H379" s="274"/>
      <c r="I379" s="274"/>
      <c r="J379" s="274"/>
      <c r="K379" s="274"/>
      <c r="M379" s="273"/>
      <c r="N379" s="273"/>
      <c r="O379" s="273"/>
      <c r="P379" s="273"/>
      <c r="Q379" s="273"/>
      <c r="R379" s="273"/>
      <c r="S379" s="273"/>
      <c r="T379" s="276"/>
      <c r="U379" s="276"/>
      <c r="V379" s="276"/>
      <c r="W379" s="276"/>
    </row>
    <row r="380" spans="1:23" x14ac:dyDescent="0.2">
      <c r="A380" s="274"/>
      <c r="B380" s="274"/>
      <c r="C380" s="274"/>
      <c r="D380" s="274"/>
      <c r="E380" s="274"/>
      <c r="F380" s="274"/>
      <c r="G380" s="274"/>
      <c r="H380" s="274"/>
      <c r="I380" s="274"/>
      <c r="J380" s="274"/>
      <c r="K380" s="274"/>
      <c r="M380" s="273"/>
      <c r="N380" s="273"/>
      <c r="O380" s="273"/>
      <c r="P380" s="273"/>
      <c r="Q380" s="273"/>
      <c r="R380" s="273"/>
      <c r="S380" s="273"/>
      <c r="T380" s="276"/>
      <c r="U380" s="276"/>
      <c r="V380" s="276"/>
      <c r="W380" s="276"/>
    </row>
    <row r="381" spans="1:23" x14ac:dyDescent="0.2">
      <c r="A381" s="274"/>
      <c r="B381" s="274"/>
      <c r="C381" s="274"/>
      <c r="D381" s="274"/>
      <c r="E381" s="274"/>
      <c r="F381" s="274"/>
      <c r="G381" s="274"/>
      <c r="H381" s="274"/>
      <c r="I381" s="274"/>
      <c r="J381" s="274"/>
      <c r="K381" s="274"/>
      <c r="M381" s="273"/>
      <c r="N381" s="273"/>
      <c r="O381" s="273"/>
      <c r="P381" s="273"/>
      <c r="Q381" s="273"/>
      <c r="R381" s="273"/>
      <c r="S381" s="273"/>
      <c r="T381" s="276"/>
      <c r="U381" s="276"/>
      <c r="V381" s="276"/>
      <c r="W381" s="276"/>
    </row>
    <row r="382" spans="1:23" x14ac:dyDescent="0.2">
      <c r="A382" s="274"/>
      <c r="B382" s="274"/>
      <c r="C382" s="274"/>
      <c r="D382" s="274"/>
      <c r="E382" s="274"/>
      <c r="F382" s="274"/>
      <c r="G382" s="274"/>
      <c r="H382" s="274"/>
      <c r="I382" s="274"/>
      <c r="J382" s="274"/>
      <c r="K382" s="274"/>
      <c r="M382" s="273"/>
      <c r="N382" s="273"/>
      <c r="O382" s="273"/>
      <c r="P382" s="273"/>
      <c r="Q382" s="273"/>
      <c r="R382" s="273"/>
      <c r="S382" s="273"/>
      <c r="T382" s="276"/>
      <c r="U382" s="276"/>
      <c r="V382" s="276"/>
      <c r="W382" s="276"/>
    </row>
    <row r="383" spans="1:23" x14ac:dyDescent="0.2">
      <c r="A383" s="274"/>
      <c r="B383" s="274"/>
      <c r="C383" s="274"/>
      <c r="D383" s="274"/>
      <c r="E383" s="274"/>
      <c r="F383" s="274"/>
      <c r="G383" s="274"/>
      <c r="H383" s="274"/>
      <c r="I383" s="274"/>
      <c r="J383" s="274"/>
      <c r="K383" s="274"/>
      <c r="M383" s="273"/>
      <c r="N383" s="273"/>
      <c r="O383" s="273"/>
      <c r="P383" s="273"/>
      <c r="Q383" s="273"/>
      <c r="R383" s="273"/>
      <c r="S383" s="273"/>
      <c r="T383" s="276"/>
      <c r="U383" s="276"/>
      <c r="V383" s="276"/>
      <c r="W383" s="276"/>
    </row>
    <row r="384" spans="1:23" x14ac:dyDescent="0.2">
      <c r="A384" s="274"/>
      <c r="B384" s="274"/>
      <c r="C384" s="274"/>
      <c r="D384" s="274"/>
      <c r="E384" s="274"/>
      <c r="F384" s="274"/>
      <c r="G384" s="274"/>
      <c r="H384" s="274"/>
      <c r="I384" s="274"/>
      <c r="J384" s="274"/>
      <c r="K384" s="274"/>
      <c r="M384" s="273"/>
      <c r="N384" s="273"/>
      <c r="O384" s="273"/>
      <c r="P384" s="273"/>
      <c r="Q384" s="273"/>
      <c r="R384" s="273"/>
      <c r="S384" s="273"/>
      <c r="T384" s="276"/>
      <c r="U384" s="276"/>
      <c r="V384" s="276"/>
      <c r="W384" s="276"/>
    </row>
    <row r="385" spans="1:23" x14ac:dyDescent="0.2">
      <c r="A385" s="274"/>
      <c r="B385" s="274"/>
      <c r="C385" s="274"/>
      <c r="D385" s="274"/>
      <c r="E385" s="274"/>
      <c r="F385" s="274"/>
      <c r="G385" s="274"/>
      <c r="H385" s="274"/>
      <c r="I385" s="274"/>
      <c r="J385" s="274"/>
      <c r="K385" s="274"/>
      <c r="M385" s="273"/>
      <c r="N385" s="273"/>
      <c r="O385" s="273"/>
      <c r="P385" s="273"/>
      <c r="Q385" s="273"/>
      <c r="R385" s="273"/>
      <c r="S385" s="273"/>
      <c r="T385" s="276"/>
      <c r="U385" s="276"/>
      <c r="V385" s="276"/>
      <c r="W385" s="276"/>
    </row>
    <row r="386" spans="1:23" x14ac:dyDescent="0.2">
      <c r="A386" s="274"/>
      <c r="B386" s="274"/>
      <c r="C386" s="274"/>
      <c r="D386" s="274"/>
      <c r="E386" s="274"/>
      <c r="F386" s="274"/>
      <c r="G386" s="274"/>
      <c r="H386" s="274"/>
      <c r="I386" s="274"/>
      <c r="J386" s="274"/>
      <c r="K386" s="274"/>
      <c r="M386" s="273"/>
      <c r="N386" s="273"/>
      <c r="O386" s="273"/>
      <c r="P386" s="273"/>
      <c r="Q386" s="273"/>
      <c r="R386" s="273"/>
      <c r="S386" s="273"/>
      <c r="T386" s="276"/>
      <c r="U386" s="276"/>
      <c r="V386" s="276"/>
      <c r="W386" s="276"/>
    </row>
    <row r="387" spans="1:23" x14ac:dyDescent="0.2">
      <c r="A387" s="274"/>
      <c r="B387" s="274"/>
      <c r="C387" s="274"/>
      <c r="D387" s="274"/>
      <c r="E387" s="274"/>
      <c r="F387" s="274"/>
      <c r="G387" s="274"/>
      <c r="H387" s="274"/>
      <c r="I387" s="274"/>
      <c r="J387" s="274"/>
      <c r="K387" s="274"/>
      <c r="M387" s="273"/>
      <c r="N387" s="273"/>
      <c r="O387" s="273"/>
      <c r="P387" s="273"/>
      <c r="Q387" s="273"/>
      <c r="R387" s="273"/>
      <c r="S387" s="273"/>
      <c r="T387" s="276"/>
      <c r="U387" s="276"/>
      <c r="V387" s="276"/>
      <c r="W387" s="276"/>
    </row>
    <row r="388" spans="1:23" x14ac:dyDescent="0.2">
      <c r="A388" s="274"/>
      <c r="B388" s="274"/>
      <c r="C388" s="274"/>
      <c r="D388" s="274"/>
      <c r="E388" s="274"/>
      <c r="F388" s="274"/>
      <c r="G388" s="274"/>
      <c r="H388" s="274"/>
      <c r="I388" s="274"/>
      <c r="J388" s="274"/>
      <c r="K388" s="274"/>
      <c r="M388" s="273"/>
      <c r="N388" s="273"/>
      <c r="O388" s="273"/>
      <c r="P388" s="273"/>
      <c r="Q388" s="273"/>
      <c r="R388" s="273"/>
      <c r="S388" s="273"/>
      <c r="T388" s="276"/>
      <c r="U388" s="276"/>
      <c r="V388" s="276"/>
      <c r="W388" s="276"/>
    </row>
    <row r="389" spans="1:23" x14ac:dyDescent="0.2">
      <c r="A389" s="274"/>
      <c r="B389" s="274"/>
      <c r="C389" s="274"/>
      <c r="D389" s="274"/>
      <c r="E389" s="274"/>
      <c r="F389" s="274"/>
      <c r="G389" s="274"/>
      <c r="H389" s="274"/>
      <c r="I389" s="274"/>
      <c r="J389" s="274"/>
      <c r="K389" s="274"/>
      <c r="M389" s="273"/>
      <c r="N389" s="273"/>
      <c r="O389" s="273"/>
      <c r="P389" s="273"/>
      <c r="Q389" s="273"/>
      <c r="R389" s="273"/>
      <c r="S389" s="273"/>
      <c r="T389" s="276"/>
      <c r="U389" s="276"/>
      <c r="V389" s="276"/>
      <c r="W389" s="276"/>
    </row>
    <row r="390" spans="1:23" x14ac:dyDescent="0.2">
      <c r="A390" s="274"/>
      <c r="B390" s="274"/>
      <c r="C390" s="274"/>
      <c r="D390" s="274"/>
      <c r="E390" s="274"/>
      <c r="F390" s="274"/>
      <c r="G390" s="274"/>
      <c r="H390" s="274"/>
      <c r="I390" s="274"/>
      <c r="J390" s="274"/>
      <c r="K390" s="274"/>
      <c r="M390" s="273"/>
      <c r="N390" s="273"/>
      <c r="O390" s="273"/>
      <c r="P390" s="273"/>
      <c r="Q390" s="273"/>
      <c r="R390" s="273"/>
      <c r="S390" s="273"/>
      <c r="T390" s="276"/>
      <c r="U390" s="276"/>
      <c r="V390" s="276"/>
      <c r="W390" s="276"/>
    </row>
    <row r="391" spans="1:23" x14ac:dyDescent="0.2">
      <c r="A391" s="274"/>
      <c r="B391" s="274"/>
      <c r="C391" s="274"/>
      <c r="D391" s="274"/>
      <c r="E391" s="274"/>
      <c r="F391" s="274"/>
      <c r="G391" s="274"/>
      <c r="H391" s="274"/>
      <c r="I391" s="274"/>
      <c r="J391" s="274"/>
      <c r="K391" s="274"/>
      <c r="M391" s="273"/>
      <c r="N391" s="273"/>
      <c r="O391" s="273"/>
      <c r="P391" s="273"/>
      <c r="Q391" s="273"/>
      <c r="R391" s="273"/>
      <c r="S391" s="273"/>
      <c r="T391" s="276"/>
      <c r="U391" s="276"/>
      <c r="V391" s="276"/>
      <c r="W391" s="276"/>
    </row>
    <row r="392" spans="1:23" x14ac:dyDescent="0.2">
      <c r="A392" s="274"/>
      <c r="B392" s="274"/>
      <c r="C392" s="274"/>
      <c r="D392" s="274"/>
      <c r="E392" s="274"/>
      <c r="F392" s="274"/>
      <c r="G392" s="274"/>
      <c r="H392" s="274"/>
      <c r="I392" s="274"/>
      <c r="J392" s="274"/>
      <c r="K392" s="274"/>
      <c r="M392" s="273"/>
      <c r="N392" s="273"/>
      <c r="O392" s="273"/>
      <c r="P392" s="273"/>
      <c r="Q392" s="273"/>
      <c r="R392" s="273"/>
      <c r="S392" s="273"/>
      <c r="T392" s="276"/>
      <c r="U392" s="276"/>
      <c r="V392" s="276"/>
      <c r="W392" s="276"/>
    </row>
    <row r="393" spans="1:23" x14ac:dyDescent="0.2">
      <c r="A393" s="274"/>
      <c r="B393" s="274"/>
      <c r="C393" s="274"/>
      <c r="D393" s="274"/>
      <c r="E393" s="274"/>
      <c r="F393" s="274"/>
      <c r="G393" s="274"/>
      <c r="H393" s="274"/>
      <c r="I393" s="274"/>
      <c r="J393" s="274"/>
      <c r="K393" s="274"/>
      <c r="M393" s="273"/>
      <c r="N393" s="273"/>
      <c r="O393" s="273"/>
      <c r="P393" s="273"/>
      <c r="Q393" s="273"/>
      <c r="R393" s="273"/>
      <c r="S393" s="273"/>
      <c r="T393" s="276"/>
      <c r="U393" s="276"/>
      <c r="V393" s="276"/>
      <c r="W393" s="276"/>
    </row>
    <row r="394" spans="1:23" x14ac:dyDescent="0.2">
      <c r="A394" s="274"/>
      <c r="B394" s="274"/>
      <c r="C394" s="274"/>
      <c r="D394" s="274"/>
      <c r="E394" s="274"/>
      <c r="F394" s="274"/>
      <c r="G394" s="274"/>
      <c r="H394" s="274"/>
      <c r="I394" s="274"/>
      <c r="J394" s="274"/>
      <c r="K394" s="274"/>
      <c r="M394" s="273"/>
      <c r="N394" s="273"/>
      <c r="O394" s="273"/>
      <c r="P394" s="273"/>
      <c r="Q394" s="273"/>
      <c r="R394" s="273"/>
      <c r="S394" s="273"/>
      <c r="T394" s="276"/>
      <c r="U394" s="276"/>
      <c r="V394" s="276"/>
      <c r="W394" s="276"/>
    </row>
    <row r="395" spans="1:23" x14ac:dyDescent="0.2">
      <c r="A395" s="274"/>
      <c r="B395" s="274"/>
      <c r="C395" s="274"/>
      <c r="D395" s="274"/>
      <c r="E395" s="274"/>
      <c r="F395" s="274"/>
      <c r="G395" s="274"/>
      <c r="H395" s="274"/>
      <c r="I395" s="274"/>
      <c r="J395" s="274"/>
      <c r="K395" s="274"/>
      <c r="M395" s="273"/>
      <c r="N395" s="273"/>
      <c r="O395" s="273"/>
      <c r="P395" s="273"/>
      <c r="Q395" s="273"/>
      <c r="R395" s="273"/>
      <c r="S395" s="273"/>
      <c r="T395" s="276"/>
      <c r="U395" s="276"/>
      <c r="V395" s="276"/>
      <c r="W395" s="276"/>
    </row>
    <row r="396" spans="1:23" x14ac:dyDescent="0.2">
      <c r="A396" s="274"/>
      <c r="B396" s="274"/>
      <c r="C396" s="274"/>
      <c r="D396" s="274"/>
      <c r="E396" s="274"/>
      <c r="F396" s="274"/>
      <c r="G396" s="274"/>
      <c r="H396" s="274"/>
      <c r="I396" s="274"/>
      <c r="J396" s="274"/>
      <c r="K396" s="274"/>
      <c r="M396" s="273"/>
      <c r="N396" s="273"/>
      <c r="O396" s="273"/>
      <c r="P396" s="273"/>
      <c r="Q396" s="273"/>
      <c r="R396" s="273"/>
      <c r="S396" s="273"/>
      <c r="T396" s="276"/>
      <c r="U396" s="276"/>
      <c r="V396" s="276"/>
      <c r="W396" s="276"/>
    </row>
    <row r="397" spans="1:23" x14ac:dyDescent="0.2">
      <c r="A397" s="274"/>
      <c r="B397" s="274"/>
      <c r="C397" s="274"/>
      <c r="D397" s="274"/>
      <c r="E397" s="274"/>
      <c r="F397" s="274"/>
      <c r="G397" s="274"/>
      <c r="H397" s="274"/>
      <c r="I397" s="274"/>
      <c r="J397" s="274"/>
      <c r="K397" s="274"/>
      <c r="M397" s="273"/>
      <c r="N397" s="273"/>
      <c r="O397" s="273"/>
      <c r="P397" s="273"/>
      <c r="Q397" s="273"/>
      <c r="R397" s="273"/>
      <c r="S397" s="273"/>
      <c r="T397" s="276"/>
      <c r="U397" s="276"/>
      <c r="V397" s="276"/>
      <c r="W397" s="276"/>
    </row>
    <row r="398" spans="1:23" x14ac:dyDescent="0.2">
      <c r="A398" s="274"/>
      <c r="B398" s="274"/>
      <c r="C398" s="274"/>
      <c r="D398" s="274"/>
      <c r="E398" s="274"/>
      <c r="F398" s="274"/>
      <c r="G398" s="274"/>
      <c r="H398" s="274"/>
      <c r="I398" s="274"/>
      <c r="J398" s="274"/>
      <c r="K398" s="274"/>
      <c r="M398" s="273"/>
      <c r="N398" s="273"/>
      <c r="O398" s="273"/>
      <c r="P398" s="273"/>
      <c r="Q398" s="273"/>
      <c r="R398" s="273"/>
      <c r="S398" s="273"/>
      <c r="T398" s="276"/>
      <c r="U398" s="276"/>
      <c r="V398" s="276"/>
      <c r="W398" s="276"/>
    </row>
    <row r="399" spans="1:23" x14ac:dyDescent="0.2">
      <c r="A399" s="274"/>
      <c r="B399" s="274"/>
      <c r="C399" s="274"/>
      <c r="D399" s="274"/>
      <c r="E399" s="274"/>
      <c r="F399" s="274"/>
      <c r="G399" s="274"/>
      <c r="H399" s="274"/>
      <c r="I399" s="274"/>
      <c r="J399" s="274"/>
      <c r="K399" s="274"/>
      <c r="M399" s="273"/>
      <c r="N399" s="273"/>
      <c r="O399" s="273"/>
      <c r="P399" s="273"/>
      <c r="Q399" s="273"/>
      <c r="R399" s="273"/>
      <c r="S399" s="273"/>
      <c r="T399" s="276"/>
      <c r="U399" s="276"/>
      <c r="V399" s="276"/>
      <c r="W399" s="276"/>
    </row>
    <row r="400" spans="1:23" x14ac:dyDescent="0.2">
      <c r="A400" s="274"/>
      <c r="B400" s="274"/>
      <c r="C400" s="274"/>
      <c r="D400" s="274"/>
      <c r="E400" s="274"/>
      <c r="F400" s="274"/>
      <c r="G400" s="274"/>
      <c r="H400" s="274"/>
      <c r="I400" s="274"/>
      <c r="J400" s="274"/>
      <c r="K400" s="274"/>
      <c r="M400" s="273"/>
      <c r="N400" s="273"/>
      <c r="O400" s="273"/>
      <c r="P400" s="273"/>
      <c r="Q400" s="273"/>
      <c r="R400" s="273"/>
      <c r="S400" s="273"/>
      <c r="T400" s="276"/>
      <c r="U400" s="276"/>
      <c r="V400" s="276"/>
      <c r="W400" s="276"/>
    </row>
    <row r="401" spans="1:23" x14ac:dyDescent="0.2">
      <c r="A401" s="274"/>
      <c r="B401" s="274"/>
      <c r="C401" s="274"/>
      <c r="D401" s="274"/>
      <c r="E401" s="274"/>
      <c r="F401" s="274"/>
      <c r="G401" s="274"/>
      <c r="H401" s="274"/>
      <c r="I401" s="274"/>
      <c r="J401" s="274"/>
      <c r="K401" s="274"/>
      <c r="M401" s="273"/>
      <c r="N401" s="273"/>
      <c r="O401" s="273"/>
      <c r="P401" s="273"/>
      <c r="Q401" s="273"/>
      <c r="R401" s="273"/>
      <c r="S401" s="273"/>
      <c r="T401" s="276"/>
      <c r="U401" s="276"/>
      <c r="V401" s="276"/>
      <c r="W401" s="276"/>
    </row>
    <row r="402" spans="1:23" x14ac:dyDescent="0.2">
      <c r="A402" s="274"/>
      <c r="B402" s="274"/>
      <c r="C402" s="274"/>
      <c r="D402" s="274"/>
      <c r="E402" s="274"/>
      <c r="F402" s="274"/>
      <c r="G402" s="274"/>
      <c r="H402" s="274"/>
      <c r="I402" s="274"/>
      <c r="J402" s="274"/>
      <c r="K402" s="274"/>
      <c r="M402" s="273"/>
      <c r="N402" s="273"/>
      <c r="O402" s="273"/>
      <c r="P402" s="273"/>
      <c r="Q402" s="273"/>
      <c r="R402" s="273"/>
      <c r="S402" s="273"/>
      <c r="T402" s="276"/>
      <c r="U402" s="276"/>
      <c r="V402" s="276"/>
      <c r="W402" s="276"/>
    </row>
    <row r="403" spans="1:23" x14ac:dyDescent="0.2">
      <c r="A403" s="274"/>
      <c r="B403" s="274"/>
      <c r="C403" s="274"/>
      <c r="D403" s="274"/>
      <c r="E403" s="274"/>
      <c r="F403" s="274"/>
      <c r="G403" s="274"/>
      <c r="H403" s="274"/>
      <c r="I403" s="274"/>
      <c r="J403" s="274"/>
      <c r="K403" s="274"/>
      <c r="M403" s="273"/>
      <c r="N403" s="273"/>
      <c r="O403" s="273"/>
      <c r="P403" s="273"/>
      <c r="Q403" s="273"/>
      <c r="R403" s="273"/>
      <c r="S403" s="273"/>
      <c r="T403" s="276"/>
      <c r="U403" s="276"/>
      <c r="V403" s="276"/>
      <c r="W403" s="276"/>
    </row>
    <row r="404" spans="1:23" x14ac:dyDescent="0.2">
      <c r="A404" s="274"/>
      <c r="B404" s="274"/>
      <c r="C404" s="274"/>
      <c r="D404" s="274"/>
      <c r="E404" s="274"/>
      <c r="F404" s="274"/>
      <c r="G404" s="274"/>
      <c r="H404" s="274"/>
      <c r="I404" s="274"/>
      <c r="J404" s="274"/>
      <c r="K404" s="274"/>
      <c r="M404" s="273"/>
      <c r="N404" s="273"/>
      <c r="O404" s="273"/>
      <c r="P404" s="273"/>
      <c r="Q404" s="273"/>
      <c r="R404" s="273"/>
      <c r="S404" s="273"/>
      <c r="T404" s="276"/>
      <c r="U404" s="276"/>
      <c r="V404" s="276"/>
      <c r="W404" s="276"/>
    </row>
    <row r="405" spans="1:23" x14ac:dyDescent="0.2">
      <c r="A405" s="274"/>
      <c r="B405" s="274"/>
      <c r="C405" s="274"/>
      <c r="D405" s="274"/>
      <c r="E405" s="274"/>
      <c r="F405" s="274"/>
      <c r="G405" s="274"/>
      <c r="H405" s="274"/>
      <c r="I405" s="274"/>
      <c r="J405" s="274"/>
      <c r="K405" s="274"/>
      <c r="M405" s="273"/>
      <c r="N405" s="273"/>
      <c r="O405" s="273"/>
      <c r="P405" s="273"/>
      <c r="Q405" s="273"/>
      <c r="R405" s="273"/>
      <c r="S405" s="273"/>
      <c r="T405" s="276"/>
      <c r="U405" s="276"/>
      <c r="V405" s="276"/>
      <c r="W405" s="276"/>
    </row>
    <row r="406" spans="1:23" x14ac:dyDescent="0.2">
      <c r="A406" s="274"/>
      <c r="B406" s="274"/>
      <c r="C406" s="274"/>
      <c r="D406" s="274"/>
      <c r="E406" s="274"/>
      <c r="F406" s="274"/>
      <c r="G406" s="274"/>
      <c r="H406" s="274"/>
      <c r="I406" s="274"/>
      <c r="J406" s="274"/>
      <c r="K406" s="274"/>
      <c r="M406" s="273"/>
      <c r="N406" s="273"/>
      <c r="O406" s="273"/>
      <c r="P406" s="273"/>
      <c r="Q406" s="273"/>
      <c r="R406" s="273"/>
      <c r="S406" s="273"/>
      <c r="T406" s="276"/>
      <c r="U406" s="276"/>
      <c r="V406" s="276"/>
      <c r="W406" s="276"/>
    </row>
    <row r="407" spans="1:23" x14ac:dyDescent="0.2">
      <c r="A407" s="274"/>
      <c r="B407" s="274"/>
      <c r="C407" s="274"/>
      <c r="D407" s="274"/>
      <c r="E407" s="274"/>
      <c r="F407" s="274"/>
      <c r="G407" s="274"/>
      <c r="H407" s="274"/>
      <c r="I407" s="274"/>
      <c r="J407" s="274"/>
      <c r="K407" s="274"/>
      <c r="M407" s="273"/>
      <c r="N407" s="273"/>
      <c r="O407" s="273"/>
      <c r="P407" s="273"/>
      <c r="Q407" s="273"/>
      <c r="R407" s="273"/>
      <c r="S407" s="273"/>
      <c r="T407" s="276"/>
      <c r="U407" s="276"/>
      <c r="V407" s="276"/>
      <c r="W407" s="276"/>
    </row>
    <row r="408" spans="1:23" x14ac:dyDescent="0.2">
      <c r="A408" s="274"/>
      <c r="B408" s="274"/>
      <c r="C408" s="274"/>
      <c r="D408" s="274"/>
      <c r="E408" s="274"/>
      <c r="F408" s="274"/>
      <c r="G408" s="274"/>
      <c r="H408" s="274"/>
      <c r="I408" s="274"/>
      <c r="J408" s="274"/>
      <c r="K408" s="274"/>
      <c r="M408" s="273"/>
      <c r="N408" s="273"/>
      <c r="O408" s="273"/>
      <c r="P408" s="273"/>
      <c r="Q408" s="273"/>
      <c r="R408" s="273"/>
      <c r="S408" s="273"/>
      <c r="T408" s="276"/>
      <c r="U408" s="276"/>
      <c r="V408" s="276"/>
      <c r="W408" s="276"/>
    </row>
    <row r="409" spans="1:23" x14ac:dyDescent="0.2">
      <c r="A409" s="274"/>
      <c r="B409" s="274"/>
      <c r="C409" s="274"/>
      <c r="D409" s="274"/>
      <c r="E409" s="274"/>
      <c r="F409" s="274"/>
      <c r="G409" s="274"/>
      <c r="H409" s="274"/>
      <c r="I409" s="274"/>
      <c r="J409" s="274"/>
      <c r="K409" s="274"/>
      <c r="M409" s="273"/>
      <c r="N409" s="273"/>
      <c r="O409" s="273"/>
      <c r="P409" s="273"/>
      <c r="Q409" s="273"/>
      <c r="R409" s="273"/>
      <c r="S409" s="273"/>
      <c r="T409" s="276"/>
      <c r="U409" s="276"/>
      <c r="V409" s="276"/>
      <c r="W409" s="276"/>
    </row>
    <row r="410" spans="1:23" x14ac:dyDescent="0.2">
      <c r="A410" s="274"/>
      <c r="B410" s="274"/>
      <c r="C410" s="274"/>
      <c r="D410" s="274"/>
      <c r="E410" s="274"/>
      <c r="F410" s="274"/>
      <c r="G410" s="274"/>
      <c r="H410" s="274"/>
      <c r="I410" s="274"/>
      <c r="J410" s="274"/>
      <c r="K410" s="274"/>
      <c r="M410" s="273"/>
      <c r="N410" s="273"/>
      <c r="O410" s="273"/>
      <c r="P410" s="273"/>
      <c r="Q410" s="273"/>
      <c r="R410" s="273"/>
      <c r="S410" s="273"/>
      <c r="T410" s="276"/>
      <c r="U410" s="276"/>
      <c r="V410" s="276"/>
      <c r="W410" s="276"/>
    </row>
    <row r="411" spans="1:23" x14ac:dyDescent="0.2">
      <c r="A411" s="274"/>
      <c r="B411" s="274"/>
      <c r="C411" s="274"/>
      <c r="D411" s="274"/>
      <c r="E411" s="274"/>
      <c r="F411" s="274"/>
      <c r="G411" s="274"/>
      <c r="H411" s="274"/>
      <c r="I411" s="274"/>
      <c r="J411" s="274"/>
      <c r="K411" s="274"/>
      <c r="M411" s="273"/>
      <c r="N411" s="273"/>
      <c r="O411" s="273"/>
      <c r="P411" s="273"/>
      <c r="Q411" s="273"/>
      <c r="R411" s="273"/>
      <c r="S411" s="273"/>
      <c r="T411" s="276"/>
      <c r="U411" s="276"/>
      <c r="V411" s="276"/>
      <c r="W411" s="276"/>
    </row>
    <row r="412" spans="1:23" x14ac:dyDescent="0.2">
      <c r="A412" s="274"/>
      <c r="B412" s="274"/>
      <c r="C412" s="274"/>
      <c r="D412" s="274"/>
      <c r="E412" s="274"/>
      <c r="F412" s="274"/>
      <c r="G412" s="274"/>
      <c r="H412" s="274"/>
      <c r="I412" s="274"/>
      <c r="J412" s="274"/>
      <c r="K412" s="274"/>
      <c r="M412" s="273"/>
      <c r="N412" s="273"/>
      <c r="O412" s="273"/>
      <c r="P412" s="273"/>
      <c r="Q412" s="273"/>
      <c r="R412" s="273"/>
      <c r="S412" s="273"/>
      <c r="T412" s="276"/>
      <c r="U412" s="276"/>
      <c r="V412" s="276"/>
      <c r="W412" s="276"/>
    </row>
    <row r="413" spans="1:23" x14ac:dyDescent="0.2">
      <c r="A413" s="274"/>
      <c r="B413" s="274"/>
      <c r="C413" s="274"/>
      <c r="D413" s="274"/>
      <c r="E413" s="274"/>
      <c r="F413" s="274"/>
      <c r="G413" s="274"/>
      <c r="H413" s="274"/>
      <c r="I413" s="274"/>
      <c r="J413" s="274"/>
      <c r="K413" s="274"/>
      <c r="M413" s="273"/>
      <c r="N413" s="273"/>
      <c r="O413" s="273"/>
      <c r="P413" s="273"/>
      <c r="Q413" s="273"/>
      <c r="R413" s="273"/>
      <c r="S413" s="273"/>
      <c r="T413" s="276"/>
      <c r="U413" s="276"/>
      <c r="V413" s="276"/>
      <c r="W413" s="276"/>
    </row>
    <row r="414" spans="1:23" x14ac:dyDescent="0.2">
      <c r="A414" s="274"/>
      <c r="B414" s="274"/>
      <c r="C414" s="274"/>
      <c r="D414" s="274"/>
      <c r="E414" s="274"/>
      <c r="F414" s="274"/>
      <c r="G414" s="274"/>
      <c r="H414" s="274"/>
      <c r="I414" s="274"/>
      <c r="J414" s="274"/>
      <c r="K414" s="274"/>
      <c r="M414" s="273"/>
      <c r="N414" s="273"/>
      <c r="O414" s="273"/>
      <c r="P414" s="273"/>
      <c r="Q414" s="273"/>
      <c r="R414" s="273"/>
      <c r="S414" s="273"/>
      <c r="T414" s="276"/>
      <c r="U414" s="276"/>
      <c r="V414" s="276"/>
      <c r="W414" s="276"/>
    </row>
    <row r="415" spans="1:23" x14ac:dyDescent="0.2">
      <c r="A415" s="274"/>
      <c r="B415" s="274"/>
      <c r="C415" s="274"/>
      <c r="D415" s="274"/>
      <c r="E415" s="274"/>
      <c r="F415" s="274"/>
      <c r="G415" s="274"/>
      <c r="H415" s="274"/>
      <c r="I415" s="274"/>
      <c r="J415" s="274"/>
      <c r="K415" s="274"/>
      <c r="M415" s="273"/>
      <c r="N415" s="273"/>
      <c r="O415" s="273"/>
      <c r="P415" s="273"/>
      <c r="Q415" s="273"/>
      <c r="R415" s="273"/>
      <c r="S415" s="273"/>
      <c r="T415" s="276"/>
      <c r="U415" s="276"/>
      <c r="V415" s="276"/>
      <c r="W415" s="276"/>
    </row>
    <row r="416" spans="1:23" x14ac:dyDescent="0.2">
      <c r="A416" s="274"/>
      <c r="B416" s="274"/>
      <c r="C416" s="274"/>
      <c r="D416" s="274"/>
      <c r="E416" s="274"/>
      <c r="F416" s="274"/>
      <c r="G416" s="274"/>
      <c r="H416" s="274"/>
      <c r="I416" s="274"/>
      <c r="J416" s="274"/>
      <c r="K416" s="274"/>
      <c r="M416" s="273"/>
      <c r="N416" s="273"/>
      <c r="O416" s="273"/>
      <c r="P416" s="273"/>
      <c r="Q416" s="273"/>
      <c r="R416" s="273"/>
      <c r="S416" s="273"/>
      <c r="T416" s="276"/>
      <c r="U416" s="276"/>
      <c r="V416" s="276"/>
      <c r="W416" s="276"/>
    </row>
    <row r="417" spans="1:23" x14ac:dyDescent="0.2">
      <c r="A417" s="274"/>
      <c r="B417" s="274"/>
      <c r="C417" s="274"/>
      <c r="D417" s="274"/>
      <c r="E417" s="274"/>
      <c r="F417" s="274"/>
      <c r="G417" s="274"/>
      <c r="H417" s="274"/>
      <c r="I417" s="274"/>
      <c r="J417" s="274"/>
      <c r="K417" s="274"/>
      <c r="M417" s="273"/>
      <c r="N417" s="273"/>
      <c r="O417" s="273"/>
      <c r="P417" s="273"/>
      <c r="Q417" s="273"/>
      <c r="R417" s="273"/>
      <c r="S417" s="273"/>
      <c r="T417" s="276"/>
      <c r="U417" s="276"/>
      <c r="V417" s="276"/>
      <c r="W417" s="276"/>
    </row>
    <row r="418" spans="1:23" x14ac:dyDescent="0.2">
      <c r="A418" s="274"/>
      <c r="B418" s="274"/>
      <c r="C418" s="274"/>
      <c r="D418" s="274"/>
      <c r="E418" s="274"/>
      <c r="F418" s="274"/>
      <c r="G418" s="274"/>
      <c r="H418" s="274"/>
      <c r="I418" s="274"/>
      <c r="J418" s="274"/>
      <c r="K418" s="274"/>
      <c r="M418" s="273"/>
      <c r="N418" s="273"/>
      <c r="O418" s="273"/>
      <c r="P418" s="273"/>
      <c r="Q418" s="273"/>
      <c r="R418" s="273"/>
      <c r="S418" s="273"/>
      <c r="T418" s="276"/>
      <c r="U418" s="276"/>
      <c r="V418" s="276"/>
      <c r="W418" s="276"/>
    </row>
    <row r="419" spans="1:23" x14ac:dyDescent="0.2">
      <c r="A419" s="274"/>
      <c r="B419" s="274"/>
      <c r="C419" s="274"/>
      <c r="D419" s="274"/>
      <c r="E419" s="274"/>
      <c r="F419" s="274"/>
      <c r="G419" s="274"/>
      <c r="H419" s="274"/>
      <c r="I419" s="274"/>
      <c r="J419" s="274"/>
      <c r="K419" s="274"/>
      <c r="M419" s="273"/>
      <c r="N419" s="273"/>
      <c r="O419" s="273"/>
      <c r="P419" s="273"/>
      <c r="Q419" s="273"/>
      <c r="R419" s="273"/>
      <c r="S419" s="273"/>
      <c r="T419" s="276"/>
      <c r="U419" s="276"/>
      <c r="V419" s="276"/>
      <c r="W419" s="276"/>
    </row>
    <row r="420" spans="1:23" x14ac:dyDescent="0.2">
      <c r="A420" s="274"/>
      <c r="B420" s="274"/>
      <c r="C420" s="274"/>
      <c r="D420" s="274"/>
      <c r="E420" s="274"/>
      <c r="F420" s="274"/>
      <c r="G420" s="274"/>
      <c r="H420" s="274"/>
      <c r="I420" s="274"/>
      <c r="J420" s="274"/>
      <c r="K420" s="274"/>
      <c r="M420" s="273"/>
      <c r="N420" s="273"/>
      <c r="O420" s="273"/>
      <c r="P420" s="273"/>
      <c r="Q420" s="273"/>
      <c r="R420" s="273"/>
      <c r="S420" s="273"/>
      <c r="T420" s="276"/>
      <c r="U420" s="276"/>
      <c r="V420" s="276"/>
      <c r="W420" s="276"/>
    </row>
    <row r="421" spans="1:23" x14ac:dyDescent="0.2">
      <c r="A421" s="274"/>
      <c r="B421" s="274"/>
      <c r="C421" s="274"/>
      <c r="D421" s="274"/>
      <c r="E421" s="274"/>
      <c r="F421" s="274"/>
      <c r="G421" s="274"/>
      <c r="H421" s="274"/>
      <c r="I421" s="274"/>
      <c r="J421" s="274"/>
      <c r="K421" s="274"/>
      <c r="M421" s="273"/>
      <c r="N421" s="273"/>
      <c r="O421" s="273"/>
      <c r="P421" s="273"/>
      <c r="Q421" s="273"/>
      <c r="R421" s="273"/>
      <c r="S421" s="273"/>
      <c r="T421" s="276"/>
      <c r="U421" s="276"/>
      <c r="V421" s="276"/>
      <c r="W421" s="276"/>
    </row>
    <row r="422" spans="1:23" x14ac:dyDescent="0.2">
      <c r="A422" s="274"/>
      <c r="B422" s="274"/>
      <c r="C422" s="274"/>
      <c r="D422" s="274"/>
      <c r="E422" s="274"/>
      <c r="F422" s="274"/>
      <c r="G422" s="274"/>
      <c r="H422" s="274"/>
      <c r="I422" s="274"/>
      <c r="J422" s="274"/>
      <c r="K422" s="274"/>
      <c r="M422" s="273"/>
      <c r="N422" s="273"/>
      <c r="O422" s="273"/>
      <c r="P422" s="273"/>
      <c r="Q422" s="273"/>
      <c r="R422" s="273"/>
      <c r="S422" s="273"/>
      <c r="T422" s="276"/>
      <c r="U422" s="276"/>
      <c r="V422" s="276"/>
      <c r="W422" s="276"/>
    </row>
    <row r="423" spans="1:23" x14ac:dyDescent="0.2">
      <c r="A423" s="274"/>
      <c r="B423" s="274"/>
      <c r="C423" s="274"/>
      <c r="D423" s="274"/>
      <c r="E423" s="274"/>
      <c r="F423" s="274"/>
      <c r="G423" s="274"/>
      <c r="H423" s="274"/>
      <c r="I423" s="274"/>
      <c r="J423" s="274"/>
      <c r="K423" s="274"/>
      <c r="M423" s="273"/>
      <c r="N423" s="273"/>
      <c r="O423" s="273"/>
      <c r="P423" s="273"/>
      <c r="Q423" s="273"/>
      <c r="R423" s="273"/>
      <c r="S423" s="273"/>
      <c r="T423" s="276"/>
      <c r="U423" s="276"/>
      <c r="V423" s="276"/>
      <c r="W423" s="276"/>
    </row>
    <row r="424" spans="1:23" x14ac:dyDescent="0.2">
      <c r="A424" s="274"/>
      <c r="B424" s="274"/>
      <c r="C424" s="274"/>
      <c r="D424" s="274"/>
      <c r="E424" s="274"/>
      <c r="F424" s="274"/>
      <c r="G424" s="274"/>
      <c r="H424" s="274"/>
      <c r="I424" s="274"/>
      <c r="J424" s="274"/>
      <c r="K424" s="274"/>
      <c r="M424" s="273"/>
      <c r="N424" s="273"/>
      <c r="O424" s="273"/>
      <c r="P424" s="273"/>
      <c r="Q424" s="273"/>
      <c r="R424" s="273"/>
      <c r="S424" s="273"/>
      <c r="T424" s="276"/>
      <c r="U424" s="276"/>
      <c r="V424" s="276"/>
      <c r="W424" s="276"/>
    </row>
    <row r="425" spans="1:23" x14ac:dyDescent="0.2">
      <c r="A425" s="274"/>
      <c r="B425" s="274"/>
      <c r="C425" s="274"/>
      <c r="D425" s="274"/>
      <c r="E425" s="274"/>
      <c r="F425" s="274"/>
      <c r="G425" s="274"/>
      <c r="H425" s="274"/>
      <c r="I425" s="274"/>
      <c r="J425" s="274"/>
      <c r="K425" s="274"/>
      <c r="M425" s="273"/>
      <c r="N425" s="273"/>
      <c r="O425" s="273"/>
      <c r="P425" s="273"/>
      <c r="Q425" s="273"/>
      <c r="R425" s="273"/>
      <c r="S425" s="273"/>
      <c r="T425" s="276"/>
      <c r="U425" s="276"/>
      <c r="V425" s="276"/>
      <c r="W425" s="276"/>
    </row>
    <row r="426" spans="1:23" x14ac:dyDescent="0.2">
      <c r="A426" s="274"/>
      <c r="B426" s="274"/>
      <c r="C426" s="274"/>
      <c r="D426" s="274"/>
      <c r="E426" s="274"/>
      <c r="F426" s="274"/>
      <c r="G426" s="274"/>
      <c r="H426" s="274"/>
      <c r="I426" s="274"/>
      <c r="J426" s="274"/>
      <c r="K426" s="274"/>
      <c r="M426" s="273"/>
      <c r="N426" s="273"/>
      <c r="O426" s="273"/>
      <c r="P426" s="273"/>
      <c r="Q426" s="273"/>
      <c r="R426" s="273"/>
      <c r="S426" s="273"/>
      <c r="T426" s="276"/>
      <c r="U426" s="276"/>
      <c r="V426" s="276"/>
      <c r="W426" s="276"/>
    </row>
    <row r="427" spans="1:23" x14ac:dyDescent="0.2">
      <c r="A427" s="274"/>
      <c r="B427" s="274"/>
      <c r="C427" s="274"/>
      <c r="D427" s="274"/>
      <c r="E427" s="274"/>
      <c r="F427" s="274"/>
      <c r="G427" s="274"/>
      <c r="H427" s="274"/>
      <c r="I427" s="274"/>
      <c r="J427" s="274"/>
      <c r="K427" s="274"/>
      <c r="M427" s="273"/>
      <c r="N427" s="273"/>
      <c r="O427" s="273"/>
      <c r="P427" s="273"/>
      <c r="Q427" s="273"/>
      <c r="R427" s="273"/>
      <c r="S427" s="273"/>
      <c r="T427" s="276"/>
      <c r="U427" s="276"/>
      <c r="V427" s="276"/>
      <c r="W427" s="276"/>
    </row>
    <row r="428" spans="1:23" x14ac:dyDescent="0.2">
      <c r="A428" s="274"/>
      <c r="B428" s="274"/>
      <c r="C428" s="274"/>
      <c r="D428" s="274"/>
      <c r="E428" s="274"/>
      <c r="F428" s="274"/>
      <c r="G428" s="274"/>
      <c r="H428" s="274"/>
      <c r="I428" s="274"/>
      <c r="J428" s="274"/>
      <c r="K428" s="274"/>
      <c r="M428" s="273"/>
      <c r="N428" s="273"/>
      <c r="O428" s="273"/>
      <c r="P428" s="273"/>
      <c r="Q428" s="273"/>
      <c r="R428" s="273"/>
      <c r="S428" s="273"/>
      <c r="T428" s="276"/>
      <c r="U428" s="276"/>
      <c r="V428" s="276"/>
      <c r="W428" s="276"/>
    </row>
    <row r="429" spans="1:23" x14ac:dyDescent="0.2">
      <c r="A429" s="274"/>
      <c r="B429" s="274"/>
      <c r="C429" s="274"/>
      <c r="D429" s="274"/>
      <c r="E429" s="274"/>
      <c r="F429" s="274"/>
      <c r="G429" s="274"/>
      <c r="H429" s="274"/>
      <c r="I429" s="274"/>
      <c r="J429" s="274"/>
      <c r="K429" s="274"/>
      <c r="M429" s="273"/>
      <c r="N429" s="273"/>
      <c r="O429" s="273"/>
      <c r="P429" s="273"/>
      <c r="Q429" s="273"/>
      <c r="R429" s="273"/>
      <c r="S429" s="273"/>
      <c r="T429" s="276"/>
      <c r="U429" s="276"/>
      <c r="V429" s="276"/>
      <c r="W429" s="276"/>
    </row>
    <row r="430" spans="1:23" x14ac:dyDescent="0.2">
      <c r="A430" s="274"/>
      <c r="B430" s="274"/>
      <c r="C430" s="274"/>
      <c r="D430" s="274"/>
      <c r="E430" s="274"/>
      <c r="F430" s="274"/>
      <c r="G430" s="274"/>
      <c r="H430" s="274"/>
      <c r="I430" s="274"/>
      <c r="J430" s="274"/>
      <c r="K430" s="274"/>
      <c r="M430" s="273"/>
      <c r="N430" s="273"/>
      <c r="O430" s="273"/>
      <c r="P430" s="273"/>
      <c r="Q430" s="273"/>
      <c r="R430" s="273"/>
      <c r="S430" s="273"/>
      <c r="T430" s="276"/>
      <c r="U430" s="276"/>
      <c r="V430" s="276"/>
      <c r="W430" s="276"/>
    </row>
    <row r="431" spans="1:23" x14ac:dyDescent="0.2">
      <c r="A431" s="274"/>
      <c r="B431" s="274"/>
      <c r="C431" s="274"/>
      <c r="D431" s="274"/>
      <c r="E431" s="274"/>
      <c r="F431" s="274"/>
      <c r="G431" s="274"/>
      <c r="H431" s="274"/>
      <c r="I431" s="274"/>
      <c r="J431" s="274"/>
      <c r="K431" s="274"/>
      <c r="M431" s="273"/>
      <c r="N431" s="273"/>
      <c r="O431" s="273"/>
      <c r="P431" s="273"/>
      <c r="Q431" s="273"/>
      <c r="R431" s="273"/>
      <c r="S431" s="273"/>
      <c r="T431" s="276"/>
      <c r="U431" s="276"/>
      <c r="V431" s="276"/>
      <c r="W431" s="276"/>
    </row>
    <row r="432" spans="1:23" x14ac:dyDescent="0.2">
      <c r="A432" s="274"/>
      <c r="B432" s="274"/>
      <c r="C432" s="274"/>
      <c r="D432" s="274"/>
      <c r="E432" s="274"/>
      <c r="F432" s="274"/>
      <c r="G432" s="274"/>
      <c r="H432" s="274"/>
      <c r="I432" s="274"/>
      <c r="J432" s="274"/>
      <c r="K432" s="274"/>
      <c r="M432" s="273"/>
      <c r="N432" s="273"/>
      <c r="O432" s="273"/>
      <c r="P432" s="273"/>
      <c r="Q432" s="273"/>
      <c r="R432" s="273"/>
      <c r="S432" s="273"/>
      <c r="T432" s="276"/>
      <c r="U432" s="276"/>
      <c r="V432" s="276"/>
      <c r="W432" s="276"/>
    </row>
    <row r="433" spans="1:23" x14ac:dyDescent="0.2">
      <c r="A433" s="274"/>
      <c r="B433" s="274"/>
      <c r="C433" s="274"/>
      <c r="D433" s="274"/>
      <c r="E433" s="274"/>
      <c r="F433" s="274"/>
      <c r="G433" s="274"/>
      <c r="H433" s="274"/>
      <c r="I433" s="274"/>
      <c r="J433" s="274"/>
      <c r="K433" s="274"/>
      <c r="M433" s="273"/>
      <c r="N433" s="273"/>
      <c r="O433" s="273"/>
      <c r="P433" s="273"/>
      <c r="Q433" s="273"/>
      <c r="R433" s="273"/>
      <c r="S433" s="273"/>
      <c r="T433" s="276"/>
      <c r="U433" s="276"/>
      <c r="V433" s="276"/>
      <c r="W433" s="276"/>
    </row>
    <row r="434" spans="1:23" x14ac:dyDescent="0.2">
      <c r="A434" s="274"/>
      <c r="B434" s="274"/>
      <c r="C434" s="274"/>
      <c r="D434" s="274"/>
      <c r="E434" s="274"/>
      <c r="F434" s="274"/>
      <c r="G434" s="274"/>
      <c r="H434" s="274"/>
      <c r="I434" s="274"/>
      <c r="J434" s="274"/>
      <c r="K434" s="274"/>
      <c r="M434" s="273"/>
      <c r="N434" s="273"/>
      <c r="O434" s="273"/>
      <c r="P434" s="273"/>
      <c r="Q434" s="273"/>
      <c r="R434" s="273"/>
      <c r="S434" s="273"/>
      <c r="T434" s="276"/>
      <c r="U434" s="276"/>
      <c r="V434" s="276"/>
      <c r="W434" s="276"/>
    </row>
    <row r="435" spans="1:23" x14ac:dyDescent="0.2">
      <c r="A435" s="274"/>
      <c r="B435" s="274"/>
      <c r="C435" s="274"/>
      <c r="D435" s="274"/>
      <c r="E435" s="274"/>
      <c r="F435" s="274"/>
      <c r="G435" s="274"/>
      <c r="H435" s="274"/>
      <c r="I435" s="274"/>
      <c r="J435" s="274"/>
      <c r="K435" s="274"/>
      <c r="M435" s="273"/>
      <c r="N435" s="273"/>
      <c r="O435" s="273"/>
      <c r="P435" s="273"/>
      <c r="Q435" s="273"/>
      <c r="R435" s="273"/>
      <c r="S435" s="273"/>
      <c r="T435" s="276"/>
      <c r="U435" s="276"/>
      <c r="V435" s="276"/>
      <c r="W435" s="276"/>
    </row>
    <row r="436" spans="1:23" x14ac:dyDescent="0.2">
      <c r="A436" s="274"/>
      <c r="B436" s="274"/>
      <c r="C436" s="274"/>
      <c r="D436" s="274"/>
      <c r="E436" s="274"/>
      <c r="F436" s="274"/>
      <c r="G436" s="274"/>
      <c r="H436" s="274"/>
      <c r="I436" s="274"/>
      <c r="J436" s="274"/>
      <c r="K436" s="274"/>
      <c r="M436" s="273"/>
      <c r="N436" s="273"/>
      <c r="O436" s="273"/>
      <c r="P436" s="273"/>
      <c r="Q436" s="273"/>
      <c r="R436" s="273"/>
      <c r="S436" s="273"/>
      <c r="T436" s="276"/>
      <c r="U436" s="276"/>
      <c r="V436" s="276"/>
      <c r="W436" s="276"/>
    </row>
    <row r="437" spans="1:23" x14ac:dyDescent="0.2">
      <c r="A437" s="274"/>
      <c r="B437" s="274"/>
      <c r="C437" s="274"/>
      <c r="D437" s="274"/>
      <c r="E437" s="274"/>
      <c r="F437" s="274"/>
      <c r="G437" s="274"/>
      <c r="H437" s="274"/>
      <c r="I437" s="274"/>
      <c r="J437" s="274"/>
      <c r="K437" s="274"/>
      <c r="M437" s="273"/>
      <c r="N437" s="273"/>
      <c r="O437" s="273"/>
      <c r="P437" s="273"/>
      <c r="Q437" s="273"/>
      <c r="R437" s="273"/>
      <c r="S437" s="273"/>
      <c r="T437" s="276"/>
      <c r="U437" s="276"/>
      <c r="V437" s="276"/>
      <c r="W437" s="276"/>
    </row>
    <row r="438" spans="1:23" x14ac:dyDescent="0.2">
      <c r="A438" s="274"/>
      <c r="B438" s="274"/>
      <c r="C438" s="274"/>
      <c r="D438" s="274"/>
      <c r="E438" s="274"/>
      <c r="F438" s="274"/>
      <c r="G438" s="274"/>
      <c r="H438" s="274"/>
      <c r="I438" s="274"/>
      <c r="J438" s="274"/>
      <c r="K438" s="274"/>
      <c r="M438" s="273"/>
      <c r="N438" s="273"/>
      <c r="O438" s="273"/>
      <c r="P438" s="273"/>
      <c r="Q438" s="273"/>
      <c r="R438" s="273"/>
      <c r="S438" s="273"/>
      <c r="T438" s="276"/>
      <c r="U438" s="276"/>
      <c r="V438" s="276"/>
      <c r="W438" s="276"/>
    </row>
    <row r="439" spans="1:23" x14ac:dyDescent="0.2">
      <c r="A439" s="274"/>
      <c r="B439" s="274"/>
      <c r="C439" s="274"/>
      <c r="D439" s="274"/>
      <c r="E439" s="274"/>
      <c r="F439" s="274"/>
      <c r="G439" s="274"/>
      <c r="H439" s="274"/>
      <c r="I439" s="274"/>
      <c r="J439" s="274"/>
      <c r="K439" s="274"/>
      <c r="M439" s="273"/>
      <c r="N439" s="273"/>
      <c r="O439" s="273"/>
      <c r="P439" s="273"/>
      <c r="Q439" s="273"/>
      <c r="R439" s="273"/>
      <c r="S439" s="273"/>
      <c r="T439" s="276"/>
      <c r="U439" s="276"/>
      <c r="V439" s="276"/>
      <c r="W439" s="276"/>
    </row>
    <row r="440" spans="1:23" x14ac:dyDescent="0.2">
      <c r="A440" s="274"/>
      <c r="B440" s="274"/>
      <c r="C440" s="274"/>
      <c r="D440" s="274"/>
      <c r="E440" s="274"/>
      <c r="F440" s="274"/>
      <c r="G440" s="274"/>
      <c r="H440" s="274"/>
      <c r="I440" s="274"/>
      <c r="J440" s="274"/>
      <c r="K440" s="274"/>
      <c r="M440" s="273"/>
      <c r="N440" s="273"/>
      <c r="O440" s="273"/>
      <c r="P440" s="273"/>
      <c r="Q440" s="273"/>
      <c r="R440" s="273"/>
      <c r="S440" s="273"/>
      <c r="T440" s="276"/>
      <c r="U440" s="276"/>
      <c r="V440" s="276"/>
      <c r="W440" s="276"/>
    </row>
    <row r="441" spans="1:23" x14ac:dyDescent="0.2">
      <c r="A441" s="274"/>
      <c r="B441" s="274"/>
      <c r="C441" s="274"/>
      <c r="D441" s="274"/>
      <c r="E441" s="274"/>
      <c r="F441" s="274"/>
      <c r="G441" s="274"/>
      <c r="H441" s="274"/>
      <c r="I441" s="274"/>
      <c r="J441" s="274"/>
      <c r="K441" s="274"/>
      <c r="M441" s="273"/>
      <c r="N441" s="273"/>
      <c r="O441" s="273"/>
      <c r="P441" s="273"/>
      <c r="Q441" s="273"/>
      <c r="R441" s="273"/>
      <c r="S441" s="273"/>
      <c r="T441" s="276"/>
      <c r="U441" s="276"/>
      <c r="V441" s="276"/>
      <c r="W441" s="276"/>
    </row>
    <row r="442" spans="1:23" x14ac:dyDescent="0.2">
      <c r="A442" s="274"/>
      <c r="B442" s="274"/>
      <c r="C442" s="274"/>
      <c r="D442" s="274"/>
      <c r="E442" s="274"/>
      <c r="F442" s="274"/>
      <c r="G442" s="274"/>
      <c r="H442" s="274"/>
      <c r="I442" s="274"/>
      <c r="J442" s="274"/>
      <c r="K442" s="274"/>
      <c r="M442" s="273"/>
      <c r="N442" s="273"/>
      <c r="O442" s="273"/>
      <c r="P442" s="273"/>
      <c r="Q442" s="273"/>
      <c r="R442" s="273"/>
      <c r="S442" s="273"/>
      <c r="T442" s="276"/>
      <c r="U442" s="276"/>
      <c r="V442" s="276"/>
      <c r="W442" s="276"/>
    </row>
    <row r="443" spans="1:23" x14ac:dyDescent="0.2">
      <c r="A443" s="274"/>
      <c r="B443" s="274"/>
      <c r="C443" s="274"/>
      <c r="D443" s="274"/>
      <c r="E443" s="274"/>
      <c r="F443" s="274"/>
      <c r="G443" s="274"/>
      <c r="H443" s="274"/>
      <c r="I443" s="274"/>
      <c r="J443" s="274"/>
      <c r="K443" s="274"/>
      <c r="M443" s="273"/>
      <c r="N443" s="273"/>
      <c r="O443" s="273"/>
      <c r="P443" s="273"/>
      <c r="Q443" s="273"/>
      <c r="R443" s="273"/>
      <c r="S443" s="273"/>
      <c r="T443" s="276"/>
      <c r="U443" s="276"/>
      <c r="V443" s="276"/>
      <c r="W443" s="276"/>
    </row>
    <row r="444" spans="1:23" x14ac:dyDescent="0.2">
      <c r="A444" s="274"/>
      <c r="B444" s="274"/>
      <c r="C444" s="274"/>
      <c r="D444" s="274"/>
      <c r="E444" s="274"/>
      <c r="F444" s="274"/>
      <c r="G444" s="274"/>
      <c r="H444" s="274"/>
      <c r="I444" s="274"/>
      <c r="J444" s="274"/>
      <c r="K444" s="274"/>
      <c r="M444" s="273"/>
      <c r="N444" s="273"/>
      <c r="O444" s="273"/>
      <c r="P444" s="273"/>
      <c r="Q444" s="273"/>
      <c r="R444" s="273"/>
      <c r="S444" s="273"/>
      <c r="T444" s="276"/>
      <c r="U444" s="276"/>
      <c r="V444" s="276"/>
      <c r="W444" s="276"/>
    </row>
    <row r="445" spans="1:23" x14ac:dyDescent="0.2">
      <c r="A445" s="274"/>
      <c r="B445" s="274"/>
      <c r="C445" s="274"/>
      <c r="D445" s="274"/>
      <c r="E445" s="274"/>
      <c r="F445" s="274"/>
      <c r="G445" s="274"/>
      <c r="H445" s="274"/>
      <c r="I445" s="274"/>
      <c r="J445" s="274"/>
      <c r="K445" s="274"/>
      <c r="M445" s="273"/>
      <c r="N445" s="273"/>
      <c r="O445" s="273"/>
      <c r="P445" s="273"/>
      <c r="Q445" s="273"/>
      <c r="R445" s="273"/>
      <c r="S445" s="273"/>
      <c r="T445" s="276"/>
      <c r="U445" s="276"/>
      <c r="V445" s="276"/>
      <c r="W445" s="276"/>
    </row>
    <row r="446" spans="1:23" x14ac:dyDescent="0.2">
      <c r="A446" s="274"/>
      <c r="B446" s="274"/>
      <c r="C446" s="274"/>
      <c r="D446" s="274"/>
      <c r="E446" s="274"/>
      <c r="F446" s="274"/>
      <c r="G446" s="274"/>
      <c r="H446" s="274"/>
      <c r="I446" s="274"/>
      <c r="J446" s="274"/>
      <c r="K446" s="274"/>
      <c r="M446" s="273"/>
      <c r="N446" s="273"/>
      <c r="O446" s="273"/>
      <c r="P446" s="273"/>
      <c r="Q446" s="273"/>
      <c r="R446" s="273"/>
      <c r="S446" s="273"/>
      <c r="T446" s="276"/>
      <c r="U446" s="276"/>
      <c r="V446" s="276"/>
      <c r="W446" s="276"/>
    </row>
    <row r="447" spans="1:23" x14ac:dyDescent="0.2">
      <c r="A447" s="274"/>
      <c r="B447" s="274"/>
      <c r="C447" s="274"/>
      <c r="D447" s="274"/>
      <c r="E447" s="274"/>
      <c r="F447" s="274"/>
      <c r="G447" s="274"/>
      <c r="H447" s="274"/>
      <c r="I447" s="274"/>
      <c r="J447" s="274"/>
      <c r="K447" s="274"/>
      <c r="M447" s="273"/>
      <c r="N447" s="273"/>
      <c r="O447" s="273"/>
      <c r="P447" s="273"/>
      <c r="Q447" s="273"/>
      <c r="R447" s="273"/>
      <c r="S447" s="273"/>
      <c r="T447" s="276"/>
      <c r="U447" s="276"/>
      <c r="V447" s="276"/>
      <c r="W447" s="276"/>
    </row>
    <row r="448" spans="1:23" x14ac:dyDescent="0.2">
      <c r="A448" s="274"/>
      <c r="B448" s="274"/>
      <c r="C448" s="274"/>
      <c r="D448" s="274"/>
      <c r="E448" s="274"/>
      <c r="F448" s="274"/>
      <c r="G448" s="274"/>
      <c r="H448" s="274"/>
      <c r="I448" s="274"/>
      <c r="J448" s="274"/>
      <c r="K448" s="274"/>
      <c r="M448" s="273"/>
      <c r="N448" s="273"/>
      <c r="O448" s="273"/>
      <c r="P448" s="273"/>
      <c r="Q448" s="273"/>
      <c r="R448" s="273"/>
      <c r="S448" s="273"/>
      <c r="T448" s="276"/>
      <c r="U448" s="276"/>
      <c r="V448" s="276"/>
      <c r="W448" s="276"/>
    </row>
    <row r="449" spans="1:23" x14ac:dyDescent="0.2">
      <c r="A449" s="274"/>
      <c r="B449" s="274"/>
      <c r="C449" s="274"/>
      <c r="D449" s="274"/>
      <c r="E449" s="274"/>
      <c r="F449" s="274"/>
      <c r="G449" s="274"/>
      <c r="H449" s="274"/>
      <c r="I449" s="274"/>
      <c r="J449" s="274"/>
      <c r="K449" s="274"/>
      <c r="M449" s="273"/>
      <c r="N449" s="273"/>
      <c r="O449" s="273"/>
      <c r="P449" s="273"/>
      <c r="Q449" s="273"/>
      <c r="R449" s="273"/>
      <c r="S449" s="273"/>
      <c r="T449" s="276"/>
      <c r="U449" s="276"/>
      <c r="V449" s="276"/>
      <c r="W449" s="276"/>
    </row>
    <row r="450" spans="1:23" x14ac:dyDescent="0.2">
      <c r="A450" s="274"/>
      <c r="B450" s="274"/>
      <c r="C450" s="274"/>
      <c r="D450" s="274"/>
      <c r="E450" s="274"/>
      <c r="F450" s="274"/>
      <c r="G450" s="274"/>
      <c r="H450" s="274"/>
      <c r="I450" s="274"/>
      <c r="J450" s="274"/>
      <c r="K450" s="274"/>
      <c r="M450" s="273"/>
      <c r="N450" s="273"/>
      <c r="O450" s="273"/>
      <c r="P450" s="273"/>
      <c r="Q450" s="273"/>
      <c r="R450" s="273"/>
      <c r="S450" s="273"/>
      <c r="T450" s="276"/>
      <c r="U450" s="276"/>
      <c r="V450" s="276"/>
      <c r="W450" s="276"/>
    </row>
    <row r="451" spans="1:23" x14ac:dyDescent="0.2">
      <c r="A451" s="274"/>
      <c r="B451" s="274"/>
      <c r="C451" s="274"/>
      <c r="D451" s="274"/>
      <c r="E451" s="274"/>
      <c r="F451" s="274"/>
      <c r="G451" s="274"/>
      <c r="H451" s="274"/>
      <c r="I451" s="274"/>
      <c r="J451" s="274"/>
      <c r="K451" s="274"/>
      <c r="M451" s="273"/>
      <c r="N451" s="273"/>
      <c r="O451" s="273"/>
      <c r="P451" s="273"/>
      <c r="Q451" s="273"/>
      <c r="R451" s="273"/>
      <c r="S451" s="273"/>
      <c r="T451" s="276"/>
      <c r="U451" s="276"/>
      <c r="V451" s="276"/>
      <c r="W451" s="276"/>
    </row>
    <row r="452" spans="1:23" x14ac:dyDescent="0.2">
      <c r="A452" s="274"/>
      <c r="B452" s="274"/>
      <c r="C452" s="274"/>
      <c r="D452" s="274"/>
      <c r="E452" s="274"/>
      <c r="F452" s="274"/>
      <c r="G452" s="274"/>
      <c r="H452" s="274"/>
      <c r="I452" s="274"/>
      <c r="J452" s="274"/>
      <c r="K452" s="274"/>
      <c r="M452" s="273"/>
      <c r="N452" s="273"/>
      <c r="O452" s="273"/>
      <c r="P452" s="273"/>
      <c r="Q452" s="273"/>
      <c r="R452" s="273"/>
      <c r="S452" s="273"/>
      <c r="T452" s="276"/>
      <c r="U452" s="276"/>
      <c r="V452" s="276"/>
      <c r="W452" s="276"/>
    </row>
    <row r="453" spans="1:23" x14ac:dyDescent="0.2">
      <c r="A453" s="274"/>
      <c r="B453" s="274"/>
      <c r="C453" s="274"/>
      <c r="D453" s="274"/>
      <c r="E453" s="274"/>
      <c r="F453" s="274"/>
      <c r="G453" s="274"/>
      <c r="H453" s="274"/>
      <c r="I453" s="274"/>
      <c r="J453" s="274"/>
      <c r="K453" s="274"/>
      <c r="M453" s="273"/>
      <c r="N453" s="273"/>
      <c r="O453" s="273"/>
      <c r="P453" s="273"/>
      <c r="Q453" s="273"/>
      <c r="R453" s="273"/>
      <c r="S453" s="273"/>
      <c r="T453" s="276"/>
      <c r="U453" s="276"/>
      <c r="V453" s="276"/>
      <c r="W453" s="276"/>
    </row>
    <row r="454" spans="1:23" x14ac:dyDescent="0.2">
      <c r="A454" s="274"/>
      <c r="B454" s="274"/>
      <c r="C454" s="274"/>
      <c r="D454" s="274"/>
      <c r="E454" s="274"/>
      <c r="F454" s="274"/>
      <c r="G454" s="274"/>
      <c r="H454" s="274"/>
      <c r="I454" s="274"/>
      <c r="J454" s="274"/>
      <c r="K454" s="274"/>
      <c r="M454" s="273"/>
      <c r="N454" s="273"/>
      <c r="O454" s="273"/>
      <c r="P454" s="273"/>
      <c r="Q454" s="273"/>
      <c r="R454" s="273"/>
      <c r="S454" s="273"/>
      <c r="T454" s="276"/>
      <c r="U454" s="276"/>
      <c r="V454" s="276"/>
      <c r="W454" s="276"/>
    </row>
    <row r="455" spans="1:23" x14ac:dyDescent="0.2">
      <c r="A455" s="274"/>
      <c r="B455" s="274"/>
      <c r="C455" s="274"/>
      <c r="D455" s="274"/>
      <c r="E455" s="274"/>
      <c r="F455" s="274"/>
      <c r="G455" s="274"/>
      <c r="H455" s="274"/>
      <c r="I455" s="274"/>
      <c r="J455" s="274"/>
      <c r="K455" s="274"/>
      <c r="M455" s="273"/>
      <c r="N455" s="273"/>
      <c r="O455" s="273"/>
      <c r="P455" s="273"/>
      <c r="Q455" s="273"/>
      <c r="R455" s="273"/>
      <c r="S455" s="273"/>
      <c r="T455" s="276"/>
      <c r="U455" s="276"/>
      <c r="V455" s="276"/>
      <c r="W455" s="276"/>
    </row>
    <row r="456" spans="1:23" x14ac:dyDescent="0.2">
      <c r="A456" s="274"/>
      <c r="B456" s="274"/>
      <c r="C456" s="274"/>
      <c r="D456" s="274"/>
      <c r="E456" s="274"/>
      <c r="F456" s="274"/>
      <c r="G456" s="274"/>
      <c r="H456" s="274"/>
      <c r="I456" s="274"/>
      <c r="J456" s="274"/>
      <c r="K456" s="274"/>
      <c r="M456" s="273"/>
      <c r="N456" s="273"/>
      <c r="O456" s="273"/>
      <c r="P456" s="273"/>
      <c r="Q456" s="273"/>
      <c r="R456" s="273"/>
      <c r="S456" s="273"/>
      <c r="T456" s="276"/>
      <c r="U456" s="276"/>
      <c r="V456" s="276"/>
      <c r="W456" s="276"/>
    </row>
    <row r="457" spans="1:23" x14ac:dyDescent="0.2">
      <c r="A457" s="274"/>
      <c r="B457" s="274"/>
      <c r="C457" s="274"/>
      <c r="D457" s="274"/>
      <c r="E457" s="274"/>
      <c r="F457" s="274"/>
      <c r="G457" s="274"/>
      <c r="H457" s="274"/>
      <c r="I457" s="274"/>
      <c r="J457" s="274"/>
      <c r="K457" s="274"/>
      <c r="M457" s="273"/>
      <c r="N457" s="273"/>
      <c r="O457" s="273"/>
      <c r="P457" s="273"/>
      <c r="Q457" s="273"/>
      <c r="R457" s="273"/>
      <c r="S457" s="273"/>
      <c r="T457" s="276"/>
      <c r="U457" s="276"/>
      <c r="V457" s="276"/>
      <c r="W457" s="276"/>
    </row>
    <row r="458" spans="1:23" x14ac:dyDescent="0.2">
      <c r="A458" s="274"/>
      <c r="B458" s="274"/>
      <c r="C458" s="274"/>
      <c r="D458" s="274"/>
      <c r="E458" s="274"/>
      <c r="F458" s="274"/>
      <c r="G458" s="274"/>
      <c r="H458" s="274"/>
      <c r="I458" s="274"/>
      <c r="J458" s="274"/>
      <c r="K458" s="274"/>
      <c r="M458" s="273"/>
      <c r="N458" s="273"/>
      <c r="O458" s="273"/>
      <c r="P458" s="273"/>
      <c r="Q458" s="273"/>
      <c r="R458" s="273"/>
      <c r="S458" s="273"/>
      <c r="T458" s="276"/>
      <c r="U458" s="276"/>
      <c r="V458" s="276"/>
      <c r="W458" s="276"/>
    </row>
    <row r="459" spans="1:23" x14ac:dyDescent="0.2">
      <c r="A459" s="274"/>
      <c r="B459" s="274"/>
      <c r="C459" s="274"/>
      <c r="D459" s="274"/>
      <c r="E459" s="274"/>
      <c r="F459" s="274"/>
      <c r="G459" s="274"/>
      <c r="H459" s="274"/>
      <c r="I459" s="274"/>
      <c r="J459" s="274"/>
      <c r="K459" s="274"/>
      <c r="M459" s="273"/>
      <c r="N459" s="273"/>
      <c r="O459" s="273"/>
      <c r="P459" s="273"/>
      <c r="Q459" s="273"/>
      <c r="R459" s="273"/>
      <c r="S459" s="273"/>
      <c r="T459" s="276"/>
      <c r="U459" s="276"/>
      <c r="V459" s="276"/>
      <c r="W459" s="276"/>
    </row>
    <row r="460" spans="1:23" x14ac:dyDescent="0.2">
      <c r="A460" s="274"/>
      <c r="B460" s="274"/>
      <c r="C460" s="274"/>
      <c r="D460" s="274"/>
      <c r="E460" s="274"/>
      <c r="F460" s="274"/>
      <c r="G460" s="274"/>
      <c r="H460" s="274"/>
      <c r="I460" s="274"/>
      <c r="J460" s="274"/>
      <c r="K460" s="274"/>
      <c r="M460" s="273"/>
      <c r="N460" s="273"/>
      <c r="O460" s="273"/>
      <c r="P460" s="273"/>
      <c r="Q460" s="273"/>
      <c r="R460" s="273"/>
      <c r="S460" s="273"/>
      <c r="T460" s="276"/>
      <c r="U460" s="276"/>
      <c r="V460" s="276"/>
      <c r="W460" s="276"/>
    </row>
    <row r="461" spans="1:23" x14ac:dyDescent="0.2">
      <c r="A461" s="274"/>
      <c r="B461" s="274"/>
      <c r="C461" s="274"/>
      <c r="D461" s="274"/>
      <c r="E461" s="274"/>
      <c r="F461" s="274"/>
      <c r="G461" s="274"/>
      <c r="H461" s="274"/>
      <c r="I461" s="274"/>
      <c r="J461" s="274"/>
      <c r="K461" s="274"/>
      <c r="M461" s="273"/>
      <c r="N461" s="273"/>
      <c r="O461" s="273"/>
      <c r="P461" s="273"/>
      <c r="Q461" s="273"/>
      <c r="R461" s="273"/>
      <c r="S461" s="273"/>
      <c r="T461" s="276"/>
      <c r="U461" s="276"/>
      <c r="V461" s="276"/>
      <c r="W461" s="276"/>
    </row>
    <row r="462" spans="1:23" x14ac:dyDescent="0.2">
      <c r="A462" s="274"/>
      <c r="B462" s="274"/>
      <c r="C462" s="274"/>
      <c r="D462" s="274"/>
      <c r="E462" s="274"/>
      <c r="F462" s="274"/>
      <c r="G462" s="274"/>
      <c r="H462" s="274"/>
      <c r="I462" s="274"/>
      <c r="J462" s="274"/>
      <c r="K462" s="274"/>
      <c r="M462" s="273"/>
      <c r="N462" s="273"/>
      <c r="O462" s="273"/>
      <c r="P462" s="273"/>
      <c r="Q462" s="273"/>
      <c r="R462" s="273"/>
      <c r="S462" s="273"/>
      <c r="T462" s="276"/>
      <c r="U462" s="276"/>
      <c r="V462" s="276"/>
      <c r="W462" s="276"/>
    </row>
    <row r="463" spans="1:23" x14ac:dyDescent="0.2">
      <c r="A463" s="274"/>
      <c r="B463" s="274"/>
      <c r="C463" s="274"/>
      <c r="D463" s="274"/>
      <c r="E463" s="274"/>
      <c r="F463" s="274"/>
      <c r="G463" s="274"/>
      <c r="H463" s="274"/>
      <c r="I463" s="274"/>
      <c r="J463" s="274"/>
      <c r="K463" s="274"/>
      <c r="M463" s="273"/>
      <c r="N463" s="273"/>
      <c r="O463" s="273"/>
      <c r="P463" s="273"/>
      <c r="Q463" s="273"/>
      <c r="R463" s="273"/>
      <c r="S463" s="273"/>
      <c r="T463" s="276"/>
      <c r="U463" s="276"/>
      <c r="V463" s="276"/>
      <c r="W463" s="276"/>
    </row>
    <row r="464" spans="1:23" x14ac:dyDescent="0.2">
      <c r="A464" s="274"/>
      <c r="B464" s="274"/>
      <c r="C464" s="274"/>
      <c r="D464" s="274"/>
      <c r="E464" s="274"/>
      <c r="F464" s="274"/>
      <c r="G464" s="274"/>
      <c r="H464" s="274"/>
      <c r="I464" s="274"/>
      <c r="J464" s="274"/>
      <c r="K464" s="274"/>
      <c r="M464" s="273"/>
      <c r="N464" s="273"/>
      <c r="O464" s="273"/>
      <c r="P464" s="273"/>
      <c r="Q464" s="273"/>
      <c r="R464" s="273"/>
      <c r="S464" s="273"/>
      <c r="T464" s="276"/>
      <c r="U464" s="276"/>
      <c r="V464" s="276"/>
      <c r="W464" s="276"/>
    </row>
    <row r="465" spans="1:23" x14ac:dyDescent="0.2">
      <c r="A465" s="274"/>
      <c r="B465" s="274"/>
      <c r="C465" s="274"/>
      <c r="D465" s="274"/>
      <c r="E465" s="274"/>
      <c r="F465" s="274"/>
      <c r="G465" s="274"/>
      <c r="H465" s="274"/>
      <c r="I465" s="274"/>
      <c r="J465" s="274"/>
      <c r="K465" s="274"/>
      <c r="M465" s="273"/>
      <c r="N465" s="273"/>
      <c r="O465" s="273"/>
      <c r="P465" s="273"/>
      <c r="Q465" s="273"/>
      <c r="R465" s="273"/>
      <c r="S465" s="273"/>
      <c r="T465" s="276"/>
      <c r="U465" s="276"/>
      <c r="V465" s="276"/>
      <c r="W465" s="276"/>
    </row>
    <row r="466" spans="1:23" x14ac:dyDescent="0.2">
      <c r="A466" s="274"/>
      <c r="B466" s="274"/>
      <c r="C466" s="274"/>
      <c r="D466" s="274"/>
      <c r="E466" s="274"/>
      <c r="F466" s="274"/>
      <c r="G466" s="274"/>
      <c r="H466" s="274"/>
      <c r="I466" s="274"/>
      <c r="J466" s="274"/>
      <c r="K466" s="274"/>
      <c r="M466" s="273"/>
      <c r="N466" s="273"/>
      <c r="O466" s="273"/>
      <c r="P466" s="273"/>
      <c r="Q466" s="273"/>
      <c r="R466" s="273"/>
      <c r="S466" s="273"/>
      <c r="T466" s="276"/>
      <c r="U466" s="276"/>
      <c r="V466" s="276"/>
      <c r="W466" s="276"/>
    </row>
    <row r="467" spans="1:23" x14ac:dyDescent="0.2">
      <c r="A467" s="274"/>
      <c r="B467" s="274"/>
      <c r="C467" s="274"/>
      <c r="D467" s="274"/>
      <c r="E467" s="274"/>
      <c r="F467" s="274"/>
      <c r="G467" s="274"/>
      <c r="H467" s="274"/>
      <c r="I467" s="274"/>
      <c r="J467" s="274"/>
      <c r="K467" s="274"/>
      <c r="M467" s="273"/>
      <c r="N467" s="273"/>
      <c r="O467" s="273"/>
      <c r="P467" s="273"/>
      <c r="Q467" s="273"/>
      <c r="R467" s="273"/>
      <c r="S467" s="273"/>
      <c r="T467" s="276"/>
      <c r="U467" s="276"/>
      <c r="V467" s="276"/>
      <c r="W467" s="276"/>
    </row>
    <row r="468" spans="1:23" x14ac:dyDescent="0.2">
      <c r="A468" s="274"/>
      <c r="B468" s="274"/>
      <c r="C468" s="274"/>
      <c r="D468" s="274"/>
      <c r="E468" s="274"/>
      <c r="F468" s="274"/>
      <c r="G468" s="274"/>
      <c r="H468" s="274"/>
      <c r="I468" s="274"/>
      <c r="J468" s="274"/>
      <c r="K468" s="274"/>
      <c r="M468" s="273"/>
      <c r="N468" s="273"/>
      <c r="O468" s="273"/>
      <c r="P468" s="273"/>
      <c r="Q468" s="273"/>
      <c r="R468" s="273"/>
      <c r="S468" s="273"/>
      <c r="T468" s="276"/>
      <c r="U468" s="276"/>
      <c r="V468" s="276"/>
      <c r="W468" s="276"/>
    </row>
    <row r="469" spans="1:23" x14ac:dyDescent="0.2">
      <c r="A469" s="274"/>
      <c r="B469" s="274"/>
      <c r="C469" s="274"/>
      <c r="D469" s="274"/>
      <c r="E469" s="274"/>
      <c r="F469" s="274"/>
      <c r="G469" s="274"/>
      <c r="H469" s="274"/>
      <c r="I469" s="274"/>
      <c r="J469" s="274"/>
      <c r="K469" s="274"/>
      <c r="M469" s="273"/>
      <c r="N469" s="273"/>
      <c r="O469" s="273"/>
      <c r="P469" s="273"/>
      <c r="Q469" s="273"/>
      <c r="R469" s="273"/>
      <c r="S469" s="273"/>
      <c r="T469" s="276"/>
      <c r="U469" s="276"/>
      <c r="V469" s="276"/>
      <c r="W469" s="276"/>
    </row>
    <row r="470" spans="1:23" x14ac:dyDescent="0.2">
      <c r="A470" s="274"/>
      <c r="B470" s="274"/>
      <c r="C470" s="274"/>
      <c r="D470" s="274"/>
      <c r="E470" s="274"/>
      <c r="F470" s="274"/>
      <c r="G470" s="274"/>
      <c r="H470" s="274"/>
      <c r="I470" s="274"/>
      <c r="J470" s="274"/>
      <c r="K470" s="274"/>
      <c r="M470" s="273"/>
      <c r="N470" s="273"/>
      <c r="O470" s="273"/>
      <c r="P470" s="273"/>
      <c r="Q470" s="273"/>
      <c r="R470" s="273"/>
      <c r="S470" s="273"/>
      <c r="T470" s="276"/>
      <c r="U470" s="276"/>
      <c r="V470" s="276"/>
      <c r="W470" s="276"/>
    </row>
    <row r="471" spans="1:23" x14ac:dyDescent="0.2">
      <c r="A471" s="274"/>
      <c r="B471" s="274"/>
      <c r="C471" s="274"/>
      <c r="D471" s="274"/>
      <c r="E471" s="274"/>
      <c r="F471" s="274"/>
      <c r="G471" s="274"/>
      <c r="H471" s="274"/>
      <c r="I471" s="274"/>
      <c r="J471" s="274"/>
      <c r="K471" s="274"/>
      <c r="M471" s="273"/>
      <c r="N471" s="273"/>
      <c r="O471" s="273"/>
      <c r="P471" s="273"/>
      <c r="Q471" s="273"/>
      <c r="R471" s="273"/>
      <c r="S471" s="273"/>
      <c r="T471" s="276"/>
      <c r="U471" s="276"/>
      <c r="V471" s="276"/>
      <c r="W471" s="276"/>
    </row>
    <row r="472" spans="1:23" x14ac:dyDescent="0.2">
      <c r="A472" s="274"/>
      <c r="B472" s="274"/>
      <c r="C472" s="274"/>
      <c r="D472" s="274"/>
      <c r="E472" s="274"/>
      <c r="F472" s="274"/>
      <c r="G472" s="274"/>
      <c r="H472" s="274"/>
      <c r="I472" s="274"/>
      <c r="J472" s="274"/>
      <c r="K472" s="274"/>
      <c r="M472" s="273"/>
      <c r="N472" s="273"/>
      <c r="O472" s="273"/>
      <c r="P472" s="273"/>
      <c r="Q472" s="273"/>
      <c r="R472" s="273"/>
      <c r="S472" s="273"/>
      <c r="T472" s="276"/>
      <c r="U472" s="276"/>
      <c r="V472" s="276"/>
      <c r="W472" s="276"/>
    </row>
    <row r="473" spans="1:23" x14ac:dyDescent="0.2">
      <c r="A473" s="274"/>
      <c r="B473" s="274"/>
      <c r="C473" s="274"/>
      <c r="D473" s="274"/>
      <c r="E473" s="274"/>
      <c r="F473" s="274"/>
      <c r="G473" s="274"/>
      <c r="H473" s="274"/>
      <c r="I473" s="274"/>
      <c r="J473" s="274"/>
      <c r="K473" s="274"/>
      <c r="M473" s="273"/>
      <c r="N473" s="273"/>
      <c r="O473" s="273"/>
      <c r="P473" s="273"/>
      <c r="Q473" s="273"/>
      <c r="R473" s="273"/>
      <c r="S473" s="273"/>
      <c r="T473" s="276"/>
      <c r="U473" s="276"/>
      <c r="V473" s="276"/>
      <c r="W473" s="276"/>
    </row>
    <row r="474" spans="1:23" x14ac:dyDescent="0.2">
      <c r="A474" s="274"/>
      <c r="B474" s="274"/>
      <c r="C474" s="274"/>
      <c r="D474" s="274"/>
      <c r="E474" s="274"/>
      <c r="F474" s="274"/>
      <c r="G474" s="274"/>
      <c r="H474" s="274"/>
      <c r="I474" s="274"/>
      <c r="J474" s="274"/>
      <c r="K474" s="274"/>
      <c r="M474" s="273"/>
      <c r="N474" s="273"/>
      <c r="O474" s="273"/>
      <c r="P474" s="273"/>
      <c r="Q474" s="273"/>
      <c r="R474" s="273"/>
      <c r="S474" s="273"/>
      <c r="T474" s="276"/>
      <c r="U474" s="276"/>
      <c r="V474" s="276"/>
      <c r="W474" s="276"/>
    </row>
    <row r="475" spans="1:23" x14ac:dyDescent="0.2">
      <c r="A475" s="274"/>
      <c r="B475" s="274"/>
      <c r="C475" s="274"/>
      <c r="D475" s="274"/>
      <c r="E475" s="274"/>
      <c r="F475" s="274"/>
      <c r="G475" s="274"/>
      <c r="H475" s="274"/>
      <c r="I475" s="274"/>
      <c r="J475" s="274"/>
      <c r="K475" s="274"/>
      <c r="M475" s="273"/>
      <c r="N475" s="273"/>
      <c r="O475" s="273"/>
      <c r="P475" s="273"/>
      <c r="Q475" s="273"/>
      <c r="R475" s="273"/>
      <c r="S475" s="273"/>
      <c r="T475" s="276"/>
      <c r="U475" s="276"/>
      <c r="V475" s="276"/>
      <c r="W475" s="276"/>
    </row>
    <row r="476" spans="1:23" x14ac:dyDescent="0.2">
      <c r="A476" s="274"/>
      <c r="B476" s="274"/>
      <c r="C476" s="274"/>
      <c r="D476" s="274"/>
      <c r="E476" s="274"/>
      <c r="F476" s="274"/>
      <c r="G476" s="274"/>
      <c r="H476" s="274"/>
      <c r="I476" s="274"/>
      <c r="J476" s="274"/>
      <c r="K476" s="274"/>
      <c r="M476" s="273"/>
      <c r="N476" s="273"/>
      <c r="O476" s="273"/>
      <c r="P476" s="273"/>
      <c r="Q476" s="273"/>
      <c r="R476" s="273"/>
      <c r="S476" s="273"/>
      <c r="T476" s="276"/>
      <c r="U476" s="276"/>
      <c r="V476" s="276"/>
      <c r="W476" s="276"/>
    </row>
    <row r="477" spans="1:23" x14ac:dyDescent="0.2">
      <c r="A477" s="274"/>
      <c r="B477" s="274"/>
      <c r="C477" s="274"/>
      <c r="D477" s="274"/>
      <c r="E477" s="274"/>
      <c r="F477" s="274"/>
      <c r="G477" s="274"/>
      <c r="H477" s="274"/>
      <c r="I477" s="274"/>
      <c r="J477" s="274"/>
      <c r="K477" s="274"/>
      <c r="M477" s="273"/>
      <c r="N477" s="273"/>
      <c r="O477" s="273"/>
      <c r="P477" s="273"/>
      <c r="Q477" s="273"/>
      <c r="R477" s="273"/>
      <c r="S477" s="273"/>
      <c r="T477" s="276"/>
      <c r="U477" s="276"/>
      <c r="V477" s="276"/>
      <c r="W477" s="276"/>
    </row>
    <row r="478" spans="1:23" x14ac:dyDescent="0.2">
      <c r="A478" s="274"/>
      <c r="B478" s="274"/>
      <c r="C478" s="274"/>
      <c r="D478" s="274"/>
      <c r="E478" s="274"/>
      <c r="F478" s="274"/>
      <c r="G478" s="274"/>
      <c r="H478" s="274"/>
      <c r="I478" s="274"/>
      <c r="J478" s="274"/>
      <c r="K478" s="274"/>
      <c r="M478" s="273"/>
      <c r="N478" s="273"/>
      <c r="O478" s="273"/>
      <c r="P478" s="273"/>
      <c r="Q478" s="273"/>
      <c r="R478" s="273"/>
      <c r="S478" s="273"/>
      <c r="T478" s="276"/>
      <c r="U478" s="276"/>
      <c r="V478" s="276"/>
      <c r="W478" s="276"/>
    </row>
    <row r="479" spans="1:23" x14ac:dyDescent="0.2">
      <c r="A479" s="274"/>
      <c r="B479" s="274"/>
      <c r="C479" s="274"/>
      <c r="D479" s="274"/>
      <c r="E479" s="274"/>
      <c r="F479" s="274"/>
      <c r="G479" s="274"/>
      <c r="H479" s="274"/>
      <c r="I479" s="274"/>
      <c r="J479" s="274"/>
      <c r="K479" s="274"/>
      <c r="M479" s="273"/>
      <c r="N479" s="273"/>
      <c r="O479" s="273"/>
      <c r="P479" s="273"/>
      <c r="Q479" s="273"/>
      <c r="R479" s="273"/>
      <c r="S479" s="273"/>
      <c r="T479" s="276"/>
      <c r="U479" s="276"/>
      <c r="V479" s="276"/>
      <c r="W479" s="276"/>
    </row>
    <row r="480" spans="1:23" x14ac:dyDescent="0.2">
      <c r="A480" s="274"/>
      <c r="B480" s="274"/>
      <c r="C480" s="274"/>
      <c r="D480" s="274"/>
      <c r="E480" s="274"/>
      <c r="F480" s="274"/>
      <c r="G480" s="274"/>
      <c r="H480" s="274"/>
      <c r="I480" s="274"/>
      <c r="J480" s="274"/>
      <c r="K480" s="274"/>
      <c r="M480" s="273"/>
      <c r="N480" s="273"/>
      <c r="O480" s="273"/>
      <c r="P480" s="273"/>
      <c r="Q480" s="273"/>
      <c r="R480" s="273"/>
      <c r="S480" s="273"/>
      <c r="T480" s="276"/>
      <c r="U480" s="276"/>
      <c r="V480" s="276"/>
      <c r="W480" s="276"/>
    </row>
    <row r="481" spans="1:23" x14ac:dyDescent="0.2">
      <c r="A481" s="274"/>
      <c r="B481" s="274"/>
      <c r="C481" s="274"/>
      <c r="D481" s="274"/>
      <c r="E481" s="274"/>
      <c r="F481" s="274"/>
      <c r="G481" s="274"/>
      <c r="H481" s="274"/>
      <c r="I481" s="274"/>
      <c r="J481" s="274"/>
      <c r="K481" s="274"/>
      <c r="M481" s="273"/>
      <c r="N481" s="273"/>
      <c r="O481" s="273"/>
      <c r="P481" s="273"/>
      <c r="Q481" s="273"/>
      <c r="R481" s="273"/>
      <c r="S481" s="273"/>
      <c r="T481" s="276"/>
      <c r="U481" s="276"/>
      <c r="V481" s="276"/>
      <c r="W481" s="276"/>
    </row>
    <row r="482" spans="1:23" x14ac:dyDescent="0.2">
      <c r="A482" s="274"/>
      <c r="B482" s="274"/>
      <c r="C482" s="274"/>
      <c r="D482" s="274"/>
      <c r="E482" s="274"/>
      <c r="F482" s="274"/>
      <c r="G482" s="274"/>
      <c r="H482" s="274"/>
      <c r="I482" s="274"/>
      <c r="J482" s="274"/>
      <c r="K482" s="274"/>
      <c r="M482" s="273"/>
      <c r="N482" s="273"/>
      <c r="O482" s="273"/>
      <c r="P482" s="273"/>
      <c r="Q482" s="273"/>
      <c r="R482" s="273"/>
      <c r="S482" s="273"/>
      <c r="T482" s="276"/>
      <c r="U482" s="276"/>
      <c r="V482" s="276"/>
      <c r="W482" s="276"/>
    </row>
    <row r="483" spans="1:23" x14ac:dyDescent="0.2">
      <c r="A483" s="274"/>
      <c r="B483" s="274"/>
      <c r="C483" s="274"/>
      <c r="D483" s="274"/>
      <c r="E483" s="274"/>
      <c r="F483" s="274"/>
      <c r="G483" s="274"/>
      <c r="H483" s="274"/>
      <c r="I483" s="274"/>
      <c r="J483" s="274"/>
      <c r="K483" s="274"/>
      <c r="M483" s="273"/>
      <c r="N483" s="273"/>
      <c r="O483" s="273"/>
      <c r="P483" s="273"/>
      <c r="Q483" s="273"/>
      <c r="R483" s="273"/>
      <c r="S483" s="273"/>
      <c r="T483" s="276"/>
      <c r="U483" s="276"/>
      <c r="V483" s="276"/>
      <c r="W483" s="276"/>
    </row>
    <row r="484" spans="1:23" x14ac:dyDescent="0.2">
      <c r="A484" s="274"/>
      <c r="B484" s="274"/>
      <c r="C484" s="274"/>
      <c r="D484" s="274"/>
      <c r="E484" s="274"/>
      <c r="F484" s="274"/>
      <c r="G484" s="274"/>
      <c r="H484" s="274"/>
      <c r="I484" s="274"/>
      <c r="J484" s="274"/>
      <c r="K484" s="274"/>
      <c r="M484" s="273"/>
      <c r="N484" s="273"/>
      <c r="O484" s="273"/>
      <c r="P484" s="273"/>
      <c r="Q484" s="273"/>
      <c r="R484" s="273"/>
      <c r="S484" s="273"/>
      <c r="T484" s="276"/>
      <c r="U484" s="276"/>
      <c r="V484" s="276"/>
      <c r="W484" s="276"/>
    </row>
    <row r="485" spans="1:23" x14ac:dyDescent="0.2">
      <c r="A485" s="274"/>
      <c r="B485" s="274"/>
      <c r="C485" s="274"/>
      <c r="D485" s="274"/>
      <c r="E485" s="274"/>
      <c r="F485" s="274"/>
      <c r="G485" s="274"/>
      <c r="H485" s="274"/>
      <c r="I485" s="274"/>
      <c r="J485" s="274"/>
      <c r="K485" s="274"/>
      <c r="M485" s="273"/>
      <c r="N485" s="273"/>
      <c r="O485" s="273"/>
      <c r="P485" s="273"/>
      <c r="Q485" s="273"/>
      <c r="R485" s="273"/>
      <c r="S485" s="273"/>
      <c r="T485" s="276"/>
      <c r="U485" s="276"/>
      <c r="V485" s="276"/>
      <c r="W485" s="276"/>
    </row>
    <row r="486" spans="1:23" x14ac:dyDescent="0.2">
      <c r="A486" s="274"/>
      <c r="B486" s="274"/>
      <c r="C486" s="274"/>
      <c r="D486" s="274"/>
      <c r="E486" s="274"/>
      <c r="F486" s="274"/>
      <c r="G486" s="274"/>
      <c r="H486" s="274"/>
      <c r="I486" s="274"/>
      <c r="J486" s="274"/>
      <c r="K486" s="274"/>
      <c r="M486" s="273"/>
      <c r="N486" s="273"/>
      <c r="O486" s="273"/>
      <c r="P486" s="273"/>
      <c r="Q486" s="273"/>
      <c r="R486" s="273"/>
      <c r="S486" s="273"/>
      <c r="T486" s="276"/>
      <c r="U486" s="276"/>
      <c r="V486" s="276"/>
      <c r="W486" s="276"/>
    </row>
    <row r="487" spans="1:23" x14ac:dyDescent="0.2">
      <c r="A487" s="274"/>
      <c r="B487" s="274"/>
      <c r="C487" s="274"/>
      <c r="D487" s="274"/>
      <c r="E487" s="274"/>
      <c r="F487" s="274"/>
      <c r="G487" s="274"/>
      <c r="H487" s="274"/>
      <c r="I487" s="274"/>
      <c r="J487" s="274"/>
      <c r="K487" s="274"/>
      <c r="M487" s="273"/>
      <c r="N487" s="273"/>
      <c r="O487" s="273"/>
      <c r="P487" s="273"/>
      <c r="Q487" s="273"/>
      <c r="R487" s="273"/>
      <c r="S487" s="273"/>
      <c r="T487" s="276"/>
      <c r="U487" s="276"/>
      <c r="V487" s="276"/>
      <c r="W487" s="276"/>
    </row>
    <row r="488" spans="1:23" x14ac:dyDescent="0.2">
      <c r="A488" s="274"/>
      <c r="B488" s="274"/>
      <c r="C488" s="274"/>
      <c r="D488" s="274"/>
      <c r="E488" s="274"/>
      <c r="F488" s="274"/>
      <c r="G488" s="274"/>
      <c r="H488" s="274"/>
      <c r="I488" s="274"/>
      <c r="J488" s="274"/>
      <c r="K488" s="274"/>
      <c r="M488" s="273"/>
      <c r="N488" s="273"/>
      <c r="O488" s="273"/>
      <c r="P488" s="273"/>
      <c r="Q488" s="273"/>
      <c r="R488" s="273"/>
      <c r="S488" s="273"/>
      <c r="T488" s="276"/>
      <c r="U488" s="276"/>
      <c r="V488" s="276"/>
      <c r="W488" s="276"/>
    </row>
    <row r="489" spans="1:23" x14ac:dyDescent="0.2">
      <c r="A489" s="274"/>
      <c r="B489" s="274"/>
      <c r="C489" s="274"/>
      <c r="D489" s="274"/>
      <c r="E489" s="274"/>
      <c r="F489" s="274"/>
      <c r="G489" s="274"/>
      <c r="H489" s="274"/>
      <c r="I489" s="274"/>
      <c r="J489" s="274"/>
      <c r="K489" s="274"/>
      <c r="M489" s="273"/>
      <c r="N489" s="273"/>
      <c r="O489" s="273"/>
      <c r="P489" s="273"/>
      <c r="Q489" s="273"/>
      <c r="R489" s="273"/>
      <c r="S489" s="273"/>
      <c r="T489" s="276"/>
      <c r="U489" s="276"/>
      <c r="V489" s="276"/>
      <c r="W489" s="276"/>
    </row>
    <row r="490" spans="1:23" x14ac:dyDescent="0.2">
      <c r="A490" s="274"/>
      <c r="B490" s="274"/>
      <c r="C490" s="274"/>
      <c r="D490" s="274"/>
      <c r="E490" s="274"/>
      <c r="F490" s="274"/>
      <c r="G490" s="274"/>
      <c r="H490" s="274"/>
      <c r="I490" s="274"/>
      <c r="J490" s="274"/>
      <c r="K490" s="274"/>
      <c r="M490" s="273"/>
      <c r="N490" s="273"/>
      <c r="O490" s="273"/>
      <c r="P490" s="273"/>
      <c r="Q490" s="273"/>
      <c r="R490" s="273"/>
      <c r="S490" s="273"/>
      <c r="T490" s="276"/>
      <c r="U490" s="276"/>
      <c r="V490" s="276"/>
      <c r="W490" s="276"/>
    </row>
    <row r="491" spans="1:23" x14ac:dyDescent="0.2">
      <c r="A491" s="274"/>
      <c r="B491" s="274"/>
      <c r="C491" s="274"/>
      <c r="D491" s="274"/>
      <c r="E491" s="274"/>
      <c r="F491" s="274"/>
      <c r="G491" s="274"/>
      <c r="H491" s="274"/>
      <c r="I491" s="274"/>
      <c r="J491" s="274"/>
      <c r="K491" s="274"/>
      <c r="M491" s="273"/>
      <c r="N491" s="273"/>
      <c r="O491" s="273"/>
      <c r="P491" s="273"/>
      <c r="Q491" s="273"/>
      <c r="R491" s="273"/>
      <c r="S491" s="273"/>
      <c r="T491" s="276"/>
      <c r="U491" s="276"/>
      <c r="V491" s="276"/>
      <c r="W491" s="276"/>
    </row>
    <row r="492" spans="1:23" x14ac:dyDescent="0.2">
      <c r="A492" s="274"/>
      <c r="B492" s="274"/>
      <c r="C492" s="274"/>
      <c r="D492" s="274"/>
      <c r="E492" s="274"/>
      <c r="F492" s="274"/>
      <c r="G492" s="274"/>
      <c r="H492" s="274"/>
      <c r="I492" s="274"/>
      <c r="J492" s="274"/>
      <c r="K492" s="274"/>
      <c r="M492" s="273"/>
      <c r="N492" s="273"/>
      <c r="O492" s="273"/>
      <c r="P492" s="273"/>
      <c r="Q492" s="273"/>
      <c r="R492" s="273"/>
      <c r="S492" s="273"/>
      <c r="T492" s="276"/>
      <c r="U492" s="276"/>
      <c r="V492" s="276"/>
      <c r="W492" s="276"/>
    </row>
    <row r="493" spans="1:23" x14ac:dyDescent="0.2">
      <c r="A493" s="274"/>
      <c r="B493" s="274"/>
      <c r="C493" s="274"/>
      <c r="D493" s="274"/>
      <c r="E493" s="274"/>
      <c r="F493" s="274"/>
      <c r="G493" s="274"/>
      <c r="H493" s="274"/>
      <c r="I493" s="274"/>
      <c r="J493" s="274"/>
      <c r="K493" s="274"/>
      <c r="M493" s="273"/>
      <c r="N493" s="273"/>
      <c r="O493" s="273"/>
      <c r="P493" s="273"/>
      <c r="Q493" s="273"/>
      <c r="R493" s="273"/>
      <c r="S493" s="273"/>
      <c r="T493" s="276"/>
      <c r="U493" s="276"/>
      <c r="V493" s="276"/>
      <c r="W493" s="276"/>
    </row>
    <row r="494" spans="1:23" x14ac:dyDescent="0.2">
      <c r="A494" s="274"/>
      <c r="B494" s="274"/>
      <c r="C494" s="274"/>
      <c r="D494" s="274"/>
      <c r="E494" s="274"/>
      <c r="F494" s="274"/>
      <c r="G494" s="274"/>
      <c r="H494" s="274"/>
      <c r="I494" s="274"/>
      <c r="J494" s="274"/>
      <c r="K494" s="274"/>
      <c r="M494" s="273"/>
      <c r="N494" s="273"/>
      <c r="O494" s="273"/>
      <c r="P494" s="273"/>
      <c r="Q494" s="273"/>
      <c r="R494" s="273"/>
      <c r="S494" s="273"/>
      <c r="T494" s="276"/>
      <c r="U494" s="276"/>
      <c r="V494" s="276"/>
      <c r="W494" s="276"/>
    </row>
    <row r="495" spans="1:23" x14ac:dyDescent="0.2">
      <c r="A495" s="274"/>
      <c r="B495" s="274"/>
      <c r="C495" s="274"/>
      <c r="D495" s="274"/>
      <c r="E495" s="274"/>
      <c r="F495" s="274"/>
      <c r="G495" s="274"/>
      <c r="H495" s="274"/>
      <c r="I495" s="274"/>
      <c r="J495" s="274"/>
      <c r="K495" s="274"/>
      <c r="M495" s="273"/>
      <c r="N495" s="273"/>
      <c r="O495" s="273"/>
      <c r="P495" s="273"/>
      <c r="Q495" s="273"/>
      <c r="R495" s="273"/>
      <c r="S495" s="273"/>
      <c r="T495" s="276"/>
      <c r="U495" s="276"/>
      <c r="V495" s="276"/>
      <c r="W495" s="276"/>
    </row>
    <row r="496" spans="1:23" x14ac:dyDescent="0.2">
      <c r="A496" s="274"/>
      <c r="B496" s="274"/>
      <c r="C496" s="274"/>
      <c r="D496" s="274"/>
      <c r="E496" s="274"/>
      <c r="F496" s="274"/>
      <c r="G496" s="274"/>
      <c r="H496" s="274"/>
      <c r="I496" s="274"/>
      <c r="J496" s="274"/>
      <c r="K496" s="274"/>
      <c r="M496" s="273"/>
      <c r="N496" s="273"/>
      <c r="O496" s="273"/>
      <c r="P496" s="273"/>
      <c r="Q496" s="273"/>
      <c r="R496" s="273"/>
      <c r="S496" s="273"/>
      <c r="T496" s="276"/>
      <c r="U496" s="276"/>
      <c r="V496" s="276"/>
      <c r="W496" s="276"/>
    </row>
    <row r="497" spans="1:23" x14ac:dyDescent="0.2">
      <c r="A497" s="274"/>
      <c r="B497" s="274"/>
      <c r="C497" s="274"/>
      <c r="D497" s="274"/>
      <c r="E497" s="274"/>
      <c r="F497" s="274"/>
      <c r="G497" s="274"/>
      <c r="H497" s="274"/>
      <c r="I497" s="274"/>
      <c r="J497" s="274"/>
      <c r="K497" s="274"/>
      <c r="M497" s="273"/>
      <c r="N497" s="273"/>
      <c r="O497" s="273"/>
      <c r="P497" s="273"/>
      <c r="Q497" s="273"/>
      <c r="R497" s="273"/>
      <c r="S497" s="273"/>
      <c r="T497" s="276"/>
      <c r="U497" s="276"/>
      <c r="V497" s="276"/>
      <c r="W497" s="276"/>
    </row>
    <row r="498" spans="1:23" x14ac:dyDescent="0.2">
      <c r="A498" s="274"/>
      <c r="B498" s="274"/>
      <c r="C498" s="274"/>
      <c r="D498" s="274"/>
      <c r="E498" s="274"/>
      <c r="F498" s="274"/>
      <c r="G498" s="274"/>
      <c r="H498" s="274"/>
      <c r="I498" s="274"/>
      <c r="J498" s="274"/>
      <c r="K498" s="274"/>
      <c r="M498" s="273"/>
      <c r="N498" s="273"/>
      <c r="O498" s="273"/>
      <c r="P498" s="273"/>
      <c r="Q498" s="273"/>
      <c r="R498" s="273"/>
      <c r="S498" s="273"/>
      <c r="T498" s="276"/>
      <c r="U498" s="276"/>
      <c r="V498" s="276"/>
      <c r="W498" s="276"/>
    </row>
    <row r="499" spans="1:23" x14ac:dyDescent="0.2">
      <c r="A499" s="274"/>
      <c r="B499" s="274"/>
      <c r="C499" s="274"/>
      <c r="D499" s="274"/>
      <c r="E499" s="274"/>
      <c r="F499" s="274"/>
      <c r="G499" s="274"/>
      <c r="H499" s="274"/>
      <c r="I499" s="274"/>
      <c r="J499" s="274"/>
      <c r="K499" s="274"/>
      <c r="M499" s="273"/>
      <c r="N499" s="273"/>
      <c r="O499" s="273"/>
      <c r="P499" s="273"/>
      <c r="Q499" s="273"/>
      <c r="R499" s="273"/>
      <c r="S499" s="273"/>
      <c r="T499" s="276"/>
      <c r="U499" s="276"/>
      <c r="V499" s="276"/>
      <c r="W499" s="276"/>
    </row>
    <row r="500" spans="1:23" x14ac:dyDescent="0.2">
      <c r="A500" s="274"/>
      <c r="B500" s="274"/>
      <c r="C500" s="274"/>
      <c r="D500" s="274"/>
      <c r="E500" s="274"/>
      <c r="F500" s="274"/>
      <c r="G500" s="274"/>
      <c r="H500" s="274"/>
      <c r="I500" s="274"/>
      <c r="J500" s="274"/>
      <c r="K500" s="274"/>
      <c r="M500" s="273"/>
      <c r="N500" s="273"/>
      <c r="O500" s="273"/>
      <c r="P500" s="273"/>
      <c r="Q500" s="273"/>
      <c r="R500" s="273"/>
      <c r="S500" s="273"/>
      <c r="T500" s="276"/>
      <c r="U500" s="276"/>
      <c r="V500" s="276"/>
      <c r="W500" s="276"/>
    </row>
    <row r="501" spans="1:23" x14ac:dyDescent="0.2">
      <c r="A501" s="274"/>
      <c r="B501" s="274"/>
      <c r="C501" s="274"/>
      <c r="D501" s="274"/>
      <c r="E501" s="274"/>
      <c r="F501" s="274"/>
      <c r="G501" s="274"/>
      <c r="H501" s="274"/>
      <c r="I501" s="274"/>
      <c r="J501" s="274"/>
      <c r="K501" s="274"/>
      <c r="M501" s="273"/>
      <c r="N501" s="273"/>
      <c r="O501" s="273"/>
      <c r="P501" s="273"/>
      <c r="Q501" s="273"/>
      <c r="R501" s="273"/>
      <c r="S501" s="273"/>
      <c r="T501" s="276"/>
      <c r="U501" s="276"/>
      <c r="V501" s="276"/>
      <c r="W501" s="276"/>
    </row>
    <row r="502" spans="1:23" x14ac:dyDescent="0.2">
      <c r="A502" s="274"/>
      <c r="B502" s="274"/>
      <c r="C502" s="274"/>
      <c r="D502" s="274"/>
      <c r="E502" s="274"/>
      <c r="F502" s="274"/>
      <c r="G502" s="274"/>
      <c r="H502" s="274"/>
      <c r="I502" s="274"/>
      <c r="J502" s="274"/>
      <c r="K502" s="274"/>
      <c r="M502" s="273"/>
      <c r="N502" s="273"/>
      <c r="O502" s="273"/>
      <c r="P502" s="273"/>
      <c r="Q502" s="273"/>
      <c r="R502" s="273"/>
      <c r="S502" s="273"/>
      <c r="T502" s="276"/>
      <c r="U502" s="276"/>
      <c r="V502" s="276"/>
      <c r="W502" s="276"/>
    </row>
    <row r="503" spans="1:23" x14ac:dyDescent="0.2">
      <c r="A503" s="274"/>
      <c r="B503" s="274"/>
      <c r="C503" s="274"/>
      <c r="D503" s="274"/>
      <c r="E503" s="274"/>
      <c r="F503" s="274"/>
      <c r="G503" s="274"/>
      <c r="H503" s="274"/>
      <c r="I503" s="274"/>
      <c r="J503" s="274"/>
      <c r="K503" s="274"/>
      <c r="M503" s="273"/>
      <c r="N503" s="273"/>
      <c r="O503" s="273"/>
      <c r="P503" s="273"/>
      <c r="Q503" s="273"/>
      <c r="R503" s="273"/>
      <c r="S503" s="273"/>
      <c r="T503" s="276"/>
      <c r="U503" s="276"/>
      <c r="V503" s="276"/>
      <c r="W503" s="276"/>
    </row>
    <row r="504" spans="1:23" x14ac:dyDescent="0.2">
      <c r="A504" s="274"/>
      <c r="B504" s="274"/>
      <c r="C504" s="274"/>
      <c r="D504" s="274"/>
      <c r="E504" s="274"/>
      <c r="F504" s="274"/>
      <c r="G504" s="274"/>
      <c r="H504" s="274"/>
      <c r="I504" s="274"/>
      <c r="J504" s="274"/>
      <c r="K504" s="274"/>
      <c r="M504" s="273"/>
      <c r="N504" s="273"/>
      <c r="O504" s="273"/>
      <c r="P504" s="273"/>
      <c r="Q504" s="273"/>
      <c r="R504" s="273"/>
      <c r="S504" s="273"/>
      <c r="T504" s="276"/>
      <c r="U504" s="276"/>
      <c r="V504" s="276"/>
      <c r="W504" s="276"/>
    </row>
    <row r="505" spans="1:23" x14ac:dyDescent="0.2">
      <c r="A505" s="274"/>
      <c r="B505" s="274"/>
      <c r="C505" s="274"/>
      <c r="D505" s="274"/>
      <c r="E505" s="274"/>
      <c r="F505" s="274"/>
      <c r="G505" s="274"/>
      <c r="H505" s="274"/>
      <c r="I505" s="274"/>
      <c r="J505" s="274"/>
      <c r="K505" s="274"/>
      <c r="M505" s="273"/>
      <c r="N505" s="273"/>
      <c r="O505" s="273"/>
      <c r="P505" s="273"/>
      <c r="Q505" s="273"/>
      <c r="R505" s="273"/>
      <c r="S505" s="273"/>
      <c r="T505" s="276"/>
      <c r="U505" s="276"/>
      <c r="V505" s="276"/>
      <c r="W505" s="276"/>
    </row>
    <row r="506" spans="1:23" x14ac:dyDescent="0.2">
      <c r="A506" s="274"/>
      <c r="B506" s="274"/>
      <c r="C506" s="274"/>
      <c r="D506" s="274"/>
      <c r="E506" s="274"/>
      <c r="F506" s="274"/>
      <c r="G506" s="274"/>
      <c r="H506" s="274"/>
      <c r="I506" s="274"/>
      <c r="J506" s="274"/>
      <c r="K506" s="274"/>
      <c r="M506" s="273"/>
      <c r="N506" s="273"/>
      <c r="O506" s="273"/>
      <c r="P506" s="273"/>
      <c r="Q506" s="273"/>
      <c r="R506" s="273"/>
      <c r="S506" s="273"/>
      <c r="T506" s="276"/>
      <c r="U506" s="276"/>
      <c r="V506" s="276"/>
      <c r="W506" s="276"/>
    </row>
    <row r="507" spans="1:23" x14ac:dyDescent="0.2">
      <c r="A507" s="274"/>
      <c r="B507" s="274"/>
      <c r="C507" s="274"/>
      <c r="D507" s="274"/>
      <c r="E507" s="274"/>
      <c r="F507" s="274"/>
      <c r="G507" s="274"/>
      <c r="H507" s="274"/>
      <c r="I507" s="274"/>
      <c r="J507" s="274"/>
      <c r="K507" s="274"/>
      <c r="M507" s="273"/>
      <c r="N507" s="273"/>
      <c r="O507" s="273"/>
      <c r="P507" s="273"/>
      <c r="Q507" s="273"/>
      <c r="R507" s="273"/>
      <c r="S507" s="273"/>
      <c r="T507" s="276"/>
      <c r="U507" s="276"/>
      <c r="V507" s="276"/>
      <c r="W507" s="276"/>
    </row>
    <row r="508" spans="1:23" x14ac:dyDescent="0.2">
      <c r="A508" s="274"/>
      <c r="B508" s="274"/>
      <c r="C508" s="274"/>
      <c r="D508" s="274"/>
      <c r="E508" s="274"/>
      <c r="F508" s="274"/>
      <c r="G508" s="274"/>
      <c r="H508" s="274"/>
      <c r="I508" s="274"/>
      <c r="J508" s="274"/>
      <c r="K508" s="274"/>
      <c r="M508" s="273"/>
      <c r="N508" s="273"/>
      <c r="O508" s="273"/>
      <c r="P508" s="273"/>
      <c r="Q508" s="273"/>
      <c r="R508" s="273"/>
      <c r="S508" s="273"/>
      <c r="T508" s="276"/>
      <c r="U508" s="276"/>
      <c r="V508" s="276"/>
      <c r="W508" s="276"/>
    </row>
    <row r="509" spans="1:23" x14ac:dyDescent="0.2">
      <c r="A509" s="274"/>
      <c r="B509" s="274"/>
      <c r="C509" s="274"/>
      <c r="D509" s="274"/>
      <c r="E509" s="274"/>
      <c r="F509" s="274"/>
      <c r="G509" s="274"/>
      <c r="H509" s="274"/>
      <c r="I509" s="274"/>
      <c r="J509" s="274"/>
      <c r="K509" s="274"/>
      <c r="M509" s="273"/>
      <c r="N509" s="273"/>
      <c r="O509" s="273"/>
      <c r="P509" s="273"/>
      <c r="Q509" s="273"/>
      <c r="R509" s="273"/>
      <c r="S509" s="273"/>
      <c r="T509" s="276"/>
      <c r="U509" s="276"/>
      <c r="V509" s="276"/>
      <c r="W509" s="276"/>
    </row>
    <row r="510" spans="1:23" x14ac:dyDescent="0.2">
      <c r="A510" s="274"/>
      <c r="B510" s="274"/>
      <c r="C510" s="274"/>
      <c r="D510" s="274"/>
      <c r="E510" s="274"/>
      <c r="F510" s="274"/>
      <c r="G510" s="274"/>
      <c r="H510" s="274"/>
      <c r="I510" s="274"/>
      <c r="J510" s="274"/>
      <c r="K510" s="274"/>
      <c r="M510" s="273"/>
      <c r="N510" s="273"/>
      <c r="O510" s="273"/>
      <c r="P510" s="273"/>
      <c r="Q510" s="273"/>
      <c r="R510" s="273"/>
      <c r="S510" s="273"/>
      <c r="T510" s="276"/>
      <c r="U510" s="276"/>
      <c r="V510" s="276"/>
      <c r="W510" s="276"/>
    </row>
    <row r="511" spans="1:23" x14ac:dyDescent="0.2">
      <c r="A511" s="274"/>
      <c r="B511" s="274"/>
      <c r="C511" s="274"/>
      <c r="D511" s="274"/>
      <c r="E511" s="274"/>
      <c r="F511" s="274"/>
      <c r="G511" s="274"/>
      <c r="H511" s="274"/>
      <c r="I511" s="274"/>
      <c r="J511" s="274"/>
      <c r="K511" s="274"/>
      <c r="M511" s="273"/>
      <c r="N511" s="273"/>
      <c r="O511" s="273"/>
      <c r="P511" s="273"/>
      <c r="Q511" s="273"/>
      <c r="R511" s="273"/>
      <c r="S511" s="273"/>
      <c r="T511" s="276"/>
      <c r="U511" s="276"/>
      <c r="V511" s="276"/>
      <c r="W511" s="276"/>
    </row>
    <row r="512" spans="1:23" x14ac:dyDescent="0.2">
      <c r="A512" s="274"/>
      <c r="B512" s="274"/>
      <c r="C512" s="274"/>
      <c r="D512" s="274"/>
      <c r="E512" s="274"/>
      <c r="F512" s="274"/>
      <c r="G512" s="274"/>
      <c r="H512" s="274"/>
      <c r="I512" s="274"/>
      <c r="J512" s="274"/>
      <c r="K512" s="274"/>
      <c r="M512" s="273"/>
      <c r="N512" s="273"/>
      <c r="O512" s="273"/>
      <c r="P512" s="273"/>
      <c r="Q512" s="273"/>
      <c r="R512" s="273"/>
      <c r="S512" s="273"/>
      <c r="T512" s="276"/>
      <c r="U512" s="276"/>
      <c r="V512" s="276"/>
      <c r="W512" s="276"/>
    </row>
    <row r="513" spans="1:23" x14ac:dyDescent="0.2">
      <c r="A513" s="274"/>
      <c r="B513" s="274"/>
      <c r="C513" s="274"/>
      <c r="D513" s="274"/>
      <c r="E513" s="274"/>
      <c r="F513" s="274"/>
      <c r="G513" s="274"/>
      <c r="H513" s="274"/>
      <c r="I513" s="274"/>
      <c r="J513" s="274"/>
      <c r="K513" s="274"/>
      <c r="M513" s="273"/>
      <c r="N513" s="273"/>
      <c r="O513" s="273"/>
      <c r="P513" s="273"/>
      <c r="Q513" s="273"/>
      <c r="R513" s="273"/>
      <c r="S513" s="273"/>
      <c r="T513" s="276"/>
      <c r="U513" s="276"/>
      <c r="V513" s="276"/>
      <c r="W513" s="276"/>
    </row>
    <row r="514" spans="1:23" x14ac:dyDescent="0.2">
      <c r="A514" s="274"/>
      <c r="B514" s="274"/>
      <c r="C514" s="274"/>
      <c r="D514" s="274"/>
      <c r="E514" s="274"/>
      <c r="F514" s="274"/>
      <c r="G514" s="274"/>
      <c r="H514" s="274"/>
      <c r="I514" s="274"/>
      <c r="J514" s="274"/>
      <c r="K514" s="274"/>
      <c r="M514" s="273"/>
      <c r="N514" s="273"/>
      <c r="O514" s="273"/>
      <c r="P514" s="273"/>
      <c r="Q514" s="273"/>
      <c r="R514" s="273"/>
      <c r="S514" s="273"/>
      <c r="T514" s="276"/>
      <c r="U514" s="276"/>
      <c r="V514" s="276"/>
      <c r="W514" s="276"/>
    </row>
    <row r="515" spans="1:23" x14ac:dyDescent="0.2">
      <c r="A515" s="274"/>
      <c r="B515" s="274"/>
      <c r="C515" s="274"/>
      <c r="D515" s="274"/>
      <c r="E515" s="274"/>
      <c r="F515" s="274"/>
      <c r="G515" s="274"/>
      <c r="H515" s="274"/>
      <c r="I515" s="274"/>
      <c r="J515" s="274"/>
      <c r="K515" s="274"/>
      <c r="M515" s="273"/>
      <c r="N515" s="273"/>
      <c r="O515" s="273"/>
      <c r="P515" s="273"/>
      <c r="Q515" s="273"/>
      <c r="R515" s="273"/>
      <c r="S515" s="273"/>
      <c r="T515" s="276"/>
      <c r="U515" s="276"/>
      <c r="V515" s="276"/>
      <c r="W515" s="276"/>
    </row>
    <row r="516" spans="1:23" x14ac:dyDescent="0.2">
      <c r="A516" s="274"/>
      <c r="B516" s="274"/>
      <c r="C516" s="274"/>
      <c r="D516" s="274"/>
      <c r="E516" s="274"/>
      <c r="F516" s="274"/>
      <c r="G516" s="274"/>
      <c r="H516" s="274"/>
      <c r="I516" s="274"/>
      <c r="J516" s="274"/>
      <c r="K516" s="274"/>
      <c r="M516" s="273"/>
      <c r="N516" s="273"/>
      <c r="O516" s="273"/>
      <c r="P516" s="273"/>
      <c r="Q516" s="273"/>
      <c r="R516" s="273"/>
      <c r="S516" s="273"/>
      <c r="T516" s="276"/>
      <c r="U516" s="276"/>
      <c r="V516" s="276"/>
      <c r="W516" s="276"/>
    </row>
    <row r="517" spans="1:23" x14ac:dyDescent="0.2">
      <c r="A517" s="274"/>
      <c r="B517" s="274"/>
      <c r="C517" s="274"/>
      <c r="D517" s="274"/>
      <c r="E517" s="274"/>
      <c r="F517" s="274"/>
      <c r="G517" s="274"/>
      <c r="H517" s="274"/>
      <c r="I517" s="274"/>
      <c r="J517" s="274"/>
      <c r="K517" s="274"/>
      <c r="M517" s="273"/>
      <c r="N517" s="273"/>
      <c r="O517" s="273"/>
      <c r="P517" s="273"/>
      <c r="Q517" s="273"/>
      <c r="R517" s="273"/>
      <c r="S517" s="273"/>
      <c r="T517" s="276"/>
      <c r="U517" s="276"/>
      <c r="V517" s="276"/>
      <c r="W517" s="276"/>
    </row>
    <row r="518" spans="1:23" x14ac:dyDescent="0.2">
      <c r="A518" s="274"/>
      <c r="B518" s="274"/>
      <c r="C518" s="274"/>
      <c r="D518" s="274"/>
      <c r="E518" s="274"/>
      <c r="F518" s="274"/>
      <c r="G518" s="274"/>
      <c r="H518" s="274"/>
      <c r="I518" s="274"/>
      <c r="J518" s="274"/>
      <c r="K518" s="274"/>
      <c r="M518" s="273"/>
      <c r="N518" s="273"/>
      <c r="O518" s="273"/>
      <c r="P518" s="273"/>
      <c r="Q518" s="273"/>
      <c r="R518" s="273"/>
      <c r="S518" s="273"/>
      <c r="T518" s="276"/>
      <c r="U518" s="276"/>
      <c r="V518" s="276"/>
      <c r="W518" s="276"/>
    </row>
    <row r="519" spans="1:23" x14ac:dyDescent="0.2">
      <c r="A519" s="274"/>
      <c r="B519" s="274"/>
      <c r="C519" s="274"/>
      <c r="D519" s="274"/>
      <c r="E519" s="274"/>
      <c r="F519" s="274"/>
      <c r="G519" s="274"/>
      <c r="H519" s="274"/>
      <c r="I519" s="274"/>
      <c r="J519" s="274"/>
      <c r="K519" s="274"/>
      <c r="M519" s="273"/>
      <c r="N519" s="273"/>
      <c r="O519" s="273"/>
      <c r="P519" s="273"/>
      <c r="Q519" s="273"/>
      <c r="R519" s="273"/>
      <c r="S519" s="273"/>
      <c r="T519" s="276"/>
      <c r="U519" s="276"/>
      <c r="V519" s="276"/>
      <c r="W519" s="276"/>
    </row>
    <row r="520" spans="1:23" x14ac:dyDescent="0.2">
      <c r="A520" s="274"/>
      <c r="B520" s="274"/>
      <c r="C520" s="274"/>
      <c r="D520" s="274"/>
      <c r="E520" s="274"/>
      <c r="F520" s="274"/>
      <c r="G520" s="274"/>
      <c r="H520" s="274"/>
      <c r="I520" s="274"/>
      <c r="J520" s="274"/>
      <c r="K520" s="274"/>
      <c r="M520" s="273"/>
      <c r="N520" s="273"/>
      <c r="O520" s="273"/>
      <c r="P520" s="273"/>
      <c r="Q520" s="273"/>
      <c r="R520" s="273"/>
      <c r="S520" s="273"/>
      <c r="T520" s="276"/>
      <c r="U520" s="276"/>
      <c r="V520" s="276"/>
      <c r="W520" s="276"/>
    </row>
    <row r="521" spans="1:23" x14ac:dyDescent="0.2">
      <c r="A521" s="274"/>
      <c r="B521" s="274"/>
      <c r="C521" s="274"/>
      <c r="D521" s="274"/>
      <c r="E521" s="274"/>
      <c r="F521" s="274"/>
      <c r="G521" s="274"/>
      <c r="H521" s="274"/>
      <c r="I521" s="274"/>
      <c r="J521" s="274"/>
      <c r="K521" s="274"/>
      <c r="M521" s="273"/>
      <c r="N521" s="273"/>
      <c r="O521" s="273"/>
      <c r="P521" s="273"/>
      <c r="Q521" s="273"/>
      <c r="R521" s="273"/>
      <c r="S521" s="273"/>
      <c r="T521" s="276"/>
      <c r="U521" s="276"/>
      <c r="V521" s="276"/>
      <c r="W521" s="276"/>
    </row>
    <row r="522" spans="1:23" x14ac:dyDescent="0.2">
      <c r="A522" s="274"/>
      <c r="B522" s="274"/>
      <c r="C522" s="274"/>
      <c r="D522" s="274"/>
      <c r="E522" s="274"/>
      <c r="F522" s="274"/>
      <c r="G522" s="274"/>
      <c r="H522" s="274"/>
      <c r="I522" s="274"/>
      <c r="J522" s="274"/>
      <c r="K522" s="274"/>
      <c r="M522" s="273"/>
      <c r="N522" s="273"/>
      <c r="O522" s="273"/>
      <c r="P522" s="273"/>
      <c r="Q522" s="273"/>
      <c r="R522" s="273"/>
      <c r="S522" s="273"/>
      <c r="T522" s="276"/>
      <c r="U522" s="276"/>
      <c r="V522" s="276"/>
      <c r="W522" s="276"/>
    </row>
    <row r="523" spans="1:23" x14ac:dyDescent="0.2">
      <c r="A523" s="274"/>
      <c r="B523" s="274"/>
      <c r="C523" s="274"/>
      <c r="D523" s="274"/>
      <c r="E523" s="274"/>
      <c r="F523" s="274"/>
      <c r="G523" s="274"/>
      <c r="H523" s="274"/>
      <c r="I523" s="274"/>
      <c r="J523" s="274"/>
      <c r="K523" s="274"/>
      <c r="M523" s="273"/>
      <c r="N523" s="273"/>
      <c r="O523" s="273"/>
      <c r="P523" s="273"/>
      <c r="Q523" s="273"/>
      <c r="R523" s="273"/>
      <c r="S523" s="273"/>
      <c r="T523" s="276"/>
      <c r="U523" s="276"/>
      <c r="V523" s="276"/>
      <c r="W523" s="276"/>
    </row>
    <row r="524" spans="1:23" x14ac:dyDescent="0.2">
      <c r="A524" s="274"/>
      <c r="B524" s="274"/>
      <c r="C524" s="274"/>
      <c r="D524" s="274"/>
      <c r="E524" s="274"/>
      <c r="F524" s="274"/>
      <c r="G524" s="274"/>
      <c r="H524" s="274"/>
      <c r="I524" s="274"/>
      <c r="J524" s="274"/>
      <c r="K524" s="274"/>
      <c r="M524" s="273"/>
      <c r="N524" s="273"/>
      <c r="O524" s="273"/>
      <c r="P524" s="273"/>
      <c r="Q524" s="273"/>
      <c r="R524" s="273"/>
      <c r="S524" s="273"/>
      <c r="T524" s="276"/>
      <c r="U524" s="276"/>
      <c r="V524" s="276"/>
      <c r="W524" s="276"/>
    </row>
    <row r="525" spans="1:23" x14ac:dyDescent="0.2">
      <c r="A525" s="274"/>
      <c r="B525" s="274"/>
      <c r="C525" s="274"/>
      <c r="D525" s="274"/>
      <c r="E525" s="274"/>
      <c r="F525" s="274"/>
      <c r="G525" s="274"/>
      <c r="H525" s="274"/>
      <c r="I525" s="274"/>
      <c r="J525" s="274"/>
      <c r="K525" s="274"/>
      <c r="M525" s="273"/>
      <c r="N525" s="273"/>
      <c r="O525" s="273"/>
      <c r="P525" s="273"/>
      <c r="Q525" s="273"/>
      <c r="R525" s="273"/>
      <c r="S525" s="273"/>
      <c r="T525" s="276"/>
      <c r="U525" s="276"/>
      <c r="V525" s="276"/>
      <c r="W525" s="276"/>
    </row>
    <row r="526" spans="1:23" x14ac:dyDescent="0.2">
      <c r="A526" s="274"/>
      <c r="B526" s="274"/>
      <c r="C526" s="274"/>
      <c r="D526" s="274"/>
      <c r="E526" s="274"/>
      <c r="F526" s="274"/>
      <c r="G526" s="274"/>
      <c r="H526" s="274"/>
      <c r="I526" s="274"/>
      <c r="J526" s="274"/>
      <c r="K526" s="274"/>
      <c r="M526" s="273"/>
      <c r="N526" s="273"/>
      <c r="O526" s="273"/>
      <c r="P526" s="273"/>
      <c r="Q526" s="273"/>
      <c r="R526" s="273"/>
      <c r="S526" s="273"/>
      <c r="T526" s="276"/>
      <c r="U526" s="276"/>
      <c r="V526" s="276"/>
      <c r="W526" s="276"/>
    </row>
    <row r="527" spans="1:23" x14ac:dyDescent="0.2">
      <c r="A527" s="274"/>
      <c r="B527" s="274"/>
      <c r="C527" s="274"/>
      <c r="D527" s="274"/>
      <c r="E527" s="274"/>
      <c r="F527" s="274"/>
      <c r="G527" s="274"/>
      <c r="H527" s="274"/>
      <c r="I527" s="274"/>
      <c r="J527" s="274"/>
      <c r="K527" s="274"/>
      <c r="M527" s="273"/>
      <c r="N527" s="273"/>
      <c r="O527" s="273"/>
      <c r="P527" s="273"/>
      <c r="Q527" s="273"/>
      <c r="R527" s="273"/>
      <c r="S527" s="273"/>
      <c r="T527" s="276"/>
      <c r="U527" s="276"/>
      <c r="V527" s="276"/>
      <c r="W527" s="276"/>
    </row>
    <row r="528" spans="1:23" x14ac:dyDescent="0.2">
      <c r="A528" s="274"/>
      <c r="B528" s="274"/>
      <c r="C528" s="274"/>
      <c r="D528" s="274"/>
      <c r="E528" s="274"/>
      <c r="F528" s="274"/>
      <c r="G528" s="274"/>
      <c r="H528" s="274"/>
      <c r="I528" s="274"/>
      <c r="J528" s="274"/>
      <c r="K528" s="274"/>
      <c r="M528" s="273"/>
      <c r="N528" s="273"/>
      <c r="O528" s="273"/>
      <c r="P528" s="273"/>
      <c r="Q528" s="273"/>
      <c r="R528" s="273"/>
      <c r="S528" s="273"/>
      <c r="T528" s="276"/>
      <c r="U528" s="276"/>
      <c r="V528" s="276"/>
      <c r="W528" s="276"/>
    </row>
    <row r="529" spans="1:23" x14ac:dyDescent="0.2">
      <c r="A529" s="274"/>
      <c r="B529" s="274"/>
      <c r="C529" s="274"/>
      <c r="D529" s="274"/>
      <c r="E529" s="274"/>
      <c r="F529" s="274"/>
      <c r="G529" s="274"/>
      <c r="H529" s="274"/>
      <c r="I529" s="274"/>
      <c r="J529" s="274"/>
      <c r="K529" s="274"/>
      <c r="M529" s="273"/>
      <c r="N529" s="273"/>
      <c r="O529" s="273"/>
      <c r="P529" s="273"/>
      <c r="Q529" s="273"/>
      <c r="R529" s="273"/>
      <c r="S529" s="273"/>
      <c r="T529" s="276"/>
      <c r="U529" s="276"/>
      <c r="V529" s="276"/>
      <c r="W529" s="276"/>
    </row>
    <row r="530" spans="1:23" x14ac:dyDescent="0.2">
      <c r="A530" s="274"/>
      <c r="B530" s="274"/>
      <c r="C530" s="274"/>
      <c r="D530" s="274"/>
      <c r="E530" s="274"/>
      <c r="F530" s="274"/>
      <c r="G530" s="274"/>
      <c r="H530" s="274"/>
      <c r="I530" s="274"/>
      <c r="J530" s="274"/>
      <c r="K530" s="274"/>
      <c r="M530" s="273"/>
      <c r="N530" s="273"/>
      <c r="O530" s="273"/>
      <c r="P530" s="273"/>
      <c r="Q530" s="273"/>
      <c r="R530" s="273"/>
      <c r="S530" s="273"/>
      <c r="T530" s="276"/>
      <c r="U530" s="276"/>
      <c r="V530" s="276"/>
      <c r="W530" s="276"/>
    </row>
    <row r="531" spans="1:23" x14ac:dyDescent="0.2">
      <c r="A531" s="274"/>
      <c r="B531" s="274"/>
      <c r="C531" s="274"/>
      <c r="D531" s="274"/>
      <c r="E531" s="274"/>
      <c r="F531" s="274"/>
      <c r="G531" s="274"/>
      <c r="H531" s="274"/>
      <c r="I531" s="274"/>
      <c r="J531" s="274"/>
      <c r="K531" s="274"/>
      <c r="M531" s="273"/>
      <c r="N531" s="273"/>
      <c r="O531" s="273"/>
      <c r="P531" s="273"/>
      <c r="Q531" s="273"/>
      <c r="R531" s="273"/>
      <c r="S531" s="273"/>
      <c r="T531" s="276"/>
      <c r="U531" s="276"/>
      <c r="V531" s="276"/>
      <c r="W531" s="276"/>
    </row>
    <row r="532" spans="1:23" x14ac:dyDescent="0.2">
      <c r="A532" s="274"/>
      <c r="B532" s="274"/>
      <c r="C532" s="274"/>
      <c r="D532" s="274"/>
      <c r="E532" s="274"/>
      <c r="F532" s="274"/>
      <c r="G532" s="274"/>
      <c r="H532" s="274"/>
      <c r="I532" s="274"/>
      <c r="J532" s="274"/>
      <c r="K532" s="274"/>
      <c r="M532" s="273"/>
      <c r="N532" s="273"/>
      <c r="O532" s="273"/>
      <c r="P532" s="273"/>
      <c r="Q532" s="273"/>
      <c r="R532" s="273"/>
      <c r="S532" s="273"/>
      <c r="T532" s="276"/>
      <c r="U532" s="276"/>
      <c r="V532" s="276"/>
      <c r="W532" s="276"/>
    </row>
    <row r="533" spans="1:23" x14ac:dyDescent="0.2">
      <c r="A533" s="274"/>
      <c r="B533" s="274"/>
      <c r="C533" s="274"/>
      <c r="D533" s="274"/>
      <c r="E533" s="274"/>
      <c r="F533" s="274"/>
      <c r="G533" s="274"/>
      <c r="H533" s="274"/>
      <c r="I533" s="274"/>
      <c r="J533" s="274"/>
      <c r="K533" s="274"/>
      <c r="M533" s="273"/>
      <c r="N533" s="273"/>
      <c r="O533" s="273"/>
      <c r="P533" s="273"/>
      <c r="Q533" s="273"/>
      <c r="R533" s="273"/>
      <c r="S533" s="273"/>
      <c r="T533" s="276"/>
      <c r="U533" s="276"/>
      <c r="V533" s="276"/>
      <c r="W533" s="276"/>
    </row>
    <row r="534" spans="1:23" x14ac:dyDescent="0.2">
      <c r="A534" s="274"/>
      <c r="B534" s="274"/>
      <c r="C534" s="274"/>
      <c r="D534" s="274"/>
      <c r="E534" s="274"/>
      <c r="F534" s="274"/>
      <c r="G534" s="274"/>
      <c r="H534" s="274"/>
      <c r="I534" s="274"/>
      <c r="J534" s="274"/>
      <c r="K534" s="274"/>
      <c r="M534" s="273"/>
      <c r="N534" s="273"/>
      <c r="O534" s="273"/>
      <c r="P534" s="273"/>
      <c r="Q534" s="273"/>
      <c r="R534" s="273"/>
      <c r="S534" s="273"/>
      <c r="T534" s="276"/>
      <c r="U534" s="276"/>
      <c r="V534" s="276"/>
      <c r="W534" s="276"/>
    </row>
    <row r="535" spans="1:23" x14ac:dyDescent="0.2">
      <c r="A535" s="274"/>
      <c r="B535" s="274"/>
      <c r="C535" s="274"/>
      <c r="D535" s="274"/>
      <c r="E535" s="274"/>
      <c r="F535" s="274"/>
      <c r="G535" s="274"/>
      <c r="H535" s="274"/>
      <c r="I535" s="274"/>
      <c r="J535" s="274"/>
      <c r="K535" s="274"/>
      <c r="M535" s="273"/>
      <c r="N535" s="273"/>
      <c r="O535" s="273"/>
      <c r="P535" s="273"/>
      <c r="Q535" s="273"/>
      <c r="R535" s="273"/>
      <c r="S535" s="273"/>
      <c r="T535" s="276"/>
      <c r="U535" s="276"/>
      <c r="V535" s="276"/>
      <c r="W535" s="276"/>
    </row>
    <row r="536" spans="1:23" x14ac:dyDescent="0.2">
      <c r="A536" s="274"/>
      <c r="B536" s="274"/>
      <c r="C536" s="274"/>
      <c r="D536" s="274"/>
      <c r="E536" s="274"/>
      <c r="F536" s="274"/>
      <c r="G536" s="274"/>
      <c r="H536" s="274"/>
      <c r="I536" s="274"/>
      <c r="J536" s="274"/>
      <c r="K536" s="274"/>
      <c r="M536" s="273"/>
      <c r="N536" s="273"/>
      <c r="O536" s="273"/>
      <c r="P536" s="273"/>
      <c r="Q536" s="273"/>
      <c r="R536" s="273"/>
      <c r="S536" s="273"/>
      <c r="T536" s="276"/>
      <c r="U536" s="276"/>
      <c r="V536" s="276"/>
      <c r="W536" s="276"/>
    </row>
    <row r="537" spans="1:23" x14ac:dyDescent="0.2">
      <c r="A537" s="274"/>
      <c r="B537" s="274"/>
      <c r="C537" s="274"/>
      <c r="D537" s="274"/>
      <c r="E537" s="274"/>
      <c r="F537" s="274"/>
      <c r="G537" s="274"/>
      <c r="H537" s="274"/>
      <c r="I537" s="274"/>
      <c r="J537" s="274"/>
      <c r="K537" s="274"/>
      <c r="M537" s="273"/>
      <c r="N537" s="273"/>
      <c r="O537" s="273"/>
      <c r="P537" s="273"/>
      <c r="Q537" s="273"/>
      <c r="R537" s="273"/>
      <c r="S537" s="273"/>
      <c r="T537" s="276"/>
      <c r="U537" s="276"/>
      <c r="V537" s="276"/>
      <c r="W537" s="276"/>
    </row>
    <row r="538" spans="1:23" x14ac:dyDescent="0.2">
      <c r="A538" s="274"/>
      <c r="B538" s="274"/>
      <c r="C538" s="274"/>
      <c r="D538" s="274"/>
      <c r="E538" s="274"/>
      <c r="F538" s="274"/>
      <c r="G538" s="274"/>
      <c r="H538" s="274"/>
      <c r="I538" s="274"/>
      <c r="J538" s="274"/>
      <c r="K538" s="274"/>
      <c r="M538" s="273"/>
      <c r="N538" s="273"/>
      <c r="O538" s="273"/>
      <c r="P538" s="273"/>
      <c r="Q538" s="273"/>
      <c r="R538" s="273"/>
      <c r="S538" s="273"/>
      <c r="T538" s="276"/>
      <c r="U538" s="276"/>
      <c r="V538" s="276"/>
      <c r="W538" s="276"/>
    </row>
    <row r="539" spans="1:23" x14ac:dyDescent="0.2">
      <c r="A539" s="274"/>
      <c r="B539" s="274"/>
      <c r="C539" s="274"/>
      <c r="D539" s="274"/>
      <c r="E539" s="274"/>
      <c r="F539" s="274"/>
      <c r="G539" s="274"/>
      <c r="H539" s="274"/>
      <c r="I539" s="274"/>
      <c r="J539" s="274"/>
      <c r="K539" s="274"/>
      <c r="M539" s="273"/>
      <c r="N539" s="273"/>
      <c r="O539" s="273"/>
      <c r="P539" s="273"/>
      <c r="Q539" s="273"/>
      <c r="R539" s="273"/>
      <c r="S539" s="273"/>
      <c r="T539" s="276"/>
      <c r="U539" s="276"/>
      <c r="V539" s="276"/>
      <c r="W539" s="276"/>
    </row>
    <row r="540" spans="1:23" x14ac:dyDescent="0.2">
      <c r="A540" s="274"/>
      <c r="B540" s="274"/>
      <c r="C540" s="274"/>
      <c r="D540" s="274"/>
      <c r="E540" s="274"/>
      <c r="F540" s="274"/>
      <c r="G540" s="274"/>
      <c r="H540" s="274"/>
      <c r="I540" s="274"/>
      <c r="J540" s="274"/>
      <c r="K540" s="274"/>
      <c r="M540" s="273"/>
      <c r="N540" s="273"/>
      <c r="O540" s="273"/>
      <c r="P540" s="273"/>
      <c r="Q540" s="273"/>
      <c r="R540" s="273"/>
      <c r="S540" s="273"/>
      <c r="T540" s="276"/>
      <c r="U540" s="276"/>
      <c r="V540" s="276"/>
      <c r="W540" s="276"/>
    </row>
    <row r="541" spans="1:23" x14ac:dyDescent="0.2">
      <c r="A541" s="274"/>
      <c r="B541" s="274"/>
      <c r="C541" s="274"/>
      <c r="D541" s="274"/>
      <c r="E541" s="274"/>
      <c r="F541" s="274"/>
      <c r="G541" s="274"/>
      <c r="H541" s="274"/>
      <c r="I541" s="274"/>
      <c r="J541" s="274"/>
      <c r="K541" s="274"/>
      <c r="M541" s="273"/>
      <c r="N541" s="273"/>
      <c r="O541" s="273"/>
      <c r="P541" s="273"/>
      <c r="Q541" s="273"/>
      <c r="R541" s="273"/>
      <c r="S541" s="273"/>
      <c r="T541" s="276"/>
      <c r="U541" s="276"/>
      <c r="V541" s="276"/>
      <c r="W541" s="276"/>
    </row>
    <row r="542" spans="1:23" x14ac:dyDescent="0.2">
      <c r="A542" s="274"/>
      <c r="B542" s="274"/>
      <c r="C542" s="274"/>
      <c r="D542" s="274"/>
      <c r="E542" s="274"/>
      <c r="F542" s="274"/>
      <c r="G542" s="274"/>
      <c r="H542" s="274"/>
      <c r="I542" s="274"/>
      <c r="J542" s="274"/>
      <c r="K542" s="274"/>
      <c r="M542" s="273"/>
      <c r="N542" s="273"/>
      <c r="O542" s="273"/>
      <c r="P542" s="273"/>
      <c r="Q542" s="273"/>
      <c r="R542" s="273"/>
      <c r="S542" s="273"/>
      <c r="T542" s="276"/>
      <c r="U542" s="276"/>
      <c r="V542" s="276"/>
      <c r="W542" s="276"/>
    </row>
    <row r="543" spans="1:23" x14ac:dyDescent="0.2">
      <c r="A543" s="274"/>
      <c r="B543" s="274"/>
      <c r="C543" s="274"/>
      <c r="D543" s="274"/>
      <c r="E543" s="274"/>
      <c r="F543" s="274"/>
      <c r="G543" s="274"/>
      <c r="H543" s="274"/>
      <c r="I543" s="274"/>
      <c r="J543" s="274"/>
      <c r="K543" s="274"/>
      <c r="M543" s="273"/>
      <c r="N543" s="273"/>
      <c r="O543" s="273"/>
      <c r="P543" s="273"/>
      <c r="Q543" s="273"/>
      <c r="R543" s="273"/>
      <c r="S543" s="273"/>
      <c r="T543" s="276"/>
      <c r="U543" s="276"/>
      <c r="V543" s="276"/>
      <c r="W543" s="276"/>
    </row>
    <row r="544" spans="1:23" x14ac:dyDescent="0.2">
      <c r="A544" s="274"/>
      <c r="B544" s="274"/>
      <c r="C544" s="274"/>
      <c r="D544" s="274"/>
      <c r="E544" s="274"/>
      <c r="F544" s="274"/>
      <c r="G544" s="274"/>
      <c r="H544" s="274"/>
      <c r="I544" s="274"/>
      <c r="J544" s="274"/>
      <c r="K544" s="274"/>
      <c r="M544" s="273"/>
      <c r="N544" s="273"/>
      <c r="O544" s="273"/>
      <c r="P544" s="273"/>
      <c r="Q544" s="273"/>
      <c r="R544" s="273"/>
      <c r="S544" s="273"/>
      <c r="T544" s="276"/>
      <c r="U544" s="276"/>
      <c r="V544" s="276"/>
      <c r="W544" s="276"/>
    </row>
    <row r="545" spans="1:23" x14ac:dyDescent="0.2">
      <c r="A545" s="274"/>
      <c r="B545" s="274"/>
      <c r="C545" s="274"/>
      <c r="D545" s="274"/>
      <c r="E545" s="274"/>
      <c r="F545" s="274"/>
      <c r="G545" s="274"/>
      <c r="H545" s="274"/>
      <c r="I545" s="274"/>
      <c r="J545" s="274"/>
      <c r="K545" s="274"/>
      <c r="M545" s="273"/>
      <c r="N545" s="273"/>
      <c r="O545" s="273"/>
      <c r="P545" s="273"/>
      <c r="Q545" s="273"/>
      <c r="R545" s="273"/>
      <c r="S545" s="273"/>
      <c r="T545" s="276"/>
      <c r="U545" s="276"/>
      <c r="V545" s="276"/>
      <c r="W545" s="276"/>
    </row>
    <row r="546" spans="1:23" x14ac:dyDescent="0.2">
      <c r="A546" s="274"/>
      <c r="B546" s="274"/>
      <c r="C546" s="274"/>
      <c r="D546" s="274"/>
      <c r="E546" s="274"/>
      <c r="F546" s="274"/>
      <c r="G546" s="274"/>
      <c r="H546" s="274"/>
      <c r="I546" s="274"/>
      <c r="J546" s="274"/>
      <c r="K546" s="274"/>
      <c r="M546" s="273"/>
      <c r="N546" s="273"/>
      <c r="O546" s="273"/>
      <c r="P546" s="273"/>
      <c r="Q546" s="273"/>
      <c r="R546" s="273"/>
      <c r="S546" s="273"/>
      <c r="T546" s="276"/>
      <c r="U546" s="276"/>
      <c r="V546" s="276"/>
      <c r="W546" s="276"/>
    </row>
    <row r="547" spans="1:23" x14ac:dyDescent="0.2">
      <c r="A547" s="274"/>
      <c r="B547" s="274"/>
      <c r="C547" s="274"/>
      <c r="D547" s="274"/>
      <c r="E547" s="274"/>
      <c r="F547" s="274"/>
      <c r="G547" s="274"/>
      <c r="H547" s="274"/>
      <c r="I547" s="274"/>
      <c r="J547" s="274"/>
      <c r="K547" s="274"/>
      <c r="M547" s="273"/>
      <c r="N547" s="273"/>
      <c r="O547" s="273"/>
      <c r="P547" s="273"/>
      <c r="Q547" s="273"/>
      <c r="R547" s="273"/>
      <c r="S547" s="273"/>
      <c r="T547" s="276"/>
      <c r="U547" s="276"/>
      <c r="V547" s="276"/>
      <c r="W547" s="276"/>
    </row>
    <row r="548" spans="1:23" x14ac:dyDescent="0.2">
      <c r="A548" s="274"/>
      <c r="B548" s="274"/>
      <c r="C548" s="274"/>
      <c r="D548" s="274"/>
      <c r="E548" s="274"/>
      <c r="F548" s="274"/>
      <c r="G548" s="274"/>
      <c r="H548" s="274"/>
      <c r="I548" s="274"/>
      <c r="J548" s="274"/>
      <c r="K548" s="274"/>
      <c r="M548" s="273"/>
      <c r="N548" s="273"/>
      <c r="O548" s="273"/>
      <c r="P548" s="273"/>
      <c r="Q548" s="273"/>
      <c r="R548" s="273"/>
      <c r="S548" s="273"/>
      <c r="T548" s="276"/>
      <c r="U548" s="276"/>
      <c r="V548" s="276"/>
      <c r="W548" s="276"/>
    </row>
    <row r="549" spans="1:23" x14ac:dyDescent="0.2">
      <c r="A549" s="274"/>
      <c r="B549" s="274"/>
      <c r="C549" s="274"/>
      <c r="D549" s="274"/>
      <c r="E549" s="274"/>
      <c r="F549" s="274"/>
      <c r="G549" s="274"/>
      <c r="H549" s="274"/>
      <c r="I549" s="274"/>
      <c r="J549" s="274"/>
      <c r="K549" s="274"/>
      <c r="M549" s="273"/>
      <c r="N549" s="273"/>
      <c r="O549" s="273"/>
      <c r="P549" s="273"/>
      <c r="Q549" s="273"/>
      <c r="R549" s="273"/>
      <c r="S549" s="273"/>
      <c r="T549" s="276"/>
      <c r="U549" s="276"/>
      <c r="V549" s="276"/>
      <c r="W549" s="276"/>
    </row>
    <row r="550" spans="1:23" x14ac:dyDescent="0.2">
      <c r="A550" s="274"/>
      <c r="B550" s="274"/>
      <c r="C550" s="274"/>
      <c r="D550" s="274"/>
      <c r="E550" s="274"/>
      <c r="F550" s="274"/>
      <c r="G550" s="274"/>
      <c r="H550" s="274"/>
      <c r="I550" s="274"/>
      <c r="J550" s="274"/>
      <c r="K550" s="274"/>
      <c r="M550" s="273"/>
      <c r="N550" s="273"/>
      <c r="O550" s="273"/>
      <c r="P550" s="273"/>
      <c r="Q550" s="273"/>
      <c r="R550" s="273"/>
      <c r="S550" s="273"/>
      <c r="T550" s="276"/>
      <c r="U550" s="276"/>
      <c r="V550" s="276"/>
      <c r="W550" s="276"/>
    </row>
    <row r="551" spans="1:23" x14ac:dyDescent="0.2">
      <c r="A551" s="274"/>
      <c r="B551" s="274"/>
      <c r="C551" s="274"/>
      <c r="D551" s="274"/>
      <c r="E551" s="274"/>
      <c r="F551" s="274"/>
      <c r="G551" s="274"/>
      <c r="H551" s="274"/>
      <c r="I551" s="274"/>
      <c r="J551" s="274"/>
      <c r="K551" s="274"/>
      <c r="M551" s="273"/>
      <c r="N551" s="273"/>
      <c r="O551" s="273"/>
      <c r="P551" s="273"/>
      <c r="Q551" s="273"/>
      <c r="R551" s="273"/>
      <c r="S551" s="273"/>
      <c r="T551" s="276"/>
      <c r="U551" s="276"/>
      <c r="V551" s="276"/>
      <c r="W551" s="276"/>
    </row>
    <row r="552" spans="1:23" x14ac:dyDescent="0.2">
      <c r="A552" s="274"/>
      <c r="B552" s="274"/>
      <c r="C552" s="274"/>
      <c r="D552" s="274"/>
      <c r="E552" s="274"/>
      <c r="F552" s="274"/>
      <c r="G552" s="274"/>
      <c r="H552" s="274"/>
      <c r="I552" s="274"/>
      <c r="J552" s="274"/>
      <c r="K552" s="274"/>
      <c r="M552" s="273"/>
      <c r="N552" s="273"/>
      <c r="O552" s="273"/>
      <c r="P552" s="273"/>
      <c r="Q552" s="273"/>
      <c r="R552" s="273"/>
      <c r="S552" s="273"/>
      <c r="T552" s="276"/>
      <c r="U552" s="276"/>
      <c r="V552" s="276"/>
      <c r="W552" s="276"/>
    </row>
    <row r="553" spans="1:23" x14ac:dyDescent="0.2">
      <c r="A553" s="274"/>
      <c r="B553" s="274"/>
      <c r="C553" s="274"/>
      <c r="D553" s="274"/>
      <c r="E553" s="274"/>
      <c r="F553" s="274"/>
      <c r="G553" s="274"/>
      <c r="H553" s="274"/>
      <c r="I553" s="274"/>
      <c r="J553" s="274"/>
      <c r="K553" s="274"/>
      <c r="M553" s="273"/>
      <c r="N553" s="273"/>
      <c r="O553" s="273"/>
      <c r="P553" s="273"/>
      <c r="Q553" s="273"/>
      <c r="R553" s="273"/>
      <c r="S553" s="273"/>
      <c r="T553" s="276"/>
      <c r="U553" s="276"/>
      <c r="V553" s="276"/>
      <c r="W553" s="276"/>
    </row>
    <row r="554" spans="1:23" x14ac:dyDescent="0.2">
      <c r="A554" s="274"/>
      <c r="B554" s="274"/>
      <c r="C554" s="274"/>
      <c r="D554" s="274"/>
      <c r="E554" s="274"/>
      <c r="F554" s="274"/>
      <c r="G554" s="274"/>
      <c r="H554" s="274"/>
      <c r="I554" s="274"/>
      <c r="J554" s="274"/>
      <c r="K554" s="274"/>
      <c r="M554" s="273"/>
      <c r="N554" s="273"/>
      <c r="O554" s="273"/>
      <c r="P554" s="273"/>
      <c r="Q554" s="273"/>
      <c r="R554" s="273"/>
      <c r="S554" s="273"/>
      <c r="T554" s="276"/>
      <c r="U554" s="276"/>
      <c r="V554" s="276"/>
      <c r="W554" s="276"/>
    </row>
    <row r="555" spans="1:23" x14ac:dyDescent="0.2">
      <c r="A555" s="274"/>
      <c r="B555" s="274"/>
      <c r="C555" s="274"/>
      <c r="D555" s="274"/>
      <c r="E555" s="274"/>
      <c r="F555" s="274"/>
      <c r="G555" s="274"/>
      <c r="H555" s="274"/>
      <c r="I555" s="274"/>
      <c r="J555" s="274"/>
      <c r="K555" s="274"/>
      <c r="M555" s="273"/>
      <c r="N555" s="273"/>
      <c r="O555" s="273"/>
      <c r="P555" s="273"/>
      <c r="Q555" s="273"/>
      <c r="R555" s="273"/>
      <c r="S555" s="273"/>
      <c r="T555" s="276"/>
      <c r="U555" s="276"/>
      <c r="V555" s="276"/>
      <c r="W555" s="276"/>
    </row>
    <row r="556" spans="1:23" x14ac:dyDescent="0.2">
      <c r="A556" s="274"/>
      <c r="B556" s="274"/>
      <c r="C556" s="274"/>
      <c r="D556" s="274"/>
      <c r="E556" s="274"/>
      <c r="F556" s="274"/>
      <c r="G556" s="274"/>
      <c r="H556" s="274"/>
      <c r="I556" s="274"/>
      <c r="J556" s="274"/>
      <c r="K556" s="274"/>
      <c r="M556" s="273"/>
      <c r="N556" s="273"/>
      <c r="O556" s="273"/>
      <c r="P556" s="273"/>
      <c r="Q556" s="273"/>
      <c r="R556" s="273"/>
      <c r="S556" s="273"/>
      <c r="T556" s="276"/>
      <c r="U556" s="276"/>
      <c r="V556" s="276"/>
      <c r="W556" s="276"/>
    </row>
    <row r="557" spans="1:23" x14ac:dyDescent="0.2">
      <c r="A557" s="274"/>
      <c r="B557" s="274"/>
      <c r="C557" s="274"/>
      <c r="D557" s="274"/>
      <c r="E557" s="274"/>
      <c r="F557" s="274"/>
      <c r="G557" s="274"/>
      <c r="H557" s="274"/>
      <c r="I557" s="274"/>
      <c r="J557" s="274"/>
      <c r="K557" s="274"/>
      <c r="M557" s="273"/>
      <c r="N557" s="273"/>
      <c r="O557" s="273"/>
      <c r="P557" s="273"/>
      <c r="Q557" s="273"/>
      <c r="R557" s="273"/>
      <c r="S557" s="273"/>
      <c r="T557" s="276"/>
      <c r="U557" s="276"/>
      <c r="V557" s="276"/>
      <c r="W557" s="276"/>
    </row>
    <row r="558" spans="1:23" x14ac:dyDescent="0.2">
      <c r="A558" s="274"/>
      <c r="B558" s="274"/>
      <c r="C558" s="274"/>
      <c r="D558" s="274"/>
      <c r="E558" s="274"/>
      <c r="F558" s="274"/>
      <c r="G558" s="274"/>
      <c r="H558" s="274"/>
      <c r="I558" s="274"/>
      <c r="J558" s="274"/>
      <c r="K558" s="274"/>
      <c r="M558" s="273"/>
      <c r="N558" s="273"/>
      <c r="O558" s="273"/>
      <c r="P558" s="273"/>
      <c r="Q558" s="273"/>
      <c r="R558" s="273"/>
      <c r="S558" s="273"/>
      <c r="T558" s="276"/>
      <c r="U558" s="276"/>
      <c r="V558" s="276"/>
      <c r="W558" s="276"/>
    </row>
    <row r="559" spans="1:23" x14ac:dyDescent="0.2">
      <c r="A559" s="274"/>
      <c r="B559" s="274"/>
      <c r="C559" s="274"/>
      <c r="D559" s="274"/>
      <c r="E559" s="274"/>
      <c r="F559" s="274"/>
      <c r="G559" s="274"/>
      <c r="H559" s="274"/>
      <c r="I559" s="274"/>
      <c r="J559" s="274"/>
      <c r="K559" s="274"/>
      <c r="M559" s="273"/>
      <c r="N559" s="273"/>
      <c r="O559" s="273"/>
      <c r="P559" s="273"/>
      <c r="Q559" s="273"/>
      <c r="R559" s="273"/>
      <c r="S559" s="273"/>
      <c r="T559" s="276"/>
      <c r="U559" s="276"/>
      <c r="V559" s="276"/>
      <c r="W559" s="276"/>
    </row>
    <row r="560" spans="1:23" x14ac:dyDescent="0.2">
      <c r="A560" s="274"/>
      <c r="B560" s="274"/>
      <c r="C560" s="274"/>
      <c r="D560" s="274"/>
      <c r="E560" s="274"/>
      <c r="F560" s="274"/>
      <c r="G560" s="274"/>
      <c r="H560" s="274"/>
      <c r="I560" s="274"/>
      <c r="J560" s="274"/>
      <c r="K560" s="274"/>
      <c r="M560" s="273"/>
      <c r="N560" s="273"/>
      <c r="O560" s="273"/>
      <c r="P560" s="273"/>
      <c r="Q560" s="273"/>
      <c r="R560" s="273"/>
      <c r="S560" s="273"/>
      <c r="T560" s="276"/>
      <c r="U560" s="276"/>
      <c r="V560" s="276"/>
      <c r="W560" s="276"/>
    </row>
    <row r="561" spans="1:23" x14ac:dyDescent="0.2">
      <c r="A561" s="274"/>
      <c r="B561" s="274"/>
      <c r="C561" s="274"/>
      <c r="D561" s="274"/>
      <c r="E561" s="274"/>
      <c r="F561" s="274"/>
      <c r="G561" s="274"/>
      <c r="H561" s="274"/>
      <c r="I561" s="274"/>
      <c r="J561" s="274"/>
      <c r="K561" s="274"/>
      <c r="M561" s="273"/>
      <c r="N561" s="273"/>
      <c r="O561" s="273"/>
      <c r="P561" s="273"/>
      <c r="Q561" s="273"/>
      <c r="R561" s="273"/>
      <c r="S561" s="273"/>
      <c r="T561" s="276"/>
      <c r="U561" s="276"/>
      <c r="V561" s="276"/>
      <c r="W561" s="276"/>
    </row>
    <row r="562" spans="1:23" x14ac:dyDescent="0.2">
      <c r="A562" s="274"/>
      <c r="B562" s="274"/>
      <c r="C562" s="274"/>
      <c r="D562" s="274"/>
      <c r="E562" s="274"/>
      <c r="F562" s="274"/>
      <c r="G562" s="274"/>
      <c r="H562" s="274"/>
      <c r="I562" s="274"/>
      <c r="J562" s="274"/>
      <c r="K562" s="274"/>
      <c r="M562" s="273"/>
      <c r="N562" s="273"/>
      <c r="O562" s="273"/>
      <c r="P562" s="273"/>
      <c r="Q562" s="273"/>
      <c r="R562" s="273"/>
      <c r="S562" s="273"/>
      <c r="T562" s="276"/>
      <c r="U562" s="276"/>
      <c r="V562" s="276"/>
      <c r="W562" s="276"/>
    </row>
    <row r="563" spans="1:23" x14ac:dyDescent="0.2">
      <c r="A563" s="274"/>
      <c r="B563" s="274"/>
      <c r="C563" s="274"/>
      <c r="D563" s="274"/>
      <c r="E563" s="274"/>
      <c r="F563" s="274"/>
      <c r="G563" s="274"/>
      <c r="H563" s="274"/>
      <c r="I563" s="274"/>
      <c r="J563" s="274"/>
      <c r="K563" s="274"/>
      <c r="M563" s="273"/>
      <c r="N563" s="273"/>
      <c r="O563" s="273"/>
      <c r="P563" s="273"/>
      <c r="Q563" s="273"/>
      <c r="R563" s="273"/>
      <c r="S563" s="273"/>
      <c r="T563" s="276"/>
      <c r="U563" s="276"/>
      <c r="V563" s="276"/>
      <c r="W563" s="276"/>
    </row>
    <row r="564" spans="1:23" x14ac:dyDescent="0.2">
      <c r="A564" s="274"/>
      <c r="B564" s="274"/>
      <c r="C564" s="274"/>
      <c r="D564" s="274"/>
      <c r="E564" s="274"/>
      <c r="F564" s="274"/>
      <c r="G564" s="274"/>
      <c r="H564" s="274"/>
      <c r="I564" s="274"/>
      <c r="J564" s="274"/>
      <c r="K564" s="274"/>
      <c r="M564" s="273"/>
      <c r="N564" s="273"/>
      <c r="O564" s="273"/>
      <c r="P564" s="273"/>
      <c r="Q564" s="273"/>
      <c r="R564" s="273"/>
      <c r="S564" s="273"/>
      <c r="T564" s="276"/>
      <c r="U564" s="276"/>
      <c r="V564" s="276"/>
      <c r="W564" s="276"/>
    </row>
    <row r="565" spans="1:23" x14ac:dyDescent="0.2">
      <c r="A565" s="274"/>
      <c r="B565" s="274"/>
      <c r="C565" s="274"/>
      <c r="D565" s="274"/>
      <c r="E565" s="274"/>
      <c r="F565" s="274"/>
      <c r="G565" s="274"/>
      <c r="H565" s="274"/>
      <c r="I565" s="274"/>
      <c r="J565" s="274"/>
      <c r="K565" s="274"/>
      <c r="M565" s="273"/>
      <c r="N565" s="273"/>
      <c r="O565" s="273"/>
      <c r="P565" s="273"/>
      <c r="Q565" s="273"/>
      <c r="R565" s="273"/>
      <c r="S565" s="273"/>
      <c r="T565" s="276"/>
      <c r="U565" s="276"/>
      <c r="V565" s="276"/>
      <c r="W565" s="276"/>
    </row>
    <row r="566" spans="1:23" x14ac:dyDescent="0.2">
      <c r="A566" s="274"/>
      <c r="B566" s="274"/>
      <c r="C566" s="274"/>
      <c r="D566" s="274"/>
      <c r="E566" s="274"/>
      <c r="F566" s="274"/>
      <c r="G566" s="274"/>
      <c r="H566" s="274"/>
      <c r="I566" s="274"/>
      <c r="J566" s="274"/>
      <c r="K566" s="274"/>
      <c r="M566" s="273"/>
      <c r="N566" s="273"/>
      <c r="O566" s="273"/>
      <c r="P566" s="273"/>
      <c r="Q566" s="273"/>
      <c r="R566" s="273"/>
      <c r="S566" s="273"/>
      <c r="T566" s="276"/>
      <c r="U566" s="276"/>
      <c r="V566" s="276"/>
      <c r="W566" s="276"/>
    </row>
    <row r="567" spans="1:23" x14ac:dyDescent="0.2">
      <c r="A567" s="274"/>
      <c r="B567" s="274"/>
      <c r="C567" s="274"/>
      <c r="D567" s="274"/>
      <c r="E567" s="274"/>
      <c r="F567" s="274"/>
      <c r="G567" s="274"/>
      <c r="H567" s="274"/>
      <c r="I567" s="274"/>
      <c r="J567" s="274"/>
      <c r="K567" s="274"/>
      <c r="M567" s="273"/>
      <c r="N567" s="273"/>
      <c r="O567" s="273"/>
      <c r="P567" s="273"/>
      <c r="Q567" s="273"/>
      <c r="R567" s="273"/>
      <c r="S567" s="273"/>
      <c r="T567" s="276"/>
      <c r="U567" s="276"/>
      <c r="V567" s="276"/>
      <c r="W567" s="276"/>
    </row>
    <row r="568" spans="1:23" x14ac:dyDescent="0.2">
      <c r="A568" s="274"/>
      <c r="B568" s="274"/>
      <c r="C568" s="274"/>
      <c r="D568" s="274"/>
      <c r="E568" s="274"/>
      <c r="F568" s="274"/>
      <c r="G568" s="274"/>
      <c r="H568" s="274"/>
      <c r="I568" s="274"/>
      <c r="J568" s="274"/>
      <c r="K568" s="274"/>
      <c r="M568" s="273"/>
      <c r="N568" s="273"/>
      <c r="O568" s="273"/>
      <c r="P568" s="273"/>
      <c r="Q568" s="273"/>
      <c r="R568" s="273"/>
      <c r="S568" s="273"/>
      <c r="T568" s="276"/>
      <c r="U568" s="276"/>
      <c r="V568" s="276"/>
      <c r="W568" s="276"/>
    </row>
    <row r="569" spans="1:23" x14ac:dyDescent="0.2">
      <c r="A569" s="274"/>
      <c r="B569" s="274"/>
      <c r="C569" s="274"/>
      <c r="D569" s="274"/>
      <c r="E569" s="274"/>
      <c r="F569" s="274"/>
      <c r="G569" s="274"/>
      <c r="H569" s="274"/>
      <c r="I569" s="274"/>
      <c r="J569" s="274"/>
      <c r="K569" s="274"/>
      <c r="M569" s="273"/>
      <c r="N569" s="273"/>
      <c r="O569" s="273"/>
      <c r="P569" s="273"/>
      <c r="Q569" s="273"/>
      <c r="R569" s="273"/>
      <c r="S569" s="273"/>
      <c r="T569" s="276"/>
      <c r="U569" s="276"/>
      <c r="V569" s="276"/>
      <c r="W569" s="276"/>
    </row>
    <row r="570" spans="1:23" x14ac:dyDescent="0.2">
      <c r="A570" s="274"/>
      <c r="B570" s="274"/>
      <c r="C570" s="274"/>
      <c r="D570" s="274"/>
      <c r="E570" s="274"/>
      <c r="F570" s="274"/>
      <c r="G570" s="274"/>
      <c r="H570" s="274"/>
      <c r="I570" s="274"/>
      <c r="J570" s="274"/>
      <c r="K570" s="274"/>
      <c r="M570" s="273"/>
      <c r="N570" s="273"/>
      <c r="O570" s="273"/>
      <c r="P570" s="273"/>
      <c r="Q570" s="273"/>
      <c r="R570" s="273"/>
      <c r="S570" s="273"/>
      <c r="T570" s="276"/>
      <c r="U570" s="276"/>
      <c r="V570" s="276"/>
      <c r="W570" s="276"/>
    </row>
    <row r="571" spans="1:23" x14ac:dyDescent="0.2">
      <c r="A571" s="274"/>
      <c r="B571" s="274"/>
      <c r="C571" s="274"/>
      <c r="D571" s="274"/>
      <c r="E571" s="274"/>
      <c r="F571" s="274"/>
      <c r="G571" s="274"/>
      <c r="H571" s="274"/>
      <c r="I571" s="274"/>
      <c r="J571" s="274"/>
      <c r="K571" s="274"/>
      <c r="M571" s="273"/>
      <c r="N571" s="273"/>
      <c r="O571" s="273"/>
      <c r="P571" s="273"/>
      <c r="Q571" s="273"/>
      <c r="R571" s="273"/>
      <c r="S571" s="273"/>
      <c r="T571" s="276"/>
      <c r="U571" s="276"/>
      <c r="V571" s="276"/>
      <c r="W571" s="276"/>
    </row>
    <row r="572" spans="1:23" x14ac:dyDescent="0.2">
      <c r="A572" s="274"/>
      <c r="B572" s="274"/>
      <c r="C572" s="274"/>
      <c r="D572" s="274"/>
      <c r="E572" s="274"/>
      <c r="F572" s="274"/>
      <c r="G572" s="274"/>
      <c r="H572" s="274"/>
      <c r="I572" s="274"/>
      <c r="J572" s="274"/>
      <c r="K572" s="274"/>
      <c r="M572" s="273"/>
      <c r="N572" s="273"/>
      <c r="O572" s="273"/>
      <c r="P572" s="273"/>
      <c r="Q572" s="273"/>
      <c r="R572" s="273"/>
      <c r="S572" s="273"/>
      <c r="T572" s="276"/>
      <c r="U572" s="276"/>
      <c r="V572" s="276"/>
      <c r="W572" s="276"/>
    </row>
    <row r="573" spans="1:23" x14ac:dyDescent="0.2">
      <c r="A573" s="274"/>
      <c r="B573" s="274"/>
      <c r="C573" s="274"/>
      <c r="D573" s="274"/>
      <c r="E573" s="274"/>
      <c r="F573" s="274"/>
      <c r="G573" s="274"/>
      <c r="H573" s="274"/>
      <c r="I573" s="274"/>
      <c r="J573" s="274"/>
      <c r="K573" s="274"/>
      <c r="M573" s="273"/>
      <c r="N573" s="273"/>
      <c r="O573" s="273"/>
      <c r="P573" s="273"/>
      <c r="Q573" s="273"/>
      <c r="R573" s="273"/>
      <c r="S573" s="273"/>
      <c r="T573" s="276"/>
      <c r="U573" s="276"/>
      <c r="V573" s="276"/>
      <c r="W573" s="276"/>
    </row>
    <row r="574" spans="1:23" x14ac:dyDescent="0.2">
      <c r="A574" s="274"/>
      <c r="B574" s="274"/>
      <c r="C574" s="274"/>
      <c r="D574" s="274"/>
      <c r="E574" s="274"/>
      <c r="F574" s="274"/>
      <c r="G574" s="274"/>
      <c r="H574" s="274"/>
      <c r="I574" s="274"/>
      <c r="J574" s="274"/>
      <c r="K574" s="274"/>
      <c r="M574" s="273"/>
      <c r="N574" s="273"/>
      <c r="O574" s="273"/>
      <c r="P574" s="273"/>
      <c r="Q574" s="273"/>
      <c r="R574" s="273"/>
      <c r="S574" s="273"/>
      <c r="T574" s="276"/>
      <c r="U574" s="276"/>
      <c r="V574" s="276"/>
      <c r="W574" s="276"/>
    </row>
    <row r="575" spans="1:23" x14ac:dyDescent="0.2">
      <c r="A575" s="274"/>
      <c r="B575" s="274"/>
      <c r="C575" s="274"/>
      <c r="D575" s="274"/>
      <c r="E575" s="274"/>
      <c r="F575" s="274"/>
      <c r="G575" s="274"/>
      <c r="H575" s="274"/>
      <c r="I575" s="274"/>
      <c r="J575" s="274"/>
      <c r="K575" s="274"/>
      <c r="M575" s="273"/>
      <c r="N575" s="273"/>
      <c r="O575" s="273"/>
      <c r="P575" s="273"/>
      <c r="Q575" s="273"/>
      <c r="R575" s="273"/>
      <c r="S575" s="273"/>
      <c r="T575" s="276"/>
      <c r="U575" s="276"/>
      <c r="V575" s="276"/>
      <c r="W575" s="276"/>
    </row>
    <row r="576" spans="1:23" x14ac:dyDescent="0.2">
      <c r="A576" s="274"/>
      <c r="B576" s="274"/>
      <c r="C576" s="274"/>
      <c r="D576" s="274"/>
      <c r="E576" s="274"/>
      <c r="F576" s="274"/>
      <c r="G576" s="274"/>
      <c r="H576" s="274"/>
      <c r="I576" s="274"/>
      <c r="J576" s="274"/>
      <c r="K576" s="274"/>
      <c r="M576" s="273"/>
      <c r="N576" s="273"/>
      <c r="O576" s="273"/>
      <c r="P576" s="273"/>
      <c r="Q576" s="273"/>
      <c r="R576" s="273"/>
      <c r="S576" s="273"/>
      <c r="T576" s="276"/>
      <c r="U576" s="276"/>
      <c r="V576" s="276"/>
      <c r="W576" s="276"/>
    </row>
    <row r="577" spans="1:23" x14ac:dyDescent="0.2">
      <c r="A577" s="274"/>
      <c r="B577" s="274"/>
      <c r="C577" s="274"/>
      <c r="D577" s="274"/>
      <c r="E577" s="274"/>
      <c r="F577" s="274"/>
      <c r="G577" s="274"/>
      <c r="H577" s="274"/>
      <c r="I577" s="274"/>
      <c r="J577" s="274"/>
      <c r="K577" s="274"/>
      <c r="M577" s="273"/>
      <c r="N577" s="273"/>
      <c r="O577" s="273"/>
      <c r="P577" s="273"/>
      <c r="Q577" s="273"/>
      <c r="R577" s="273"/>
      <c r="S577" s="273"/>
      <c r="T577" s="276"/>
      <c r="U577" s="276"/>
      <c r="V577" s="276"/>
      <c r="W577" s="276"/>
    </row>
    <row r="578" spans="1:23" x14ac:dyDescent="0.2">
      <c r="A578" s="274"/>
      <c r="B578" s="274"/>
      <c r="C578" s="274"/>
      <c r="D578" s="274"/>
      <c r="E578" s="274"/>
      <c r="F578" s="274"/>
      <c r="G578" s="274"/>
      <c r="H578" s="274"/>
      <c r="I578" s="274"/>
      <c r="J578" s="274"/>
      <c r="K578" s="274"/>
      <c r="M578" s="273"/>
      <c r="N578" s="273"/>
      <c r="O578" s="273"/>
      <c r="P578" s="273"/>
      <c r="Q578" s="273"/>
      <c r="R578" s="273"/>
      <c r="S578" s="273"/>
      <c r="T578" s="276"/>
      <c r="U578" s="276"/>
      <c r="V578" s="276"/>
      <c r="W578" s="276"/>
    </row>
    <row r="579" spans="1:23" x14ac:dyDescent="0.2">
      <c r="A579" s="274"/>
      <c r="B579" s="274"/>
      <c r="C579" s="274"/>
      <c r="D579" s="274"/>
      <c r="E579" s="274"/>
      <c r="F579" s="274"/>
      <c r="G579" s="274"/>
      <c r="H579" s="274"/>
      <c r="I579" s="274"/>
      <c r="J579" s="274"/>
      <c r="K579" s="274"/>
      <c r="M579" s="273"/>
      <c r="N579" s="273"/>
      <c r="O579" s="273"/>
      <c r="P579" s="273"/>
      <c r="Q579" s="273"/>
      <c r="R579" s="273"/>
      <c r="S579" s="273"/>
      <c r="T579" s="276"/>
      <c r="U579" s="276"/>
      <c r="V579" s="276"/>
      <c r="W579" s="276"/>
    </row>
    <row r="580" spans="1:23" x14ac:dyDescent="0.2">
      <c r="A580" s="274"/>
      <c r="B580" s="274"/>
      <c r="C580" s="274"/>
      <c r="D580" s="274"/>
      <c r="E580" s="274"/>
      <c r="F580" s="274"/>
      <c r="G580" s="274"/>
      <c r="H580" s="274"/>
      <c r="I580" s="274"/>
      <c r="J580" s="274"/>
      <c r="K580" s="274"/>
      <c r="M580" s="273"/>
      <c r="N580" s="273"/>
      <c r="O580" s="273"/>
      <c r="P580" s="273"/>
      <c r="Q580" s="273"/>
      <c r="R580" s="273"/>
      <c r="S580" s="273"/>
      <c r="T580" s="276"/>
      <c r="U580" s="276"/>
      <c r="V580" s="276"/>
      <c r="W580" s="276"/>
    </row>
    <row r="581" spans="1:23" x14ac:dyDescent="0.2">
      <c r="A581" s="274"/>
      <c r="B581" s="274"/>
      <c r="C581" s="274"/>
      <c r="D581" s="274"/>
      <c r="E581" s="274"/>
      <c r="F581" s="274"/>
      <c r="G581" s="274"/>
      <c r="H581" s="274"/>
      <c r="I581" s="274"/>
      <c r="J581" s="274"/>
      <c r="K581" s="274"/>
      <c r="M581" s="273"/>
      <c r="N581" s="273"/>
      <c r="O581" s="273"/>
      <c r="P581" s="273"/>
      <c r="Q581" s="273"/>
      <c r="R581" s="273"/>
      <c r="S581" s="273"/>
      <c r="T581" s="276"/>
      <c r="U581" s="276"/>
      <c r="V581" s="276"/>
      <c r="W581" s="276"/>
    </row>
    <row r="582" spans="1:23" x14ac:dyDescent="0.2">
      <c r="A582" s="274"/>
      <c r="B582" s="274"/>
      <c r="C582" s="274"/>
      <c r="D582" s="274"/>
      <c r="E582" s="274"/>
      <c r="F582" s="274"/>
      <c r="G582" s="274"/>
      <c r="H582" s="274"/>
      <c r="I582" s="274"/>
      <c r="J582" s="274"/>
      <c r="K582" s="274"/>
      <c r="M582" s="273"/>
      <c r="N582" s="273"/>
      <c r="O582" s="273"/>
      <c r="P582" s="273"/>
      <c r="Q582" s="273"/>
      <c r="R582" s="273"/>
      <c r="S582" s="273"/>
      <c r="T582" s="276"/>
      <c r="U582" s="276"/>
      <c r="V582" s="276"/>
      <c r="W582" s="276"/>
    </row>
    <row r="583" spans="1:23" x14ac:dyDescent="0.2">
      <c r="A583" s="274"/>
      <c r="B583" s="274"/>
      <c r="C583" s="274"/>
      <c r="D583" s="274"/>
      <c r="E583" s="274"/>
      <c r="F583" s="274"/>
      <c r="G583" s="274"/>
      <c r="H583" s="274"/>
      <c r="I583" s="274"/>
      <c r="J583" s="274"/>
      <c r="K583" s="274"/>
      <c r="M583" s="273"/>
      <c r="N583" s="273"/>
      <c r="O583" s="273"/>
      <c r="P583" s="273"/>
      <c r="Q583" s="273"/>
      <c r="R583" s="273"/>
      <c r="S583" s="273"/>
      <c r="T583" s="276"/>
      <c r="U583" s="276"/>
      <c r="V583" s="276"/>
      <c r="W583" s="276"/>
    </row>
    <row r="584" spans="1:23" x14ac:dyDescent="0.2">
      <c r="A584" s="274"/>
      <c r="B584" s="274"/>
      <c r="C584" s="274"/>
      <c r="D584" s="274"/>
      <c r="E584" s="274"/>
      <c r="F584" s="274"/>
      <c r="G584" s="274"/>
      <c r="H584" s="274"/>
      <c r="I584" s="274"/>
      <c r="J584" s="274"/>
      <c r="K584" s="274"/>
      <c r="M584" s="273"/>
      <c r="N584" s="273"/>
      <c r="O584" s="273"/>
      <c r="P584" s="273"/>
      <c r="Q584" s="273"/>
      <c r="R584" s="273"/>
      <c r="S584" s="273"/>
      <c r="T584" s="276"/>
      <c r="U584" s="276"/>
      <c r="V584" s="276"/>
      <c r="W584" s="276"/>
    </row>
    <row r="585" spans="1:23" x14ac:dyDescent="0.2">
      <c r="A585" s="274"/>
      <c r="B585" s="274"/>
      <c r="C585" s="274"/>
      <c r="D585" s="274"/>
      <c r="E585" s="274"/>
      <c r="F585" s="274"/>
      <c r="G585" s="274"/>
      <c r="H585" s="274"/>
      <c r="I585" s="274"/>
      <c r="J585" s="274"/>
      <c r="K585" s="274"/>
      <c r="M585" s="273"/>
      <c r="N585" s="273"/>
      <c r="O585" s="273"/>
      <c r="P585" s="273"/>
      <c r="Q585" s="273"/>
      <c r="R585" s="273"/>
      <c r="S585" s="273"/>
      <c r="T585" s="276"/>
      <c r="U585" s="276"/>
      <c r="V585" s="276"/>
      <c r="W585" s="276"/>
    </row>
    <row r="586" spans="1:23" x14ac:dyDescent="0.2">
      <c r="A586" s="274"/>
      <c r="B586" s="274"/>
      <c r="C586" s="274"/>
      <c r="D586" s="274"/>
      <c r="E586" s="274"/>
      <c r="F586" s="274"/>
      <c r="G586" s="274"/>
      <c r="H586" s="274"/>
      <c r="I586" s="274"/>
      <c r="J586" s="274"/>
      <c r="K586" s="274"/>
      <c r="M586" s="273"/>
      <c r="N586" s="273"/>
      <c r="O586" s="273"/>
      <c r="P586" s="273"/>
      <c r="Q586" s="273"/>
      <c r="R586" s="273"/>
      <c r="S586" s="273"/>
      <c r="T586" s="276"/>
      <c r="U586" s="276"/>
      <c r="V586" s="276"/>
      <c r="W586" s="276"/>
    </row>
    <row r="587" spans="1:23" x14ac:dyDescent="0.2">
      <c r="A587" s="274"/>
      <c r="B587" s="274"/>
      <c r="C587" s="274"/>
      <c r="D587" s="274"/>
      <c r="E587" s="274"/>
      <c r="F587" s="274"/>
      <c r="G587" s="274"/>
      <c r="H587" s="274"/>
      <c r="I587" s="274"/>
      <c r="J587" s="274"/>
      <c r="K587" s="274"/>
      <c r="M587" s="273"/>
      <c r="N587" s="273"/>
      <c r="O587" s="273"/>
      <c r="P587" s="273"/>
      <c r="Q587" s="273"/>
      <c r="R587" s="273"/>
      <c r="S587" s="273"/>
      <c r="T587" s="276"/>
      <c r="U587" s="276"/>
      <c r="V587" s="276"/>
      <c r="W587" s="276"/>
    </row>
    <row r="588" spans="1:23" x14ac:dyDescent="0.2">
      <c r="A588" s="274"/>
      <c r="B588" s="274"/>
      <c r="C588" s="274"/>
      <c r="D588" s="274"/>
      <c r="E588" s="274"/>
      <c r="F588" s="274"/>
      <c r="G588" s="274"/>
      <c r="H588" s="274"/>
      <c r="I588" s="274"/>
      <c r="J588" s="274"/>
      <c r="K588" s="274"/>
      <c r="M588" s="273"/>
      <c r="N588" s="273"/>
      <c r="O588" s="273"/>
      <c r="P588" s="273"/>
      <c r="Q588" s="273"/>
      <c r="R588" s="273"/>
      <c r="S588" s="273"/>
      <c r="T588" s="276"/>
      <c r="U588" s="276"/>
      <c r="V588" s="276"/>
      <c r="W588" s="276"/>
    </row>
    <row r="589" spans="1:23" x14ac:dyDescent="0.2">
      <c r="A589" s="274"/>
      <c r="B589" s="274"/>
      <c r="C589" s="274"/>
      <c r="D589" s="274"/>
      <c r="E589" s="274"/>
      <c r="F589" s="274"/>
      <c r="G589" s="274"/>
      <c r="H589" s="274"/>
      <c r="I589" s="274"/>
      <c r="J589" s="274"/>
      <c r="K589" s="274"/>
      <c r="M589" s="273"/>
      <c r="N589" s="273"/>
      <c r="O589" s="273"/>
      <c r="P589" s="273"/>
      <c r="Q589" s="273"/>
      <c r="R589" s="273"/>
      <c r="S589" s="273"/>
      <c r="T589" s="276"/>
      <c r="U589" s="276"/>
      <c r="V589" s="276"/>
      <c r="W589" s="276"/>
    </row>
    <row r="590" spans="1:23" x14ac:dyDescent="0.2">
      <c r="A590" s="274"/>
      <c r="B590" s="274"/>
      <c r="C590" s="274"/>
      <c r="D590" s="274"/>
      <c r="E590" s="274"/>
      <c r="F590" s="274"/>
      <c r="G590" s="274"/>
      <c r="H590" s="274"/>
      <c r="I590" s="274"/>
      <c r="J590" s="274"/>
      <c r="K590" s="274"/>
      <c r="M590" s="273"/>
      <c r="N590" s="273"/>
      <c r="O590" s="273"/>
      <c r="P590" s="273"/>
      <c r="Q590" s="273"/>
      <c r="R590" s="273"/>
      <c r="S590" s="273"/>
      <c r="T590" s="276"/>
      <c r="U590" s="276"/>
      <c r="V590" s="276"/>
      <c r="W590" s="276"/>
    </row>
    <row r="591" spans="1:23" x14ac:dyDescent="0.2">
      <c r="A591" s="274"/>
      <c r="B591" s="274"/>
      <c r="C591" s="274"/>
      <c r="D591" s="274"/>
      <c r="E591" s="274"/>
      <c r="F591" s="274"/>
      <c r="G591" s="274"/>
      <c r="H591" s="274"/>
      <c r="I591" s="274"/>
      <c r="J591" s="274"/>
      <c r="K591" s="274"/>
      <c r="M591" s="273"/>
      <c r="N591" s="273"/>
      <c r="O591" s="273"/>
      <c r="P591" s="273"/>
      <c r="Q591" s="273"/>
      <c r="R591" s="273"/>
      <c r="S591" s="273"/>
      <c r="T591" s="276"/>
      <c r="U591" s="276"/>
      <c r="V591" s="276"/>
      <c r="W591" s="276"/>
    </row>
    <row r="592" spans="1:23" x14ac:dyDescent="0.2">
      <c r="A592" s="274"/>
      <c r="B592" s="274"/>
      <c r="C592" s="274"/>
      <c r="D592" s="274"/>
      <c r="E592" s="274"/>
      <c r="F592" s="274"/>
      <c r="G592" s="274"/>
      <c r="H592" s="274"/>
      <c r="I592" s="274"/>
      <c r="J592" s="274"/>
      <c r="K592" s="274"/>
      <c r="M592" s="273"/>
      <c r="N592" s="273"/>
      <c r="O592" s="273"/>
      <c r="P592" s="273"/>
      <c r="Q592" s="273"/>
      <c r="R592" s="273"/>
      <c r="S592" s="273"/>
      <c r="T592" s="276"/>
      <c r="U592" s="276"/>
      <c r="V592" s="276"/>
      <c r="W592" s="276"/>
    </row>
    <row r="593" spans="1:23" x14ac:dyDescent="0.2">
      <c r="A593" s="274"/>
      <c r="B593" s="274"/>
      <c r="C593" s="274"/>
      <c r="D593" s="274"/>
      <c r="E593" s="274"/>
      <c r="F593" s="274"/>
      <c r="G593" s="274"/>
      <c r="H593" s="274"/>
      <c r="I593" s="274"/>
      <c r="J593" s="274"/>
      <c r="K593" s="274"/>
      <c r="M593" s="273"/>
      <c r="N593" s="273"/>
      <c r="O593" s="273"/>
      <c r="P593" s="273"/>
      <c r="Q593" s="273"/>
      <c r="R593" s="273"/>
      <c r="S593" s="273"/>
      <c r="T593" s="276"/>
      <c r="U593" s="276"/>
      <c r="V593" s="276"/>
      <c r="W593" s="276"/>
    </row>
    <row r="594" spans="1:23" x14ac:dyDescent="0.2">
      <c r="A594" s="274"/>
      <c r="B594" s="274"/>
      <c r="C594" s="274"/>
      <c r="D594" s="274"/>
      <c r="E594" s="274"/>
      <c r="F594" s="274"/>
      <c r="G594" s="274"/>
      <c r="H594" s="274"/>
      <c r="I594" s="274"/>
      <c r="J594" s="274"/>
      <c r="K594" s="274"/>
      <c r="M594" s="273"/>
      <c r="N594" s="273"/>
      <c r="O594" s="273"/>
      <c r="P594" s="273"/>
      <c r="Q594" s="273"/>
      <c r="R594" s="273"/>
      <c r="S594" s="273"/>
      <c r="T594" s="276"/>
      <c r="U594" s="276"/>
      <c r="V594" s="276"/>
      <c r="W594" s="276"/>
    </row>
    <row r="595" spans="1:23" x14ac:dyDescent="0.2">
      <c r="A595" s="274"/>
      <c r="B595" s="274"/>
      <c r="C595" s="274"/>
      <c r="D595" s="274"/>
      <c r="E595" s="274"/>
      <c r="F595" s="274"/>
      <c r="G595" s="274"/>
      <c r="H595" s="274"/>
      <c r="I595" s="274"/>
      <c r="J595" s="274"/>
      <c r="K595" s="274"/>
      <c r="M595" s="273"/>
      <c r="N595" s="273"/>
      <c r="O595" s="273"/>
      <c r="P595" s="273"/>
      <c r="Q595" s="273"/>
      <c r="R595" s="273"/>
      <c r="S595" s="273"/>
      <c r="T595" s="276"/>
      <c r="U595" s="276"/>
      <c r="V595" s="276"/>
      <c r="W595" s="276"/>
    </row>
    <row r="596" spans="1:23" x14ac:dyDescent="0.2">
      <c r="A596" s="274"/>
      <c r="B596" s="274"/>
      <c r="C596" s="274"/>
      <c r="D596" s="274"/>
      <c r="E596" s="274"/>
      <c r="F596" s="274"/>
      <c r="G596" s="274"/>
      <c r="H596" s="274"/>
      <c r="I596" s="274"/>
      <c r="J596" s="274"/>
      <c r="K596" s="274"/>
      <c r="M596" s="273"/>
      <c r="N596" s="273"/>
      <c r="O596" s="273"/>
      <c r="P596" s="273"/>
      <c r="Q596" s="273"/>
      <c r="R596" s="273"/>
      <c r="S596" s="273"/>
      <c r="T596" s="276"/>
      <c r="U596" s="276"/>
      <c r="V596" s="276"/>
      <c r="W596" s="276"/>
    </row>
    <row r="597" spans="1:23" x14ac:dyDescent="0.2">
      <c r="A597" s="274"/>
      <c r="B597" s="274"/>
      <c r="C597" s="274"/>
      <c r="D597" s="274"/>
      <c r="E597" s="274"/>
      <c r="F597" s="274"/>
      <c r="G597" s="274"/>
      <c r="H597" s="274"/>
      <c r="I597" s="274"/>
      <c r="J597" s="274"/>
      <c r="K597" s="274"/>
      <c r="M597" s="273"/>
      <c r="N597" s="273"/>
      <c r="O597" s="273"/>
      <c r="P597" s="273"/>
      <c r="Q597" s="273"/>
      <c r="R597" s="273"/>
      <c r="S597" s="273"/>
      <c r="T597" s="276"/>
      <c r="U597" s="276"/>
      <c r="V597" s="276"/>
      <c r="W597" s="276"/>
    </row>
    <row r="598" spans="1:23" x14ac:dyDescent="0.2">
      <c r="A598" s="274"/>
      <c r="B598" s="274"/>
      <c r="C598" s="274"/>
      <c r="D598" s="274"/>
      <c r="E598" s="274"/>
      <c r="F598" s="274"/>
      <c r="G598" s="274"/>
      <c r="H598" s="274"/>
      <c r="I598" s="274"/>
      <c r="J598" s="274"/>
      <c r="K598" s="274"/>
      <c r="M598" s="273"/>
      <c r="N598" s="273"/>
      <c r="O598" s="273"/>
      <c r="P598" s="273"/>
      <c r="Q598" s="273"/>
      <c r="R598" s="273"/>
      <c r="S598" s="273"/>
      <c r="T598" s="276"/>
      <c r="U598" s="276"/>
      <c r="V598" s="276"/>
      <c r="W598" s="276"/>
    </row>
    <row r="599" spans="1:23" x14ac:dyDescent="0.2">
      <c r="A599" s="274"/>
      <c r="B599" s="274"/>
      <c r="C599" s="274"/>
      <c r="D599" s="274"/>
      <c r="E599" s="274"/>
      <c r="F599" s="274"/>
      <c r="G599" s="274"/>
      <c r="H599" s="274"/>
      <c r="I599" s="274"/>
      <c r="J599" s="274"/>
      <c r="K599" s="274"/>
      <c r="M599" s="273"/>
      <c r="N599" s="273"/>
      <c r="O599" s="273"/>
      <c r="P599" s="273"/>
      <c r="Q599" s="273"/>
      <c r="R599" s="273"/>
      <c r="S599" s="273"/>
      <c r="T599" s="276"/>
      <c r="U599" s="276"/>
      <c r="V599" s="276"/>
      <c r="W599" s="276"/>
    </row>
    <row r="600" spans="1:23" x14ac:dyDescent="0.2">
      <c r="A600" s="274"/>
      <c r="B600" s="274"/>
      <c r="C600" s="274"/>
      <c r="D600" s="274"/>
      <c r="E600" s="274"/>
      <c r="F600" s="274"/>
      <c r="G600" s="274"/>
      <c r="H600" s="274"/>
      <c r="I600" s="274"/>
      <c r="J600" s="274"/>
      <c r="K600" s="274"/>
      <c r="M600" s="273"/>
      <c r="N600" s="273"/>
      <c r="O600" s="273"/>
      <c r="P600" s="273"/>
      <c r="Q600" s="273"/>
      <c r="R600" s="273"/>
      <c r="S600" s="273"/>
      <c r="T600" s="276"/>
      <c r="U600" s="276"/>
      <c r="V600" s="276"/>
      <c r="W600" s="276"/>
    </row>
    <row r="601" spans="1:23" x14ac:dyDescent="0.2">
      <c r="A601" s="274"/>
      <c r="B601" s="274"/>
      <c r="C601" s="274"/>
      <c r="D601" s="274"/>
      <c r="E601" s="274"/>
      <c r="F601" s="274"/>
      <c r="G601" s="274"/>
      <c r="H601" s="274"/>
      <c r="I601" s="274"/>
      <c r="J601" s="274"/>
      <c r="K601" s="274"/>
      <c r="M601" s="273"/>
      <c r="N601" s="273"/>
      <c r="O601" s="273"/>
      <c r="P601" s="273"/>
      <c r="Q601" s="273"/>
      <c r="R601" s="273"/>
      <c r="S601" s="273"/>
      <c r="T601" s="276"/>
      <c r="U601" s="276"/>
      <c r="V601" s="276"/>
      <c r="W601" s="276"/>
    </row>
    <row r="602" spans="1:23" x14ac:dyDescent="0.2">
      <c r="A602" s="274"/>
      <c r="B602" s="274"/>
      <c r="C602" s="274"/>
      <c r="D602" s="274"/>
      <c r="E602" s="274"/>
      <c r="F602" s="274"/>
      <c r="G602" s="274"/>
      <c r="H602" s="274"/>
      <c r="I602" s="274"/>
      <c r="J602" s="274"/>
      <c r="K602" s="274"/>
      <c r="M602" s="273"/>
      <c r="N602" s="273"/>
      <c r="O602" s="273"/>
      <c r="P602" s="273"/>
      <c r="Q602" s="273"/>
      <c r="R602" s="273"/>
      <c r="S602" s="273"/>
      <c r="T602" s="276"/>
      <c r="U602" s="276"/>
      <c r="V602" s="276"/>
      <c r="W602" s="276"/>
    </row>
    <row r="603" spans="1:23" x14ac:dyDescent="0.2">
      <c r="A603" s="274"/>
      <c r="B603" s="274"/>
      <c r="C603" s="274"/>
      <c r="D603" s="274"/>
      <c r="E603" s="274"/>
      <c r="F603" s="274"/>
      <c r="G603" s="274"/>
      <c r="H603" s="274"/>
      <c r="I603" s="274"/>
      <c r="J603" s="274"/>
      <c r="K603" s="274"/>
      <c r="M603" s="273"/>
      <c r="N603" s="273"/>
      <c r="O603" s="273"/>
      <c r="P603" s="273"/>
      <c r="Q603" s="273"/>
      <c r="R603" s="273"/>
      <c r="S603" s="273"/>
      <c r="T603" s="276"/>
      <c r="U603" s="276"/>
      <c r="V603" s="276"/>
      <c r="W603" s="276"/>
    </row>
    <row r="604" spans="1:23" x14ac:dyDescent="0.2">
      <c r="A604" s="274"/>
      <c r="B604" s="274"/>
      <c r="C604" s="274"/>
      <c r="D604" s="274"/>
      <c r="E604" s="274"/>
      <c r="F604" s="274"/>
      <c r="G604" s="274"/>
      <c r="H604" s="274"/>
      <c r="I604" s="274"/>
      <c r="J604" s="274"/>
      <c r="K604" s="274"/>
      <c r="M604" s="273"/>
      <c r="N604" s="273"/>
      <c r="O604" s="273"/>
      <c r="P604" s="273"/>
      <c r="Q604" s="273"/>
      <c r="R604" s="273"/>
      <c r="S604" s="273"/>
      <c r="T604" s="276"/>
      <c r="U604" s="276"/>
      <c r="V604" s="276"/>
      <c r="W604" s="276"/>
    </row>
    <row r="605" spans="1:23" x14ac:dyDescent="0.2">
      <c r="A605" s="274"/>
      <c r="B605" s="274"/>
      <c r="C605" s="274"/>
      <c r="D605" s="274"/>
      <c r="E605" s="274"/>
      <c r="F605" s="274"/>
      <c r="G605" s="274"/>
      <c r="H605" s="274"/>
      <c r="I605" s="274"/>
      <c r="J605" s="274"/>
      <c r="K605" s="274"/>
      <c r="M605" s="273"/>
      <c r="N605" s="273"/>
      <c r="O605" s="273"/>
      <c r="P605" s="273"/>
      <c r="Q605" s="273"/>
      <c r="R605" s="273"/>
      <c r="S605" s="273"/>
      <c r="T605" s="276"/>
      <c r="U605" s="276"/>
      <c r="V605" s="276"/>
      <c r="W605" s="276"/>
    </row>
    <row r="606" spans="1:23" x14ac:dyDescent="0.2">
      <c r="A606" s="274"/>
      <c r="B606" s="274"/>
      <c r="C606" s="274"/>
      <c r="D606" s="274"/>
      <c r="E606" s="274"/>
      <c r="F606" s="274"/>
      <c r="G606" s="274"/>
      <c r="H606" s="274"/>
      <c r="I606" s="274"/>
      <c r="J606" s="274"/>
      <c r="K606" s="274"/>
      <c r="M606" s="273"/>
      <c r="N606" s="273"/>
      <c r="O606" s="273"/>
      <c r="P606" s="273"/>
      <c r="Q606" s="273"/>
      <c r="R606" s="273"/>
      <c r="S606" s="273"/>
      <c r="T606" s="276"/>
      <c r="U606" s="276"/>
      <c r="V606" s="276"/>
      <c r="W606" s="276"/>
    </row>
    <row r="607" spans="1:23" x14ac:dyDescent="0.2">
      <c r="A607" s="274"/>
      <c r="B607" s="274"/>
      <c r="C607" s="274"/>
      <c r="D607" s="274"/>
      <c r="E607" s="274"/>
      <c r="F607" s="274"/>
      <c r="G607" s="274"/>
      <c r="H607" s="274"/>
      <c r="I607" s="274"/>
      <c r="J607" s="274"/>
      <c r="K607" s="274"/>
      <c r="M607" s="273"/>
      <c r="N607" s="273"/>
      <c r="O607" s="273"/>
      <c r="P607" s="273"/>
      <c r="Q607" s="273"/>
      <c r="R607" s="273"/>
      <c r="S607" s="273"/>
      <c r="T607" s="276"/>
      <c r="U607" s="276"/>
      <c r="V607" s="276"/>
      <c r="W607" s="276"/>
    </row>
    <row r="608" spans="1:23" x14ac:dyDescent="0.2">
      <c r="A608" s="274"/>
      <c r="B608" s="274"/>
      <c r="C608" s="274"/>
      <c r="D608" s="274"/>
      <c r="E608" s="274"/>
      <c r="F608" s="274"/>
      <c r="G608" s="274"/>
      <c r="H608" s="274"/>
      <c r="I608" s="274"/>
      <c r="J608" s="274"/>
      <c r="K608" s="274"/>
      <c r="M608" s="273"/>
      <c r="N608" s="273"/>
      <c r="O608" s="273"/>
      <c r="P608" s="273"/>
      <c r="Q608" s="273"/>
      <c r="R608" s="273"/>
      <c r="S608" s="273"/>
      <c r="T608" s="276"/>
      <c r="U608" s="276"/>
      <c r="V608" s="276"/>
      <c r="W608" s="276"/>
    </row>
    <row r="609" spans="1:23" x14ac:dyDescent="0.2">
      <c r="A609" s="274"/>
      <c r="B609" s="274"/>
      <c r="C609" s="274"/>
      <c r="D609" s="274"/>
      <c r="E609" s="274"/>
      <c r="F609" s="274"/>
      <c r="G609" s="274"/>
      <c r="H609" s="274"/>
      <c r="I609" s="274"/>
      <c r="J609" s="274"/>
      <c r="K609" s="274"/>
      <c r="M609" s="273"/>
      <c r="N609" s="273"/>
      <c r="O609" s="273"/>
      <c r="P609" s="273"/>
      <c r="Q609" s="273"/>
      <c r="R609" s="273"/>
      <c r="S609" s="273"/>
      <c r="T609" s="276"/>
      <c r="U609" s="276"/>
      <c r="V609" s="276"/>
      <c r="W609" s="276"/>
    </row>
    <row r="610" spans="1:23" x14ac:dyDescent="0.2">
      <c r="A610" s="274"/>
      <c r="B610" s="274"/>
      <c r="C610" s="274"/>
      <c r="D610" s="274"/>
      <c r="E610" s="274"/>
      <c r="F610" s="274"/>
      <c r="G610" s="274"/>
      <c r="H610" s="274"/>
      <c r="I610" s="274"/>
      <c r="J610" s="274"/>
      <c r="K610" s="274"/>
      <c r="M610" s="273"/>
      <c r="N610" s="273"/>
      <c r="O610" s="273"/>
      <c r="P610" s="273"/>
      <c r="Q610" s="273"/>
      <c r="R610" s="273"/>
      <c r="S610" s="273"/>
      <c r="T610" s="276"/>
      <c r="U610" s="276"/>
      <c r="V610" s="276"/>
      <c r="W610" s="276"/>
    </row>
    <row r="611" spans="1:23" x14ac:dyDescent="0.2">
      <c r="A611" s="274"/>
      <c r="B611" s="274"/>
      <c r="C611" s="274"/>
      <c r="D611" s="274"/>
      <c r="E611" s="274"/>
      <c r="F611" s="274"/>
      <c r="G611" s="274"/>
      <c r="H611" s="274"/>
      <c r="I611" s="274"/>
      <c r="J611" s="274"/>
      <c r="K611" s="274"/>
      <c r="M611" s="273"/>
      <c r="N611" s="273"/>
      <c r="O611" s="273"/>
      <c r="P611" s="273"/>
      <c r="Q611" s="273"/>
      <c r="R611" s="273"/>
      <c r="S611" s="273"/>
      <c r="T611" s="276"/>
      <c r="U611" s="276"/>
      <c r="V611" s="276"/>
      <c r="W611" s="276"/>
    </row>
    <row r="612" spans="1:23" x14ac:dyDescent="0.2">
      <c r="A612" s="274"/>
      <c r="B612" s="274"/>
      <c r="C612" s="274"/>
      <c r="D612" s="274"/>
      <c r="E612" s="274"/>
      <c r="F612" s="274"/>
      <c r="G612" s="274"/>
      <c r="H612" s="274"/>
      <c r="I612" s="274"/>
      <c r="J612" s="274"/>
      <c r="K612" s="274"/>
      <c r="M612" s="273"/>
      <c r="N612" s="273"/>
      <c r="O612" s="273"/>
      <c r="P612" s="273"/>
      <c r="Q612" s="273"/>
      <c r="R612" s="273"/>
      <c r="S612" s="273"/>
      <c r="T612" s="276"/>
      <c r="U612" s="276"/>
      <c r="V612" s="276"/>
      <c r="W612" s="276"/>
    </row>
    <row r="613" spans="1:23" x14ac:dyDescent="0.2">
      <c r="A613" s="274"/>
      <c r="B613" s="274"/>
      <c r="C613" s="274"/>
      <c r="D613" s="274"/>
      <c r="E613" s="274"/>
      <c r="F613" s="274"/>
      <c r="G613" s="274"/>
      <c r="H613" s="274"/>
      <c r="I613" s="274"/>
      <c r="J613" s="274"/>
      <c r="K613" s="274"/>
      <c r="M613" s="273"/>
      <c r="N613" s="273"/>
      <c r="O613" s="273"/>
      <c r="P613" s="273"/>
      <c r="Q613" s="273"/>
      <c r="R613" s="273"/>
      <c r="S613" s="273"/>
      <c r="T613" s="276"/>
      <c r="U613" s="276"/>
      <c r="V613" s="276"/>
      <c r="W613" s="276"/>
    </row>
    <row r="614" spans="1:23" x14ac:dyDescent="0.2">
      <c r="A614" s="274"/>
      <c r="B614" s="274"/>
      <c r="C614" s="274"/>
      <c r="D614" s="274"/>
      <c r="E614" s="274"/>
      <c r="F614" s="274"/>
      <c r="G614" s="274"/>
      <c r="H614" s="274"/>
      <c r="I614" s="274"/>
      <c r="J614" s="274"/>
      <c r="K614" s="274"/>
      <c r="M614" s="273"/>
      <c r="N614" s="273"/>
      <c r="O614" s="273"/>
      <c r="P614" s="273"/>
      <c r="Q614" s="273"/>
      <c r="R614" s="273"/>
      <c r="S614" s="273"/>
      <c r="T614" s="276"/>
      <c r="U614" s="276"/>
      <c r="V614" s="276"/>
      <c r="W614" s="276"/>
    </row>
    <row r="615" spans="1:23" x14ac:dyDescent="0.2">
      <c r="A615" s="274"/>
      <c r="B615" s="274"/>
      <c r="C615" s="274"/>
      <c r="D615" s="274"/>
      <c r="E615" s="274"/>
      <c r="F615" s="274"/>
      <c r="G615" s="274"/>
      <c r="H615" s="274"/>
      <c r="I615" s="274"/>
      <c r="J615" s="274"/>
      <c r="K615" s="274"/>
      <c r="M615" s="273"/>
      <c r="N615" s="273"/>
      <c r="O615" s="273"/>
      <c r="P615" s="273"/>
      <c r="Q615" s="273"/>
      <c r="R615" s="273"/>
      <c r="S615" s="273"/>
      <c r="T615" s="276"/>
      <c r="U615" s="276"/>
      <c r="V615" s="276"/>
      <c r="W615" s="276"/>
    </row>
    <row r="616" spans="1:23" x14ac:dyDescent="0.2">
      <c r="A616" s="274"/>
      <c r="B616" s="274"/>
      <c r="C616" s="274"/>
      <c r="D616" s="274"/>
      <c r="E616" s="274"/>
      <c r="F616" s="274"/>
      <c r="G616" s="274"/>
      <c r="H616" s="274"/>
      <c r="I616" s="274"/>
      <c r="J616" s="274"/>
      <c r="K616" s="274"/>
      <c r="M616" s="273"/>
      <c r="N616" s="273"/>
      <c r="O616" s="273"/>
      <c r="P616" s="273"/>
      <c r="Q616" s="273"/>
      <c r="R616" s="273"/>
      <c r="S616" s="273"/>
      <c r="T616" s="276"/>
      <c r="U616" s="276"/>
      <c r="V616" s="276"/>
      <c r="W616" s="276"/>
    </row>
    <row r="617" spans="1:23" x14ac:dyDescent="0.2">
      <c r="A617" s="274"/>
      <c r="B617" s="274"/>
      <c r="C617" s="274"/>
      <c r="D617" s="274"/>
      <c r="E617" s="274"/>
      <c r="F617" s="274"/>
      <c r="G617" s="274"/>
      <c r="H617" s="274"/>
      <c r="I617" s="274"/>
      <c r="J617" s="274"/>
      <c r="K617" s="274"/>
      <c r="M617" s="273"/>
      <c r="N617" s="273"/>
      <c r="O617" s="273"/>
      <c r="P617" s="273"/>
      <c r="Q617" s="273"/>
      <c r="R617" s="273"/>
      <c r="S617" s="273"/>
      <c r="T617" s="276"/>
      <c r="U617" s="276"/>
      <c r="V617" s="276"/>
      <c r="W617" s="276"/>
    </row>
    <row r="618" spans="1:23" x14ac:dyDescent="0.2">
      <c r="A618" s="274"/>
      <c r="B618" s="274"/>
      <c r="C618" s="274"/>
      <c r="D618" s="274"/>
      <c r="E618" s="274"/>
      <c r="F618" s="274"/>
      <c r="G618" s="274"/>
      <c r="H618" s="274"/>
      <c r="I618" s="274"/>
      <c r="J618" s="274"/>
      <c r="K618" s="274"/>
      <c r="M618" s="273"/>
      <c r="N618" s="273"/>
      <c r="O618" s="273"/>
      <c r="P618" s="273"/>
      <c r="Q618" s="273"/>
      <c r="R618" s="273"/>
      <c r="S618" s="273"/>
      <c r="T618" s="276"/>
      <c r="U618" s="276"/>
      <c r="V618" s="276"/>
      <c r="W618" s="276"/>
    </row>
    <row r="619" spans="1:23" x14ac:dyDescent="0.2">
      <c r="A619" s="274"/>
      <c r="B619" s="274"/>
      <c r="C619" s="274"/>
      <c r="D619" s="274"/>
      <c r="E619" s="274"/>
      <c r="F619" s="274"/>
      <c r="G619" s="274"/>
      <c r="H619" s="274"/>
      <c r="I619" s="274"/>
      <c r="J619" s="274"/>
      <c r="K619" s="274"/>
      <c r="M619" s="273"/>
      <c r="N619" s="273"/>
      <c r="O619" s="273"/>
      <c r="P619" s="273"/>
      <c r="Q619" s="273"/>
      <c r="R619" s="273"/>
      <c r="S619" s="273"/>
      <c r="T619" s="276"/>
      <c r="U619" s="276"/>
      <c r="V619" s="276"/>
      <c r="W619" s="276"/>
    </row>
    <row r="620" spans="1:23" x14ac:dyDescent="0.2">
      <c r="A620" s="274"/>
      <c r="B620" s="274"/>
      <c r="C620" s="274"/>
      <c r="D620" s="274"/>
      <c r="E620" s="274"/>
      <c r="F620" s="274"/>
      <c r="G620" s="274"/>
      <c r="H620" s="274"/>
      <c r="I620" s="274"/>
      <c r="J620" s="274"/>
      <c r="K620" s="274"/>
      <c r="M620" s="273"/>
      <c r="N620" s="273"/>
      <c r="O620" s="273"/>
      <c r="P620" s="273"/>
      <c r="Q620" s="273"/>
      <c r="R620" s="273"/>
      <c r="S620" s="273"/>
      <c r="T620" s="276"/>
      <c r="U620" s="276"/>
      <c r="V620" s="276"/>
      <c r="W620" s="276"/>
    </row>
    <row r="621" spans="1:23" x14ac:dyDescent="0.2">
      <c r="A621" s="274"/>
      <c r="B621" s="274"/>
      <c r="C621" s="274"/>
      <c r="D621" s="274"/>
      <c r="E621" s="274"/>
      <c r="F621" s="274"/>
      <c r="G621" s="274"/>
      <c r="H621" s="274"/>
      <c r="I621" s="274"/>
      <c r="J621" s="274"/>
      <c r="K621" s="274"/>
      <c r="M621" s="273"/>
      <c r="N621" s="273"/>
      <c r="O621" s="273"/>
      <c r="P621" s="273"/>
      <c r="Q621" s="273"/>
      <c r="R621" s="273"/>
      <c r="S621" s="273"/>
      <c r="T621" s="276"/>
      <c r="U621" s="276"/>
      <c r="V621" s="276"/>
      <c r="W621" s="276"/>
    </row>
    <row r="622" spans="1:23" x14ac:dyDescent="0.2">
      <c r="A622" s="274"/>
      <c r="B622" s="274"/>
      <c r="C622" s="274"/>
      <c r="D622" s="274"/>
      <c r="E622" s="274"/>
      <c r="F622" s="274"/>
      <c r="G622" s="274"/>
      <c r="H622" s="274"/>
      <c r="I622" s="274"/>
      <c r="J622" s="274"/>
      <c r="K622" s="274"/>
      <c r="M622" s="273"/>
      <c r="N622" s="273"/>
      <c r="O622" s="273"/>
      <c r="P622" s="273"/>
      <c r="Q622" s="273"/>
      <c r="R622" s="273"/>
      <c r="S622" s="273"/>
      <c r="T622" s="276"/>
      <c r="U622" s="276"/>
      <c r="V622" s="276"/>
      <c r="W622" s="276"/>
    </row>
    <row r="623" spans="1:23" x14ac:dyDescent="0.2">
      <c r="A623" s="274"/>
      <c r="B623" s="274"/>
      <c r="C623" s="274"/>
      <c r="D623" s="274"/>
      <c r="E623" s="274"/>
      <c r="F623" s="274"/>
      <c r="G623" s="274"/>
      <c r="H623" s="274"/>
      <c r="I623" s="274"/>
      <c r="J623" s="274"/>
      <c r="K623" s="274"/>
      <c r="M623" s="273"/>
      <c r="N623" s="273"/>
      <c r="O623" s="273"/>
      <c r="P623" s="273"/>
      <c r="Q623" s="273"/>
      <c r="R623" s="273"/>
      <c r="S623" s="273"/>
      <c r="T623" s="276"/>
      <c r="U623" s="276"/>
      <c r="V623" s="276"/>
      <c r="W623" s="276"/>
    </row>
    <row r="624" spans="1:23" x14ac:dyDescent="0.2">
      <c r="A624" s="274"/>
      <c r="B624" s="274"/>
      <c r="C624" s="274"/>
      <c r="D624" s="274"/>
      <c r="E624" s="274"/>
      <c r="F624" s="274"/>
      <c r="G624" s="274"/>
      <c r="H624" s="274"/>
      <c r="I624" s="274"/>
      <c r="J624" s="274"/>
      <c r="K624" s="274"/>
      <c r="M624" s="273"/>
      <c r="N624" s="273"/>
      <c r="O624" s="273"/>
      <c r="P624" s="273"/>
      <c r="Q624" s="273"/>
      <c r="R624" s="273"/>
      <c r="S624" s="273"/>
      <c r="T624" s="276"/>
      <c r="U624" s="276"/>
      <c r="V624" s="276"/>
      <c r="W624" s="276"/>
    </row>
    <row r="625" spans="1:23" x14ac:dyDescent="0.2">
      <c r="A625" s="274"/>
      <c r="B625" s="274"/>
      <c r="C625" s="274"/>
      <c r="D625" s="274"/>
      <c r="E625" s="274"/>
      <c r="F625" s="274"/>
      <c r="G625" s="274"/>
      <c r="H625" s="274"/>
      <c r="I625" s="274"/>
      <c r="J625" s="274"/>
      <c r="K625" s="274"/>
      <c r="M625" s="273"/>
      <c r="N625" s="273"/>
      <c r="O625" s="273"/>
      <c r="P625" s="273"/>
      <c r="Q625" s="273"/>
      <c r="R625" s="273"/>
      <c r="S625" s="273"/>
      <c r="T625" s="276"/>
      <c r="U625" s="276"/>
      <c r="V625" s="276"/>
      <c r="W625" s="276"/>
    </row>
    <row r="626" spans="1:23" x14ac:dyDescent="0.2">
      <c r="A626" s="274"/>
      <c r="B626" s="274"/>
      <c r="C626" s="274"/>
      <c r="D626" s="274"/>
      <c r="E626" s="274"/>
      <c r="F626" s="274"/>
      <c r="G626" s="274"/>
      <c r="H626" s="274"/>
      <c r="I626" s="274"/>
      <c r="J626" s="274"/>
      <c r="K626" s="274"/>
      <c r="M626" s="273"/>
      <c r="N626" s="273"/>
      <c r="O626" s="273"/>
      <c r="P626" s="273"/>
      <c r="Q626" s="273"/>
      <c r="R626" s="273"/>
      <c r="S626" s="273"/>
      <c r="T626" s="276"/>
      <c r="U626" s="276"/>
      <c r="V626" s="276"/>
      <c r="W626" s="276"/>
    </row>
    <row r="627" spans="1:23" x14ac:dyDescent="0.2">
      <c r="A627" s="274"/>
      <c r="B627" s="274"/>
      <c r="C627" s="274"/>
      <c r="D627" s="274"/>
      <c r="E627" s="274"/>
      <c r="F627" s="274"/>
      <c r="G627" s="274"/>
      <c r="H627" s="274"/>
      <c r="I627" s="274"/>
      <c r="J627" s="274"/>
      <c r="K627" s="274"/>
      <c r="M627" s="273"/>
      <c r="N627" s="273"/>
      <c r="O627" s="273"/>
      <c r="P627" s="273"/>
      <c r="Q627" s="273"/>
      <c r="R627" s="273"/>
      <c r="S627" s="273"/>
      <c r="T627" s="276"/>
      <c r="U627" s="276"/>
      <c r="V627" s="276"/>
      <c r="W627" s="276"/>
    </row>
    <row r="628" spans="1:23" x14ac:dyDescent="0.2">
      <c r="A628" s="274"/>
      <c r="B628" s="274"/>
      <c r="C628" s="274"/>
      <c r="D628" s="274"/>
      <c r="E628" s="274"/>
      <c r="F628" s="274"/>
      <c r="G628" s="274"/>
      <c r="H628" s="274"/>
      <c r="I628" s="274"/>
      <c r="J628" s="274"/>
      <c r="K628" s="274"/>
      <c r="M628" s="273"/>
      <c r="N628" s="273"/>
      <c r="O628" s="273"/>
      <c r="P628" s="273"/>
      <c r="Q628" s="273"/>
      <c r="R628" s="273"/>
      <c r="S628" s="273"/>
      <c r="T628" s="276"/>
      <c r="U628" s="276"/>
      <c r="V628" s="276"/>
      <c r="W628" s="276"/>
    </row>
    <row r="629" spans="1:23" x14ac:dyDescent="0.2">
      <c r="A629" s="274"/>
      <c r="B629" s="274"/>
      <c r="C629" s="274"/>
      <c r="D629" s="274"/>
      <c r="E629" s="274"/>
      <c r="F629" s="274"/>
      <c r="G629" s="274"/>
      <c r="H629" s="274"/>
      <c r="I629" s="274"/>
      <c r="J629" s="274"/>
      <c r="K629" s="274"/>
      <c r="M629" s="273"/>
      <c r="N629" s="273"/>
      <c r="O629" s="273"/>
      <c r="P629" s="273"/>
      <c r="Q629" s="273"/>
      <c r="R629" s="273"/>
      <c r="S629" s="273"/>
      <c r="T629" s="276"/>
      <c r="U629" s="276"/>
      <c r="V629" s="276"/>
      <c r="W629" s="276"/>
    </row>
    <row r="630" spans="1:23" x14ac:dyDescent="0.2">
      <c r="A630" s="274"/>
      <c r="B630" s="274"/>
      <c r="C630" s="274"/>
      <c r="D630" s="274"/>
      <c r="E630" s="274"/>
      <c r="F630" s="274"/>
      <c r="G630" s="274"/>
      <c r="H630" s="274"/>
      <c r="I630" s="274"/>
      <c r="J630" s="274"/>
      <c r="K630" s="274"/>
      <c r="M630" s="273"/>
      <c r="N630" s="273"/>
      <c r="O630" s="273"/>
      <c r="P630" s="273"/>
      <c r="Q630" s="273"/>
      <c r="R630" s="273"/>
      <c r="S630" s="273"/>
      <c r="T630" s="276"/>
      <c r="U630" s="276"/>
      <c r="V630" s="276"/>
      <c r="W630" s="276"/>
    </row>
    <row r="631" spans="1:23" x14ac:dyDescent="0.2">
      <c r="A631" s="274"/>
      <c r="B631" s="274"/>
      <c r="C631" s="274"/>
      <c r="D631" s="274"/>
      <c r="E631" s="274"/>
      <c r="F631" s="274"/>
      <c r="G631" s="274"/>
      <c r="H631" s="274"/>
      <c r="I631" s="274"/>
      <c r="J631" s="274"/>
      <c r="K631" s="274"/>
      <c r="M631" s="273"/>
      <c r="N631" s="273"/>
      <c r="O631" s="273"/>
      <c r="P631" s="273"/>
      <c r="Q631" s="273"/>
      <c r="R631" s="273"/>
      <c r="S631" s="273"/>
      <c r="T631" s="276"/>
      <c r="U631" s="276"/>
      <c r="V631" s="276"/>
      <c r="W631" s="276"/>
    </row>
    <row r="632" spans="1:23" x14ac:dyDescent="0.2">
      <c r="A632" s="274"/>
      <c r="B632" s="274"/>
      <c r="C632" s="274"/>
      <c r="D632" s="274"/>
      <c r="E632" s="274"/>
      <c r="F632" s="274"/>
      <c r="G632" s="274"/>
      <c r="H632" s="274"/>
      <c r="I632" s="274"/>
      <c r="J632" s="274"/>
      <c r="K632" s="274"/>
      <c r="M632" s="273"/>
      <c r="N632" s="273"/>
      <c r="O632" s="273"/>
      <c r="P632" s="273"/>
      <c r="Q632" s="273"/>
      <c r="R632" s="273"/>
      <c r="S632" s="273"/>
      <c r="T632" s="276"/>
      <c r="U632" s="276"/>
      <c r="V632" s="276"/>
      <c r="W632" s="276"/>
    </row>
    <row r="633" spans="1:23" x14ac:dyDescent="0.2">
      <c r="A633" s="274"/>
      <c r="B633" s="274"/>
      <c r="C633" s="274"/>
      <c r="D633" s="274"/>
      <c r="E633" s="274"/>
      <c r="F633" s="274"/>
      <c r="G633" s="274"/>
      <c r="H633" s="274"/>
      <c r="I633" s="274"/>
      <c r="J633" s="274"/>
      <c r="K633" s="274"/>
      <c r="M633" s="273"/>
      <c r="N633" s="273"/>
      <c r="O633" s="273"/>
      <c r="P633" s="273"/>
      <c r="Q633" s="273"/>
      <c r="R633" s="273"/>
      <c r="S633" s="273"/>
      <c r="T633" s="276"/>
      <c r="U633" s="276"/>
      <c r="V633" s="276"/>
      <c r="W633" s="276"/>
    </row>
    <row r="634" spans="1:23" x14ac:dyDescent="0.2">
      <c r="A634" s="274"/>
      <c r="B634" s="274"/>
      <c r="C634" s="274"/>
      <c r="D634" s="274"/>
      <c r="E634" s="274"/>
      <c r="F634" s="274"/>
      <c r="G634" s="274"/>
      <c r="H634" s="274"/>
      <c r="I634" s="274"/>
      <c r="J634" s="274"/>
      <c r="K634" s="274"/>
      <c r="M634" s="273"/>
      <c r="N634" s="273"/>
      <c r="O634" s="273"/>
      <c r="P634" s="273"/>
      <c r="Q634" s="273"/>
      <c r="R634" s="273"/>
      <c r="S634" s="273"/>
      <c r="T634" s="276"/>
      <c r="U634" s="276"/>
      <c r="V634" s="276"/>
      <c r="W634" s="276"/>
    </row>
    <row r="635" spans="1:23" x14ac:dyDescent="0.2">
      <c r="A635" s="274"/>
      <c r="B635" s="274"/>
      <c r="C635" s="274"/>
      <c r="D635" s="274"/>
      <c r="E635" s="274"/>
      <c r="F635" s="274"/>
      <c r="G635" s="274"/>
      <c r="H635" s="274"/>
      <c r="I635" s="274"/>
      <c r="J635" s="274"/>
      <c r="K635" s="274"/>
      <c r="M635" s="273"/>
      <c r="N635" s="273"/>
      <c r="O635" s="273"/>
      <c r="P635" s="273"/>
      <c r="Q635" s="273"/>
      <c r="R635" s="273"/>
      <c r="S635" s="273"/>
      <c r="T635" s="276"/>
      <c r="U635" s="276"/>
      <c r="V635" s="276"/>
      <c r="W635" s="276"/>
    </row>
    <row r="636" spans="1:23" x14ac:dyDescent="0.2">
      <c r="A636" s="274"/>
      <c r="B636" s="274"/>
      <c r="C636" s="274"/>
      <c r="D636" s="274"/>
      <c r="E636" s="274"/>
      <c r="F636" s="274"/>
      <c r="G636" s="274"/>
      <c r="H636" s="274"/>
      <c r="I636" s="274"/>
      <c r="J636" s="274"/>
      <c r="K636" s="274"/>
      <c r="M636" s="273"/>
      <c r="N636" s="273"/>
      <c r="O636" s="273"/>
      <c r="P636" s="273"/>
      <c r="Q636" s="273"/>
      <c r="R636" s="273"/>
      <c r="S636" s="273"/>
      <c r="T636" s="276"/>
      <c r="U636" s="276"/>
      <c r="V636" s="276"/>
      <c r="W636" s="276"/>
    </row>
    <row r="637" spans="1:23" x14ac:dyDescent="0.2">
      <c r="A637" s="274"/>
      <c r="B637" s="274"/>
      <c r="C637" s="274"/>
      <c r="D637" s="274"/>
      <c r="E637" s="274"/>
      <c r="F637" s="274"/>
      <c r="G637" s="274"/>
      <c r="H637" s="274"/>
      <c r="I637" s="274"/>
      <c r="J637" s="274"/>
      <c r="K637" s="274"/>
      <c r="M637" s="273"/>
      <c r="N637" s="273"/>
      <c r="O637" s="273"/>
      <c r="P637" s="273"/>
      <c r="Q637" s="273"/>
      <c r="R637" s="273"/>
      <c r="S637" s="273"/>
      <c r="T637" s="276"/>
      <c r="U637" s="276"/>
      <c r="V637" s="276"/>
      <c r="W637" s="276"/>
    </row>
    <row r="638" spans="1:23" x14ac:dyDescent="0.2">
      <c r="A638" s="274"/>
      <c r="B638" s="274"/>
      <c r="C638" s="274"/>
      <c r="D638" s="274"/>
      <c r="E638" s="274"/>
      <c r="F638" s="274"/>
      <c r="G638" s="274"/>
      <c r="H638" s="274"/>
      <c r="I638" s="274"/>
      <c r="J638" s="274"/>
      <c r="K638" s="274"/>
      <c r="M638" s="273"/>
      <c r="N638" s="273"/>
      <c r="O638" s="273"/>
      <c r="P638" s="273"/>
      <c r="Q638" s="273"/>
      <c r="R638" s="273"/>
      <c r="S638" s="273"/>
      <c r="T638" s="276"/>
      <c r="U638" s="276"/>
      <c r="V638" s="276"/>
      <c r="W638" s="276"/>
    </row>
    <row r="639" spans="1:23" x14ac:dyDescent="0.2">
      <c r="A639" s="274"/>
      <c r="B639" s="274"/>
      <c r="C639" s="274"/>
      <c r="D639" s="274"/>
      <c r="E639" s="274"/>
      <c r="F639" s="274"/>
      <c r="G639" s="274"/>
      <c r="H639" s="274"/>
      <c r="I639" s="274"/>
      <c r="J639" s="274"/>
      <c r="K639" s="274"/>
      <c r="M639" s="273"/>
      <c r="N639" s="273"/>
      <c r="O639" s="273"/>
      <c r="P639" s="273"/>
      <c r="Q639" s="273"/>
      <c r="R639" s="273"/>
      <c r="S639" s="273"/>
      <c r="T639" s="276"/>
      <c r="U639" s="276"/>
      <c r="V639" s="276"/>
      <c r="W639" s="276"/>
    </row>
    <row r="640" spans="1:23" x14ac:dyDescent="0.2">
      <c r="A640" s="274"/>
      <c r="B640" s="274"/>
      <c r="C640" s="274"/>
      <c r="D640" s="274"/>
      <c r="E640" s="274"/>
      <c r="F640" s="274"/>
      <c r="G640" s="274"/>
      <c r="H640" s="274"/>
      <c r="I640" s="274"/>
      <c r="J640" s="274"/>
      <c r="K640" s="274"/>
      <c r="M640" s="273"/>
      <c r="N640" s="273"/>
      <c r="O640" s="273"/>
      <c r="P640" s="273"/>
      <c r="Q640" s="273"/>
      <c r="R640" s="273"/>
      <c r="S640" s="273"/>
      <c r="T640" s="276"/>
      <c r="U640" s="276"/>
      <c r="V640" s="276"/>
      <c r="W640" s="276"/>
    </row>
    <row r="641" spans="1:23" x14ac:dyDescent="0.2">
      <c r="A641" s="274"/>
      <c r="B641" s="274"/>
      <c r="C641" s="274"/>
      <c r="D641" s="274"/>
      <c r="E641" s="274"/>
      <c r="F641" s="274"/>
      <c r="G641" s="274"/>
      <c r="H641" s="274"/>
      <c r="I641" s="274"/>
      <c r="J641" s="274"/>
      <c r="K641" s="274"/>
      <c r="M641" s="273"/>
      <c r="N641" s="273"/>
      <c r="O641" s="273"/>
      <c r="P641" s="273"/>
      <c r="Q641" s="273"/>
      <c r="R641" s="273"/>
      <c r="S641" s="273"/>
      <c r="T641" s="276"/>
      <c r="U641" s="276"/>
      <c r="V641" s="276"/>
      <c r="W641" s="276"/>
    </row>
    <row r="642" spans="1:23" x14ac:dyDescent="0.2">
      <c r="A642" s="274"/>
      <c r="B642" s="274"/>
      <c r="C642" s="274"/>
      <c r="D642" s="274"/>
      <c r="E642" s="274"/>
      <c r="F642" s="274"/>
      <c r="G642" s="274"/>
      <c r="H642" s="274"/>
      <c r="I642" s="274"/>
      <c r="J642" s="274"/>
      <c r="K642" s="274"/>
      <c r="M642" s="273"/>
      <c r="N642" s="273"/>
      <c r="O642" s="273"/>
      <c r="P642" s="273"/>
      <c r="Q642" s="273"/>
      <c r="R642" s="273"/>
      <c r="S642" s="273"/>
      <c r="T642" s="276"/>
      <c r="U642" s="276"/>
      <c r="V642" s="276"/>
      <c r="W642" s="276"/>
    </row>
    <row r="643" spans="1:23" x14ac:dyDescent="0.2">
      <c r="A643" s="274"/>
      <c r="B643" s="274"/>
      <c r="C643" s="274"/>
      <c r="D643" s="274"/>
      <c r="E643" s="274"/>
      <c r="F643" s="274"/>
      <c r="G643" s="274"/>
      <c r="H643" s="274"/>
      <c r="I643" s="274"/>
      <c r="J643" s="274"/>
      <c r="K643" s="274"/>
      <c r="M643" s="273"/>
      <c r="N643" s="273"/>
      <c r="O643" s="273"/>
      <c r="P643" s="273"/>
      <c r="Q643" s="273"/>
      <c r="R643" s="273"/>
      <c r="S643" s="273"/>
      <c r="T643" s="276"/>
      <c r="U643" s="276"/>
      <c r="V643" s="276"/>
      <c r="W643" s="276"/>
    </row>
    <row r="644" spans="1:23" x14ac:dyDescent="0.2">
      <c r="A644" s="274"/>
      <c r="B644" s="274"/>
      <c r="C644" s="274"/>
      <c r="D644" s="274"/>
      <c r="E644" s="274"/>
      <c r="F644" s="274"/>
      <c r="G644" s="274"/>
      <c r="H644" s="274"/>
      <c r="I644" s="274"/>
      <c r="J644" s="274"/>
      <c r="K644" s="274"/>
      <c r="M644" s="273"/>
      <c r="N644" s="273"/>
      <c r="O644" s="273"/>
      <c r="P644" s="273"/>
      <c r="Q644" s="273"/>
      <c r="R644" s="273"/>
      <c r="S644" s="273"/>
      <c r="T644" s="276"/>
      <c r="U644" s="276"/>
      <c r="V644" s="276"/>
      <c r="W644" s="276"/>
    </row>
    <row r="645" spans="1:23" x14ac:dyDescent="0.2">
      <c r="A645" s="274"/>
      <c r="B645" s="274"/>
      <c r="C645" s="274"/>
      <c r="D645" s="274"/>
      <c r="E645" s="274"/>
      <c r="F645" s="274"/>
      <c r="G645" s="274"/>
      <c r="H645" s="274"/>
      <c r="I645" s="274"/>
      <c r="J645" s="274"/>
      <c r="K645" s="274"/>
      <c r="M645" s="273"/>
      <c r="N645" s="273"/>
      <c r="O645" s="273"/>
      <c r="P645" s="273"/>
      <c r="Q645" s="273"/>
      <c r="R645" s="273"/>
      <c r="S645" s="273"/>
      <c r="T645" s="276"/>
      <c r="U645" s="276"/>
      <c r="V645" s="276"/>
      <c r="W645" s="276"/>
    </row>
    <row r="646" spans="1:23" x14ac:dyDescent="0.2">
      <c r="A646" s="274"/>
      <c r="B646" s="274"/>
      <c r="C646" s="274"/>
      <c r="D646" s="274"/>
      <c r="E646" s="274"/>
      <c r="F646" s="274"/>
      <c r="G646" s="274"/>
      <c r="H646" s="274"/>
      <c r="I646" s="274"/>
      <c r="J646" s="274"/>
      <c r="K646" s="274"/>
      <c r="M646" s="273"/>
      <c r="N646" s="273"/>
      <c r="O646" s="273"/>
      <c r="P646" s="273"/>
      <c r="Q646" s="273"/>
      <c r="R646" s="273"/>
      <c r="S646" s="273"/>
      <c r="T646" s="276"/>
      <c r="U646" s="276"/>
      <c r="V646" s="276"/>
      <c r="W646" s="276"/>
    </row>
    <row r="647" spans="1:23" x14ac:dyDescent="0.2">
      <c r="A647" s="274"/>
      <c r="B647" s="274"/>
      <c r="C647" s="274"/>
      <c r="D647" s="274"/>
      <c r="E647" s="274"/>
      <c r="F647" s="274"/>
      <c r="G647" s="274"/>
      <c r="H647" s="274"/>
      <c r="I647" s="274"/>
      <c r="J647" s="274"/>
      <c r="K647" s="274"/>
      <c r="M647" s="273"/>
      <c r="N647" s="273"/>
      <c r="O647" s="273"/>
      <c r="P647" s="273"/>
      <c r="Q647" s="273"/>
      <c r="R647" s="273"/>
      <c r="S647" s="273"/>
      <c r="T647" s="276"/>
      <c r="U647" s="276"/>
      <c r="V647" s="276"/>
      <c r="W647" s="276"/>
    </row>
    <row r="648" spans="1:23" x14ac:dyDescent="0.2">
      <c r="A648" s="274"/>
      <c r="B648" s="274"/>
      <c r="C648" s="274"/>
      <c r="D648" s="274"/>
      <c r="E648" s="274"/>
      <c r="F648" s="274"/>
      <c r="G648" s="274"/>
      <c r="H648" s="274"/>
      <c r="I648" s="274"/>
      <c r="J648" s="274"/>
      <c r="K648" s="274"/>
      <c r="M648" s="273"/>
      <c r="N648" s="273"/>
      <c r="O648" s="273"/>
      <c r="P648" s="273"/>
      <c r="Q648" s="273"/>
      <c r="R648" s="273"/>
      <c r="S648" s="273"/>
      <c r="T648" s="276"/>
      <c r="U648" s="276"/>
      <c r="V648" s="276"/>
      <c r="W648" s="276"/>
    </row>
    <row r="649" spans="1:23" x14ac:dyDescent="0.2">
      <c r="A649" s="274"/>
      <c r="B649" s="274"/>
      <c r="C649" s="274"/>
      <c r="D649" s="274"/>
      <c r="E649" s="274"/>
      <c r="F649" s="274"/>
      <c r="G649" s="274"/>
      <c r="H649" s="274"/>
      <c r="I649" s="274"/>
      <c r="J649" s="274"/>
      <c r="K649" s="274"/>
      <c r="M649" s="273"/>
      <c r="N649" s="273"/>
      <c r="O649" s="273"/>
      <c r="P649" s="273"/>
      <c r="Q649" s="273"/>
      <c r="R649" s="273"/>
      <c r="S649" s="273"/>
      <c r="T649" s="276"/>
      <c r="U649" s="276"/>
      <c r="V649" s="276"/>
      <c r="W649" s="276"/>
    </row>
    <row r="650" spans="1:23" x14ac:dyDescent="0.2">
      <c r="A650" s="274"/>
      <c r="B650" s="274"/>
      <c r="C650" s="274"/>
      <c r="D650" s="274"/>
      <c r="E650" s="274"/>
      <c r="F650" s="274"/>
      <c r="G650" s="274"/>
      <c r="H650" s="274"/>
      <c r="I650" s="274"/>
      <c r="J650" s="274"/>
      <c r="K650" s="274"/>
      <c r="M650" s="273"/>
      <c r="N650" s="273"/>
      <c r="O650" s="273"/>
      <c r="P650" s="273"/>
      <c r="Q650" s="273"/>
      <c r="R650" s="273"/>
      <c r="S650" s="273"/>
      <c r="T650" s="276"/>
      <c r="U650" s="276"/>
      <c r="V650" s="276"/>
      <c r="W650" s="276"/>
    </row>
    <row r="651" spans="1:23" x14ac:dyDescent="0.2">
      <c r="A651" s="274"/>
      <c r="B651" s="274"/>
      <c r="C651" s="274"/>
      <c r="D651" s="274"/>
      <c r="E651" s="274"/>
      <c r="F651" s="274"/>
      <c r="G651" s="274"/>
      <c r="H651" s="274"/>
      <c r="I651" s="274"/>
      <c r="J651" s="274"/>
      <c r="K651" s="274"/>
      <c r="M651" s="273"/>
      <c r="N651" s="273"/>
      <c r="O651" s="273"/>
      <c r="P651" s="273"/>
      <c r="Q651" s="273"/>
      <c r="R651" s="273"/>
      <c r="S651" s="273"/>
      <c r="T651" s="276"/>
      <c r="U651" s="276"/>
      <c r="V651" s="276"/>
      <c r="W651" s="276"/>
    </row>
    <row r="652" spans="1:23" x14ac:dyDescent="0.2">
      <c r="A652" s="274"/>
      <c r="B652" s="274"/>
      <c r="C652" s="274"/>
      <c r="D652" s="274"/>
      <c r="E652" s="274"/>
      <c r="F652" s="274"/>
      <c r="G652" s="274"/>
      <c r="H652" s="274"/>
      <c r="I652" s="274"/>
      <c r="J652" s="274"/>
      <c r="K652" s="274"/>
      <c r="M652" s="273"/>
      <c r="N652" s="273"/>
      <c r="O652" s="273"/>
      <c r="P652" s="273"/>
      <c r="Q652" s="273"/>
      <c r="R652" s="273"/>
      <c r="S652" s="273"/>
      <c r="T652" s="276"/>
      <c r="U652" s="276"/>
      <c r="V652" s="276"/>
      <c r="W652" s="276"/>
    </row>
    <row r="653" spans="1:23" x14ac:dyDescent="0.2">
      <c r="A653" s="274"/>
      <c r="B653" s="274"/>
      <c r="C653" s="274"/>
      <c r="D653" s="274"/>
      <c r="E653" s="274"/>
      <c r="F653" s="274"/>
      <c r="G653" s="274"/>
      <c r="H653" s="274"/>
      <c r="I653" s="274"/>
      <c r="J653" s="274"/>
      <c r="K653" s="274"/>
      <c r="M653" s="273"/>
      <c r="N653" s="273"/>
      <c r="O653" s="273"/>
      <c r="P653" s="273"/>
      <c r="Q653" s="273"/>
      <c r="R653" s="273"/>
      <c r="S653" s="273"/>
      <c r="T653" s="276"/>
      <c r="U653" s="276"/>
      <c r="V653" s="276"/>
      <c r="W653" s="276"/>
    </row>
    <row r="654" spans="1:23" x14ac:dyDescent="0.2">
      <c r="A654" s="274"/>
      <c r="B654" s="274"/>
      <c r="C654" s="274"/>
      <c r="D654" s="274"/>
      <c r="E654" s="274"/>
      <c r="F654" s="274"/>
      <c r="G654" s="274"/>
      <c r="H654" s="274"/>
      <c r="I654" s="274"/>
      <c r="J654" s="274"/>
      <c r="K654" s="274"/>
      <c r="M654" s="273"/>
      <c r="N654" s="273"/>
      <c r="O654" s="273"/>
      <c r="P654" s="273"/>
      <c r="Q654" s="273"/>
      <c r="R654" s="273"/>
      <c r="S654" s="273"/>
      <c r="T654" s="276"/>
      <c r="U654" s="276"/>
      <c r="V654" s="276"/>
      <c r="W654" s="276"/>
    </row>
    <row r="655" spans="1:23" x14ac:dyDescent="0.2">
      <c r="A655" s="274"/>
      <c r="B655" s="274"/>
      <c r="C655" s="274"/>
      <c r="D655" s="274"/>
      <c r="E655" s="274"/>
      <c r="F655" s="274"/>
      <c r="G655" s="274"/>
      <c r="H655" s="274"/>
      <c r="I655" s="274"/>
      <c r="J655" s="274"/>
      <c r="K655" s="274"/>
      <c r="M655" s="273"/>
      <c r="N655" s="273"/>
      <c r="O655" s="273"/>
      <c r="P655" s="273"/>
      <c r="Q655" s="273"/>
      <c r="R655" s="273"/>
      <c r="S655" s="273"/>
      <c r="T655" s="276"/>
      <c r="U655" s="276"/>
      <c r="V655" s="276"/>
      <c r="W655" s="276"/>
    </row>
    <row r="656" spans="1:23" x14ac:dyDescent="0.2">
      <c r="A656" s="274"/>
      <c r="B656" s="274"/>
      <c r="C656" s="274"/>
      <c r="D656" s="274"/>
      <c r="E656" s="274"/>
      <c r="F656" s="274"/>
      <c r="G656" s="274"/>
      <c r="H656" s="274"/>
      <c r="I656" s="274"/>
      <c r="J656" s="274"/>
      <c r="K656" s="274"/>
      <c r="M656" s="273"/>
      <c r="N656" s="273"/>
      <c r="O656" s="273"/>
      <c r="P656" s="273"/>
      <c r="Q656" s="273"/>
      <c r="R656" s="273"/>
      <c r="S656" s="273"/>
      <c r="T656" s="276"/>
      <c r="U656" s="276"/>
      <c r="V656" s="276"/>
      <c r="W656" s="276"/>
    </row>
    <row r="657" spans="1:23" x14ac:dyDescent="0.2">
      <c r="A657" s="274"/>
      <c r="B657" s="274"/>
      <c r="C657" s="274"/>
      <c r="D657" s="274"/>
      <c r="E657" s="274"/>
      <c r="F657" s="274"/>
      <c r="G657" s="274"/>
      <c r="H657" s="274"/>
      <c r="I657" s="274"/>
      <c r="J657" s="274"/>
      <c r="K657" s="274"/>
      <c r="M657" s="273"/>
      <c r="N657" s="273"/>
      <c r="O657" s="273"/>
      <c r="P657" s="273"/>
      <c r="Q657" s="273"/>
      <c r="R657" s="273"/>
      <c r="S657" s="273"/>
      <c r="T657" s="276"/>
      <c r="U657" s="276"/>
      <c r="V657" s="276"/>
      <c r="W657" s="276"/>
    </row>
    <row r="658" spans="1:23" x14ac:dyDescent="0.2">
      <c r="A658" s="274"/>
      <c r="B658" s="274"/>
      <c r="C658" s="274"/>
      <c r="D658" s="274"/>
      <c r="E658" s="274"/>
      <c r="F658" s="274"/>
      <c r="G658" s="274"/>
      <c r="H658" s="274"/>
      <c r="I658" s="274"/>
      <c r="J658" s="274"/>
      <c r="K658" s="274"/>
      <c r="M658" s="273"/>
      <c r="N658" s="273"/>
      <c r="O658" s="273"/>
      <c r="P658" s="273"/>
      <c r="Q658" s="273"/>
      <c r="R658" s="273"/>
      <c r="S658" s="273"/>
      <c r="T658" s="276"/>
      <c r="U658" s="276"/>
      <c r="V658" s="276"/>
      <c r="W658" s="276"/>
    </row>
    <row r="659" spans="1:23" x14ac:dyDescent="0.2">
      <c r="A659" s="274"/>
      <c r="B659" s="274"/>
      <c r="C659" s="274"/>
      <c r="D659" s="274"/>
      <c r="E659" s="274"/>
      <c r="F659" s="274"/>
      <c r="G659" s="274"/>
      <c r="H659" s="274"/>
      <c r="I659" s="274"/>
      <c r="J659" s="274"/>
      <c r="K659" s="274"/>
      <c r="M659" s="273"/>
      <c r="N659" s="273"/>
      <c r="O659" s="273"/>
      <c r="P659" s="273"/>
      <c r="Q659" s="273"/>
      <c r="R659" s="273"/>
      <c r="S659" s="273"/>
      <c r="T659" s="276"/>
      <c r="U659" s="276"/>
      <c r="V659" s="276"/>
      <c r="W659" s="276"/>
    </row>
    <row r="660" spans="1:23" x14ac:dyDescent="0.2">
      <c r="A660" s="274"/>
      <c r="B660" s="274"/>
      <c r="C660" s="274"/>
      <c r="D660" s="274"/>
      <c r="E660" s="274"/>
      <c r="F660" s="274"/>
      <c r="G660" s="274"/>
      <c r="H660" s="274"/>
      <c r="I660" s="274"/>
      <c r="J660" s="274"/>
      <c r="K660" s="274"/>
      <c r="M660" s="273"/>
      <c r="N660" s="273"/>
      <c r="O660" s="273"/>
      <c r="P660" s="273"/>
      <c r="Q660" s="273"/>
      <c r="R660" s="273"/>
      <c r="S660" s="273"/>
      <c r="T660" s="276"/>
      <c r="U660" s="276"/>
      <c r="V660" s="276"/>
      <c r="W660" s="276"/>
    </row>
    <row r="661" spans="1:23" x14ac:dyDescent="0.2">
      <c r="A661" s="274"/>
      <c r="B661" s="274"/>
      <c r="C661" s="274"/>
      <c r="D661" s="274"/>
      <c r="E661" s="274"/>
      <c r="F661" s="274"/>
      <c r="G661" s="274"/>
      <c r="H661" s="274"/>
      <c r="I661" s="274"/>
      <c r="J661" s="274"/>
      <c r="K661" s="274"/>
      <c r="M661" s="273"/>
      <c r="N661" s="273"/>
      <c r="O661" s="273"/>
      <c r="P661" s="273"/>
      <c r="Q661" s="273"/>
      <c r="R661" s="273"/>
      <c r="S661" s="273"/>
      <c r="T661" s="276"/>
      <c r="U661" s="276"/>
      <c r="V661" s="276"/>
      <c r="W661" s="276"/>
    </row>
    <row r="662" spans="1:23" x14ac:dyDescent="0.2">
      <c r="A662" s="274"/>
      <c r="B662" s="274"/>
      <c r="C662" s="274"/>
      <c r="D662" s="274"/>
      <c r="E662" s="274"/>
      <c r="F662" s="274"/>
      <c r="G662" s="274"/>
      <c r="H662" s="274"/>
      <c r="I662" s="274"/>
      <c r="J662" s="274"/>
      <c r="K662" s="274"/>
      <c r="M662" s="273"/>
      <c r="N662" s="273"/>
      <c r="O662" s="273"/>
      <c r="P662" s="273"/>
      <c r="Q662" s="273"/>
      <c r="R662" s="273"/>
      <c r="S662" s="273"/>
      <c r="T662" s="276"/>
      <c r="U662" s="276"/>
      <c r="V662" s="276"/>
      <c r="W662" s="276"/>
    </row>
    <row r="663" spans="1:23" x14ac:dyDescent="0.2">
      <c r="A663" s="274"/>
      <c r="B663" s="274"/>
      <c r="C663" s="274"/>
      <c r="D663" s="274"/>
      <c r="E663" s="274"/>
      <c r="F663" s="274"/>
      <c r="G663" s="274"/>
      <c r="H663" s="274"/>
      <c r="I663" s="274"/>
      <c r="J663" s="274"/>
      <c r="K663" s="274"/>
      <c r="M663" s="273"/>
      <c r="N663" s="273"/>
      <c r="O663" s="273"/>
      <c r="P663" s="273"/>
      <c r="Q663" s="273"/>
      <c r="R663" s="273"/>
      <c r="S663" s="273"/>
      <c r="T663" s="276"/>
      <c r="U663" s="276"/>
      <c r="V663" s="276"/>
      <c r="W663" s="276"/>
    </row>
    <row r="664" spans="1:23" x14ac:dyDescent="0.2">
      <c r="A664" s="274"/>
      <c r="B664" s="274"/>
      <c r="C664" s="274"/>
      <c r="D664" s="274"/>
      <c r="E664" s="274"/>
      <c r="F664" s="274"/>
      <c r="G664" s="274"/>
      <c r="H664" s="274"/>
      <c r="I664" s="274"/>
      <c r="J664" s="274"/>
      <c r="K664" s="274"/>
      <c r="M664" s="273"/>
      <c r="N664" s="273"/>
      <c r="O664" s="273"/>
      <c r="P664" s="273"/>
      <c r="Q664" s="273"/>
      <c r="R664" s="273"/>
      <c r="S664" s="273"/>
      <c r="T664" s="276"/>
      <c r="U664" s="276"/>
      <c r="V664" s="276"/>
      <c r="W664" s="276"/>
    </row>
    <row r="665" spans="1:23" x14ac:dyDescent="0.2">
      <c r="A665" s="274"/>
      <c r="B665" s="274"/>
      <c r="C665" s="274"/>
      <c r="D665" s="274"/>
      <c r="E665" s="274"/>
      <c r="F665" s="274"/>
      <c r="G665" s="274"/>
      <c r="H665" s="274"/>
      <c r="I665" s="274"/>
      <c r="J665" s="274"/>
      <c r="K665" s="274"/>
      <c r="M665" s="273"/>
      <c r="N665" s="273"/>
      <c r="O665" s="273"/>
      <c r="P665" s="273"/>
      <c r="Q665" s="273"/>
      <c r="R665" s="273"/>
      <c r="S665" s="273"/>
      <c r="T665" s="276"/>
      <c r="U665" s="276"/>
      <c r="V665" s="276"/>
      <c r="W665" s="276"/>
    </row>
    <row r="666" spans="1:23" x14ac:dyDescent="0.2">
      <c r="A666" s="274"/>
      <c r="B666" s="274"/>
      <c r="C666" s="274"/>
      <c r="D666" s="274"/>
      <c r="E666" s="274"/>
      <c r="F666" s="274"/>
      <c r="G666" s="274"/>
      <c r="H666" s="274"/>
      <c r="I666" s="274"/>
      <c r="J666" s="274"/>
      <c r="K666" s="274"/>
      <c r="M666" s="273"/>
      <c r="N666" s="273"/>
      <c r="O666" s="273"/>
      <c r="P666" s="273"/>
      <c r="Q666" s="273"/>
      <c r="R666" s="273"/>
      <c r="S666" s="273"/>
      <c r="T666" s="276"/>
      <c r="U666" s="276"/>
      <c r="V666" s="276"/>
      <c r="W666" s="276"/>
    </row>
    <row r="667" spans="1:23" x14ac:dyDescent="0.2">
      <c r="A667" s="274"/>
      <c r="B667" s="274"/>
      <c r="C667" s="274"/>
      <c r="D667" s="274"/>
      <c r="E667" s="274"/>
      <c r="F667" s="274"/>
      <c r="G667" s="274"/>
      <c r="H667" s="274"/>
      <c r="I667" s="274"/>
      <c r="J667" s="274"/>
      <c r="K667" s="274"/>
      <c r="M667" s="273"/>
      <c r="N667" s="273"/>
      <c r="O667" s="273"/>
      <c r="P667" s="273"/>
      <c r="Q667" s="273"/>
      <c r="R667" s="273"/>
      <c r="S667" s="273"/>
      <c r="T667" s="276"/>
      <c r="U667" s="276"/>
      <c r="V667" s="276"/>
      <c r="W667" s="276"/>
    </row>
    <row r="668" spans="1:23" x14ac:dyDescent="0.2">
      <c r="A668" s="274"/>
      <c r="B668" s="274"/>
      <c r="C668" s="274"/>
      <c r="D668" s="274"/>
      <c r="E668" s="274"/>
      <c r="F668" s="274"/>
      <c r="G668" s="274"/>
      <c r="H668" s="274"/>
      <c r="I668" s="274"/>
      <c r="J668" s="274"/>
      <c r="K668" s="274"/>
      <c r="M668" s="273"/>
      <c r="N668" s="273"/>
      <c r="O668" s="273"/>
      <c r="P668" s="273"/>
      <c r="Q668" s="273"/>
      <c r="R668" s="273"/>
      <c r="S668" s="273"/>
      <c r="T668" s="276"/>
      <c r="U668" s="276"/>
      <c r="V668" s="276"/>
      <c r="W668" s="276"/>
    </row>
    <row r="669" spans="1:23" x14ac:dyDescent="0.2">
      <c r="A669" s="274"/>
      <c r="B669" s="274"/>
      <c r="C669" s="274"/>
      <c r="D669" s="274"/>
      <c r="E669" s="274"/>
      <c r="F669" s="274"/>
      <c r="G669" s="274"/>
      <c r="H669" s="274"/>
      <c r="I669" s="274"/>
      <c r="J669" s="274"/>
      <c r="K669" s="274"/>
      <c r="M669" s="273"/>
      <c r="N669" s="273"/>
      <c r="O669" s="273"/>
      <c r="P669" s="273"/>
      <c r="Q669" s="273"/>
      <c r="R669" s="273"/>
      <c r="S669" s="273"/>
      <c r="T669" s="276"/>
      <c r="U669" s="276"/>
      <c r="V669" s="276"/>
      <c r="W669" s="276"/>
    </row>
    <row r="670" spans="1:23" x14ac:dyDescent="0.2">
      <c r="A670" s="274"/>
      <c r="B670" s="274"/>
      <c r="C670" s="274"/>
      <c r="D670" s="274"/>
      <c r="E670" s="274"/>
      <c r="F670" s="274"/>
      <c r="G670" s="274"/>
      <c r="H670" s="274"/>
      <c r="I670" s="274"/>
      <c r="J670" s="274"/>
      <c r="K670" s="274"/>
      <c r="M670" s="273"/>
      <c r="N670" s="273"/>
      <c r="O670" s="273"/>
      <c r="P670" s="273"/>
      <c r="Q670" s="273"/>
      <c r="R670" s="273"/>
      <c r="S670" s="273"/>
      <c r="T670" s="276"/>
      <c r="U670" s="276"/>
      <c r="V670" s="276"/>
      <c r="W670" s="276"/>
    </row>
    <row r="671" spans="1:23" x14ac:dyDescent="0.2">
      <c r="A671" s="274"/>
      <c r="B671" s="274"/>
      <c r="C671" s="274"/>
      <c r="D671" s="274"/>
      <c r="E671" s="274"/>
      <c r="F671" s="274"/>
      <c r="G671" s="274"/>
      <c r="H671" s="274"/>
      <c r="I671" s="274"/>
      <c r="J671" s="274"/>
      <c r="K671" s="274"/>
      <c r="M671" s="273"/>
      <c r="N671" s="273"/>
      <c r="O671" s="273"/>
      <c r="P671" s="273"/>
      <c r="Q671" s="273"/>
      <c r="R671" s="273"/>
      <c r="S671" s="273"/>
      <c r="T671" s="276"/>
      <c r="U671" s="276"/>
      <c r="V671" s="276"/>
      <c r="W671" s="276"/>
    </row>
    <row r="672" spans="1:23" x14ac:dyDescent="0.2">
      <c r="A672" s="274"/>
      <c r="B672" s="274"/>
      <c r="C672" s="274"/>
      <c r="D672" s="274"/>
      <c r="E672" s="274"/>
      <c r="F672" s="274"/>
      <c r="G672" s="274"/>
      <c r="H672" s="274"/>
      <c r="I672" s="274"/>
      <c r="J672" s="274"/>
      <c r="K672" s="274"/>
      <c r="M672" s="273"/>
      <c r="N672" s="273"/>
      <c r="O672" s="273"/>
      <c r="P672" s="273"/>
      <c r="Q672" s="273"/>
      <c r="R672" s="273"/>
      <c r="S672" s="273"/>
      <c r="T672" s="276"/>
      <c r="U672" s="276"/>
      <c r="V672" s="276"/>
      <c r="W672" s="276"/>
    </row>
    <row r="673" spans="1:23" x14ac:dyDescent="0.2">
      <c r="A673" s="274"/>
      <c r="B673" s="274"/>
      <c r="C673" s="274"/>
      <c r="D673" s="274"/>
      <c r="E673" s="274"/>
      <c r="F673" s="274"/>
      <c r="G673" s="274"/>
      <c r="H673" s="274"/>
      <c r="I673" s="274"/>
      <c r="J673" s="274"/>
      <c r="K673" s="274"/>
      <c r="M673" s="273"/>
      <c r="N673" s="273"/>
      <c r="O673" s="273"/>
      <c r="P673" s="273"/>
      <c r="Q673" s="273"/>
      <c r="R673" s="273"/>
      <c r="S673" s="273"/>
      <c r="T673" s="276"/>
      <c r="U673" s="276"/>
      <c r="V673" s="276"/>
      <c r="W673" s="276"/>
    </row>
    <row r="674" spans="1:23" x14ac:dyDescent="0.2">
      <c r="A674" s="274"/>
      <c r="B674" s="274"/>
      <c r="C674" s="274"/>
      <c r="D674" s="274"/>
      <c r="E674" s="274"/>
      <c r="F674" s="274"/>
      <c r="G674" s="274"/>
      <c r="H674" s="274"/>
      <c r="I674" s="274"/>
      <c r="J674" s="274"/>
      <c r="K674" s="274"/>
      <c r="M674" s="273"/>
      <c r="N674" s="273"/>
      <c r="O674" s="273"/>
      <c r="P674" s="273"/>
      <c r="Q674" s="273"/>
      <c r="R674" s="273"/>
      <c r="S674" s="273"/>
      <c r="T674" s="276"/>
      <c r="U674" s="276"/>
      <c r="V674" s="276"/>
      <c r="W674" s="276"/>
    </row>
    <row r="675" spans="1:23" x14ac:dyDescent="0.2">
      <c r="A675" s="274"/>
      <c r="B675" s="274"/>
      <c r="C675" s="274"/>
      <c r="D675" s="274"/>
      <c r="E675" s="274"/>
      <c r="F675" s="274"/>
      <c r="G675" s="274"/>
      <c r="H675" s="274"/>
      <c r="I675" s="274"/>
      <c r="J675" s="274"/>
      <c r="K675" s="274"/>
      <c r="M675" s="273"/>
      <c r="N675" s="273"/>
      <c r="O675" s="273"/>
      <c r="P675" s="273"/>
      <c r="Q675" s="273"/>
      <c r="R675" s="273"/>
      <c r="S675" s="273"/>
      <c r="T675" s="276"/>
      <c r="U675" s="276"/>
      <c r="V675" s="276"/>
      <c r="W675" s="276"/>
    </row>
    <row r="676" spans="1:23" x14ac:dyDescent="0.2">
      <c r="A676" s="274"/>
      <c r="B676" s="274"/>
      <c r="C676" s="274"/>
      <c r="D676" s="274"/>
      <c r="E676" s="274"/>
      <c r="F676" s="274"/>
      <c r="G676" s="274"/>
      <c r="H676" s="274"/>
      <c r="I676" s="274"/>
      <c r="J676" s="274"/>
      <c r="K676" s="274"/>
      <c r="M676" s="273"/>
      <c r="N676" s="273"/>
      <c r="O676" s="273"/>
      <c r="P676" s="273"/>
      <c r="Q676" s="273"/>
      <c r="R676" s="273"/>
      <c r="S676" s="273"/>
      <c r="T676" s="276"/>
      <c r="U676" s="276"/>
      <c r="V676" s="276"/>
      <c r="W676" s="276"/>
    </row>
    <row r="677" spans="1:23" x14ac:dyDescent="0.2">
      <c r="A677" s="274"/>
      <c r="B677" s="274"/>
      <c r="C677" s="274"/>
      <c r="D677" s="274"/>
      <c r="E677" s="274"/>
      <c r="F677" s="274"/>
      <c r="G677" s="274"/>
      <c r="H677" s="274"/>
      <c r="I677" s="274"/>
      <c r="J677" s="274"/>
      <c r="K677" s="274"/>
      <c r="M677" s="273"/>
      <c r="N677" s="273"/>
      <c r="O677" s="273"/>
      <c r="P677" s="273"/>
      <c r="Q677" s="273"/>
      <c r="R677" s="273"/>
      <c r="S677" s="273"/>
      <c r="T677" s="276"/>
      <c r="U677" s="276"/>
      <c r="V677" s="276"/>
      <c r="W677" s="276"/>
    </row>
    <row r="678" spans="1:23" x14ac:dyDescent="0.2">
      <c r="A678" s="274"/>
      <c r="B678" s="274"/>
      <c r="C678" s="274"/>
      <c r="D678" s="274"/>
      <c r="E678" s="274"/>
      <c r="F678" s="274"/>
      <c r="G678" s="274"/>
      <c r="H678" s="274"/>
      <c r="I678" s="274"/>
      <c r="J678" s="274"/>
      <c r="K678" s="274"/>
      <c r="M678" s="273"/>
      <c r="N678" s="273"/>
      <c r="O678" s="273"/>
      <c r="P678" s="273"/>
      <c r="Q678" s="273"/>
      <c r="R678" s="273"/>
      <c r="S678" s="273"/>
      <c r="T678" s="276"/>
      <c r="U678" s="276"/>
      <c r="V678" s="276"/>
      <c r="W678" s="276"/>
    </row>
    <row r="679" spans="1:23" x14ac:dyDescent="0.2">
      <c r="A679" s="274"/>
      <c r="B679" s="274"/>
      <c r="C679" s="274"/>
      <c r="D679" s="274"/>
      <c r="E679" s="274"/>
      <c r="F679" s="274"/>
      <c r="G679" s="274"/>
      <c r="H679" s="274"/>
      <c r="I679" s="274"/>
      <c r="J679" s="274"/>
      <c r="K679" s="274"/>
      <c r="M679" s="273"/>
      <c r="N679" s="273"/>
      <c r="O679" s="273"/>
      <c r="P679" s="273"/>
      <c r="Q679" s="273"/>
      <c r="R679" s="273"/>
      <c r="S679" s="273"/>
      <c r="T679" s="276"/>
      <c r="U679" s="276"/>
      <c r="V679" s="276"/>
      <c r="W679" s="276"/>
    </row>
    <row r="680" spans="1:23" x14ac:dyDescent="0.2">
      <c r="A680" s="274"/>
      <c r="B680" s="274"/>
      <c r="C680" s="274"/>
      <c r="D680" s="274"/>
      <c r="E680" s="274"/>
      <c r="F680" s="274"/>
      <c r="G680" s="274"/>
      <c r="H680" s="274"/>
      <c r="I680" s="274"/>
      <c r="J680" s="274"/>
      <c r="K680" s="274"/>
      <c r="M680" s="273"/>
      <c r="N680" s="273"/>
      <c r="O680" s="273"/>
      <c r="P680" s="273"/>
      <c r="Q680" s="273"/>
      <c r="R680" s="273"/>
      <c r="S680" s="273"/>
      <c r="T680" s="276"/>
      <c r="U680" s="276"/>
      <c r="V680" s="276"/>
      <c r="W680" s="276"/>
    </row>
    <row r="681" spans="1:23" x14ac:dyDescent="0.2">
      <c r="A681" s="274"/>
      <c r="B681" s="274"/>
      <c r="C681" s="274"/>
      <c r="D681" s="274"/>
      <c r="E681" s="274"/>
      <c r="F681" s="274"/>
      <c r="G681" s="274"/>
      <c r="H681" s="274"/>
      <c r="I681" s="274"/>
      <c r="J681" s="274"/>
      <c r="K681" s="274"/>
      <c r="M681" s="273"/>
      <c r="N681" s="273"/>
      <c r="O681" s="273"/>
      <c r="P681" s="273"/>
      <c r="Q681" s="273"/>
      <c r="R681" s="273"/>
      <c r="S681" s="273"/>
      <c r="T681" s="276"/>
      <c r="U681" s="276"/>
      <c r="V681" s="276"/>
      <c r="W681" s="276"/>
    </row>
    <row r="682" spans="1:23" x14ac:dyDescent="0.2">
      <c r="A682" s="274"/>
      <c r="B682" s="274"/>
      <c r="C682" s="274"/>
      <c r="D682" s="274"/>
      <c r="E682" s="274"/>
      <c r="F682" s="274"/>
      <c r="G682" s="274"/>
      <c r="H682" s="274"/>
      <c r="I682" s="274"/>
      <c r="J682" s="274"/>
      <c r="K682" s="274"/>
      <c r="M682" s="273"/>
      <c r="N682" s="273"/>
      <c r="O682" s="273"/>
      <c r="P682" s="273"/>
      <c r="Q682" s="273"/>
      <c r="R682" s="273"/>
      <c r="S682" s="273"/>
      <c r="T682" s="276"/>
      <c r="U682" s="276"/>
      <c r="V682" s="276"/>
      <c r="W682" s="276"/>
    </row>
    <row r="683" spans="1:23" x14ac:dyDescent="0.2">
      <c r="A683" s="274"/>
      <c r="B683" s="274"/>
      <c r="C683" s="274"/>
      <c r="D683" s="274"/>
      <c r="E683" s="274"/>
      <c r="F683" s="274"/>
      <c r="G683" s="274"/>
      <c r="H683" s="274"/>
      <c r="I683" s="274"/>
      <c r="J683" s="274"/>
      <c r="K683" s="274"/>
      <c r="M683" s="273"/>
      <c r="N683" s="273"/>
      <c r="O683" s="273"/>
      <c r="P683" s="273"/>
      <c r="Q683" s="273"/>
      <c r="R683" s="273"/>
      <c r="S683" s="273"/>
      <c r="T683" s="276"/>
      <c r="U683" s="276"/>
      <c r="V683" s="276"/>
      <c r="W683" s="276"/>
    </row>
    <row r="684" spans="1:23" x14ac:dyDescent="0.2">
      <c r="A684" s="274"/>
      <c r="B684" s="274"/>
      <c r="C684" s="274"/>
      <c r="D684" s="274"/>
      <c r="E684" s="274"/>
      <c r="F684" s="274"/>
      <c r="G684" s="274"/>
      <c r="H684" s="274"/>
      <c r="I684" s="274"/>
      <c r="J684" s="274"/>
      <c r="K684" s="274"/>
      <c r="M684" s="273"/>
      <c r="N684" s="273"/>
      <c r="O684" s="273"/>
      <c r="P684" s="273"/>
      <c r="Q684" s="273"/>
      <c r="R684" s="273"/>
      <c r="S684" s="273"/>
      <c r="T684" s="276"/>
      <c r="U684" s="276"/>
      <c r="V684" s="276"/>
      <c r="W684" s="276"/>
    </row>
    <row r="685" spans="1:23" x14ac:dyDescent="0.2">
      <c r="A685" s="274"/>
      <c r="B685" s="274"/>
      <c r="C685" s="274"/>
      <c r="D685" s="274"/>
      <c r="E685" s="274"/>
      <c r="F685" s="274"/>
      <c r="G685" s="274"/>
      <c r="H685" s="274"/>
      <c r="I685" s="274"/>
      <c r="J685" s="274"/>
      <c r="K685" s="274"/>
      <c r="M685" s="273"/>
      <c r="N685" s="273"/>
      <c r="O685" s="273"/>
      <c r="P685" s="273"/>
      <c r="Q685" s="273"/>
      <c r="R685" s="273"/>
      <c r="S685" s="273"/>
      <c r="T685" s="276"/>
      <c r="U685" s="276"/>
      <c r="V685" s="276"/>
      <c r="W685" s="276"/>
    </row>
    <row r="686" spans="1:23" x14ac:dyDescent="0.2">
      <c r="A686" s="274"/>
      <c r="B686" s="274"/>
      <c r="C686" s="274"/>
      <c r="D686" s="274"/>
      <c r="E686" s="274"/>
      <c r="F686" s="274"/>
      <c r="G686" s="274"/>
      <c r="H686" s="274"/>
      <c r="I686" s="274"/>
      <c r="J686" s="274"/>
      <c r="K686" s="274"/>
      <c r="M686" s="273"/>
      <c r="N686" s="273"/>
      <c r="O686" s="273"/>
      <c r="P686" s="273"/>
      <c r="Q686" s="273"/>
      <c r="R686" s="273"/>
      <c r="S686" s="273"/>
      <c r="T686" s="276"/>
      <c r="U686" s="276"/>
      <c r="V686" s="276"/>
      <c r="W686" s="276"/>
    </row>
    <row r="687" spans="1:23" x14ac:dyDescent="0.2">
      <c r="A687" s="274"/>
      <c r="B687" s="274"/>
      <c r="C687" s="274"/>
      <c r="D687" s="274"/>
      <c r="E687" s="274"/>
      <c r="F687" s="274"/>
      <c r="G687" s="274"/>
      <c r="H687" s="274"/>
      <c r="I687" s="274"/>
      <c r="J687" s="274"/>
      <c r="K687" s="274"/>
      <c r="M687" s="273"/>
      <c r="N687" s="273"/>
      <c r="O687" s="273"/>
      <c r="P687" s="273"/>
      <c r="Q687" s="273"/>
      <c r="R687" s="273"/>
      <c r="S687" s="273"/>
      <c r="T687" s="276"/>
      <c r="U687" s="276"/>
      <c r="V687" s="276"/>
      <c r="W687" s="276"/>
    </row>
    <row r="688" spans="1:23" x14ac:dyDescent="0.2">
      <c r="A688" s="274"/>
      <c r="B688" s="274"/>
      <c r="C688" s="274"/>
      <c r="D688" s="274"/>
      <c r="E688" s="274"/>
      <c r="F688" s="274"/>
      <c r="G688" s="274"/>
      <c r="H688" s="274"/>
      <c r="I688" s="274"/>
      <c r="J688" s="274"/>
      <c r="K688" s="274"/>
      <c r="M688" s="273"/>
      <c r="N688" s="273"/>
      <c r="O688" s="273"/>
      <c r="P688" s="273"/>
      <c r="Q688" s="273"/>
      <c r="R688" s="273"/>
      <c r="S688" s="273"/>
      <c r="T688" s="276"/>
      <c r="U688" s="276"/>
      <c r="V688" s="276"/>
      <c r="W688" s="276"/>
    </row>
    <row r="689" spans="1:23" x14ac:dyDescent="0.2">
      <c r="A689" s="274"/>
      <c r="B689" s="274"/>
      <c r="C689" s="274"/>
      <c r="D689" s="274"/>
      <c r="E689" s="274"/>
      <c r="F689" s="274"/>
      <c r="G689" s="274"/>
      <c r="H689" s="274"/>
      <c r="I689" s="274"/>
      <c r="J689" s="274"/>
      <c r="K689" s="274"/>
      <c r="M689" s="273"/>
      <c r="N689" s="273"/>
      <c r="O689" s="273"/>
      <c r="P689" s="273"/>
      <c r="Q689" s="273"/>
      <c r="R689" s="273"/>
      <c r="S689" s="273"/>
      <c r="T689" s="276"/>
      <c r="U689" s="276"/>
      <c r="V689" s="276"/>
      <c r="W689" s="276"/>
    </row>
    <row r="690" spans="1:23" x14ac:dyDescent="0.2">
      <c r="A690" s="274"/>
      <c r="B690" s="274"/>
      <c r="C690" s="274"/>
      <c r="D690" s="274"/>
      <c r="E690" s="274"/>
      <c r="F690" s="274"/>
      <c r="G690" s="274"/>
      <c r="H690" s="274"/>
      <c r="I690" s="274"/>
      <c r="J690" s="274"/>
      <c r="K690" s="274"/>
      <c r="M690" s="273"/>
      <c r="N690" s="273"/>
      <c r="O690" s="273"/>
      <c r="P690" s="273"/>
      <c r="Q690" s="273"/>
      <c r="R690" s="273"/>
      <c r="S690" s="273"/>
      <c r="T690" s="276"/>
      <c r="U690" s="276"/>
      <c r="V690" s="276"/>
      <c r="W690" s="276"/>
    </row>
    <row r="691" spans="1:23" x14ac:dyDescent="0.2">
      <c r="A691" s="274"/>
      <c r="B691" s="274"/>
      <c r="C691" s="274"/>
      <c r="D691" s="274"/>
      <c r="E691" s="274"/>
      <c r="F691" s="274"/>
      <c r="G691" s="274"/>
      <c r="H691" s="274"/>
      <c r="I691" s="274"/>
      <c r="J691" s="274"/>
      <c r="K691" s="274"/>
      <c r="M691" s="273"/>
      <c r="N691" s="273"/>
      <c r="O691" s="273"/>
      <c r="P691" s="273"/>
      <c r="Q691" s="273"/>
      <c r="R691" s="273"/>
      <c r="S691" s="273"/>
      <c r="T691" s="276"/>
      <c r="U691" s="276"/>
      <c r="V691" s="276"/>
      <c r="W691" s="276"/>
    </row>
    <row r="692" spans="1:23" x14ac:dyDescent="0.2">
      <c r="A692" s="274"/>
      <c r="B692" s="274"/>
      <c r="C692" s="274"/>
      <c r="D692" s="274"/>
      <c r="E692" s="274"/>
      <c r="F692" s="274"/>
      <c r="G692" s="274"/>
      <c r="H692" s="274"/>
      <c r="I692" s="274"/>
      <c r="J692" s="274"/>
      <c r="K692" s="274"/>
      <c r="M692" s="273"/>
      <c r="N692" s="273"/>
      <c r="O692" s="273"/>
      <c r="P692" s="273"/>
      <c r="Q692" s="273"/>
      <c r="R692" s="273"/>
      <c r="S692" s="273"/>
      <c r="T692" s="276"/>
      <c r="U692" s="276"/>
      <c r="V692" s="276"/>
      <c r="W692" s="276"/>
    </row>
    <row r="693" spans="1:23" x14ac:dyDescent="0.2">
      <c r="A693" s="274"/>
      <c r="B693" s="274"/>
      <c r="C693" s="274"/>
      <c r="D693" s="274"/>
      <c r="E693" s="274"/>
      <c r="F693" s="274"/>
      <c r="G693" s="274"/>
      <c r="H693" s="274"/>
      <c r="I693" s="274"/>
      <c r="J693" s="274"/>
      <c r="K693" s="274"/>
      <c r="M693" s="273"/>
      <c r="N693" s="273"/>
      <c r="O693" s="273"/>
      <c r="P693" s="273"/>
      <c r="Q693" s="273"/>
      <c r="R693" s="273"/>
      <c r="S693" s="273"/>
      <c r="T693" s="276"/>
      <c r="U693" s="276"/>
      <c r="V693" s="276"/>
      <c r="W693" s="276"/>
    </row>
    <row r="694" spans="1:23" x14ac:dyDescent="0.2">
      <c r="A694" s="274"/>
      <c r="B694" s="274"/>
      <c r="C694" s="274"/>
      <c r="D694" s="274"/>
      <c r="E694" s="274"/>
      <c r="F694" s="274"/>
      <c r="G694" s="274"/>
      <c r="H694" s="274"/>
      <c r="I694" s="274"/>
      <c r="J694" s="274"/>
      <c r="K694" s="274"/>
      <c r="M694" s="273"/>
      <c r="N694" s="273"/>
      <c r="O694" s="273"/>
      <c r="P694" s="273"/>
      <c r="Q694" s="273"/>
      <c r="R694" s="273"/>
      <c r="S694" s="273"/>
      <c r="T694" s="276"/>
      <c r="U694" s="276"/>
      <c r="V694" s="276"/>
      <c r="W694" s="276"/>
    </row>
    <row r="695" spans="1:23" x14ac:dyDescent="0.2">
      <c r="A695" s="274"/>
      <c r="B695" s="274"/>
      <c r="C695" s="274"/>
      <c r="D695" s="274"/>
      <c r="E695" s="274"/>
      <c r="F695" s="274"/>
      <c r="G695" s="274"/>
      <c r="H695" s="274"/>
      <c r="I695" s="274"/>
      <c r="J695" s="274"/>
      <c r="K695" s="274"/>
      <c r="M695" s="273"/>
      <c r="N695" s="273"/>
      <c r="O695" s="273"/>
      <c r="P695" s="273"/>
      <c r="Q695" s="273"/>
      <c r="R695" s="273"/>
      <c r="S695" s="273"/>
      <c r="T695" s="276"/>
      <c r="U695" s="276"/>
      <c r="V695" s="276"/>
      <c r="W695" s="276"/>
    </row>
    <row r="696" spans="1:23" x14ac:dyDescent="0.2">
      <c r="A696" s="274"/>
      <c r="B696" s="274"/>
      <c r="C696" s="274"/>
      <c r="D696" s="274"/>
      <c r="E696" s="274"/>
      <c r="F696" s="274"/>
      <c r="G696" s="274"/>
      <c r="H696" s="274"/>
      <c r="I696" s="274"/>
      <c r="J696" s="274"/>
      <c r="K696" s="274"/>
      <c r="M696" s="273"/>
      <c r="N696" s="273"/>
      <c r="O696" s="273"/>
      <c r="P696" s="273"/>
      <c r="Q696" s="273"/>
      <c r="R696" s="273"/>
      <c r="S696" s="273"/>
      <c r="T696" s="276"/>
      <c r="U696" s="276"/>
      <c r="V696" s="276"/>
      <c r="W696" s="276"/>
    </row>
    <row r="697" spans="1:23" x14ac:dyDescent="0.2">
      <c r="A697" s="274"/>
      <c r="B697" s="274"/>
      <c r="C697" s="274"/>
      <c r="D697" s="274"/>
      <c r="E697" s="274"/>
      <c r="F697" s="274"/>
      <c r="G697" s="274"/>
      <c r="H697" s="274"/>
      <c r="I697" s="274"/>
      <c r="J697" s="274"/>
      <c r="K697" s="274"/>
      <c r="M697" s="273"/>
      <c r="N697" s="273"/>
      <c r="O697" s="273"/>
      <c r="P697" s="273"/>
      <c r="Q697" s="273"/>
      <c r="R697" s="273"/>
      <c r="S697" s="273"/>
      <c r="T697" s="276"/>
      <c r="U697" s="276"/>
      <c r="V697" s="276"/>
      <c r="W697" s="276"/>
    </row>
    <row r="698" spans="1:23" x14ac:dyDescent="0.2">
      <c r="A698" s="274"/>
      <c r="B698" s="274"/>
      <c r="C698" s="274"/>
      <c r="D698" s="274"/>
      <c r="E698" s="274"/>
      <c r="F698" s="274"/>
      <c r="G698" s="274"/>
      <c r="H698" s="274"/>
      <c r="I698" s="274"/>
      <c r="J698" s="274"/>
      <c r="K698" s="274"/>
      <c r="M698" s="273"/>
      <c r="N698" s="273"/>
      <c r="O698" s="273"/>
      <c r="P698" s="273"/>
      <c r="Q698" s="273"/>
      <c r="R698" s="273"/>
      <c r="S698" s="273"/>
      <c r="T698" s="276"/>
      <c r="U698" s="276"/>
      <c r="V698" s="276"/>
      <c r="W698" s="276"/>
    </row>
    <row r="699" spans="1:23" x14ac:dyDescent="0.2">
      <c r="A699" s="274"/>
      <c r="B699" s="274"/>
      <c r="C699" s="274"/>
      <c r="D699" s="274"/>
      <c r="E699" s="274"/>
      <c r="F699" s="274"/>
      <c r="G699" s="274"/>
      <c r="H699" s="274"/>
      <c r="I699" s="274"/>
      <c r="J699" s="274"/>
      <c r="K699" s="274"/>
      <c r="M699" s="273"/>
      <c r="N699" s="273"/>
      <c r="O699" s="273"/>
      <c r="P699" s="273"/>
      <c r="Q699" s="273"/>
      <c r="R699" s="273"/>
      <c r="S699" s="273"/>
      <c r="T699" s="276"/>
      <c r="U699" s="276"/>
      <c r="V699" s="276"/>
      <c r="W699" s="276"/>
    </row>
    <row r="700" spans="1:23" x14ac:dyDescent="0.2">
      <c r="A700" s="274"/>
      <c r="B700" s="274"/>
      <c r="C700" s="274"/>
      <c r="D700" s="274"/>
      <c r="E700" s="274"/>
      <c r="F700" s="274"/>
      <c r="G700" s="274"/>
      <c r="H700" s="274"/>
      <c r="I700" s="274"/>
      <c r="J700" s="274"/>
      <c r="K700" s="274"/>
      <c r="M700" s="273"/>
      <c r="N700" s="273"/>
      <c r="O700" s="273"/>
      <c r="P700" s="273"/>
      <c r="Q700" s="273"/>
      <c r="R700" s="273"/>
      <c r="S700" s="273"/>
      <c r="T700" s="276"/>
      <c r="U700" s="276"/>
      <c r="V700" s="276"/>
      <c r="W700" s="276"/>
    </row>
    <row r="701" spans="1:23" x14ac:dyDescent="0.2">
      <c r="A701" s="274"/>
      <c r="B701" s="274"/>
      <c r="C701" s="274"/>
      <c r="D701" s="274"/>
      <c r="E701" s="274"/>
      <c r="F701" s="274"/>
      <c r="G701" s="274"/>
      <c r="H701" s="274"/>
      <c r="I701" s="274"/>
      <c r="J701" s="274"/>
      <c r="K701" s="274"/>
      <c r="M701" s="273"/>
      <c r="N701" s="273"/>
      <c r="O701" s="273"/>
      <c r="P701" s="273"/>
      <c r="Q701" s="273"/>
      <c r="R701" s="273"/>
      <c r="S701" s="273"/>
      <c r="T701" s="276"/>
      <c r="U701" s="276"/>
      <c r="V701" s="276"/>
      <c r="W701" s="276"/>
    </row>
    <row r="702" spans="1:23" x14ac:dyDescent="0.2">
      <c r="A702" s="274"/>
      <c r="B702" s="274"/>
      <c r="C702" s="274"/>
      <c r="D702" s="274"/>
      <c r="E702" s="274"/>
      <c r="F702" s="274"/>
      <c r="G702" s="274"/>
      <c r="H702" s="274"/>
      <c r="I702" s="274"/>
      <c r="J702" s="274"/>
      <c r="K702" s="274"/>
      <c r="M702" s="273"/>
      <c r="N702" s="273"/>
      <c r="O702" s="273"/>
      <c r="P702" s="273"/>
      <c r="Q702" s="273"/>
      <c r="R702" s="273"/>
      <c r="S702" s="273"/>
      <c r="T702" s="276"/>
      <c r="U702" s="276"/>
      <c r="V702" s="276"/>
      <c r="W702" s="276"/>
    </row>
    <row r="703" spans="1:23" x14ac:dyDescent="0.2">
      <c r="A703" s="274"/>
      <c r="B703" s="274"/>
      <c r="C703" s="274"/>
      <c r="D703" s="274"/>
      <c r="E703" s="274"/>
      <c r="F703" s="274"/>
      <c r="G703" s="274"/>
      <c r="H703" s="274"/>
      <c r="I703" s="274"/>
      <c r="J703" s="274"/>
      <c r="K703" s="274"/>
      <c r="M703" s="273"/>
      <c r="N703" s="273"/>
      <c r="O703" s="273"/>
      <c r="P703" s="273"/>
      <c r="Q703" s="273"/>
      <c r="R703" s="273"/>
      <c r="S703" s="273"/>
      <c r="T703" s="276"/>
      <c r="U703" s="276"/>
      <c r="V703" s="276"/>
      <c r="W703" s="276"/>
    </row>
    <row r="704" spans="1:23" x14ac:dyDescent="0.2">
      <c r="A704" s="274"/>
      <c r="B704" s="274"/>
      <c r="C704" s="274"/>
      <c r="D704" s="274"/>
      <c r="E704" s="274"/>
      <c r="F704" s="274"/>
      <c r="G704" s="274"/>
      <c r="H704" s="274"/>
      <c r="I704" s="274"/>
      <c r="J704" s="274"/>
      <c r="K704" s="274"/>
      <c r="M704" s="273"/>
      <c r="N704" s="273"/>
      <c r="O704" s="273"/>
      <c r="P704" s="273"/>
      <c r="Q704" s="273"/>
      <c r="R704" s="273"/>
      <c r="S704" s="273"/>
      <c r="T704" s="276"/>
      <c r="U704" s="276"/>
      <c r="V704" s="276"/>
      <c r="W704" s="276"/>
    </row>
    <row r="705" spans="1:23" x14ac:dyDescent="0.2">
      <c r="A705" s="274"/>
      <c r="B705" s="274"/>
      <c r="C705" s="274"/>
      <c r="D705" s="274"/>
      <c r="E705" s="274"/>
      <c r="F705" s="274"/>
      <c r="G705" s="274"/>
      <c r="H705" s="274"/>
      <c r="I705" s="274"/>
      <c r="J705" s="274"/>
      <c r="K705" s="274"/>
      <c r="M705" s="273"/>
      <c r="N705" s="273"/>
      <c r="O705" s="273"/>
      <c r="P705" s="273"/>
      <c r="Q705" s="273"/>
      <c r="R705" s="273"/>
      <c r="S705" s="273"/>
      <c r="T705" s="276"/>
      <c r="U705" s="276"/>
      <c r="V705" s="276"/>
      <c r="W705" s="276"/>
    </row>
    <row r="706" spans="1:23" x14ac:dyDescent="0.2">
      <c r="A706" s="274"/>
      <c r="B706" s="274"/>
      <c r="C706" s="274"/>
      <c r="D706" s="274"/>
      <c r="E706" s="274"/>
      <c r="F706" s="274"/>
      <c r="G706" s="274"/>
      <c r="H706" s="274"/>
      <c r="I706" s="274"/>
      <c r="J706" s="274"/>
      <c r="K706" s="274"/>
      <c r="M706" s="273"/>
      <c r="N706" s="273"/>
      <c r="O706" s="273"/>
      <c r="P706" s="273"/>
      <c r="Q706" s="273"/>
      <c r="R706" s="273"/>
      <c r="S706" s="273"/>
      <c r="T706" s="276"/>
      <c r="U706" s="276"/>
      <c r="V706" s="276"/>
      <c r="W706" s="276"/>
    </row>
    <row r="707" spans="1:23" x14ac:dyDescent="0.2">
      <c r="A707" s="274"/>
      <c r="B707" s="274"/>
      <c r="C707" s="274"/>
      <c r="D707" s="274"/>
      <c r="E707" s="274"/>
      <c r="F707" s="274"/>
      <c r="G707" s="274"/>
      <c r="H707" s="274"/>
      <c r="I707" s="274"/>
      <c r="J707" s="274"/>
      <c r="K707" s="274"/>
      <c r="M707" s="273"/>
      <c r="N707" s="273"/>
      <c r="O707" s="273"/>
      <c r="P707" s="273"/>
      <c r="Q707" s="273"/>
      <c r="R707" s="273"/>
      <c r="S707" s="273"/>
      <c r="T707" s="276"/>
      <c r="U707" s="276"/>
      <c r="V707" s="276"/>
      <c r="W707" s="276"/>
    </row>
    <row r="708" spans="1:23" x14ac:dyDescent="0.2">
      <c r="A708" s="274"/>
      <c r="B708" s="274"/>
      <c r="C708" s="274"/>
      <c r="D708" s="274"/>
      <c r="E708" s="274"/>
      <c r="F708" s="274"/>
      <c r="G708" s="274"/>
      <c r="H708" s="274"/>
      <c r="I708" s="274"/>
      <c r="J708" s="274"/>
      <c r="K708" s="274"/>
      <c r="M708" s="273"/>
      <c r="N708" s="273"/>
      <c r="O708" s="273"/>
      <c r="P708" s="273"/>
      <c r="Q708" s="273"/>
      <c r="R708" s="273"/>
      <c r="S708" s="273"/>
      <c r="T708" s="276"/>
      <c r="U708" s="276"/>
      <c r="V708" s="276"/>
      <c r="W708" s="276"/>
    </row>
    <row r="709" spans="1:23" x14ac:dyDescent="0.2">
      <c r="A709" s="274"/>
      <c r="B709" s="274"/>
      <c r="C709" s="274"/>
      <c r="D709" s="274"/>
      <c r="E709" s="274"/>
      <c r="F709" s="274"/>
      <c r="G709" s="274"/>
      <c r="H709" s="274"/>
      <c r="I709" s="274"/>
      <c r="J709" s="274"/>
      <c r="K709" s="274"/>
      <c r="M709" s="273"/>
      <c r="N709" s="273"/>
      <c r="O709" s="273"/>
      <c r="P709" s="273"/>
      <c r="Q709" s="273"/>
      <c r="R709" s="273"/>
      <c r="S709" s="273"/>
      <c r="T709" s="276"/>
      <c r="U709" s="276"/>
      <c r="V709" s="276"/>
      <c r="W709" s="276"/>
    </row>
    <row r="710" spans="1:23" x14ac:dyDescent="0.2">
      <c r="A710" s="274"/>
      <c r="B710" s="274"/>
      <c r="C710" s="274"/>
      <c r="D710" s="274"/>
      <c r="E710" s="274"/>
      <c r="F710" s="274"/>
      <c r="G710" s="274"/>
      <c r="H710" s="274"/>
      <c r="I710" s="274"/>
      <c r="J710" s="274"/>
      <c r="K710" s="274"/>
      <c r="M710" s="273"/>
      <c r="N710" s="273"/>
      <c r="O710" s="273"/>
      <c r="P710" s="273"/>
      <c r="Q710" s="273"/>
      <c r="R710" s="273"/>
      <c r="S710" s="273"/>
      <c r="T710" s="276"/>
      <c r="U710" s="276"/>
      <c r="V710" s="276"/>
      <c r="W710" s="276"/>
    </row>
    <row r="711" spans="1:23" x14ac:dyDescent="0.2">
      <c r="A711" s="274"/>
      <c r="B711" s="274"/>
      <c r="C711" s="274"/>
      <c r="D711" s="274"/>
      <c r="E711" s="274"/>
      <c r="F711" s="274"/>
      <c r="G711" s="274"/>
      <c r="H711" s="274"/>
      <c r="I711" s="274"/>
      <c r="J711" s="274"/>
      <c r="K711" s="274"/>
      <c r="M711" s="273"/>
      <c r="N711" s="273"/>
      <c r="O711" s="273"/>
      <c r="P711" s="273"/>
      <c r="Q711" s="273"/>
      <c r="R711" s="273"/>
      <c r="S711" s="273"/>
      <c r="T711" s="276"/>
      <c r="U711" s="276"/>
      <c r="V711" s="276"/>
      <c r="W711" s="276"/>
    </row>
    <row r="712" spans="1:23" x14ac:dyDescent="0.2">
      <c r="A712" s="274"/>
      <c r="B712" s="274"/>
      <c r="C712" s="274"/>
      <c r="D712" s="274"/>
      <c r="E712" s="274"/>
      <c r="F712" s="274"/>
      <c r="G712" s="274"/>
      <c r="H712" s="274"/>
      <c r="I712" s="274"/>
      <c r="J712" s="274"/>
      <c r="K712" s="274"/>
      <c r="M712" s="273"/>
      <c r="N712" s="273"/>
      <c r="O712" s="273"/>
      <c r="P712" s="273"/>
      <c r="Q712" s="273"/>
      <c r="R712" s="273"/>
      <c r="S712" s="273"/>
      <c r="T712" s="276"/>
      <c r="U712" s="276"/>
      <c r="V712" s="276"/>
      <c r="W712" s="276"/>
    </row>
    <row r="713" spans="1:23" x14ac:dyDescent="0.2">
      <c r="A713" s="274"/>
      <c r="B713" s="274"/>
      <c r="C713" s="274"/>
      <c r="D713" s="274"/>
      <c r="E713" s="274"/>
      <c r="F713" s="274"/>
      <c r="G713" s="274"/>
      <c r="H713" s="274"/>
      <c r="I713" s="274"/>
      <c r="J713" s="274"/>
      <c r="K713" s="274"/>
      <c r="M713" s="273"/>
      <c r="N713" s="273"/>
      <c r="O713" s="273"/>
      <c r="P713" s="273"/>
      <c r="Q713" s="273"/>
      <c r="R713" s="273"/>
      <c r="S713" s="273"/>
      <c r="T713" s="276"/>
      <c r="U713" s="276"/>
      <c r="V713" s="276"/>
      <c r="W713" s="276"/>
    </row>
    <row r="714" spans="1:23" x14ac:dyDescent="0.2">
      <c r="A714" s="274"/>
      <c r="B714" s="274"/>
      <c r="C714" s="274"/>
      <c r="D714" s="274"/>
      <c r="E714" s="274"/>
      <c r="F714" s="274"/>
      <c r="G714" s="274"/>
      <c r="H714" s="274"/>
      <c r="I714" s="274"/>
      <c r="J714" s="274"/>
      <c r="K714" s="274"/>
      <c r="M714" s="273"/>
      <c r="N714" s="273"/>
      <c r="O714" s="273"/>
      <c r="P714" s="273"/>
      <c r="Q714" s="273"/>
      <c r="R714" s="273"/>
      <c r="S714" s="273"/>
      <c r="T714" s="276"/>
      <c r="U714" s="276"/>
      <c r="V714" s="276"/>
      <c r="W714" s="276"/>
    </row>
    <row r="715" spans="1:23" x14ac:dyDescent="0.2">
      <c r="A715" s="274"/>
      <c r="B715" s="274"/>
      <c r="C715" s="274"/>
      <c r="D715" s="274"/>
      <c r="E715" s="274"/>
      <c r="F715" s="274"/>
      <c r="G715" s="274"/>
      <c r="H715" s="274"/>
      <c r="I715" s="274"/>
      <c r="J715" s="274"/>
      <c r="K715" s="274"/>
      <c r="M715" s="273"/>
      <c r="N715" s="273"/>
      <c r="O715" s="273"/>
      <c r="P715" s="273"/>
      <c r="Q715" s="273"/>
      <c r="R715" s="273"/>
      <c r="S715" s="273"/>
      <c r="T715" s="276"/>
      <c r="U715" s="276"/>
      <c r="V715" s="276"/>
      <c r="W715" s="276"/>
    </row>
    <row r="716" spans="1:23" x14ac:dyDescent="0.2">
      <c r="A716" s="274"/>
      <c r="B716" s="274"/>
      <c r="C716" s="274"/>
      <c r="D716" s="274"/>
      <c r="E716" s="274"/>
      <c r="F716" s="274"/>
      <c r="G716" s="274"/>
      <c r="H716" s="274"/>
      <c r="I716" s="274"/>
      <c r="J716" s="274"/>
      <c r="K716" s="274"/>
      <c r="M716" s="273"/>
      <c r="N716" s="273"/>
      <c r="O716" s="273"/>
      <c r="P716" s="273"/>
      <c r="Q716" s="273"/>
      <c r="R716" s="273"/>
      <c r="S716" s="273"/>
      <c r="T716" s="276"/>
      <c r="U716" s="276"/>
      <c r="V716" s="276"/>
      <c r="W716" s="276"/>
    </row>
    <row r="717" spans="1:23" x14ac:dyDescent="0.2">
      <c r="A717" s="274"/>
      <c r="B717" s="274"/>
      <c r="C717" s="274"/>
      <c r="D717" s="274"/>
      <c r="E717" s="274"/>
      <c r="F717" s="274"/>
      <c r="G717" s="274"/>
      <c r="H717" s="274"/>
      <c r="I717" s="274"/>
      <c r="J717" s="274"/>
      <c r="K717" s="274"/>
      <c r="M717" s="273"/>
      <c r="N717" s="273"/>
      <c r="O717" s="273"/>
      <c r="P717" s="273"/>
      <c r="Q717" s="273"/>
      <c r="R717" s="273"/>
      <c r="S717" s="273"/>
      <c r="T717" s="276"/>
      <c r="U717" s="276"/>
      <c r="V717" s="276"/>
      <c r="W717" s="276"/>
    </row>
    <row r="718" spans="1:23" x14ac:dyDescent="0.2">
      <c r="A718" s="274"/>
      <c r="B718" s="274"/>
      <c r="C718" s="274"/>
      <c r="D718" s="274"/>
      <c r="E718" s="274"/>
      <c r="F718" s="274"/>
      <c r="G718" s="274"/>
      <c r="H718" s="274"/>
      <c r="I718" s="274"/>
      <c r="J718" s="274"/>
      <c r="K718" s="274"/>
      <c r="M718" s="273"/>
      <c r="N718" s="273"/>
      <c r="O718" s="273"/>
      <c r="P718" s="273"/>
      <c r="Q718" s="273"/>
      <c r="R718" s="273"/>
      <c r="S718" s="273"/>
      <c r="T718" s="276"/>
      <c r="U718" s="276"/>
      <c r="V718" s="276"/>
      <c r="W718" s="276"/>
    </row>
    <row r="719" spans="1:23" x14ac:dyDescent="0.2">
      <c r="A719" s="274"/>
      <c r="B719" s="274"/>
      <c r="C719" s="274"/>
      <c r="D719" s="274"/>
      <c r="E719" s="274"/>
      <c r="F719" s="274"/>
      <c r="G719" s="274"/>
      <c r="H719" s="274"/>
      <c r="I719" s="274"/>
      <c r="J719" s="274"/>
      <c r="K719" s="274"/>
      <c r="M719" s="273"/>
      <c r="N719" s="273"/>
      <c r="O719" s="273"/>
      <c r="P719" s="273"/>
      <c r="Q719" s="273"/>
      <c r="R719" s="273"/>
      <c r="S719" s="273"/>
      <c r="T719" s="276"/>
      <c r="U719" s="276"/>
      <c r="V719" s="276"/>
      <c r="W719" s="276"/>
    </row>
    <row r="720" spans="1:23" x14ac:dyDescent="0.2">
      <c r="A720" s="274"/>
      <c r="B720" s="274"/>
      <c r="C720" s="274"/>
      <c r="D720" s="274"/>
      <c r="E720" s="274"/>
      <c r="F720" s="274"/>
      <c r="G720" s="274"/>
      <c r="H720" s="274"/>
      <c r="I720" s="274"/>
      <c r="J720" s="274"/>
      <c r="K720" s="274"/>
      <c r="M720" s="273"/>
      <c r="N720" s="273"/>
      <c r="O720" s="273"/>
      <c r="P720" s="273"/>
      <c r="Q720" s="273"/>
      <c r="R720" s="273"/>
      <c r="S720" s="273"/>
      <c r="T720" s="276"/>
      <c r="U720" s="276"/>
      <c r="V720" s="276"/>
      <c r="W720" s="276"/>
    </row>
    <row r="721" spans="1:23" x14ac:dyDescent="0.2">
      <c r="A721" s="274"/>
      <c r="B721" s="274"/>
      <c r="C721" s="274"/>
      <c r="D721" s="274"/>
      <c r="E721" s="274"/>
      <c r="F721" s="274"/>
      <c r="G721" s="274"/>
      <c r="H721" s="274"/>
      <c r="I721" s="274"/>
      <c r="J721" s="274"/>
      <c r="K721" s="274"/>
      <c r="M721" s="273"/>
      <c r="N721" s="273"/>
      <c r="O721" s="273"/>
      <c r="P721" s="273"/>
      <c r="Q721" s="273"/>
      <c r="R721" s="273"/>
      <c r="S721" s="273"/>
      <c r="T721" s="276"/>
      <c r="U721" s="276"/>
      <c r="V721" s="276"/>
      <c r="W721" s="276"/>
    </row>
    <row r="722" spans="1:23" x14ac:dyDescent="0.2">
      <c r="A722" s="274"/>
      <c r="B722" s="274"/>
      <c r="C722" s="274"/>
      <c r="D722" s="274"/>
      <c r="E722" s="274"/>
      <c r="F722" s="274"/>
      <c r="G722" s="274"/>
      <c r="H722" s="274"/>
      <c r="I722" s="274"/>
      <c r="J722" s="274"/>
      <c r="K722" s="274"/>
      <c r="M722" s="273"/>
      <c r="N722" s="273"/>
      <c r="O722" s="273"/>
      <c r="P722" s="273"/>
      <c r="Q722" s="273"/>
      <c r="R722" s="273"/>
      <c r="S722" s="273"/>
      <c r="T722" s="276"/>
      <c r="U722" s="276"/>
      <c r="V722" s="276"/>
      <c r="W722" s="276"/>
    </row>
    <row r="723" spans="1:23" x14ac:dyDescent="0.2">
      <c r="A723" s="274"/>
      <c r="B723" s="274"/>
      <c r="C723" s="274"/>
      <c r="D723" s="274"/>
      <c r="E723" s="274"/>
      <c r="F723" s="274"/>
      <c r="G723" s="274"/>
      <c r="H723" s="274"/>
      <c r="I723" s="274"/>
      <c r="J723" s="274"/>
      <c r="K723" s="274"/>
      <c r="M723" s="273"/>
      <c r="N723" s="273"/>
      <c r="O723" s="273"/>
      <c r="P723" s="273"/>
      <c r="Q723" s="273"/>
      <c r="R723" s="273"/>
      <c r="S723" s="273"/>
      <c r="T723" s="276"/>
      <c r="U723" s="276"/>
      <c r="V723" s="276"/>
      <c r="W723" s="276"/>
    </row>
    <row r="724" spans="1:23" x14ac:dyDescent="0.2">
      <c r="A724" s="274"/>
      <c r="B724" s="274"/>
      <c r="C724" s="274"/>
      <c r="D724" s="274"/>
      <c r="E724" s="274"/>
      <c r="F724" s="274"/>
      <c r="G724" s="274"/>
      <c r="H724" s="274"/>
      <c r="I724" s="274"/>
      <c r="J724" s="274"/>
      <c r="K724" s="274"/>
      <c r="M724" s="273"/>
      <c r="N724" s="273"/>
      <c r="O724" s="273"/>
      <c r="P724" s="273"/>
      <c r="Q724" s="273"/>
      <c r="R724" s="273"/>
      <c r="S724" s="273"/>
      <c r="T724" s="276"/>
      <c r="U724" s="276"/>
      <c r="V724" s="276"/>
      <c r="W724" s="276"/>
    </row>
    <row r="725" spans="1:23" x14ac:dyDescent="0.2">
      <c r="A725" s="274"/>
      <c r="B725" s="274"/>
      <c r="C725" s="274"/>
      <c r="D725" s="274"/>
      <c r="E725" s="274"/>
      <c r="F725" s="274"/>
      <c r="G725" s="274"/>
      <c r="H725" s="274"/>
      <c r="I725" s="274"/>
      <c r="J725" s="274"/>
      <c r="K725" s="274"/>
      <c r="M725" s="273"/>
      <c r="N725" s="273"/>
      <c r="O725" s="273"/>
      <c r="P725" s="273"/>
      <c r="Q725" s="273"/>
      <c r="R725" s="273"/>
      <c r="S725" s="273"/>
      <c r="T725" s="276"/>
      <c r="U725" s="276"/>
      <c r="V725" s="276"/>
      <c r="W725" s="276"/>
    </row>
    <row r="726" spans="1:23" x14ac:dyDescent="0.2">
      <c r="A726" s="274"/>
      <c r="B726" s="274"/>
      <c r="C726" s="274"/>
      <c r="D726" s="274"/>
      <c r="E726" s="274"/>
      <c r="F726" s="274"/>
      <c r="G726" s="274"/>
      <c r="H726" s="274"/>
      <c r="I726" s="274"/>
      <c r="J726" s="274"/>
      <c r="K726" s="274"/>
      <c r="M726" s="273"/>
      <c r="N726" s="273"/>
      <c r="O726" s="273"/>
      <c r="P726" s="273"/>
      <c r="Q726" s="273"/>
      <c r="R726" s="273"/>
      <c r="S726" s="273"/>
      <c r="T726" s="276"/>
      <c r="U726" s="276"/>
      <c r="V726" s="276"/>
      <c r="W726" s="276"/>
    </row>
    <row r="727" spans="1:23" x14ac:dyDescent="0.2">
      <c r="A727" s="274"/>
      <c r="B727" s="274"/>
      <c r="C727" s="274"/>
      <c r="D727" s="274"/>
      <c r="E727" s="274"/>
      <c r="F727" s="274"/>
      <c r="G727" s="274"/>
      <c r="H727" s="274"/>
      <c r="I727" s="274"/>
      <c r="J727" s="274"/>
      <c r="K727" s="274"/>
      <c r="M727" s="273"/>
      <c r="N727" s="273"/>
      <c r="O727" s="273"/>
      <c r="P727" s="273"/>
      <c r="Q727" s="273"/>
      <c r="R727" s="273"/>
      <c r="S727" s="273"/>
      <c r="T727" s="276"/>
      <c r="U727" s="276"/>
      <c r="V727" s="276"/>
      <c r="W727" s="276"/>
    </row>
    <row r="728" spans="1:23" x14ac:dyDescent="0.2">
      <c r="A728" s="274"/>
      <c r="B728" s="274"/>
      <c r="C728" s="274"/>
      <c r="D728" s="274"/>
      <c r="E728" s="274"/>
      <c r="F728" s="274"/>
      <c r="G728" s="274"/>
      <c r="H728" s="274"/>
      <c r="I728" s="274"/>
      <c r="J728" s="274"/>
      <c r="K728" s="274"/>
      <c r="M728" s="273"/>
      <c r="N728" s="273"/>
      <c r="O728" s="273"/>
      <c r="P728" s="273"/>
      <c r="Q728" s="273"/>
      <c r="R728" s="273"/>
      <c r="S728" s="273"/>
      <c r="T728" s="276"/>
      <c r="U728" s="276"/>
      <c r="V728" s="276"/>
      <c r="W728" s="276"/>
    </row>
    <row r="729" spans="1:23" x14ac:dyDescent="0.2">
      <c r="A729" s="274"/>
      <c r="B729" s="274"/>
      <c r="C729" s="274"/>
      <c r="D729" s="274"/>
      <c r="E729" s="274"/>
      <c r="F729" s="274"/>
      <c r="G729" s="274"/>
      <c r="H729" s="274"/>
      <c r="I729" s="274"/>
      <c r="J729" s="274"/>
      <c r="K729" s="274"/>
      <c r="M729" s="273"/>
      <c r="N729" s="273"/>
      <c r="O729" s="273"/>
      <c r="P729" s="273"/>
      <c r="Q729" s="273"/>
      <c r="R729" s="273"/>
      <c r="S729" s="273"/>
      <c r="T729" s="276"/>
      <c r="U729" s="276"/>
      <c r="V729" s="276"/>
      <c r="W729" s="276"/>
    </row>
    <row r="730" spans="1:23" x14ac:dyDescent="0.2">
      <c r="A730" s="274"/>
      <c r="B730" s="274"/>
      <c r="C730" s="274"/>
      <c r="D730" s="274"/>
      <c r="E730" s="274"/>
      <c r="F730" s="274"/>
      <c r="G730" s="274"/>
      <c r="H730" s="274"/>
      <c r="I730" s="274"/>
      <c r="J730" s="274"/>
      <c r="K730" s="274"/>
      <c r="M730" s="273"/>
      <c r="N730" s="273"/>
      <c r="O730" s="273"/>
      <c r="P730" s="273"/>
      <c r="Q730" s="273"/>
      <c r="R730" s="273"/>
      <c r="S730" s="273"/>
      <c r="T730" s="276"/>
      <c r="U730" s="276"/>
      <c r="V730" s="276"/>
      <c r="W730" s="276"/>
    </row>
    <row r="731" spans="1:23" x14ac:dyDescent="0.2">
      <c r="A731" s="274"/>
      <c r="B731" s="274"/>
      <c r="C731" s="274"/>
      <c r="D731" s="274"/>
      <c r="E731" s="274"/>
      <c r="F731" s="274"/>
      <c r="G731" s="274"/>
      <c r="H731" s="274"/>
      <c r="I731" s="274"/>
      <c r="J731" s="274"/>
      <c r="K731" s="274"/>
      <c r="M731" s="273"/>
      <c r="N731" s="273"/>
      <c r="O731" s="273"/>
      <c r="P731" s="273"/>
      <c r="Q731" s="273"/>
      <c r="R731" s="273"/>
      <c r="S731" s="273"/>
      <c r="T731" s="276"/>
      <c r="U731" s="276"/>
      <c r="V731" s="276"/>
      <c r="W731" s="276"/>
    </row>
    <row r="732" spans="1:23" x14ac:dyDescent="0.2">
      <c r="A732" s="274"/>
      <c r="B732" s="274"/>
      <c r="C732" s="274"/>
      <c r="D732" s="274"/>
      <c r="E732" s="274"/>
      <c r="F732" s="274"/>
      <c r="G732" s="274"/>
      <c r="H732" s="274"/>
      <c r="I732" s="274"/>
      <c r="J732" s="274"/>
      <c r="K732" s="274"/>
      <c r="M732" s="273"/>
      <c r="N732" s="273"/>
      <c r="O732" s="273"/>
      <c r="P732" s="273"/>
      <c r="Q732" s="273"/>
      <c r="R732" s="273"/>
      <c r="S732" s="273"/>
      <c r="T732" s="276"/>
      <c r="U732" s="276"/>
      <c r="V732" s="276"/>
      <c r="W732" s="276"/>
    </row>
    <row r="733" spans="1:23" x14ac:dyDescent="0.2">
      <c r="A733" s="274"/>
      <c r="B733" s="274"/>
      <c r="C733" s="274"/>
      <c r="D733" s="274"/>
      <c r="E733" s="274"/>
      <c r="F733" s="274"/>
      <c r="G733" s="274"/>
      <c r="H733" s="274"/>
      <c r="I733" s="274"/>
      <c r="J733" s="274"/>
      <c r="K733" s="274"/>
      <c r="M733" s="273"/>
      <c r="N733" s="273"/>
      <c r="O733" s="273"/>
      <c r="P733" s="273"/>
      <c r="Q733" s="273"/>
      <c r="R733" s="273"/>
      <c r="S733" s="273"/>
      <c r="T733" s="276"/>
      <c r="U733" s="276"/>
      <c r="V733" s="276"/>
      <c r="W733" s="276"/>
    </row>
    <row r="734" spans="1:23" x14ac:dyDescent="0.2">
      <c r="A734" s="274"/>
      <c r="B734" s="274"/>
      <c r="C734" s="274"/>
      <c r="D734" s="274"/>
      <c r="E734" s="274"/>
      <c r="F734" s="274"/>
      <c r="G734" s="274"/>
      <c r="H734" s="274"/>
      <c r="I734" s="274"/>
      <c r="J734" s="274"/>
      <c r="K734" s="274"/>
      <c r="M734" s="273"/>
      <c r="N734" s="273"/>
      <c r="O734" s="273"/>
      <c r="P734" s="273"/>
      <c r="Q734" s="273"/>
      <c r="R734" s="273"/>
      <c r="S734" s="273"/>
      <c r="T734" s="276"/>
      <c r="U734" s="276"/>
      <c r="V734" s="276"/>
      <c r="W734" s="276"/>
    </row>
    <row r="735" spans="1:23" x14ac:dyDescent="0.2">
      <c r="A735" s="274"/>
      <c r="B735" s="274"/>
      <c r="C735" s="274"/>
      <c r="D735" s="274"/>
      <c r="E735" s="274"/>
      <c r="F735" s="274"/>
      <c r="G735" s="274"/>
      <c r="H735" s="274"/>
      <c r="I735" s="274"/>
      <c r="J735" s="274"/>
      <c r="K735" s="274"/>
      <c r="M735" s="273"/>
      <c r="N735" s="273"/>
      <c r="O735" s="273"/>
      <c r="P735" s="273"/>
      <c r="Q735" s="273"/>
      <c r="R735" s="273"/>
      <c r="S735" s="273"/>
      <c r="T735" s="276"/>
      <c r="U735" s="276"/>
      <c r="V735" s="276"/>
      <c r="W735" s="276"/>
    </row>
    <row r="736" spans="1:23" x14ac:dyDescent="0.2">
      <c r="A736" s="274"/>
      <c r="B736" s="274"/>
      <c r="C736" s="274"/>
      <c r="D736" s="274"/>
      <c r="E736" s="274"/>
      <c r="F736" s="274"/>
      <c r="G736" s="274"/>
      <c r="H736" s="274"/>
      <c r="I736" s="274"/>
      <c r="J736" s="274"/>
      <c r="K736" s="274"/>
      <c r="M736" s="273"/>
      <c r="N736" s="273"/>
      <c r="O736" s="273"/>
      <c r="P736" s="273"/>
      <c r="Q736" s="273"/>
      <c r="R736" s="273"/>
      <c r="S736" s="273"/>
      <c r="T736" s="276"/>
      <c r="U736" s="276"/>
      <c r="V736" s="276"/>
      <c r="W736" s="276"/>
    </row>
    <row r="737" spans="1:23" x14ac:dyDescent="0.2">
      <c r="A737" s="274"/>
      <c r="B737" s="274"/>
      <c r="C737" s="274"/>
      <c r="D737" s="274"/>
      <c r="E737" s="274"/>
      <c r="F737" s="274"/>
      <c r="G737" s="274"/>
      <c r="H737" s="274"/>
      <c r="I737" s="274"/>
      <c r="J737" s="274"/>
      <c r="K737" s="274"/>
      <c r="M737" s="273"/>
      <c r="N737" s="273"/>
      <c r="O737" s="273"/>
      <c r="P737" s="273"/>
      <c r="Q737" s="273"/>
      <c r="R737" s="273"/>
      <c r="S737" s="273"/>
      <c r="T737" s="276"/>
      <c r="U737" s="276"/>
      <c r="V737" s="276"/>
      <c r="W737" s="276"/>
    </row>
    <row r="738" spans="1:23" x14ac:dyDescent="0.2">
      <c r="A738" s="274"/>
      <c r="B738" s="274"/>
      <c r="C738" s="274"/>
      <c r="D738" s="274"/>
      <c r="E738" s="274"/>
      <c r="F738" s="274"/>
      <c r="G738" s="274"/>
      <c r="H738" s="274"/>
      <c r="I738" s="274"/>
      <c r="J738" s="274"/>
      <c r="K738" s="274"/>
      <c r="M738" s="273"/>
      <c r="N738" s="273"/>
      <c r="O738" s="273"/>
      <c r="P738" s="273"/>
      <c r="Q738" s="273"/>
      <c r="R738" s="273"/>
      <c r="S738" s="273"/>
      <c r="T738" s="276"/>
      <c r="U738" s="276"/>
      <c r="V738" s="276"/>
      <c r="W738" s="276"/>
    </row>
    <row r="739" spans="1:23" x14ac:dyDescent="0.2">
      <c r="A739" s="274"/>
      <c r="B739" s="274"/>
      <c r="C739" s="274"/>
      <c r="D739" s="274"/>
      <c r="E739" s="274"/>
      <c r="F739" s="274"/>
      <c r="G739" s="274"/>
      <c r="H739" s="274"/>
      <c r="I739" s="274"/>
      <c r="J739" s="274"/>
      <c r="K739" s="274"/>
      <c r="M739" s="273"/>
      <c r="N739" s="273"/>
      <c r="O739" s="273"/>
      <c r="P739" s="273"/>
      <c r="Q739" s="273"/>
      <c r="R739" s="273"/>
      <c r="S739" s="273"/>
      <c r="T739" s="276"/>
      <c r="U739" s="276"/>
      <c r="V739" s="276"/>
      <c r="W739" s="276"/>
    </row>
    <row r="740" spans="1:23" x14ac:dyDescent="0.2">
      <c r="A740" s="274"/>
      <c r="B740" s="274"/>
      <c r="C740" s="274"/>
      <c r="D740" s="274"/>
      <c r="E740" s="274"/>
      <c r="F740" s="274"/>
      <c r="G740" s="274"/>
      <c r="H740" s="274"/>
      <c r="I740" s="274"/>
      <c r="J740" s="274"/>
      <c r="K740" s="274"/>
      <c r="M740" s="273"/>
      <c r="N740" s="273"/>
      <c r="O740" s="273"/>
      <c r="P740" s="273"/>
      <c r="Q740" s="273"/>
      <c r="R740" s="273"/>
      <c r="S740" s="273"/>
      <c r="T740" s="276"/>
      <c r="U740" s="276"/>
      <c r="V740" s="276"/>
      <c r="W740" s="276"/>
    </row>
    <row r="741" spans="1:23" x14ac:dyDescent="0.2">
      <c r="A741" s="274"/>
      <c r="B741" s="274"/>
      <c r="C741" s="274"/>
      <c r="D741" s="274"/>
      <c r="E741" s="274"/>
      <c r="F741" s="274"/>
      <c r="G741" s="274"/>
      <c r="H741" s="274"/>
      <c r="I741" s="274"/>
      <c r="J741" s="274"/>
      <c r="K741" s="274"/>
      <c r="M741" s="273"/>
      <c r="N741" s="273"/>
      <c r="O741" s="273"/>
      <c r="P741" s="273"/>
      <c r="Q741" s="273"/>
      <c r="R741" s="273"/>
      <c r="S741" s="273"/>
      <c r="T741" s="276"/>
      <c r="U741" s="276"/>
      <c r="V741" s="276"/>
      <c r="W741" s="276"/>
    </row>
    <row r="742" spans="1:23" x14ac:dyDescent="0.2">
      <c r="A742" s="274"/>
      <c r="B742" s="274"/>
      <c r="C742" s="274"/>
      <c r="D742" s="274"/>
      <c r="E742" s="274"/>
      <c r="F742" s="274"/>
      <c r="G742" s="274"/>
      <c r="H742" s="274"/>
      <c r="I742" s="274"/>
      <c r="J742" s="274"/>
      <c r="K742" s="274"/>
      <c r="M742" s="273"/>
      <c r="N742" s="273"/>
      <c r="O742" s="273"/>
      <c r="P742" s="273"/>
      <c r="Q742" s="273"/>
      <c r="R742" s="273"/>
      <c r="S742" s="273"/>
      <c r="T742" s="276"/>
      <c r="U742" s="276"/>
      <c r="V742" s="276"/>
      <c r="W742" s="276"/>
    </row>
    <row r="743" spans="1:23" x14ac:dyDescent="0.2">
      <c r="A743" s="274"/>
      <c r="B743" s="274"/>
      <c r="C743" s="274"/>
      <c r="D743" s="274"/>
      <c r="E743" s="274"/>
      <c r="F743" s="274"/>
      <c r="G743" s="274"/>
      <c r="H743" s="274"/>
      <c r="I743" s="274"/>
      <c r="J743" s="274"/>
      <c r="K743" s="274"/>
      <c r="M743" s="273"/>
      <c r="N743" s="273"/>
      <c r="O743" s="273"/>
      <c r="P743" s="273"/>
      <c r="Q743" s="273"/>
      <c r="R743" s="273"/>
      <c r="S743" s="273"/>
      <c r="T743" s="276"/>
      <c r="U743" s="276"/>
      <c r="V743" s="276"/>
      <c r="W743" s="276"/>
    </row>
    <row r="744" spans="1:23" x14ac:dyDescent="0.2">
      <c r="A744" s="274"/>
      <c r="B744" s="274"/>
      <c r="C744" s="274"/>
      <c r="D744" s="274"/>
      <c r="E744" s="274"/>
      <c r="F744" s="274"/>
      <c r="G744" s="274"/>
      <c r="H744" s="274"/>
      <c r="I744" s="274"/>
      <c r="J744" s="274"/>
      <c r="K744" s="274"/>
      <c r="M744" s="273"/>
      <c r="N744" s="273"/>
      <c r="O744" s="273"/>
      <c r="P744" s="273"/>
      <c r="Q744" s="273"/>
      <c r="R744" s="273"/>
      <c r="S744" s="273"/>
      <c r="T744" s="276"/>
      <c r="U744" s="276"/>
      <c r="V744" s="276"/>
      <c r="W744" s="276"/>
    </row>
    <row r="745" spans="1:23" x14ac:dyDescent="0.2">
      <c r="A745" s="274"/>
      <c r="B745" s="274"/>
      <c r="C745" s="274"/>
      <c r="D745" s="274"/>
      <c r="E745" s="274"/>
      <c r="F745" s="274"/>
      <c r="G745" s="274"/>
      <c r="H745" s="274"/>
      <c r="I745" s="274"/>
      <c r="J745" s="274"/>
      <c r="K745" s="274"/>
      <c r="M745" s="273"/>
      <c r="N745" s="273"/>
      <c r="O745" s="273"/>
      <c r="P745" s="273"/>
      <c r="Q745" s="273"/>
      <c r="R745" s="273"/>
      <c r="S745" s="273"/>
      <c r="T745" s="276"/>
      <c r="U745" s="276"/>
      <c r="V745" s="276"/>
      <c r="W745" s="276"/>
    </row>
    <row r="746" spans="1:23" x14ac:dyDescent="0.2">
      <c r="A746" s="274"/>
      <c r="B746" s="274"/>
      <c r="C746" s="274"/>
      <c r="D746" s="274"/>
      <c r="E746" s="274"/>
      <c r="F746" s="274"/>
      <c r="G746" s="274"/>
      <c r="H746" s="274"/>
      <c r="I746" s="274"/>
      <c r="J746" s="274"/>
      <c r="K746" s="274"/>
      <c r="M746" s="273"/>
      <c r="N746" s="273"/>
      <c r="O746" s="273"/>
      <c r="P746" s="273"/>
      <c r="Q746" s="273"/>
      <c r="R746" s="273"/>
      <c r="S746" s="273"/>
      <c r="T746" s="276"/>
      <c r="U746" s="276"/>
      <c r="V746" s="276"/>
      <c r="W746" s="276"/>
    </row>
    <row r="747" spans="1:23" x14ac:dyDescent="0.2">
      <c r="A747" s="274"/>
      <c r="B747" s="274"/>
      <c r="C747" s="274"/>
      <c r="D747" s="274"/>
      <c r="E747" s="274"/>
      <c r="F747" s="274"/>
      <c r="G747" s="274"/>
      <c r="H747" s="274"/>
      <c r="I747" s="274"/>
      <c r="J747" s="274"/>
      <c r="K747" s="274"/>
      <c r="M747" s="273"/>
      <c r="N747" s="273"/>
      <c r="O747" s="273"/>
      <c r="P747" s="273"/>
      <c r="Q747" s="273"/>
      <c r="R747" s="273"/>
      <c r="S747" s="273"/>
      <c r="T747" s="276"/>
      <c r="U747" s="276"/>
      <c r="V747" s="276"/>
      <c r="W747" s="276"/>
    </row>
    <row r="748" spans="1:23" x14ac:dyDescent="0.2">
      <c r="A748" s="274"/>
      <c r="B748" s="274"/>
      <c r="C748" s="274"/>
      <c r="D748" s="274"/>
      <c r="E748" s="274"/>
      <c r="F748" s="274"/>
      <c r="G748" s="274"/>
      <c r="H748" s="274"/>
      <c r="I748" s="274"/>
      <c r="J748" s="274"/>
      <c r="K748" s="274"/>
      <c r="M748" s="273"/>
      <c r="N748" s="273"/>
      <c r="O748" s="273"/>
      <c r="P748" s="273"/>
      <c r="Q748" s="273"/>
      <c r="R748" s="273"/>
      <c r="S748" s="273"/>
      <c r="T748" s="276"/>
      <c r="U748" s="276"/>
      <c r="V748" s="276"/>
      <c r="W748" s="276"/>
    </row>
    <row r="749" spans="1:23" x14ac:dyDescent="0.2">
      <c r="A749" s="274"/>
      <c r="B749" s="274"/>
      <c r="C749" s="274"/>
      <c r="D749" s="274"/>
      <c r="E749" s="274"/>
      <c r="F749" s="274"/>
      <c r="G749" s="274"/>
      <c r="H749" s="274"/>
      <c r="I749" s="274"/>
      <c r="J749" s="274"/>
      <c r="K749" s="274"/>
      <c r="M749" s="273"/>
      <c r="N749" s="273"/>
      <c r="O749" s="273"/>
      <c r="P749" s="273"/>
      <c r="Q749" s="273"/>
      <c r="R749" s="273"/>
      <c r="S749" s="273"/>
      <c r="T749" s="276"/>
      <c r="U749" s="276"/>
      <c r="V749" s="276"/>
      <c r="W749" s="276"/>
    </row>
    <row r="750" spans="1:23" x14ac:dyDescent="0.2">
      <c r="A750" s="274"/>
      <c r="B750" s="274"/>
      <c r="C750" s="274"/>
      <c r="D750" s="274"/>
      <c r="E750" s="274"/>
      <c r="F750" s="274"/>
      <c r="G750" s="274"/>
      <c r="H750" s="274"/>
      <c r="I750" s="274"/>
      <c r="J750" s="274"/>
      <c r="K750" s="274"/>
      <c r="M750" s="273"/>
      <c r="N750" s="273"/>
      <c r="O750" s="273"/>
      <c r="P750" s="273"/>
      <c r="Q750" s="273"/>
      <c r="R750" s="273"/>
      <c r="S750" s="273"/>
      <c r="T750" s="276"/>
      <c r="U750" s="276"/>
      <c r="V750" s="276"/>
      <c r="W750" s="276"/>
    </row>
    <row r="751" spans="1:23" x14ac:dyDescent="0.2">
      <c r="A751" s="274"/>
      <c r="B751" s="274"/>
      <c r="C751" s="274"/>
      <c r="D751" s="274"/>
      <c r="E751" s="274"/>
      <c r="F751" s="274"/>
      <c r="G751" s="274"/>
      <c r="H751" s="274"/>
      <c r="I751" s="274"/>
      <c r="J751" s="274"/>
      <c r="K751" s="274"/>
      <c r="M751" s="273"/>
      <c r="N751" s="273"/>
      <c r="O751" s="273"/>
      <c r="P751" s="273"/>
      <c r="Q751" s="273"/>
      <c r="R751" s="273"/>
      <c r="S751" s="273"/>
      <c r="T751" s="276"/>
      <c r="U751" s="276"/>
      <c r="V751" s="276"/>
      <c r="W751" s="276"/>
    </row>
    <row r="752" spans="1:23" x14ac:dyDescent="0.2">
      <c r="A752" s="274"/>
      <c r="B752" s="274"/>
      <c r="C752" s="274"/>
      <c r="D752" s="274"/>
      <c r="E752" s="274"/>
      <c r="F752" s="274"/>
      <c r="G752" s="274"/>
      <c r="H752" s="274"/>
      <c r="I752" s="274"/>
      <c r="J752" s="274"/>
      <c r="K752" s="274"/>
      <c r="M752" s="273"/>
      <c r="N752" s="273"/>
      <c r="O752" s="273"/>
      <c r="P752" s="273"/>
      <c r="Q752" s="273"/>
      <c r="R752" s="273"/>
      <c r="S752" s="273"/>
      <c r="T752" s="276"/>
      <c r="U752" s="276"/>
      <c r="V752" s="276"/>
      <c r="W752" s="276"/>
    </row>
    <row r="753" spans="1:23" x14ac:dyDescent="0.2">
      <c r="A753" s="274"/>
      <c r="B753" s="274"/>
      <c r="C753" s="274"/>
      <c r="D753" s="274"/>
      <c r="E753" s="274"/>
      <c r="F753" s="274"/>
      <c r="G753" s="274"/>
      <c r="H753" s="274"/>
      <c r="I753" s="274"/>
      <c r="J753" s="274"/>
      <c r="K753" s="274"/>
      <c r="M753" s="273"/>
      <c r="N753" s="273"/>
      <c r="O753" s="273"/>
      <c r="P753" s="273"/>
      <c r="Q753" s="273"/>
      <c r="R753" s="273"/>
      <c r="S753" s="273"/>
      <c r="T753" s="276"/>
      <c r="U753" s="276"/>
      <c r="V753" s="276"/>
      <c r="W753" s="276"/>
    </row>
    <row r="754" spans="1:23" x14ac:dyDescent="0.2">
      <c r="A754" s="274"/>
      <c r="B754" s="274"/>
      <c r="C754" s="274"/>
      <c r="D754" s="274"/>
      <c r="E754" s="274"/>
      <c r="F754" s="274"/>
      <c r="G754" s="274"/>
      <c r="H754" s="274"/>
      <c r="I754" s="274"/>
      <c r="J754" s="274"/>
      <c r="K754" s="274"/>
      <c r="M754" s="273"/>
      <c r="N754" s="273"/>
      <c r="O754" s="273"/>
      <c r="P754" s="273"/>
      <c r="Q754" s="273"/>
      <c r="R754" s="273"/>
      <c r="S754" s="273"/>
      <c r="T754" s="276"/>
      <c r="U754" s="276"/>
      <c r="V754" s="276"/>
      <c r="W754" s="276"/>
    </row>
    <row r="755" spans="1:23" x14ac:dyDescent="0.2">
      <c r="A755" s="274"/>
      <c r="B755" s="274"/>
      <c r="C755" s="274"/>
      <c r="D755" s="274"/>
      <c r="E755" s="274"/>
      <c r="F755" s="274"/>
      <c r="G755" s="274"/>
      <c r="H755" s="274"/>
      <c r="I755" s="274"/>
      <c r="J755" s="274"/>
      <c r="K755" s="274"/>
      <c r="M755" s="273"/>
      <c r="N755" s="273"/>
      <c r="O755" s="273"/>
      <c r="P755" s="273"/>
      <c r="Q755" s="273"/>
      <c r="R755" s="273"/>
      <c r="S755" s="273"/>
      <c r="T755" s="276"/>
      <c r="U755" s="276"/>
      <c r="V755" s="276"/>
      <c r="W755" s="276"/>
    </row>
    <row r="756" spans="1:23" x14ac:dyDescent="0.2">
      <c r="A756" s="274"/>
      <c r="B756" s="274"/>
      <c r="C756" s="274"/>
      <c r="D756" s="274"/>
      <c r="E756" s="274"/>
      <c r="F756" s="274"/>
      <c r="G756" s="274"/>
      <c r="H756" s="274"/>
      <c r="I756" s="274"/>
      <c r="J756" s="274"/>
      <c r="K756" s="274"/>
      <c r="M756" s="273"/>
      <c r="N756" s="273"/>
      <c r="O756" s="273"/>
      <c r="P756" s="273"/>
      <c r="Q756" s="273"/>
      <c r="R756" s="273"/>
      <c r="S756" s="273"/>
      <c r="T756" s="276"/>
      <c r="U756" s="276"/>
      <c r="V756" s="276"/>
      <c r="W756" s="276"/>
    </row>
    <row r="757" spans="1:23" x14ac:dyDescent="0.2">
      <c r="A757" s="274"/>
      <c r="B757" s="274"/>
      <c r="C757" s="274"/>
      <c r="D757" s="274"/>
      <c r="E757" s="274"/>
      <c r="F757" s="274"/>
      <c r="G757" s="274"/>
      <c r="H757" s="274"/>
      <c r="I757" s="274"/>
      <c r="J757" s="274"/>
      <c r="K757" s="274"/>
      <c r="M757" s="273"/>
      <c r="N757" s="273"/>
      <c r="O757" s="273"/>
      <c r="P757" s="273"/>
      <c r="Q757" s="273"/>
      <c r="R757" s="273"/>
      <c r="S757" s="273"/>
      <c r="T757" s="276"/>
      <c r="U757" s="276"/>
      <c r="V757" s="276"/>
      <c r="W757" s="276"/>
    </row>
    <row r="758" spans="1:23" x14ac:dyDescent="0.2">
      <c r="A758" s="274"/>
      <c r="B758" s="274"/>
      <c r="C758" s="274"/>
      <c r="D758" s="274"/>
      <c r="E758" s="274"/>
      <c r="F758" s="274"/>
      <c r="G758" s="274"/>
      <c r="H758" s="274"/>
      <c r="I758" s="274"/>
      <c r="J758" s="274"/>
      <c r="K758" s="274"/>
      <c r="M758" s="273"/>
      <c r="N758" s="273"/>
      <c r="O758" s="273"/>
      <c r="P758" s="273"/>
      <c r="Q758" s="273"/>
      <c r="R758" s="273"/>
      <c r="S758" s="273"/>
      <c r="T758" s="276"/>
      <c r="U758" s="276"/>
      <c r="V758" s="276"/>
      <c r="W758" s="276"/>
    </row>
    <row r="759" spans="1:23" x14ac:dyDescent="0.2">
      <c r="A759" s="274"/>
      <c r="B759" s="274"/>
      <c r="C759" s="274"/>
      <c r="D759" s="274"/>
      <c r="E759" s="274"/>
      <c r="F759" s="274"/>
      <c r="G759" s="274"/>
      <c r="H759" s="274"/>
      <c r="I759" s="274"/>
      <c r="J759" s="274"/>
      <c r="K759" s="274"/>
      <c r="M759" s="273"/>
      <c r="N759" s="273"/>
      <c r="O759" s="273"/>
      <c r="P759" s="273"/>
      <c r="Q759" s="273"/>
      <c r="R759" s="273"/>
      <c r="S759" s="273"/>
      <c r="T759" s="276"/>
      <c r="U759" s="276"/>
      <c r="V759" s="276"/>
      <c r="W759" s="276"/>
    </row>
    <row r="760" spans="1:23" x14ac:dyDescent="0.2">
      <c r="A760" s="274"/>
      <c r="B760" s="274"/>
      <c r="C760" s="274"/>
      <c r="D760" s="274"/>
      <c r="E760" s="274"/>
      <c r="F760" s="274"/>
      <c r="G760" s="274"/>
      <c r="H760" s="274"/>
      <c r="I760" s="274"/>
      <c r="J760" s="274"/>
      <c r="K760" s="274"/>
      <c r="M760" s="273"/>
      <c r="N760" s="273"/>
      <c r="O760" s="273"/>
      <c r="P760" s="273"/>
      <c r="Q760" s="273"/>
      <c r="R760" s="273"/>
      <c r="S760" s="273"/>
      <c r="T760" s="276"/>
      <c r="U760" s="276"/>
      <c r="V760" s="276"/>
      <c r="W760" s="276"/>
    </row>
    <row r="761" spans="1:23" x14ac:dyDescent="0.2">
      <c r="A761" s="274"/>
      <c r="B761" s="274"/>
      <c r="C761" s="274"/>
      <c r="D761" s="274"/>
      <c r="E761" s="274"/>
      <c r="F761" s="274"/>
      <c r="G761" s="274"/>
      <c r="H761" s="274"/>
      <c r="I761" s="274"/>
      <c r="J761" s="274"/>
      <c r="K761" s="274"/>
      <c r="M761" s="273"/>
      <c r="N761" s="273"/>
      <c r="O761" s="273"/>
      <c r="P761" s="273"/>
      <c r="Q761" s="273"/>
      <c r="R761" s="273"/>
      <c r="S761" s="273"/>
      <c r="T761" s="276"/>
      <c r="U761" s="276"/>
      <c r="V761" s="276"/>
      <c r="W761" s="276"/>
    </row>
    <row r="762" spans="1:23" x14ac:dyDescent="0.2">
      <c r="A762" s="274"/>
      <c r="B762" s="274"/>
      <c r="C762" s="274"/>
      <c r="D762" s="274"/>
      <c r="E762" s="274"/>
      <c r="F762" s="274"/>
      <c r="G762" s="274"/>
      <c r="H762" s="274"/>
      <c r="I762" s="274"/>
      <c r="J762" s="274"/>
      <c r="K762" s="274"/>
      <c r="M762" s="273"/>
      <c r="N762" s="273"/>
      <c r="O762" s="273"/>
      <c r="P762" s="273"/>
      <c r="Q762" s="273"/>
      <c r="R762" s="273"/>
      <c r="S762" s="273"/>
      <c r="T762" s="276"/>
      <c r="U762" s="276"/>
      <c r="V762" s="276"/>
      <c r="W762" s="276"/>
    </row>
    <row r="763" spans="1:23" x14ac:dyDescent="0.2">
      <c r="A763" s="274"/>
      <c r="B763" s="274"/>
      <c r="C763" s="274"/>
      <c r="D763" s="274"/>
      <c r="E763" s="274"/>
      <c r="F763" s="274"/>
      <c r="G763" s="274"/>
      <c r="H763" s="274"/>
      <c r="I763" s="274"/>
      <c r="J763" s="274"/>
      <c r="K763" s="274"/>
      <c r="M763" s="273"/>
      <c r="N763" s="273"/>
      <c r="O763" s="273"/>
      <c r="P763" s="273"/>
      <c r="Q763" s="273"/>
      <c r="R763" s="273"/>
      <c r="S763" s="273"/>
      <c r="T763" s="276"/>
      <c r="U763" s="276"/>
      <c r="V763" s="276"/>
      <c r="W763" s="276"/>
    </row>
    <row r="764" spans="1:23" x14ac:dyDescent="0.2">
      <c r="A764" s="274"/>
      <c r="B764" s="274"/>
      <c r="C764" s="274"/>
      <c r="D764" s="274"/>
      <c r="E764" s="274"/>
      <c r="F764" s="274"/>
      <c r="G764" s="274"/>
      <c r="H764" s="274"/>
      <c r="I764" s="274"/>
      <c r="J764" s="274"/>
      <c r="K764" s="274"/>
      <c r="M764" s="273"/>
      <c r="N764" s="273"/>
      <c r="O764" s="273"/>
      <c r="P764" s="273"/>
      <c r="Q764" s="273"/>
      <c r="R764" s="273"/>
      <c r="S764" s="273"/>
      <c r="T764" s="276"/>
      <c r="U764" s="276"/>
      <c r="V764" s="276"/>
      <c r="W764" s="276"/>
    </row>
    <row r="765" spans="1:23" x14ac:dyDescent="0.2">
      <c r="A765" s="274"/>
      <c r="B765" s="274"/>
      <c r="C765" s="274"/>
      <c r="D765" s="274"/>
      <c r="E765" s="274"/>
      <c r="F765" s="274"/>
      <c r="G765" s="274"/>
      <c r="H765" s="274"/>
      <c r="I765" s="274"/>
      <c r="J765" s="274"/>
      <c r="K765" s="274"/>
      <c r="M765" s="273"/>
      <c r="N765" s="273"/>
      <c r="O765" s="273"/>
      <c r="P765" s="273"/>
      <c r="Q765" s="273"/>
      <c r="R765" s="273"/>
      <c r="S765" s="273"/>
      <c r="T765" s="276"/>
      <c r="U765" s="276"/>
      <c r="V765" s="276"/>
      <c r="W765" s="276"/>
    </row>
    <row r="766" spans="1:23" x14ac:dyDescent="0.2">
      <c r="A766" s="274"/>
      <c r="B766" s="274"/>
      <c r="C766" s="274"/>
      <c r="D766" s="274"/>
      <c r="E766" s="274"/>
      <c r="F766" s="274"/>
      <c r="G766" s="274"/>
      <c r="H766" s="274"/>
      <c r="I766" s="274"/>
      <c r="J766" s="274"/>
      <c r="K766" s="274"/>
      <c r="M766" s="273"/>
      <c r="N766" s="273"/>
      <c r="O766" s="273"/>
      <c r="P766" s="273"/>
      <c r="Q766" s="273"/>
      <c r="R766" s="273"/>
      <c r="S766" s="273"/>
      <c r="T766" s="276"/>
      <c r="U766" s="276"/>
      <c r="V766" s="276"/>
      <c r="W766" s="276"/>
    </row>
    <row r="767" spans="1:23" x14ac:dyDescent="0.2">
      <c r="A767" s="274"/>
      <c r="B767" s="274"/>
      <c r="C767" s="274"/>
      <c r="D767" s="274"/>
      <c r="E767" s="274"/>
      <c r="F767" s="274"/>
      <c r="G767" s="274"/>
      <c r="H767" s="274"/>
      <c r="I767" s="274"/>
      <c r="J767" s="274"/>
      <c r="K767" s="274"/>
      <c r="M767" s="273"/>
      <c r="N767" s="273"/>
      <c r="O767" s="273"/>
      <c r="P767" s="273"/>
      <c r="Q767" s="273"/>
      <c r="R767" s="273"/>
      <c r="S767" s="273"/>
      <c r="T767" s="276"/>
      <c r="U767" s="276"/>
      <c r="V767" s="276"/>
      <c r="W767" s="276"/>
    </row>
    <row r="768" spans="1:23" x14ac:dyDescent="0.2">
      <c r="A768" s="274"/>
      <c r="B768" s="274"/>
      <c r="C768" s="274"/>
      <c r="D768" s="274"/>
      <c r="E768" s="274"/>
      <c r="F768" s="274"/>
      <c r="G768" s="274"/>
      <c r="H768" s="274"/>
      <c r="I768" s="274"/>
      <c r="J768" s="274"/>
      <c r="K768" s="274"/>
      <c r="M768" s="273"/>
      <c r="N768" s="273"/>
      <c r="O768" s="273"/>
      <c r="P768" s="273"/>
      <c r="Q768" s="273"/>
      <c r="R768" s="273"/>
      <c r="S768" s="273"/>
      <c r="T768" s="276"/>
      <c r="U768" s="276"/>
      <c r="V768" s="276"/>
      <c r="W768" s="276"/>
    </row>
    <row r="769" spans="1:23" x14ac:dyDescent="0.2">
      <c r="A769" s="274"/>
      <c r="B769" s="274"/>
      <c r="C769" s="274"/>
      <c r="D769" s="274"/>
      <c r="E769" s="274"/>
      <c r="F769" s="274"/>
      <c r="G769" s="274"/>
      <c r="H769" s="274"/>
      <c r="I769" s="274"/>
      <c r="J769" s="274"/>
      <c r="K769" s="274"/>
      <c r="M769" s="273"/>
      <c r="N769" s="273"/>
      <c r="O769" s="273"/>
      <c r="P769" s="273"/>
      <c r="Q769" s="273"/>
      <c r="R769" s="273"/>
      <c r="S769" s="273"/>
      <c r="T769" s="276"/>
      <c r="U769" s="276"/>
      <c r="V769" s="276"/>
      <c r="W769" s="276"/>
    </row>
    <row r="770" spans="1:23" x14ac:dyDescent="0.2">
      <c r="A770" s="274"/>
      <c r="B770" s="274"/>
      <c r="C770" s="274"/>
      <c r="D770" s="274"/>
      <c r="E770" s="274"/>
      <c r="F770" s="274"/>
      <c r="G770" s="274"/>
      <c r="H770" s="274"/>
      <c r="I770" s="274"/>
      <c r="J770" s="274"/>
      <c r="K770" s="274"/>
      <c r="M770" s="273"/>
      <c r="N770" s="273"/>
      <c r="O770" s="273"/>
      <c r="P770" s="273"/>
      <c r="Q770" s="273"/>
      <c r="R770" s="273"/>
      <c r="S770" s="273"/>
      <c r="T770" s="276"/>
      <c r="U770" s="276"/>
      <c r="V770" s="276"/>
      <c r="W770" s="276"/>
    </row>
    <row r="771" spans="1:23" x14ac:dyDescent="0.2">
      <c r="A771" s="274"/>
      <c r="B771" s="274"/>
      <c r="C771" s="274"/>
      <c r="D771" s="274"/>
      <c r="E771" s="274"/>
      <c r="F771" s="274"/>
      <c r="G771" s="274"/>
      <c r="H771" s="274"/>
      <c r="I771" s="274"/>
      <c r="J771" s="274"/>
      <c r="K771" s="274"/>
      <c r="M771" s="273"/>
      <c r="N771" s="273"/>
      <c r="O771" s="273"/>
      <c r="P771" s="273"/>
      <c r="Q771" s="273"/>
      <c r="R771" s="273"/>
      <c r="S771" s="273"/>
      <c r="T771" s="276"/>
      <c r="U771" s="276"/>
      <c r="V771" s="276"/>
      <c r="W771" s="276"/>
    </row>
    <row r="772" spans="1:23" x14ac:dyDescent="0.2">
      <c r="A772" s="274"/>
      <c r="B772" s="274"/>
      <c r="C772" s="274"/>
      <c r="D772" s="274"/>
      <c r="E772" s="274"/>
      <c r="F772" s="274"/>
      <c r="G772" s="274"/>
      <c r="H772" s="274"/>
      <c r="I772" s="274"/>
      <c r="J772" s="274"/>
      <c r="K772" s="274"/>
      <c r="M772" s="273"/>
      <c r="N772" s="273"/>
      <c r="O772" s="273"/>
      <c r="P772" s="273"/>
      <c r="Q772" s="273"/>
      <c r="R772" s="273"/>
      <c r="S772" s="273"/>
      <c r="T772" s="276"/>
      <c r="U772" s="276"/>
      <c r="V772" s="276"/>
      <c r="W772" s="276"/>
    </row>
    <row r="773" spans="1:23" x14ac:dyDescent="0.2">
      <c r="A773" s="274"/>
      <c r="B773" s="274"/>
      <c r="C773" s="274"/>
      <c r="D773" s="274"/>
      <c r="E773" s="274"/>
      <c r="F773" s="274"/>
      <c r="G773" s="274"/>
      <c r="H773" s="274"/>
      <c r="I773" s="274"/>
      <c r="J773" s="274"/>
      <c r="K773" s="274"/>
      <c r="M773" s="273"/>
      <c r="N773" s="273"/>
      <c r="O773" s="273"/>
      <c r="P773" s="273"/>
      <c r="Q773" s="273"/>
      <c r="R773" s="273"/>
      <c r="S773" s="273"/>
      <c r="T773" s="276"/>
      <c r="U773" s="276"/>
      <c r="V773" s="276"/>
      <c r="W773" s="276"/>
    </row>
    <row r="774" spans="1:23" x14ac:dyDescent="0.2">
      <c r="A774" s="274"/>
      <c r="B774" s="274"/>
      <c r="C774" s="274"/>
      <c r="D774" s="274"/>
      <c r="E774" s="274"/>
      <c r="F774" s="274"/>
      <c r="G774" s="274"/>
      <c r="H774" s="274"/>
      <c r="I774" s="274"/>
      <c r="J774" s="274"/>
      <c r="K774" s="274"/>
      <c r="M774" s="273"/>
      <c r="N774" s="273"/>
      <c r="O774" s="273"/>
      <c r="P774" s="273"/>
      <c r="Q774" s="273"/>
      <c r="R774" s="273"/>
      <c r="S774" s="273"/>
      <c r="T774" s="276"/>
      <c r="U774" s="276"/>
      <c r="V774" s="276"/>
      <c r="W774" s="276"/>
    </row>
    <row r="775" spans="1:23" x14ac:dyDescent="0.2">
      <c r="A775" s="274"/>
      <c r="B775" s="274"/>
      <c r="C775" s="274"/>
      <c r="D775" s="274"/>
      <c r="E775" s="274"/>
      <c r="F775" s="274"/>
      <c r="G775" s="274"/>
      <c r="H775" s="274"/>
      <c r="I775" s="274"/>
      <c r="J775" s="274"/>
      <c r="K775" s="274"/>
      <c r="M775" s="273"/>
      <c r="N775" s="273"/>
      <c r="O775" s="273"/>
      <c r="P775" s="273"/>
      <c r="Q775" s="273"/>
      <c r="R775" s="273"/>
      <c r="S775" s="273"/>
      <c r="T775" s="276"/>
      <c r="U775" s="276"/>
      <c r="V775" s="276"/>
      <c r="W775" s="276"/>
    </row>
    <row r="776" spans="1:23" x14ac:dyDescent="0.2">
      <c r="A776" s="274"/>
      <c r="B776" s="274"/>
      <c r="C776" s="274"/>
      <c r="D776" s="274"/>
      <c r="E776" s="274"/>
      <c r="F776" s="274"/>
      <c r="G776" s="274"/>
      <c r="H776" s="274"/>
      <c r="I776" s="274"/>
      <c r="J776" s="274"/>
      <c r="K776" s="274"/>
      <c r="M776" s="273"/>
      <c r="N776" s="273"/>
      <c r="O776" s="273"/>
      <c r="P776" s="273"/>
      <c r="Q776" s="273"/>
      <c r="R776" s="273"/>
      <c r="S776" s="273"/>
      <c r="T776" s="276"/>
      <c r="U776" s="276"/>
      <c r="V776" s="276"/>
      <c r="W776" s="276"/>
    </row>
    <row r="777" spans="1:23" x14ac:dyDescent="0.2">
      <c r="A777" s="274"/>
      <c r="B777" s="274"/>
      <c r="C777" s="274"/>
      <c r="D777" s="274"/>
      <c r="E777" s="274"/>
      <c r="F777" s="274"/>
      <c r="G777" s="274"/>
      <c r="H777" s="274"/>
      <c r="I777" s="274"/>
      <c r="J777" s="274"/>
      <c r="K777" s="274"/>
      <c r="M777" s="273"/>
      <c r="N777" s="273"/>
      <c r="O777" s="273"/>
      <c r="P777" s="273"/>
      <c r="Q777" s="273"/>
      <c r="R777" s="273"/>
      <c r="S777" s="273"/>
      <c r="T777" s="276"/>
      <c r="U777" s="276"/>
      <c r="V777" s="276"/>
      <c r="W777" s="276"/>
    </row>
    <row r="778" spans="1:23" x14ac:dyDescent="0.2">
      <c r="A778" s="274"/>
      <c r="B778" s="274"/>
      <c r="C778" s="274"/>
      <c r="D778" s="274"/>
      <c r="E778" s="274"/>
      <c r="F778" s="274"/>
      <c r="G778" s="274"/>
      <c r="H778" s="274"/>
      <c r="I778" s="274"/>
      <c r="J778" s="274"/>
      <c r="K778" s="274"/>
      <c r="M778" s="273"/>
      <c r="N778" s="273"/>
      <c r="O778" s="273"/>
      <c r="P778" s="273"/>
      <c r="Q778" s="273"/>
      <c r="R778" s="273"/>
      <c r="S778" s="273"/>
      <c r="T778" s="276"/>
      <c r="U778" s="276"/>
      <c r="V778" s="276"/>
      <c r="W778" s="276"/>
    </row>
    <row r="779" spans="1:23" x14ac:dyDescent="0.2">
      <c r="A779" s="274"/>
      <c r="B779" s="274"/>
      <c r="C779" s="274"/>
      <c r="D779" s="274"/>
      <c r="E779" s="274"/>
      <c r="F779" s="274"/>
      <c r="G779" s="274"/>
      <c r="H779" s="274"/>
      <c r="I779" s="274"/>
      <c r="J779" s="274"/>
      <c r="K779" s="274"/>
      <c r="M779" s="273"/>
      <c r="N779" s="273"/>
      <c r="O779" s="273"/>
      <c r="P779" s="273"/>
      <c r="Q779" s="273"/>
      <c r="R779" s="273"/>
      <c r="S779" s="273"/>
      <c r="T779" s="276"/>
      <c r="U779" s="276"/>
      <c r="V779" s="276"/>
      <c r="W779" s="276"/>
    </row>
    <row r="780" spans="1:23" x14ac:dyDescent="0.2">
      <c r="A780" s="274"/>
      <c r="B780" s="274"/>
      <c r="C780" s="274"/>
      <c r="D780" s="274"/>
      <c r="E780" s="274"/>
      <c r="F780" s="274"/>
      <c r="G780" s="274"/>
      <c r="H780" s="274"/>
      <c r="I780" s="274"/>
      <c r="J780" s="274"/>
      <c r="K780" s="274"/>
      <c r="M780" s="273"/>
      <c r="N780" s="273"/>
      <c r="O780" s="273"/>
      <c r="P780" s="273"/>
      <c r="Q780" s="273"/>
      <c r="R780" s="273"/>
      <c r="S780" s="273"/>
      <c r="T780" s="276"/>
      <c r="U780" s="276"/>
      <c r="V780" s="276"/>
      <c r="W780" s="276"/>
    </row>
    <row r="781" spans="1:23" x14ac:dyDescent="0.2">
      <c r="A781" s="274"/>
      <c r="B781" s="274"/>
      <c r="C781" s="274"/>
      <c r="D781" s="274"/>
      <c r="E781" s="274"/>
      <c r="F781" s="274"/>
      <c r="G781" s="274"/>
      <c r="H781" s="274"/>
      <c r="I781" s="274"/>
      <c r="J781" s="274"/>
      <c r="K781" s="274"/>
      <c r="M781" s="273"/>
      <c r="N781" s="273"/>
      <c r="O781" s="273"/>
      <c r="P781" s="273"/>
      <c r="Q781" s="273"/>
      <c r="R781" s="273"/>
      <c r="S781" s="273"/>
      <c r="T781" s="276"/>
      <c r="U781" s="276"/>
      <c r="V781" s="276"/>
      <c r="W781" s="276"/>
    </row>
    <row r="782" spans="1:23" x14ac:dyDescent="0.2">
      <c r="A782" s="274"/>
      <c r="B782" s="274"/>
      <c r="C782" s="274"/>
      <c r="D782" s="274"/>
      <c r="E782" s="274"/>
      <c r="F782" s="274"/>
      <c r="G782" s="274"/>
      <c r="H782" s="274"/>
      <c r="I782" s="274"/>
      <c r="J782" s="274"/>
      <c r="K782" s="274"/>
      <c r="M782" s="273"/>
      <c r="N782" s="273"/>
      <c r="O782" s="273"/>
      <c r="P782" s="273"/>
      <c r="Q782" s="273"/>
      <c r="R782" s="273"/>
      <c r="S782" s="273"/>
      <c r="T782" s="276"/>
      <c r="U782" s="276"/>
      <c r="V782" s="276"/>
      <c r="W782" s="276"/>
    </row>
    <row r="783" spans="1:23" x14ac:dyDescent="0.2">
      <c r="A783" s="274"/>
      <c r="B783" s="274"/>
      <c r="C783" s="274"/>
      <c r="D783" s="274"/>
      <c r="E783" s="274"/>
      <c r="F783" s="274"/>
      <c r="G783" s="274"/>
      <c r="H783" s="274"/>
      <c r="I783" s="274"/>
      <c r="J783" s="274"/>
      <c r="K783" s="274"/>
      <c r="M783" s="273"/>
      <c r="N783" s="273"/>
      <c r="O783" s="273"/>
      <c r="P783" s="273"/>
      <c r="Q783" s="273"/>
      <c r="R783" s="273"/>
      <c r="S783" s="273"/>
      <c r="T783" s="276"/>
      <c r="U783" s="276"/>
      <c r="V783" s="276"/>
      <c r="W783" s="276"/>
    </row>
    <row r="784" spans="1:23" x14ac:dyDescent="0.2">
      <c r="A784" s="274"/>
      <c r="B784" s="274"/>
      <c r="C784" s="274"/>
      <c r="D784" s="274"/>
      <c r="E784" s="274"/>
      <c r="F784" s="274"/>
      <c r="G784" s="274"/>
      <c r="H784" s="274"/>
      <c r="I784" s="274"/>
      <c r="J784" s="274"/>
      <c r="K784" s="274"/>
      <c r="M784" s="273"/>
      <c r="N784" s="273"/>
      <c r="O784" s="273"/>
      <c r="P784" s="273"/>
      <c r="Q784" s="273"/>
      <c r="R784" s="273"/>
      <c r="S784" s="273"/>
      <c r="T784" s="276"/>
      <c r="U784" s="276"/>
      <c r="V784" s="276"/>
      <c r="W784" s="276"/>
    </row>
    <row r="785" spans="1:23" x14ac:dyDescent="0.2">
      <c r="A785" s="274"/>
      <c r="B785" s="274"/>
      <c r="C785" s="274"/>
      <c r="D785" s="274"/>
      <c r="E785" s="274"/>
      <c r="F785" s="274"/>
      <c r="G785" s="274"/>
      <c r="H785" s="274"/>
      <c r="I785" s="274"/>
      <c r="J785" s="274"/>
      <c r="K785" s="274"/>
      <c r="M785" s="273"/>
      <c r="N785" s="273"/>
      <c r="O785" s="273"/>
      <c r="P785" s="273"/>
      <c r="Q785" s="273"/>
      <c r="R785" s="273"/>
      <c r="S785" s="273"/>
      <c r="T785" s="276"/>
      <c r="U785" s="276"/>
      <c r="V785" s="276"/>
      <c r="W785" s="276"/>
    </row>
    <row r="786" spans="1:23" x14ac:dyDescent="0.2">
      <c r="A786" s="274"/>
      <c r="B786" s="274"/>
      <c r="C786" s="274"/>
      <c r="D786" s="274"/>
      <c r="E786" s="274"/>
      <c r="F786" s="274"/>
      <c r="G786" s="274"/>
      <c r="H786" s="274"/>
      <c r="I786" s="274"/>
      <c r="J786" s="274"/>
      <c r="K786" s="274"/>
      <c r="M786" s="273"/>
      <c r="N786" s="273"/>
      <c r="O786" s="273"/>
      <c r="P786" s="273"/>
      <c r="Q786" s="273"/>
      <c r="R786" s="273"/>
      <c r="S786" s="273"/>
      <c r="T786" s="276"/>
      <c r="U786" s="276"/>
      <c r="V786" s="276"/>
      <c r="W786" s="276"/>
    </row>
    <row r="787" spans="1:23" x14ac:dyDescent="0.2">
      <c r="A787" s="274"/>
      <c r="B787" s="274"/>
      <c r="C787" s="274"/>
      <c r="D787" s="274"/>
      <c r="E787" s="274"/>
      <c r="F787" s="274"/>
      <c r="G787" s="274"/>
      <c r="H787" s="274"/>
      <c r="I787" s="274"/>
      <c r="J787" s="274"/>
      <c r="K787" s="274"/>
      <c r="M787" s="273"/>
      <c r="N787" s="273"/>
      <c r="O787" s="273"/>
      <c r="P787" s="273"/>
      <c r="Q787" s="273"/>
      <c r="R787" s="273"/>
      <c r="S787" s="273"/>
      <c r="T787" s="276"/>
      <c r="U787" s="276"/>
      <c r="V787" s="276"/>
      <c r="W787" s="276"/>
    </row>
    <row r="788" spans="1:23" x14ac:dyDescent="0.2">
      <c r="A788" s="274"/>
      <c r="B788" s="274"/>
      <c r="C788" s="274"/>
      <c r="D788" s="274"/>
      <c r="E788" s="274"/>
      <c r="F788" s="274"/>
      <c r="G788" s="274"/>
      <c r="H788" s="274"/>
      <c r="I788" s="274"/>
      <c r="J788" s="274"/>
      <c r="K788" s="274"/>
      <c r="M788" s="273"/>
      <c r="N788" s="273"/>
      <c r="O788" s="273"/>
      <c r="P788" s="273"/>
      <c r="Q788" s="273"/>
      <c r="R788" s="273"/>
      <c r="S788" s="273"/>
      <c r="T788" s="276"/>
      <c r="U788" s="276"/>
      <c r="V788" s="276"/>
      <c r="W788" s="276"/>
    </row>
    <row r="789" spans="1:23" x14ac:dyDescent="0.2">
      <c r="A789" s="274"/>
      <c r="B789" s="274"/>
      <c r="C789" s="274"/>
      <c r="D789" s="274"/>
      <c r="E789" s="274"/>
      <c r="F789" s="274"/>
      <c r="G789" s="274"/>
      <c r="H789" s="274"/>
      <c r="I789" s="274"/>
      <c r="J789" s="274"/>
      <c r="K789" s="274"/>
      <c r="M789" s="273"/>
      <c r="N789" s="273"/>
      <c r="O789" s="273"/>
      <c r="P789" s="273"/>
      <c r="Q789" s="273"/>
      <c r="R789" s="273"/>
      <c r="S789" s="273"/>
      <c r="T789" s="276"/>
      <c r="U789" s="276"/>
      <c r="V789" s="276"/>
      <c r="W789" s="276"/>
    </row>
    <row r="790" spans="1:23" x14ac:dyDescent="0.2">
      <c r="A790" s="274"/>
      <c r="B790" s="274"/>
      <c r="C790" s="274"/>
      <c r="D790" s="274"/>
      <c r="E790" s="274"/>
      <c r="F790" s="274"/>
      <c r="G790" s="274"/>
      <c r="H790" s="274"/>
      <c r="I790" s="274"/>
      <c r="J790" s="274"/>
      <c r="K790" s="274"/>
      <c r="M790" s="273"/>
      <c r="N790" s="273"/>
      <c r="O790" s="273"/>
      <c r="P790" s="273"/>
      <c r="Q790" s="273"/>
      <c r="R790" s="273"/>
      <c r="S790" s="273"/>
      <c r="T790" s="276"/>
      <c r="U790" s="276"/>
      <c r="V790" s="276"/>
      <c r="W790" s="276"/>
    </row>
    <row r="791" spans="1:23" x14ac:dyDescent="0.2">
      <c r="A791" s="274"/>
      <c r="B791" s="274"/>
      <c r="C791" s="274"/>
      <c r="D791" s="274"/>
      <c r="E791" s="274"/>
      <c r="F791" s="274"/>
      <c r="G791" s="274"/>
      <c r="H791" s="274"/>
      <c r="I791" s="274"/>
      <c r="J791" s="274"/>
      <c r="K791" s="274"/>
      <c r="M791" s="273"/>
      <c r="N791" s="273"/>
      <c r="O791" s="273"/>
      <c r="P791" s="273"/>
      <c r="Q791" s="273"/>
      <c r="R791" s="273"/>
      <c r="S791" s="273"/>
      <c r="T791" s="276"/>
      <c r="U791" s="276"/>
      <c r="V791" s="276"/>
      <c r="W791" s="276"/>
    </row>
    <row r="792" spans="1:23" x14ac:dyDescent="0.2">
      <c r="A792" s="274"/>
      <c r="B792" s="274"/>
      <c r="C792" s="274"/>
      <c r="D792" s="274"/>
      <c r="E792" s="274"/>
      <c r="F792" s="274"/>
      <c r="G792" s="274"/>
      <c r="H792" s="274"/>
      <c r="I792" s="274"/>
      <c r="J792" s="274"/>
      <c r="K792" s="274"/>
      <c r="M792" s="273"/>
      <c r="N792" s="273"/>
      <c r="O792" s="273"/>
      <c r="P792" s="273"/>
      <c r="Q792" s="273"/>
      <c r="R792" s="273"/>
      <c r="S792" s="273"/>
      <c r="T792" s="276"/>
      <c r="U792" s="276"/>
      <c r="V792" s="276"/>
      <c r="W792" s="276"/>
    </row>
    <row r="793" spans="1:23" x14ac:dyDescent="0.2">
      <c r="A793" s="274"/>
      <c r="B793" s="274"/>
      <c r="C793" s="274"/>
      <c r="D793" s="274"/>
      <c r="E793" s="274"/>
      <c r="F793" s="274"/>
      <c r="G793" s="274"/>
      <c r="H793" s="274"/>
      <c r="I793" s="274"/>
      <c r="J793" s="274"/>
      <c r="K793" s="274"/>
      <c r="M793" s="273"/>
      <c r="N793" s="273"/>
      <c r="O793" s="273"/>
      <c r="P793" s="273"/>
      <c r="Q793" s="273"/>
      <c r="R793" s="273"/>
      <c r="S793" s="273"/>
      <c r="T793" s="276"/>
      <c r="U793" s="276"/>
      <c r="V793" s="276"/>
      <c r="W793" s="276"/>
    </row>
    <row r="794" spans="1:23" x14ac:dyDescent="0.2">
      <c r="A794" s="274"/>
      <c r="B794" s="274"/>
      <c r="C794" s="274"/>
      <c r="D794" s="274"/>
      <c r="E794" s="274"/>
      <c r="F794" s="274"/>
      <c r="G794" s="274"/>
      <c r="H794" s="274"/>
      <c r="I794" s="274"/>
      <c r="J794" s="274"/>
      <c r="K794" s="274"/>
      <c r="M794" s="273"/>
      <c r="N794" s="273"/>
      <c r="O794" s="273"/>
      <c r="P794" s="273"/>
      <c r="Q794" s="273"/>
      <c r="R794" s="273"/>
      <c r="S794" s="273"/>
      <c r="T794" s="276"/>
      <c r="U794" s="276"/>
      <c r="V794" s="276"/>
      <c r="W794" s="276"/>
    </row>
    <row r="795" spans="1:23" x14ac:dyDescent="0.2">
      <c r="A795" s="274"/>
      <c r="B795" s="274"/>
      <c r="C795" s="274"/>
      <c r="D795" s="274"/>
      <c r="E795" s="274"/>
      <c r="F795" s="274"/>
      <c r="G795" s="274"/>
      <c r="H795" s="274"/>
      <c r="I795" s="274"/>
      <c r="J795" s="274"/>
      <c r="K795" s="274"/>
      <c r="M795" s="273"/>
      <c r="N795" s="273"/>
      <c r="O795" s="273"/>
      <c r="P795" s="273"/>
      <c r="Q795" s="273"/>
      <c r="R795" s="273"/>
      <c r="S795" s="273"/>
      <c r="T795" s="276"/>
      <c r="U795" s="276"/>
      <c r="V795" s="276"/>
      <c r="W795" s="276"/>
    </row>
    <row r="796" spans="1:23" x14ac:dyDescent="0.2">
      <c r="A796" s="274"/>
      <c r="B796" s="274"/>
      <c r="C796" s="274"/>
      <c r="D796" s="274"/>
      <c r="E796" s="274"/>
      <c r="F796" s="274"/>
      <c r="G796" s="274"/>
      <c r="H796" s="274"/>
      <c r="I796" s="274"/>
      <c r="J796" s="274"/>
      <c r="K796" s="274"/>
      <c r="M796" s="273"/>
      <c r="N796" s="273"/>
      <c r="O796" s="273"/>
      <c r="P796" s="273"/>
      <c r="Q796" s="273"/>
      <c r="R796" s="273"/>
      <c r="S796" s="273"/>
      <c r="T796" s="276"/>
      <c r="U796" s="276"/>
      <c r="V796" s="276"/>
      <c r="W796" s="276"/>
    </row>
    <row r="797" spans="1:23" x14ac:dyDescent="0.2">
      <c r="A797" s="274"/>
      <c r="B797" s="274"/>
      <c r="C797" s="274"/>
      <c r="D797" s="274"/>
      <c r="E797" s="274"/>
      <c r="F797" s="274"/>
      <c r="G797" s="274"/>
      <c r="H797" s="274"/>
      <c r="I797" s="274"/>
      <c r="J797" s="274"/>
      <c r="K797" s="274"/>
      <c r="M797" s="273"/>
      <c r="N797" s="273"/>
      <c r="O797" s="273"/>
      <c r="P797" s="273"/>
      <c r="Q797" s="273"/>
      <c r="R797" s="273"/>
      <c r="S797" s="273"/>
      <c r="T797" s="276"/>
      <c r="U797" s="276"/>
      <c r="V797" s="276"/>
      <c r="W797" s="276"/>
    </row>
    <row r="798" spans="1:23" x14ac:dyDescent="0.2">
      <c r="A798" s="274"/>
      <c r="B798" s="274"/>
      <c r="C798" s="274"/>
      <c r="D798" s="274"/>
      <c r="E798" s="274"/>
      <c r="F798" s="274"/>
      <c r="G798" s="274"/>
      <c r="H798" s="274"/>
      <c r="I798" s="274"/>
      <c r="J798" s="274"/>
      <c r="K798" s="274"/>
      <c r="M798" s="273"/>
      <c r="N798" s="273"/>
      <c r="O798" s="273"/>
      <c r="P798" s="273"/>
      <c r="Q798" s="273"/>
      <c r="R798" s="273"/>
      <c r="S798" s="273"/>
      <c r="T798" s="276"/>
      <c r="U798" s="276"/>
      <c r="V798" s="276"/>
      <c r="W798" s="276"/>
    </row>
    <row r="799" spans="1:23" x14ac:dyDescent="0.2">
      <c r="A799" s="274"/>
      <c r="B799" s="274"/>
      <c r="C799" s="274"/>
      <c r="D799" s="274"/>
      <c r="E799" s="274"/>
      <c r="F799" s="274"/>
      <c r="G799" s="274"/>
      <c r="H799" s="274"/>
      <c r="I799" s="274"/>
      <c r="J799" s="274"/>
      <c r="K799" s="274"/>
      <c r="M799" s="273"/>
      <c r="N799" s="273"/>
      <c r="O799" s="273"/>
      <c r="P799" s="273"/>
      <c r="Q799" s="273"/>
      <c r="R799" s="273"/>
      <c r="S799" s="273"/>
      <c r="T799" s="276"/>
      <c r="U799" s="276"/>
      <c r="V799" s="276"/>
      <c r="W799" s="276"/>
    </row>
    <row r="800" spans="1:23" x14ac:dyDescent="0.2">
      <c r="A800" s="274"/>
      <c r="B800" s="274"/>
      <c r="C800" s="274"/>
      <c r="D800" s="274"/>
      <c r="E800" s="274"/>
      <c r="F800" s="274"/>
      <c r="G800" s="274"/>
      <c r="H800" s="274"/>
      <c r="I800" s="274"/>
      <c r="J800" s="274"/>
      <c r="K800" s="274"/>
      <c r="M800" s="273"/>
      <c r="N800" s="273"/>
      <c r="O800" s="273"/>
      <c r="P800" s="273"/>
      <c r="Q800" s="273"/>
      <c r="R800" s="273"/>
      <c r="S800" s="273"/>
      <c r="T800" s="276"/>
      <c r="U800" s="276"/>
      <c r="V800" s="276"/>
      <c r="W800" s="276"/>
    </row>
    <row r="801" spans="1:23" x14ac:dyDescent="0.2">
      <c r="A801" s="274"/>
      <c r="B801" s="274"/>
      <c r="C801" s="274"/>
      <c r="D801" s="274"/>
      <c r="E801" s="274"/>
      <c r="F801" s="274"/>
      <c r="G801" s="274"/>
      <c r="H801" s="274"/>
      <c r="I801" s="274"/>
      <c r="J801" s="274"/>
      <c r="K801" s="274"/>
      <c r="M801" s="273"/>
      <c r="N801" s="273"/>
      <c r="O801" s="273"/>
      <c r="P801" s="273"/>
      <c r="Q801" s="273"/>
      <c r="R801" s="273"/>
      <c r="S801" s="273"/>
      <c r="T801" s="276"/>
      <c r="U801" s="276"/>
      <c r="V801" s="276"/>
      <c r="W801" s="276"/>
    </row>
    <row r="802" spans="1:23" x14ac:dyDescent="0.2">
      <c r="A802" s="274"/>
      <c r="B802" s="274"/>
      <c r="C802" s="274"/>
      <c r="D802" s="274"/>
      <c r="E802" s="274"/>
      <c r="F802" s="274"/>
      <c r="G802" s="274"/>
      <c r="H802" s="274"/>
      <c r="I802" s="274"/>
      <c r="J802" s="274"/>
      <c r="K802" s="274"/>
      <c r="M802" s="273"/>
      <c r="N802" s="273"/>
      <c r="O802" s="273"/>
      <c r="P802" s="273"/>
      <c r="Q802" s="273"/>
      <c r="R802" s="273"/>
      <c r="S802" s="273"/>
      <c r="T802" s="276"/>
      <c r="U802" s="276"/>
      <c r="V802" s="276"/>
      <c r="W802" s="276"/>
    </row>
    <row r="803" spans="1:23" x14ac:dyDescent="0.2">
      <c r="A803" s="274"/>
      <c r="B803" s="274"/>
      <c r="C803" s="274"/>
      <c r="D803" s="274"/>
      <c r="E803" s="274"/>
      <c r="F803" s="274"/>
      <c r="G803" s="274"/>
      <c r="H803" s="274"/>
      <c r="I803" s="274"/>
      <c r="J803" s="274"/>
      <c r="K803" s="274"/>
      <c r="M803" s="273"/>
      <c r="N803" s="273"/>
      <c r="O803" s="273"/>
      <c r="P803" s="273"/>
      <c r="Q803" s="273"/>
      <c r="R803" s="273"/>
      <c r="S803" s="273"/>
      <c r="T803" s="276"/>
      <c r="U803" s="276"/>
      <c r="V803" s="276"/>
      <c r="W803" s="276"/>
    </row>
    <row r="804" spans="1:23" x14ac:dyDescent="0.2">
      <c r="A804" s="274"/>
      <c r="B804" s="274"/>
      <c r="C804" s="274"/>
      <c r="D804" s="274"/>
      <c r="E804" s="274"/>
      <c r="F804" s="274"/>
      <c r="G804" s="274"/>
      <c r="H804" s="274"/>
      <c r="I804" s="274"/>
      <c r="J804" s="274"/>
      <c r="K804" s="274"/>
      <c r="M804" s="273"/>
      <c r="N804" s="273"/>
      <c r="O804" s="273"/>
      <c r="P804" s="273"/>
      <c r="Q804" s="273"/>
      <c r="R804" s="273"/>
      <c r="S804" s="273"/>
      <c r="T804" s="276"/>
      <c r="U804" s="276"/>
      <c r="V804" s="276"/>
      <c r="W804" s="276"/>
    </row>
    <row r="805" spans="1:23" x14ac:dyDescent="0.2">
      <c r="A805" s="274"/>
      <c r="B805" s="274"/>
      <c r="C805" s="274"/>
      <c r="D805" s="274"/>
      <c r="E805" s="274"/>
      <c r="F805" s="274"/>
      <c r="G805" s="274"/>
      <c r="H805" s="274"/>
      <c r="I805" s="274"/>
      <c r="J805" s="274"/>
      <c r="K805" s="274"/>
      <c r="M805" s="273"/>
      <c r="N805" s="273"/>
      <c r="O805" s="273"/>
      <c r="P805" s="273"/>
      <c r="Q805" s="273"/>
      <c r="R805" s="273"/>
      <c r="S805" s="273"/>
      <c r="T805" s="276"/>
      <c r="U805" s="276"/>
      <c r="V805" s="276"/>
      <c r="W805" s="276"/>
    </row>
    <row r="806" spans="1:23" x14ac:dyDescent="0.2">
      <c r="A806" s="274"/>
      <c r="B806" s="274"/>
      <c r="C806" s="274"/>
      <c r="D806" s="274"/>
      <c r="E806" s="274"/>
      <c r="F806" s="274"/>
      <c r="G806" s="274"/>
      <c r="H806" s="274"/>
      <c r="I806" s="274"/>
      <c r="J806" s="274"/>
      <c r="K806" s="274"/>
      <c r="M806" s="273"/>
      <c r="N806" s="273"/>
      <c r="O806" s="273"/>
      <c r="P806" s="273"/>
      <c r="Q806" s="273"/>
      <c r="R806" s="273"/>
      <c r="S806" s="273"/>
      <c r="T806" s="276"/>
      <c r="U806" s="276"/>
      <c r="V806" s="276"/>
      <c r="W806" s="276"/>
    </row>
    <row r="807" spans="1:23" x14ac:dyDescent="0.2">
      <c r="A807" s="274"/>
      <c r="B807" s="274"/>
      <c r="C807" s="274"/>
      <c r="D807" s="274"/>
      <c r="E807" s="274"/>
      <c r="F807" s="274"/>
      <c r="G807" s="274"/>
      <c r="H807" s="274"/>
      <c r="I807" s="274"/>
      <c r="J807" s="274"/>
      <c r="K807" s="274"/>
      <c r="M807" s="273"/>
      <c r="N807" s="273"/>
      <c r="O807" s="273"/>
      <c r="P807" s="273"/>
      <c r="Q807" s="273"/>
      <c r="R807" s="273"/>
      <c r="S807" s="273"/>
      <c r="T807" s="276"/>
      <c r="U807" s="276"/>
      <c r="V807" s="276"/>
      <c r="W807" s="276"/>
    </row>
    <row r="808" spans="1:23" x14ac:dyDescent="0.2">
      <c r="A808" s="274"/>
      <c r="B808" s="274"/>
      <c r="C808" s="274"/>
      <c r="D808" s="274"/>
      <c r="E808" s="274"/>
      <c r="F808" s="274"/>
      <c r="G808" s="274"/>
      <c r="H808" s="274"/>
      <c r="I808" s="274"/>
      <c r="J808" s="274"/>
      <c r="K808" s="274"/>
      <c r="M808" s="273"/>
      <c r="N808" s="273"/>
      <c r="O808" s="273"/>
      <c r="P808" s="273"/>
      <c r="Q808" s="273"/>
      <c r="R808" s="273"/>
      <c r="S808" s="273"/>
      <c r="T808" s="276"/>
      <c r="U808" s="276"/>
      <c r="V808" s="276"/>
      <c r="W808" s="276"/>
    </row>
    <row r="809" spans="1:23" x14ac:dyDescent="0.2">
      <c r="A809" s="274"/>
      <c r="B809" s="274"/>
      <c r="C809" s="274"/>
      <c r="D809" s="274"/>
      <c r="E809" s="274"/>
      <c r="F809" s="274"/>
      <c r="G809" s="274"/>
      <c r="H809" s="274"/>
      <c r="I809" s="274"/>
      <c r="J809" s="274"/>
      <c r="K809" s="274"/>
      <c r="M809" s="273"/>
      <c r="N809" s="273"/>
      <c r="O809" s="273"/>
      <c r="P809" s="273"/>
      <c r="Q809" s="273"/>
      <c r="R809" s="273"/>
      <c r="S809" s="273"/>
      <c r="T809" s="276"/>
      <c r="U809" s="276"/>
      <c r="V809" s="276"/>
      <c r="W809" s="276"/>
    </row>
    <row r="810" spans="1:23" x14ac:dyDescent="0.2">
      <c r="A810" s="274"/>
      <c r="B810" s="274"/>
      <c r="C810" s="274"/>
      <c r="D810" s="274"/>
      <c r="E810" s="274"/>
      <c r="F810" s="274"/>
      <c r="G810" s="274"/>
      <c r="H810" s="274"/>
      <c r="I810" s="274"/>
      <c r="J810" s="274"/>
      <c r="K810" s="274"/>
      <c r="M810" s="273"/>
      <c r="N810" s="273"/>
      <c r="O810" s="273"/>
      <c r="P810" s="273"/>
      <c r="Q810" s="273"/>
      <c r="R810" s="273"/>
      <c r="S810" s="273"/>
      <c r="T810" s="276"/>
      <c r="U810" s="276"/>
      <c r="V810" s="276"/>
      <c r="W810" s="276"/>
    </row>
    <row r="811" spans="1:23" x14ac:dyDescent="0.2">
      <c r="A811" s="274"/>
      <c r="B811" s="274"/>
      <c r="C811" s="274"/>
      <c r="D811" s="274"/>
      <c r="E811" s="274"/>
      <c r="F811" s="274"/>
      <c r="G811" s="274"/>
      <c r="H811" s="274"/>
      <c r="I811" s="274"/>
      <c r="J811" s="274"/>
      <c r="K811" s="274"/>
      <c r="M811" s="273"/>
      <c r="N811" s="273"/>
      <c r="O811" s="273"/>
      <c r="P811" s="273"/>
      <c r="Q811" s="273"/>
      <c r="R811" s="273"/>
      <c r="S811" s="273"/>
      <c r="T811" s="276"/>
      <c r="U811" s="276"/>
      <c r="V811" s="276"/>
      <c r="W811" s="276"/>
    </row>
    <row r="812" spans="1:23" x14ac:dyDescent="0.2">
      <c r="A812" s="274"/>
      <c r="B812" s="274"/>
      <c r="C812" s="274"/>
      <c r="D812" s="274"/>
      <c r="E812" s="274"/>
      <c r="F812" s="274"/>
      <c r="G812" s="274"/>
      <c r="H812" s="274"/>
      <c r="I812" s="274"/>
      <c r="J812" s="274"/>
      <c r="K812" s="274"/>
      <c r="M812" s="273"/>
      <c r="N812" s="273"/>
      <c r="O812" s="273"/>
      <c r="P812" s="273"/>
      <c r="Q812" s="273"/>
      <c r="R812" s="273"/>
      <c r="S812" s="273"/>
      <c r="T812" s="276"/>
      <c r="U812" s="276"/>
      <c r="V812" s="276"/>
      <c r="W812" s="276"/>
    </row>
    <row r="813" spans="1:23" x14ac:dyDescent="0.2">
      <c r="A813" s="274"/>
      <c r="B813" s="274"/>
      <c r="C813" s="274"/>
      <c r="D813" s="274"/>
      <c r="E813" s="274"/>
      <c r="F813" s="274"/>
      <c r="G813" s="274"/>
      <c r="H813" s="274"/>
      <c r="I813" s="274"/>
      <c r="J813" s="274"/>
      <c r="K813" s="274"/>
      <c r="M813" s="273"/>
      <c r="N813" s="273"/>
      <c r="O813" s="273"/>
      <c r="P813" s="273"/>
      <c r="Q813" s="273"/>
      <c r="R813" s="273"/>
      <c r="S813" s="273"/>
      <c r="T813" s="276"/>
      <c r="U813" s="276"/>
      <c r="V813" s="276"/>
      <c r="W813" s="276"/>
    </row>
    <row r="814" spans="1:23" x14ac:dyDescent="0.2">
      <c r="A814" s="274"/>
      <c r="B814" s="274"/>
      <c r="C814" s="274"/>
      <c r="D814" s="274"/>
      <c r="E814" s="274"/>
      <c r="F814" s="274"/>
      <c r="G814" s="274"/>
      <c r="H814" s="274"/>
      <c r="I814" s="274"/>
      <c r="J814" s="274"/>
      <c r="K814" s="274"/>
      <c r="M814" s="273"/>
      <c r="N814" s="273"/>
      <c r="O814" s="273"/>
      <c r="P814" s="273"/>
      <c r="Q814" s="273"/>
      <c r="R814" s="273"/>
      <c r="S814" s="273"/>
      <c r="T814" s="276"/>
      <c r="U814" s="276"/>
      <c r="V814" s="276"/>
      <c r="W814" s="276"/>
    </row>
    <row r="815" spans="1:23" x14ac:dyDescent="0.2">
      <c r="A815" s="274"/>
      <c r="B815" s="274"/>
      <c r="C815" s="274"/>
      <c r="D815" s="274"/>
      <c r="E815" s="274"/>
      <c r="F815" s="274"/>
      <c r="G815" s="274"/>
      <c r="H815" s="274"/>
      <c r="I815" s="274"/>
      <c r="J815" s="274"/>
      <c r="K815" s="274"/>
      <c r="M815" s="273"/>
      <c r="N815" s="273"/>
      <c r="O815" s="273"/>
      <c r="P815" s="273"/>
      <c r="Q815" s="273"/>
      <c r="R815" s="273"/>
      <c r="S815" s="273"/>
      <c r="T815" s="276"/>
      <c r="U815" s="276"/>
      <c r="V815" s="276"/>
      <c r="W815" s="276"/>
    </row>
    <row r="816" spans="1:23" x14ac:dyDescent="0.2">
      <c r="A816" s="274"/>
      <c r="B816" s="274"/>
      <c r="C816" s="274"/>
      <c r="D816" s="274"/>
      <c r="E816" s="274"/>
      <c r="F816" s="274"/>
      <c r="G816" s="274"/>
      <c r="H816" s="274"/>
      <c r="I816" s="274"/>
      <c r="J816" s="274"/>
      <c r="K816" s="274"/>
      <c r="M816" s="273"/>
      <c r="N816" s="273"/>
      <c r="O816" s="273"/>
      <c r="P816" s="273"/>
      <c r="Q816" s="273"/>
      <c r="R816" s="273"/>
      <c r="S816" s="273"/>
      <c r="T816" s="276"/>
      <c r="U816" s="276"/>
      <c r="V816" s="276"/>
      <c r="W816" s="276"/>
    </row>
    <row r="817" spans="1:23" x14ac:dyDescent="0.2">
      <c r="A817" s="274"/>
      <c r="B817" s="274"/>
      <c r="C817" s="274"/>
      <c r="D817" s="274"/>
      <c r="E817" s="274"/>
      <c r="F817" s="274"/>
      <c r="G817" s="274"/>
      <c r="H817" s="274"/>
      <c r="I817" s="274"/>
      <c r="J817" s="274"/>
      <c r="K817" s="274"/>
      <c r="M817" s="273"/>
      <c r="N817" s="273"/>
      <c r="O817" s="273"/>
      <c r="P817" s="273"/>
      <c r="Q817" s="273"/>
      <c r="R817" s="273"/>
      <c r="S817" s="273"/>
      <c r="T817" s="276"/>
      <c r="U817" s="276"/>
      <c r="V817" s="276"/>
      <c r="W817" s="276"/>
    </row>
    <row r="818" spans="1:23" x14ac:dyDescent="0.2">
      <c r="A818" s="274"/>
      <c r="B818" s="274"/>
      <c r="C818" s="274"/>
      <c r="D818" s="274"/>
      <c r="E818" s="274"/>
      <c r="F818" s="274"/>
      <c r="G818" s="274"/>
      <c r="H818" s="274"/>
      <c r="I818" s="274"/>
      <c r="J818" s="274"/>
      <c r="K818" s="274"/>
      <c r="M818" s="273"/>
      <c r="N818" s="273"/>
      <c r="O818" s="273"/>
      <c r="P818" s="273"/>
      <c r="Q818" s="273"/>
      <c r="R818" s="273"/>
      <c r="S818" s="273"/>
      <c r="T818" s="276"/>
      <c r="U818" s="276"/>
      <c r="V818" s="276"/>
      <c r="W818" s="276"/>
    </row>
    <row r="819" spans="1:23" x14ac:dyDescent="0.2">
      <c r="A819" s="274"/>
      <c r="B819" s="274"/>
      <c r="C819" s="274"/>
      <c r="D819" s="274"/>
      <c r="E819" s="274"/>
      <c r="F819" s="274"/>
      <c r="G819" s="274"/>
      <c r="H819" s="274"/>
      <c r="I819" s="274"/>
      <c r="J819" s="274"/>
      <c r="K819" s="274"/>
      <c r="M819" s="273"/>
      <c r="N819" s="273"/>
      <c r="O819" s="273"/>
      <c r="P819" s="273"/>
      <c r="Q819" s="273"/>
      <c r="R819" s="273"/>
      <c r="S819" s="273"/>
      <c r="T819" s="276"/>
      <c r="U819" s="276"/>
      <c r="V819" s="276"/>
      <c r="W819" s="276"/>
    </row>
    <row r="820" spans="1:23" x14ac:dyDescent="0.2">
      <c r="A820" s="274"/>
      <c r="B820" s="274"/>
      <c r="C820" s="274"/>
      <c r="D820" s="274"/>
      <c r="E820" s="274"/>
      <c r="F820" s="274"/>
      <c r="G820" s="274"/>
      <c r="H820" s="274"/>
      <c r="I820" s="274"/>
      <c r="J820" s="274"/>
      <c r="K820" s="274"/>
      <c r="M820" s="273"/>
      <c r="N820" s="273"/>
      <c r="O820" s="273"/>
      <c r="P820" s="273"/>
      <c r="Q820" s="273"/>
      <c r="R820" s="273"/>
      <c r="S820" s="273"/>
      <c r="T820" s="276"/>
      <c r="U820" s="276"/>
      <c r="V820" s="276"/>
      <c r="W820" s="276"/>
    </row>
    <row r="821" spans="1:23" x14ac:dyDescent="0.2">
      <c r="A821" s="274"/>
      <c r="B821" s="274"/>
      <c r="C821" s="274"/>
      <c r="D821" s="274"/>
      <c r="E821" s="274"/>
      <c r="F821" s="274"/>
      <c r="G821" s="274"/>
      <c r="H821" s="274"/>
      <c r="I821" s="274"/>
      <c r="J821" s="274"/>
      <c r="K821" s="274"/>
      <c r="M821" s="273"/>
      <c r="N821" s="273"/>
      <c r="O821" s="273"/>
      <c r="P821" s="273"/>
      <c r="Q821" s="273"/>
      <c r="R821" s="273"/>
      <c r="S821" s="273"/>
      <c r="T821" s="276"/>
      <c r="U821" s="276"/>
      <c r="V821" s="276"/>
      <c r="W821" s="276"/>
    </row>
    <row r="822" spans="1:23" x14ac:dyDescent="0.2">
      <c r="A822" s="274"/>
      <c r="B822" s="274"/>
      <c r="C822" s="274"/>
      <c r="D822" s="274"/>
      <c r="E822" s="274"/>
      <c r="F822" s="274"/>
      <c r="G822" s="274"/>
      <c r="H822" s="274"/>
      <c r="I822" s="274"/>
      <c r="J822" s="274"/>
      <c r="K822" s="274"/>
      <c r="M822" s="273"/>
      <c r="N822" s="273"/>
      <c r="O822" s="273"/>
      <c r="P822" s="273"/>
      <c r="Q822" s="273"/>
      <c r="R822" s="273"/>
      <c r="S822" s="273"/>
      <c r="T822" s="276"/>
      <c r="U822" s="276"/>
      <c r="V822" s="276"/>
      <c r="W822" s="276"/>
    </row>
    <row r="823" spans="1:23" x14ac:dyDescent="0.2">
      <c r="A823" s="274"/>
      <c r="B823" s="274"/>
      <c r="C823" s="274"/>
      <c r="D823" s="274"/>
      <c r="E823" s="274"/>
      <c r="F823" s="274"/>
      <c r="G823" s="274"/>
      <c r="H823" s="274"/>
      <c r="I823" s="274"/>
      <c r="J823" s="274"/>
      <c r="K823" s="274"/>
      <c r="M823" s="273"/>
      <c r="N823" s="273"/>
      <c r="O823" s="273"/>
      <c r="P823" s="273"/>
      <c r="Q823" s="273"/>
      <c r="R823" s="273"/>
      <c r="S823" s="273"/>
      <c r="T823" s="276"/>
      <c r="U823" s="276"/>
      <c r="V823" s="276"/>
      <c r="W823" s="276"/>
    </row>
    <row r="824" spans="1:23" x14ac:dyDescent="0.2">
      <c r="A824" s="274"/>
      <c r="B824" s="274"/>
      <c r="C824" s="274"/>
      <c r="D824" s="274"/>
      <c r="E824" s="274"/>
      <c r="F824" s="274"/>
      <c r="G824" s="274"/>
      <c r="H824" s="274"/>
      <c r="I824" s="274"/>
      <c r="J824" s="274"/>
      <c r="K824" s="274"/>
      <c r="M824" s="273"/>
      <c r="N824" s="273"/>
      <c r="O824" s="273"/>
      <c r="P824" s="273"/>
      <c r="Q824" s="273"/>
      <c r="R824" s="273"/>
      <c r="S824" s="273"/>
      <c r="T824" s="276"/>
      <c r="U824" s="276"/>
      <c r="V824" s="276"/>
      <c r="W824" s="276"/>
    </row>
    <row r="825" spans="1:23" x14ac:dyDescent="0.2">
      <c r="A825" s="274"/>
      <c r="B825" s="274"/>
      <c r="C825" s="274"/>
      <c r="D825" s="274"/>
      <c r="E825" s="274"/>
      <c r="F825" s="274"/>
      <c r="G825" s="274"/>
      <c r="H825" s="274"/>
      <c r="I825" s="274"/>
      <c r="J825" s="274"/>
      <c r="K825" s="274"/>
      <c r="M825" s="273"/>
      <c r="N825" s="273"/>
      <c r="O825" s="273"/>
      <c r="P825" s="273"/>
      <c r="Q825" s="273"/>
      <c r="R825" s="273"/>
      <c r="S825" s="273"/>
      <c r="T825" s="276"/>
      <c r="U825" s="276"/>
      <c r="V825" s="276"/>
      <c r="W825" s="276"/>
    </row>
    <row r="826" spans="1:23" x14ac:dyDescent="0.2">
      <c r="A826" s="274"/>
      <c r="B826" s="274"/>
      <c r="C826" s="274"/>
      <c r="D826" s="274"/>
      <c r="E826" s="274"/>
      <c r="F826" s="274"/>
      <c r="G826" s="274"/>
      <c r="H826" s="274"/>
      <c r="I826" s="274"/>
      <c r="J826" s="274"/>
      <c r="K826" s="274"/>
      <c r="M826" s="273"/>
      <c r="N826" s="273"/>
      <c r="O826" s="273"/>
      <c r="P826" s="273"/>
      <c r="Q826" s="273"/>
      <c r="R826" s="273"/>
      <c r="S826" s="273"/>
      <c r="T826" s="276"/>
      <c r="U826" s="276"/>
      <c r="V826" s="276"/>
      <c r="W826" s="276"/>
    </row>
    <row r="827" spans="1:23" x14ac:dyDescent="0.2">
      <c r="A827" s="274"/>
      <c r="B827" s="274"/>
      <c r="C827" s="274"/>
      <c r="D827" s="274"/>
      <c r="E827" s="274"/>
      <c r="F827" s="274"/>
      <c r="G827" s="274"/>
      <c r="H827" s="274"/>
      <c r="I827" s="274"/>
      <c r="J827" s="274"/>
      <c r="K827" s="274"/>
      <c r="M827" s="273"/>
      <c r="N827" s="273"/>
      <c r="O827" s="273"/>
      <c r="P827" s="273"/>
      <c r="Q827" s="273"/>
      <c r="R827" s="273"/>
      <c r="S827" s="273"/>
      <c r="T827" s="276"/>
      <c r="U827" s="276"/>
      <c r="V827" s="276"/>
      <c r="W827" s="276"/>
    </row>
    <row r="828" spans="1:23" x14ac:dyDescent="0.2">
      <c r="A828" s="274"/>
      <c r="B828" s="274"/>
      <c r="C828" s="274"/>
      <c r="D828" s="274"/>
      <c r="E828" s="274"/>
      <c r="F828" s="274"/>
      <c r="G828" s="274"/>
      <c r="H828" s="274"/>
      <c r="I828" s="274"/>
      <c r="J828" s="274"/>
      <c r="K828" s="274"/>
      <c r="M828" s="273"/>
      <c r="N828" s="273"/>
      <c r="O828" s="273"/>
      <c r="P828" s="273"/>
      <c r="Q828" s="273"/>
      <c r="R828" s="273"/>
      <c r="S828" s="273"/>
      <c r="T828" s="276"/>
      <c r="U828" s="276"/>
      <c r="V828" s="276"/>
      <c r="W828" s="276"/>
    </row>
    <row r="829" spans="1:23" x14ac:dyDescent="0.2">
      <c r="A829" s="274"/>
      <c r="B829" s="274"/>
      <c r="C829" s="274"/>
      <c r="D829" s="274"/>
      <c r="E829" s="274"/>
      <c r="F829" s="274"/>
      <c r="G829" s="274"/>
      <c r="H829" s="274"/>
      <c r="I829" s="274"/>
      <c r="J829" s="274"/>
      <c r="K829" s="274"/>
      <c r="M829" s="273"/>
      <c r="N829" s="273"/>
      <c r="O829" s="273"/>
      <c r="P829" s="273"/>
      <c r="Q829" s="273"/>
      <c r="R829" s="273"/>
      <c r="S829" s="273"/>
      <c r="T829" s="276"/>
      <c r="U829" s="276"/>
      <c r="V829" s="276"/>
      <c r="W829" s="276"/>
    </row>
    <row r="830" spans="1:23" x14ac:dyDescent="0.2">
      <c r="A830" s="274"/>
      <c r="B830" s="274"/>
      <c r="C830" s="274"/>
      <c r="D830" s="274"/>
      <c r="E830" s="274"/>
      <c r="F830" s="274"/>
      <c r="G830" s="274"/>
      <c r="H830" s="274"/>
      <c r="I830" s="274"/>
      <c r="J830" s="274"/>
      <c r="K830" s="274"/>
      <c r="M830" s="273"/>
      <c r="N830" s="273"/>
      <c r="O830" s="273"/>
      <c r="P830" s="273"/>
      <c r="Q830" s="273"/>
      <c r="R830" s="273"/>
      <c r="S830" s="273"/>
      <c r="T830" s="276"/>
      <c r="U830" s="276"/>
      <c r="V830" s="276"/>
      <c r="W830" s="276"/>
    </row>
    <row r="831" spans="1:23" x14ac:dyDescent="0.2">
      <c r="A831" s="274"/>
      <c r="B831" s="274"/>
      <c r="C831" s="274"/>
      <c r="D831" s="274"/>
      <c r="E831" s="274"/>
      <c r="F831" s="274"/>
      <c r="G831" s="274"/>
      <c r="H831" s="274"/>
      <c r="I831" s="274"/>
      <c r="J831" s="274"/>
      <c r="K831" s="274"/>
      <c r="M831" s="273"/>
      <c r="N831" s="273"/>
      <c r="O831" s="273"/>
      <c r="P831" s="273"/>
      <c r="Q831" s="273"/>
      <c r="R831" s="273"/>
      <c r="S831" s="273"/>
      <c r="T831" s="276"/>
      <c r="U831" s="276"/>
      <c r="V831" s="276"/>
      <c r="W831" s="276"/>
    </row>
    <row r="832" spans="1:23" x14ac:dyDescent="0.2">
      <c r="A832" s="274"/>
      <c r="B832" s="274"/>
      <c r="C832" s="274"/>
      <c r="D832" s="274"/>
      <c r="E832" s="274"/>
      <c r="F832" s="274"/>
      <c r="G832" s="274"/>
      <c r="H832" s="274"/>
      <c r="I832" s="274"/>
      <c r="J832" s="274"/>
      <c r="K832" s="274"/>
      <c r="M832" s="273"/>
      <c r="N832" s="273"/>
      <c r="O832" s="273"/>
      <c r="P832" s="273"/>
      <c r="Q832" s="273"/>
      <c r="R832" s="273"/>
      <c r="S832" s="273"/>
      <c r="T832" s="276"/>
      <c r="U832" s="276"/>
      <c r="V832" s="276"/>
      <c r="W832" s="276"/>
    </row>
    <row r="833" spans="1:23" x14ac:dyDescent="0.2">
      <c r="A833" s="274"/>
      <c r="B833" s="274"/>
      <c r="C833" s="274"/>
      <c r="D833" s="274"/>
      <c r="E833" s="274"/>
      <c r="F833" s="274"/>
      <c r="G833" s="274"/>
      <c r="H833" s="274"/>
      <c r="I833" s="274"/>
      <c r="J833" s="274"/>
      <c r="K833" s="274"/>
      <c r="M833" s="273"/>
      <c r="N833" s="273"/>
      <c r="O833" s="273"/>
      <c r="P833" s="273"/>
      <c r="Q833" s="273"/>
      <c r="R833" s="273"/>
      <c r="S833" s="273"/>
      <c r="T833" s="276"/>
      <c r="U833" s="276"/>
      <c r="V833" s="276"/>
      <c r="W833" s="276"/>
    </row>
    <row r="834" spans="1:23" x14ac:dyDescent="0.2">
      <c r="A834" s="274"/>
      <c r="B834" s="274"/>
      <c r="C834" s="274"/>
      <c r="D834" s="274"/>
      <c r="E834" s="274"/>
      <c r="F834" s="274"/>
      <c r="G834" s="274"/>
      <c r="H834" s="274"/>
      <c r="I834" s="274"/>
      <c r="J834" s="274"/>
      <c r="K834" s="274"/>
      <c r="M834" s="273"/>
      <c r="N834" s="273"/>
      <c r="O834" s="273"/>
      <c r="P834" s="273"/>
      <c r="Q834" s="273"/>
      <c r="R834" s="273"/>
      <c r="S834" s="273"/>
      <c r="T834" s="276"/>
      <c r="U834" s="276"/>
      <c r="V834" s="276"/>
      <c r="W834" s="276"/>
    </row>
    <row r="835" spans="1:23" x14ac:dyDescent="0.2">
      <c r="A835" s="274"/>
      <c r="B835" s="274"/>
      <c r="C835" s="274"/>
      <c r="D835" s="274"/>
      <c r="E835" s="274"/>
      <c r="F835" s="274"/>
      <c r="G835" s="274"/>
      <c r="H835" s="274"/>
      <c r="I835" s="274"/>
      <c r="J835" s="274"/>
      <c r="K835" s="274"/>
      <c r="M835" s="273"/>
      <c r="N835" s="273"/>
      <c r="O835" s="273"/>
      <c r="P835" s="273"/>
      <c r="Q835" s="273"/>
      <c r="R835" s="273"/>
      <c r="S835" s="273"/>
      <c r="T835" s="276"/>
      <c r="U835" s="276"/>
      <c r="V835" s="276"/>
      <c r="W835" s="276"/>
    </row>
    <row r="836" spans="1:23" x14ac:dyDescent="0.2">
      <c r="A836" s="274"/>
      <c r="B836" s="274"/>
      <c r="C836" s="274"/>
      <c r="D836" s="274"/>
      <c r="E836" s="274"/>
      <c r="F836" s="274"/>
      <c r="G836" s="274"/>
      <c r="H836" s="274"/>
      <c r="I836" s="274"/>
      <c r="J836" s="274"/>
      <c r="K836" s="274"/>
      <c r="M836" s="273"/>
      <c r="N836" s="273"/>
      <c r="O836" s="273"/>
      <c r="P836" s="273"/>
      <c r="Q836" s="273"/>
      <c r="R836" s="273"/>
      <c r="S836" s="273"/>
      <c r="T836" s="276"/>
      <c r="U836" s="276"/>
      <c r="V836" s="276"/>
      <c r="W836" s="276"/>
    </row>
    <row r="837" spans="1:23" x14ac:dyDescent="0.2">
      <c r="A837" s="274"/>
      <c r="B837" s="274"/>
      <c r="C837" s="274"/>
      <c r="D837" s="274"/>
      <c r="E837" s="274"/>
      <c r="F837" s="274"/>
      <c r="G837" s="274"/>
      <c r="H837" s="274"/>
      <c r="I837" s="274"/>
      <c r="J837" s="274"/>
      <c r="K837" s="274"/>
      <c r="M837" s="273"/>
      <c r="N837" s="273"/>
      <c r="O837" s="273"/>
      <c r="P837" s="273"/>
      <c r="Q837" s="273"/>
      <c r="R837" s="273"/>
      <c r="S837" s="273"/>
      <c r="T837" s="276"/>
      <c r="U837" s="276"/>
      <c r="V837" s="276"/>
      <c r="W837" s="276"/>
    </row>
    <row r="838" spans="1:23" x14ac:dyDescent="0.2">
      <c r="A838" s="274"/>
      <c r="B838" s="274"/>
      <c r="C838" s="274"/>
      <c r="D838" s="274"/>
      <c r="E838" s="274"/>
      <c r="F838" s="274"/>
      <c r="G838" s="274"/>
      <c r="H838" s="274"/>
      <c r="I838" s="274"/>
      <c r="J838" s="274"/>
      <c r="K838" s="274"/>
      <c r="M838" s="273"/>
      <c r="N838" s="273"/>
      <c r="O838" s="273"/>
      <c r="P838" s="273"/>
      <c r="Q838" s="273"/>
      <c r="R838" s="273"/>
      <c r="S838" s="273"/>
      <c r="T838" s="276"/>
      <c r="U838" s="276"/>
      <c r="V838" s="276"/>
      <c r="W838" s="276"/>
    </row>
    <row r="839" spans="1:23" x14ac:dyDescent="0.2">
      <c r="A839" s="274"/>
      <c r="B839" s="274"/>
      <c r="C839" s="274"/>
      <c r="D839" s="274"/>
      <c r="E839" s="274"/>
      <c r="F839" s="274"/>
      <c r="G839" s="274"/>
      <c r="H839" s="274"/>
      <c r="I839" s="274"/>
      <c r="J839" s="274"/>
      <c r="K839" s="274"/>
      <c r="M839" s="273"/>
      <c r="N839" s="273"/>
      <c r="O839" s="273"/>
      <c r="P839" s="273"/>
      <c r="Q839" s="273"/>
      <c r="R839" s="273"/>
      <c r="S839" s="273"/>
      <c r="T839" s="276"/>
      <c r="U839" s="276"/>
      <c r="V839" s="276"/>
      <c r="W839" s="276"/>
    </row>
    <row r="840" spans="1:23" x14ac:dyDescent="0.2">
      <c r="A840" s="274"/>
      <c r="B840" s="274"/>
      <c r="C840" s="274"/>
      <c r="D840" s="274"/>
      <c r="E840" s="274"/>
      <c r="F840" s="274"/>
      <c r="G840" s="274"/>
      <c r="H840" s="274"/>
      <c r="I840" s="274"/>
      <c r="J840" s="274"/>
      <c r="K840" s="274"/>
      <c r="M840" s="273"/>
      <c r="N840" s="273"/>
      <c r="O840" s="273"/>
      <c r="P840" s="273"/>
      <c r="Q840" s="273"/>
      <c r="R840" s="273"/>
      <c r="S840" s="273"/>
      <c r="T840" s="276"/>
      <c r="U840" s="276"/>
      <c r="V840" s="276"/>
      <c r="W840" s="276"/>
    </row>
    <row r="841" spans="1:23" x14ac:dyDescent="0.2">
      <c r="A841" s="274"/>
      <c r="B841" s="274"/>
      <c r="C841" s="274"/>
      <c r="D841" s="274"/>
      <c r="E841" s="274"/>
      <c r="F841" s="274"/>
      <c r="G841" s="274"/>
      <c r="H841" s="274"/>
      <c r="I841" s="274"/>
      <c r="J841" s="274"/>
      <c r="K841" s="274"/>
      <c r="M841" s="273"/>
      <c r="N841" s="273"/>
      <c r="O841" s="273"/>
      <c r="P841" s="273"/>
      <c r="Q841" s="273"/>
      <c r="R841" s="273"/>
      <c r="S841" s="273"/>
      <c r="T841" s="276"/>
      <c r="U841" s="276"/>
      <c r="V841" s="276"/>
      <c r="W841" s="276"/>
    </row>
    <row r="842" spans="1:23" x14ac:dyDescent="0.2">
      <c r="A842" s="274"/>
      <c r="B842" s="274"/>
      <c r="C842" s="274"/>
      <c r="D842" s="274"/>
      <c r="E842" s="274"/>
      <c r="F842" s="274"/>
      <c r="G842" s="274"/>
      <c r="H842" s="274"/>
      <c r="I842" s="274"/>
      <c r="J842" s="274"/>
      <c r="K842" s="274"/>
      <c r="M842" s="273"/>
      <c r="N842" s="273"/>
      <c r="O842" s="273"/>
      <c r="P842" s="273"/>
      <c r="Q842" s="273"/>
      <c r="R842" s="273"/>
      <c r="S842" s="273"/>
      <c r="T842" s="276"/>
      <c r="U842" s="276"/>
      <c r="V842" s="276"/>
      <c r="W842" s="276"/>
    </row>
    <row r="843" spans="1:23" x14ac:dyDescent="0.2">
      <c r="A843" s="274"/>
      <c r="B843" s="274"/>
      <c r="C843" s="274"/>
      <c r="D843" s="274"/>
      <c r="E843" s="274"/>
      <c r="F843" s="274"/>
      <c r="G843" s="274"/>
      <c r="H843" s="274"/>
      <c r="I843" s="274"/>
      <c r="J843" s="274"/>
      <c r="K843" s="274"/>
      <c r="M843" s="273"/>
      <c r="N843" s="273"/>
      <c r="O843" s="273"/>
      <c r="P843" s="273"/>
      <c r="Q843" s="273"/>
      <c r="R843" s="273"/>
      <c r="S843" s="273"/>
      <c r="T843" s="276"/>
      <c r="U843" s="276"/>
      <c r="V843" s="276"/>
      <c r="W843" s="276"/>
    </row>
    <row r="844" spans="1:23" x14ac:dyDescent="0.2">
      <c r="A844" s="274"/>
      <c r="B844" s="274"/>
      <c r="C844" s="274"/>
      <c r="D844" s="274"/>
      <c r="E844" s="274"/>
      <c r="F844" s="274"/>
      <c r="G844" s="274"/>
      <c r="H844" s="274"/>
      <c r="I844" s="274"/>
      <c r="J844" s="274"/>
      <c r="K844" s="274"/>
      <c r="M844" s="273"/>
      <c r="N844" s="273"/>
      <c r="O844" s="273"/>
      <c r="P844" s="273"/>
      <c r="Q844" s="273"/>
      <c r="R844" s="273"/>
      <c r="S844" s="273"/>
      <c r="T844" s="276"/>
      <c r="U844" s="276"/>
      <c r="V844" s="276"/>
      <c r="W844" s="276"/>
    </row>
    <row r="845" spans="1:23" x14ac:dyDescent="0.2">
      <c r="A845" s="274"/>
      <c r="B845" s="274"/>
      <c r="C845" s="274"/>
      <c r="D845" s="274"/>
      <c r="E845" s="274"/>
      <c r="F845" s="274"/>
      <c r="G845" s="274"/>
      <c r="H845" s="274"/>
      <c r="I845" s="274"/>
      <c r="J845" s="274"/>
      <c r="K845" s="274"/>
      <c r="M845" s="273"/>
      <c r="N845" s="273"/>
      <c r="O845" s="273"/>
      <c r="P845" s="273"/>
      <c r="Q845" s="273"/>
      <c r="R845" s="273"/>
      <c r="S845" s="273"/>
      <c r="T845" s="276"/>
      <c r="U845" s="276"/>
      <c r="V845" s="276"/>
      <c r="W845" s="276"/>
    </row>
    <row r="846" spans="1:23" x14ac:dyDescent="0.2">
      <c r="A846" s="274"/>
      <c r="B846" s="274"/>
      <c r="C846" s="274"/>
      <c r="D846" s="274"/>
      <c r="E846" s="274"/>
      <c r="F846" s="274"/>
      <c r="G846" s="274"/>
      <c r="H846" s="274"/>
      <c r="I846" s="274"/>
      <c r="J846" s="274"/>
      <c r="K846" s="274"/>
      <c r="M846" s="273"/>
      <c r="N846" s="273"/>
      <c r="O846" s="273"/>
      <c r="P846" s="273"/>
      <c r="Q846" s="273"/>
      <c r="R846" s="273"/>
      <c r="S846" s="273"/>
      <c r="T846" s="276"/>
      <c r="U846" s="276"/>
      <c r="V846" s="276"/>
      <c r="W846" s="276"/>
    </row>
    <row r="847" spans="1:23" x14ac:dyDescent="0.2">
      <c r="A847" s="274"/>
      <c r="B847" s="274"/>
      <c r="C847" s="274"/>
      <c r="D847" s="274"/>
      <c r="E847" s="274"/>
      <c r="F847" s="274"/>
      <c r="G847" s="274"/>
      <c r="H847" s="274"/>
      <c r="I847" s="274"/>
      <c r="J847" s="274"/>
      <c r="K847" s="274"/>
      <c r="M847" s="273"/>
      <c r="N847" s="273"/>
      <c r="O847" s="273"/>
      <c r="P847" s="273"/>
      <c r="Q847" s="273"/>
      <c r="R847" s="273"/>
      <c r="S847" s="273"/>
      <c r="T847" s="276"/>
      <c r="U847" s="276"/>
      <c r="V847" s="276"/>
      <c r="W847" s="276"/>
    </row>
    <row r="848" spans="1:23" x14ac:dyDescent="0.2">
      <c r="A848" s="274"/>
      <c r="B848" s="274"/>
      <c r="C848" s="274"/>
      <c r="D848" s="274"/>
      <c r="E848" s="274"/>
      <c r="F848" s="274"/>
      <c r="G848" s="274"/>
      <c r="H848" s="274"/>
      <c r="I848" s="274"/>
      <c r="J848" s="274"/>
      <c r="K848" s="274"/>
      <c r="M848" s="273"/>
      <c r="N848" s="273"/>
      <c r="O848" s="273"/>
      <c r="P848" s="273"/>
      <c r="Q848" s="273"/>
      <c r="R848" s="273"/>
      <c r="S848" s="273"/>
      <c r="T848" s="276"/>
      <c r="U848" s="276"/>
      <c r="V848" s="276"/>
      <c r="W848" s="276"/>
    </row>
    <row r="849" spans="1:23" x14ac:dyDescent="0.2">
      <c r="A849" s="274"/>
      <c r="B849" s="274"/>
      <c r="C849" s="274"/>
      <c r="D849" s="274"/>
      <c r="E849" s="274"/>
      <c r="F849" s="274"/>
      <c r="G849" s="274"/>
      <c r="H849" s="274"/>
      <c r="I849" s="274"/>
      <c r="J849" s="274"/>
      <c r="K849" s="274"/>
      <c r="M849" s="273"/>
      <c r="N849" s="273"/>
      <c r="O849" s="273"/>
      <c r="P849" s="273"/>
      <c r="Q849" s="273"/>
      <c r="R849" s="273"/>
      <c r="S849" s="273"/>
      <c r="T849" s="276"/>
      <c r="U849" s="276"/>
      <c r="V849" s="276"/>
      <c r="W849" s="276"/>
    </row>
    <row r="850" spans="1:23" x14ac:dyDescent="0.2">
      <c r="A850" s="274"/>
      <c r="B850" s="274"/>
      <c r="C850" s="274"/>
      <c r="D850" s="274"/>
      <c r="E850" s="274"/>
      <c r="F850" s="274"/>
      <c r="G850" s="274"/>
      <c r="H850" s="274"/>
      <c r="I850" s="274"/>
      <c r="J850" s="274"/>
      <c r="K850" s="274"/>
      <c r="M850" s="273"/>
      <c r="N850" s="273"/>
      <c r="O850" s="273"/>
      <c r="P850" s="273"/>
      <c r="Q850" s="273"/>
      <c r="R850" s="273"/>
      <c r="S850" s="273"/>
      <c r="T850" s="276"/>
      <c r="U850" s="276"/>
      <c r="V850" s="276"/>
      <c r="W850" s="276"/>
    </row>
    <row r="851" spans="1:23" x14ac:dyDescent="0.2">
      <c r="A851" s="274"/>
      <c r="B851" s="274"/>
      <c r="C851" s="274"/>
      <c r="D851" s="274"/>
      <c r="E851" s="274"/>
      <c r="F851" s="274"/>
      <c r="G851" s="274"/>
      <c r="H851" s="274"/>
      <c r="I851" s="274"/>
      <c r="J851" s="274"/>
      <c r="K851" s="274"/>
      <c r="M851" s="273"/>
      <c r="N851" s="273"/>
      <c r="O851" s="273"/>
      <c r="P851" s="273"/>
      <c r="Q851" s="273"/>
      <c r="R851" s="273"/>
      <c r="S851" s="273"/>
      <c r="T851" s="276"/>
      <c r="U851" s="276"/>
      <c r="V851" s="276"/>
      <c r="W851" s="276"/>
    </row>
    <row r="852" spans="1:23" x14ac:dyDescent="0.2">
      <c r="A852" s="274"/>
      <c r="B852" s="274"/>
      <c r="C852" s="274"/>
      <c r="D852" s="274"/>
      <c r="E852" s="274"/>
      <c r="F852" s="274"/>
      <c r="G852" s="274"/>
      <c r="H852" s="274"/>
      <c r="I852" s="274"/>
      <c r="J852" s="274"/>
      <c r="K852" s="274"/>
      <c r="M852" s="273"/>
      <c r="N852" s="273"/>
      <c r="O852" s="273"/>
      <c r="P852" s="273"/>
      <c r="Q852" s="273"/>
      <c r="R852" s="273"/>
      <c r="S852" s="273"/>
      <c r="T852" s="276"/>
      <c r="U852" s="276"/>
      <c r="V852" s="276"/>
      <c r="W852" s="276"/>
    </row>
    <row r="853" spans="1:23" x14ac:dyDescent="0.2">
      <c r="A853" s="274"/>
      <c r="B853" s="274"/>
      <c r="C853" s="274"/>
      <c r="D853" s="274"/>
      <c r="E853" s="274"/>
      <c r="F853" s="274"/>
      <c r="G853" s="274"/>
      <c r="H853" s="274"/>
      <c r="I853" s="274"/>
      <c r="J853" s="274"/>
      <c r="K853" s="274"/>
      <c r="M853" s="273"/>
      <c r="N853" s="273"/>
      <c r="O853" s="273"/>
      <c r="P853" s="273"/>
      <c r="Q853" s="273"/>
      <c r="R853" s="273"/>
      <c r="S853" s="273"/>
      <c r="T853" s="276"/>
      <c r="U853" s="276"/>
      <c r="V853" s="276"/>
      <c r="W853" s="276"/>
    </row>
    <row r="854" spans="1:23" x14ac:dyDescent="0.2">
      <c r="A854" s="274"/>
      <c r="B854" s="274"/>
      <c r="C854" s="274"/>
      <c r="D854" s="274"/>
      <c r="E854" s="274"/>
      <c r="F854" s="274"/>
      <c r="G854" s="274"/>
      <c r="H854" s="274"/>
      <c r="I854" s="274"/>
      <c r="J854" s="274"/>
      <c r="K854" s="274"/>
      <c r="M854" s="273"/>
      <c r="N854" s="273"/>
      <c r="O854" s="273"/>
      <c r="P854" s="273"/>
      <c r="Q854" s="273"/>
      <c r="R854" s="273"/>
      <c r="S854" s="273"/>
      <c r="T854" s="276"/>
      <c r="U854" s="276"/>
      <c r="V854" s="276"/>
      <c r="W854" s="276"/>
    </row>
    <row r="855" spans="1:23" x14ac:dyDescent="0.2">
      <c r="A855" s="274"/>
      <c r="B855" s="274"/>
      <c r="C855" s="274"/>
      <c r="D855" s="274"/>
      <c r="E855" s="274"/>
      <c r="F855" s="274"/>
      <c r="G855" s="274"/>
      <c r="H855" s="274"/>
      <c r="I855" s="274"/>
      <c r="J855" s="274"/>
      <c r="K855" s="274"/>
      <c r="M855" s="273"/>
      <c r="N855" s="273"/>
      <c r="O855" s="273"/>
      <c r="P855" s="273"/>
      <c r="Q855" s="273"/>
      <c r="R855" s="273"/>
      <c r="S855" s="273"/>
      <c r="T855" s="276"/>
      <c r="U855" s="276"/>
      <c r="V855" s="276"/>
      <c r="W855" s="276"/>
    </row>
    <row r="856" spans="1:23" x14ac:dyDescent="0.2">
      <c r="A856" s="274"/>
      <c r="B856" s="274"/>
      <c r="C856" s="274"/>
      <c r="D856" s="274"/>
      <c r="E856" s="274"/>
      <c r="F856" s="274"/>
      <c r="G856" s="274"/>
      <c r="H856" s="274"/>
      <c r="I856" s="274"/>
      <c r="J856" s="274"/>
      <c r="K856" s="274"/>
      <c r="M856" s="273"/>
      <c r="N856" s="273"/>
      <c r="O856" s="273"/>
      <c r="P856" s="273"/>
      <c r="Q856" s="273"/>
      <c r="R856" s="273"/>
      <c r="S856" s="273"/>
      <c r="T856" s="276"/>
      <c r="U856" s="276"/>
      <c r="V856" s="276"/>
      <c r="W856" s="276"/>
    </row>
    <row r="857" spans="1:23" x14ac:dyDescent="0.2">
      <c r="A857" s="274"/>
      <c r="B857" s="274"/>
      <c r="C857" s="274"/>
      <c r="D857" s="274"/>
      <c r="E857" s="274"/>
      <c r="F857" s="274"/>
      <c r="G857" s="274"/>
      <c r="H857" s="274"/>
      <c r="I857" s="274"/>
      <c r="J857" s="274"/>
      <c r="K857" s="274"/>
      <c r="M857" s="273"/>
      <c r="N857" s="273"/>
      <c r="O857" s="273"/>
      <c r="P857" s="273"/>
      <c r="Q857" s="273"/>
      <c r="R857" s="273"/>
      <c r="S857" s="273"/>
      <c r="T857" s="276"/>
      <c r="U857" s="276"/>
      <c r="V857" s="276"/>
      <c r="W857" s="276"/>
    </row>
    <row r="858" spans="1:23" x14ac:dyDescent="0.2">
      <c r="A858" s="274"/>
      <c r="B858" s="274"/>
      <c r="C858" s="274"/>
      <c r="D858" s="274"/>
      <c r="E858" s="274"/>
      <c r="F858" s="274"/>
      <c r="G858" s="274"/>
      <c r="H858" s="274"/>
      <c r="I858" s="274"/>
      <c r="J858" s="274"/>
      <c r="K858" s="274"/>
      <c r="M858" s="273"/>
      <c r="N858" s="273"/>
      <c r="O858" s="273"/>
      <c r="P858" s="273"/>
      <c r="Q858" s="273"/>
      <c r="R858" s="273"/>
      <c r="S858" s="273"/>
      <c r="T858" s="276"/>
      <c r="U858" s="276"/>
      <c r="V858" s="276"/>
      <c r="W858" s="276"/>
    </row>
    <row r="859" spans="1:23" x14ac:dyDescent="0.2">
      <c r="A859" s="274"/>
      <c r="B859" s="274"/>
      <c r="C859" s="274"/>
      <c r="D859" s="274"/>
      <c r="E859" s="274"/>
      <c r="F859" s="274"/>
      <c r="G859" s="274"/>
      <c r="H859" s="274"/>
      <c r="I859" s="274"/>
      <c r="J859" s="274"/>
      <c r="K859" s="274"/>
      <c r="M859" s="273"/>
      <c r="N859" s="273"/>
      <c r="O859" s="273"/>
      <c r="P859" s="273"/>
      <c r="Q859" s="273"/>
      <c r="R859" s="273"/>
      <c r="S859" s="273"/>
      <c r="T859" s="276"/>
      <c r="U859" s="276"/>
      <c r="V859" s="276"/>
      <c r="W859" s="276"/>
    </row>
    <row r="860" spans="1:23" x14ac:dyDescent="0.2">
      <c r="A860" s="274"/>
      <c r="B860" s="274"/>
      <c r="C860" s="274"/>
      <c r="D860" s="274"/>
      <c r="E860" s="274"/>
      <c r="F860" s="274"/>
      <c r="G860" s="274"/>
      <c r="H860" s="274"/>
      <c r="I860" s="274"/>
      <c r="J860" s="274"/>
      <c r="K860" s="274"/>
      <c r="M860" s="273"/>
      <c r="N860" s="273"/>
      <c r="O860" s="273"/>
      <c r="P860" s="273"/>
      <c r="Q860" s="273"/>
      <c r="R860" s="273"/>
      <c r="S860" s="273"/>
      <c r="T860" s="276"/>
      <c r="U860" s="276"/>
      <c r="V860" s="276"/>
      <c r="W860" s="276"/>
    </row>
    <row r="861" spans="1:23" x14ac:dyDescent="0.2">
      <c r="A861" s="274"/>
      <c r="B861" s="274"/>
      <c r="C861" s="274"/>
      <c r="D861" s="274"/>
      <c r="E861" s="274"/>
      <c r="F861" s="274"/>
      <c r="G861" s="274"/>
      <c r="H861" s="274"/>
      <c r="I861" s="274"/>
      <c r="J861" s="274"/>
      <c r="K861" s="274"/>
      <c r="M861" s="273"/>
      <c r="N861" s="273"/>
      <c r="O861" s="273"/>
      <c r="P861" s="273"/>
      <c r="Q861" s="273"/>
      <c r="R861" s="273"/>
      <c r="S861" s="273"/>
      <c r="T861" s="276"/>
      <c r="U861" s="276"/>
      <c r="V861" s="276"/>
      <c r="W861" s="276"/>
    </row>
    <row r="862" spans="1:23" x14ac:dyDescent="0.2">
      <c r="A862" s="274"/>
      <c r="B862" s="274"/>
      <c r="C862" s="274"/>
      <c r="D862" s="274"/>
      <c r="E862" s="274"/>
      <c r="F862" s="274"/>
      <c r="G862" s="274"/>
      <c r="H862" s="274"/>
      <c r="I862" s="274"/>
      <c r="J862" s="274"/>
      <c r="K862" s="274"/>
      <c r="M862" s="273"/>
      <c r="N862" s="273"/>
      <c r="O862" s="273"/>
      <c r="P862" s="273"/>
      <c r="Q862" s="273"/>
      <c r="R862" s="273"/>
      <c r="S862" s="273"/>
      <c r="T862" s="276"/>
      <c r="U862" s="276"/>
      <c r="V862" s="276"/>
      <c r="W862" s="276"/>
    </row>
    <row r="863" spans="1:23" x14ac:dyDescent="0.2">
      <c r="A863" s="274"/>
      <c r="B863" s="274"/>
      <c r="C863" s="274"/>
      <c r="D863" s="274"/>
      <c r="E863" s="274"/>
      <c r="F863" s="274"/>
      <c r="G863" s="274"/>
      <c r="H863" s="274"/>
      <c r="I863" s="274"/>
      <c r="J863" s="274"/>
      <c r="K863" s="274"/>
      <c r="M863" s="273"/>
      <c r="N863" s="273"/>
      <c r="O863" s="273"/>
      <c r="P863" s="273"/>
      <c r="Q863" s="273"/>
      <c r="R863" s="273"/>
      <c r="S863" s="273"/>
      <c r="T863" s="276"/>
      <c r="U863" s="276"/>
      <c r="V863" s="276"/>
      <c r="W863" s="276"/>
    </row>
    <row r="864" spans="1:23" x14ac:dyDescent="0.2">
      <c r="A864" s="274"/>
      <c r="B864" s="274"/>
      <c r="C864" s="274"/>
      <c r="D864" s="274"/>
      <c r="E864" s="274"/>
      <c r="F864" s="274"/>
      <c r="G864" s="274"/>
      <c r="H864" s="274"/>
      <c r="I864" s="274"/>
      <c r="J864" s="274"/>
      <c r="K864" s="274"/>
      <c r="M864" s="273"/>
      <c r="N864" s="273"/>
      <c r="O864" s="273"/>
      <c r="P864" s="273"/>
      <c r="Q864" s="273"/>
      <c r="R864" s="273"/>
      <c r="S864" s="273"/>
      <c r="T864" s="276"/>
      <c r="U864" s="276"/>
      <c r="V864" s="276"/>
      <c r="W864" s="276"/>
    </row>
    <row r="865" spans="1:23" x14ac:dyDescent="0.2">
      <c r="A865" s="274"/>
      <c r="B865" s="274"/>
      <c r="C865" s="274"/>
      <c r="D865" s="274"/>
      <c r="E865" s="274"/>
      <c r="F865" s="274"/>
      <c r="G865" s="274"/>
      <c r="H865" s="274"/>
      <c r="I865" s="274"/>
      <c r="J865" s="274"/>
      <c r="K865" s="274"/>
      <c r="M865" s="273"/>
      <c r="N865" s="273"/>
      <c r="O865" s="273"/>
      <c r="P865" s="273"/>
      <c r="Q865" s="273"/>
      <c r="R865" s="273"/>
      <c r="S865" s="273"/>
      <c r="T865" s="276"/>
      <c r="U865" s="276"/>
      <c r="V865" s="276"/>
      <c r="W865" s="276"/>
    </row>
    <row r="866" spans="1:23" x14ac:dyDescent="0.2">
      <c r="A866" s="274"/>
      <c r="B866" s="274"/>
      <c r="C866" s="274"/>
      <c r="D866" s="274"/>
      <c r="E866" s="274"/>
      <c r="F866" s="274"/>
      <c r="G866" s="274"/>
      <c r="H866" s="274"/>
      <c r="I866" s="274"/>
      <c r="J866" s="274"/>
      <c r="K866" s="274"/>
      <c r="M866" s="273"/>
      <c r="N866" s="273"/>
      <c r="O866" s="273"/>
      <c r="P866" s="273"/>
      <c r="Q866" s="273"/>
      <c r="R866" s="273"/>
      <c r="S866" s="273"/>
      <c r="T866" s="276"/>
      <c r="U866" s="276"/>
      <c r="V866" s="276"/>
      <c r="W866" s="276"/>
    </row>
    <row r="867" spans="1:23" x14ac:dyDescent="0.2">
      <c r="A867" s="274"/>
      <c r="B867" s="274"/>
      <c r="C867" s="274"/>
      <c r="D867" s="274"/>
      <c r="E867" s="274"/>
      <c r="F867" s="274"/>
      <c r="G867" s="274"/>
      <c r="H867" s="274"/>
      <c r="I867" s="274"/>
      <c r="J867" s="274"/>
      <c r="K867" s="274"/>
      <c r="M867" s="273"/>
      <c r="N867" s="273"/>
      <c r="O867" s="273"/>
      <c r="P867" s="273"/>
      <c r="Q867" s="273"/>
      <c r="R867" s="273"/>
      <c r="S867" s="273"/>
      <c r="T867" s="276"/>
      <c r="U867" s="276"/>
      <c r="V867" s="276"/>
      <c r="W867" s="276"/>
    </row>
    <row r="868" spans="1:23" x14ac:dyDescent="0.2">
      <c r="A868" s="274"/>
      <c r="B868" s="274"/>
      <c r="C868" s="274"/>
      <c r="D868" s="274"/>
      <c r="E868" s="274"/>
      <c r="F868" s="274"/>
      <c r="G868" s="274"/>
      <c r="H868" s="274"/>
      <c r="I868" s="274"/>
      <c r="J868" s="274"/>
      <c r="K868" s="274"/>
      <c r="M868" s="273"/>
      <c r="N868" s="273"/>
      <c r="O868" s="273"/>
      <c r="P868" s="273"/>
      <c r="Q868" s="273"/>
      <c r="R868" s="273"/>
      <c r="S868" s="273"/>
      <c r="T868" s="276"/>
      <c r="U868" s="276"/>
      <c r="V868" s="276"/>
      <c r="W868" s="276"/>
    </row>
    <row r="869" spans="1:23" x14ac:dyDescent="0.2">
      <c r="A869" s="274"/>
      <c r="B869" s="274"/>
      <c r="C869" s="274"/>
      <c r="D869" s="274"/>
      <c r="E869" s="274"/>
      <c r="F869" s="274"/>
      <c r="G869" s="274"/>
      <c r="H869" s="274"/>
      <c r="I869" s="274"/>
      <c r="J869" s="274"/>
      <c r="K869" s="274"/>
      <c r="M869" s="273"/>
      <c r="N869" s="273"/>
      <c r="O869" s="273"/>
      <c r="P869" s="273"/>
      <c r="Q869" s="273"/>
      <c r="R869" s="273"/>
      <c r="S869" s="273"/>
      <c r="T869" s="276"/>
      <c r="U869" s="276"/>
      <c r="V869" s="276"/>
      <c r="W869" s="276"/>
    </row>
    <row r="870" spans="1:23" x14ac:dyDescent="0.2">
      <c r="A870" s="274"/>
      <c r="B870" s="274"/>
      <c r="C870" s="274"/>
      <c r="D870" s="274"/>
      <c r="E870" s="274"/>
      <c r="F870" s="274"/>
      <c r="G870" s="274"/>
      <c r="H870" s="274"/>
      <c r="I870" s="274"/>
      <c r="J870" s="274"/>
      <c r="K870" s="274"/>
      <c r="M870" s="273"/>
      <c r="N870" s="273"/>
      <c r="O870" s="273"/>
      <c r="P870" s="273"/>
      <c r="Q870" s="273"/>
      <c r="R870" s="273"/>
      <c r="S870" s="273"/>
      <c r="T870" s="276"/>
      <c r="U870" s="276"/>
      <c r="V870" s="276"/>
      <c r="W870" s="276"/>
    </row>
    <row r="871" spans="1:23" x14ac:dyDescent="0.2">
      <c r="A871" s="274"/>
      <c r="B871" s="274"/>
      <c r="C871" s="274"/>
      <c r="D871" s="274"/>
      <c r="E871" s="274"/>
      <c r="F871" s="274"/>
      <c r="G871" s="274"/>
      <c r="H871" s="274"/>
      <c r="I871" s="274"/>
      <c r="J871" s="274"/>
      <c r="K871" s="274"/>
      <c r="M871" s="273"/>
      <c r="N871" s="273"/>
      <c r="O871" s="273"/>
      <c r="P871" s="273"/>
      <c r="Q871" s="273"/>
      <c r="R871" s="273"/>
      <c r="S871" s="273"/>
      <c r="T871" s="276"/>
      <c r="U871" s="276"/>
      <c r="V871" s="276"/>
      <c r="W871" s="276"/>
    </row>
    <row r="872" spans="1:23" x14ac:dyDescent="0.2">
      <c r="A872" s="274"/>
      <c r="B872" s="274"/>
      <c r="C872" s="274"/>
      <c r="D872" s="274"/>
      <c r="E872" s="274"/>
      <c r="F872" s="274"/>
      <c r="G872" s="274"/>
      <c r="H872" s="274"/>
      <c r="I872" s="274"/>
      <c r="J872" s="274"/>
      <c r="K872" s="274"/>
      <c r="M872" s="273"/>
      <c r="N872" s="273"/>
      <c r="O872" s="273"/>
      <c r="P872" s="273"/>
      <c r="Q872" s="273"/>
      <c r="R872" s="273"/>
      <c r="S872" s="273"/>
      <c r="T872" s="276"/>
      <c r="U872" s="276"/>
      <c r="V872" s="276"/>
      <c r="W872" s="276"/>
    </row>
    <row r="873" spans="1:23" x14ac:dyDescent="0.2">
      <c r="A873" s="274"/>
      <c r="B873" s="274"/>
      <c r="C873" s="274"/>
      <c r="D873" s="274"/>
      <c r="E873" s="274"/>
      <c r="F873" s="274"/>
      <c r="G873" s="274"/>
      <c r="H873" s="274"/>
      <c r="I873" s="274"/>
      <c r="J873" s="274"/>
      <c r="K873" s="274"/>
      <c r="M873" s="273"/>
      <c r="N873" s="273"/>
      <c r="O873" s="273"/>
      <c r="P873" s="273"/>
      <c r="Q873" s="273"/>
      <c r="R873" s="273"/>
      <c r="S873" s="273"/>
      <c r="T873" s="276"/>
      <c r="U873" s="276"/>
      <c r="V873" s="276"/>
      <c r="W873" s="276"/>
    </row>
    <row r="874" spans="1:23" x14ac:dyDescent="0.2">
      <c r="A874" s="274"/>
      <c r="B874" s="274"/>
      <c r="C874" s="274"/>
      <c r="D874" s="274"/>
      <c r="E874" s="274"/>
      <c r="F874" s="274"/>
      <c r="G874" s="274"/>
      <c r="H874" s="274"/>
      <c r="I874" s="274"/>
      <c r="J874" s="274"/>
      <c r="K874" s="274"/>
      <c r="M874" s="273"/>
      <c r="N874" s="273"/>
      <c r="O874" s="273"/>
      <c r="P874" s="273"/>
      <c r="Q874" s="273"/>
      <c r="R874" s="273"/>
      <c r="S874" s="273"/>
      <c r="T874" s="276"/>
      <c r="U874" s="276"/>
      <c r="V874" s="276"/>
      <c r="W874" s="276"/>
    </row>
    <row r="875" spans="1:23" x14ac:dyDescent="0.2">
      <c r="A875" s="274"/>
      <c r="B875" s="274"/>
      <c r="C875" s="274"/>
      <c r="D875" s="274"/>
      <c r="E875" s="274"/>
      <c r="F875" s="274"/>
      <c r="G875" s="274"/>
      <c r="H875" s="274"/>
      <c r="I875" s="274"/>
      <c r="J875" s="274"/>
      <c r="K875" s="274"/>
      <c r="M875" s="273"/>
      <c r="N875" s="273"/>
      <c r="O875" s="273"/>
      <c r="P875" s="273"/>
      <c r="Q875" s="273"/>
      <c r="R875" s="273"/>
      <c r="S875" s="273"/>
      <c r="T875" s="276"/>
      <c r="U875" s="276"/>
      <c r="V875" s="276"/>
      <c r="W875" s="276"/>
    </row>
    <row r="876" spans="1:23" x14ac:dyDescent="0.2">
      <c r="A876" s="274"/>
      <c r="B876" s="274"/>
      <c r="C876" s="274"/>
      <c r="D876" s="274"/>
      <c r="E876" s="274"/>
      <c r="F876" s="274"/>
      <c r="G876" s="274"/>
      <c r="H876" s="274"/>
      <c r="I876" s="274"/>
      <c r="J876" s="274"/>
      <c r="K876" s="274"/>
      <c r="M876" s="273"/>
      <c r="N876" s="273"/>
      <c r="O876" s="273"/>
      <c r="P876" s="273"/>
      <c r="Q876" s="273"/>
      <c r="R876" s="273"/>
      <c r="S876" s="273"/>
      <c r="T876" s="276"/>
      <c r="U876" s="276"/>
      <c r="V876" s="276"/>
      <c r="W876" s="276"/>
    </row>
    <row r="877" spans="1:23" x14ac:dyDescent="0.2">
      <c r="A877" s="274"/>
      <c r="B877" s="274"/>
      <c r="C877" s="274"/>
      <c r="D877" s="274"/>
      <c r="E877" s="274"/>
      <c r="F877" s="274"/>
      <c r="G877" s="274"/>
      <c r="H877" s="274"/>
      <c r="I877" s="274"/>
      <c r="J877" s="274"/>
      <c r="K877" s="274"/>
      <c r="M877" s="273"/>
      <c r="N877" s="273"/>
      <c r="O877" s="273"/>
      <c r="P877" s="273"/>
      <c r="Q877" s="273"/>
      <c r="R877" s="273"/>
      <c r="S877" s="273"/>
      <c r="T877" s="276"/>
      <c r="U877" s="276"/>
      <c r="V877" s="276"/>
      <c r="W877" s="276"/>
    </row>
    <row r="878" spans="1:23" x14ac:dyDescent="0.2">
      <c r="A878" s="274"/>
      <c r="B878" s="274"/>
      <c r="C878" s="274"/>
      <c r="D878" s="274"/>
      <c r="E878" s="274"/>
      <c r="F878" s="274"/>
      <c r="G878" s="274"/>
      <c r="H878" s="274"/>
      <c r="I878" s="274"/>
      <c r="J878" s="274"/>
      <c r="K878" s="274"/>
      <c r="M878" s="273"/>
      <c r="N878" s="273"/>
      <c r="O878" s="273"/>
      <c r="P878" s="273"/>
      <c r="Q878" s="273"/>
      <c r="R878" s="273"/>
      <c r="S878" s="273"/>
      <c r="T878" s="276"/>
      <c r="U878" s="276"/>
      <c r="V878" s="276"/>
      <c r="W878" s="276"/>
    </row>
    <row r="879" spans="1:23" x14ac:dyDescent="0.2">
      <c r="A879" s="274"/>
      <c r="B879" s="274"/>
      <c r="C879" s="274"/>
      <c r="D879" s="274"/>
      <c r="E879" s="274"/>
      <c r="F879" s="274"/>
      <c r="G879" s="274"/>
      <c r="H879" s="274"/>
      <c r="I879" s="274"/>
      <c r="J879" s="274"/>
      <c r="K879" s="274"/>
      <c r="M879" s="273"/>
      <c r="N879" s="273"/>
      <c r="O879" s="273"/>
      <c r="P879" s="273"/>
      <c r="Q879" s="273"/>
      <c r="R879" s="273"/>
      <c r="S879" s="273"/>
      <c r="T879" s="276"/>
      <c r="U879" s="276"/>
      <c r="V879" s="276"/>
      <c r="W879" s="276"/>
    </row>
    <row r="880" spans="1:23" x14ac:dyDescent="0.2">
      <c r="A880" s="274"/>
      <c r="B880" s="274"/>
      <c r="C880" s="274"/>
      <c r="D880" s="274"/>
      <c r="E880" s="274"/>
      <c r="F880" s="274"/>
      <c r="G880" s="274"/>
      <c r="H880" s="274"/>
      <c r="I880" s="274"/>
      <c r="J880" s="274"/>
      <c r="K880" s="274"/>
      <c r="M880" s="273"/>
      <c r="N880" s="273"/>
      <c r="O880" s="273"/>
      <c r="P880" s="273"/>
      <c r="Q880" s="273"/>
      <c r="R880" s="273"/>
      <c r="S880" s="273"/>
      <c r="T880" s="276"/>
      <c r="U880" s="276"/>
      <c r="V880" s="276"/>
      <c r="W880" s="276"/>
    </row>
    <row r="881" spans="1:23" x14ac:dyDescent="0.2">
      <c r="A881" s="274"/>
      <c r="B881" s="274"/>
      <c r="C881" s="274"/>
      <c r="D881" s="274"/>
      <c r="E881" s="274"/>
      <c r="F881" s="274"/>
      <c r="G881" s="274"/>
      <c r="H881" s="274"/>
      <c r="I881" s="274"/>
      <c r="J881" s="274"/>
      <c r="K881" s="274"/>
      <c r="M881" s="273"/>
      <c r="N881" s="273"/>
      <c r="O881" s="273"/>
      <c r="P881" s="273"/>
      <c r="Q881" s="273"/>
      <c r="R881" s="273"/>
      <c r="S881" s="273"/>
      <c r="T881" s="276"/>
      <c r="U881" s="276"/>
      <c r="V881" s="276"/>
      <c r="W881" s="276"/>
    </row>
    <row r="882" spans="1:23" x14ac:dyDescent="0.2">
      <c r="A882" s="274"/>
      <c r="B882" s="274"/>
      <c r="C882" s="274"/>
      <c r="D882" s="274"/>
      <c r="E882" s="274"/>
      <c r="F882" s="274"/>
      <c r="G882" s="274"/>
      <c r="H882" s="274"/>
      <c r="I882" s="274"/>
      <c r="J882" s="274"/>
      <c r="K882" s="274"/>
      <c r="M882" s="273"/>
      <c r="N882" s="273"/>
      <c r="O882" s="273"/>
      <c r="P882" s="273"/>
      <c r="Q882" s="273"/>
      <c r="R882" s="273"/>
      <c r="S882" s="273"/>
      <c r="T882" s="276"/>
      <c r="U882" s="276"/>
      <c r="V882" s="276"/>
      <c r="W882" s="276"/>
    </row>
    <row r="883" spans="1:23" x14ac:dyDescent="0.2">
      <c r="A883" s="274"/>
      <c r="B883" s="274"/>
      <c r="C883" s="274"/>
      <c r="D883" s="274"/>
      <c r="E883" s="274"/>
      <c r="F883" s="274"/>
      <c r="G883" s="274"/>
      <c r="H883" s="274"/>
      <c r="I883" s="274"/>
      <c r="J883" s="274"/>
      <c r="K883" s="274"/>
      <c r="M883" s="273"/>
      <c r="N883" s="273"/>
      <c r="O883" s="273"/>
      <c r="P883" s="273"/>
      <c r="Q883" s="273"/>
      <c r="R883" s="273"/>
      <c r="S883" s="273"/>
      <c r="T883" s="276"/>
      <c r="U883" s="276"/>
      <c r="V883" s="276"/>
      <c r="W883" s="276"/>
    </row>
    <row r="884" spans="1:23" x14ac:dyDescent="0.2">
      <c r="A884" s="274"/>
      <c r="B884" s="274"/>
      <c r="C884" s="274"/>
      <c r="D884" s="274"/>
      <c r="E884" s="274"/>
      <c r="F884" s="274"/>
      <c r="G884" s="274"/>
      <c r="H884" s="274"/>
      <c r="I884" s="274"/>
      <c r="J884" s="274"/>
      <c r="K884" s="274"/>
      <c r="M884" s="273"/>
      <c r="N884" s="273"/>
      <c r="O884" s="273"/>
      <c r="P884" s="273"/>
      <c r="Q884" s="273"/>
      <c r="R884" s="273"/>
      <c r="S884" s="273"/>
      <c r="T884" s="276"/>
      <c r="U884" s="276"/>
      <c r="V884" s="276"/>
      <c r="W884" s="276"/>
    </row>
    <row r="885" spans="1:23" x14ac:dyDescent="0.2">
      <c r="A885" s="274"/>
      <c r="B885" s="274"/>
      <c r="C885" s="274"/>
      <c r="D885" s="274"/>
      <c r="E885" s="274"/>
      <c r="F885" s="274"/>
      <c r="G885" s="274"/>
      <c r="H885" s="274"/>
      <c r="I885" s="274"/>
      <c r="J885" s="274"/>
      <c r="K885" s="274"/>
      <c r="M885" s="273"/>
      <c r="N885" s="273"/>
      <c r="O885" s="273"/>
      <c r="P885" s="273"/>
      <c r="Q885" s="273"/>
      <c r="R885" s="273"/>
      <c r="S885" s="273"/>
      <c r="T885" s="276"/>
      <c r="U885" s="276"/>
      <c r="V885" s="276"/>
      <c r="W885" s="276"/>
    </row>
    <row r="886" spans="1:23" x14ac:dyDescent="0.2">
      <c r="A886" s="274"/>
      <c r="B886" s="274"/>
      <c r="C886" s="274"/>
      <c r="D886" s="274"/>
      <c r="E886" s="274"/>
      <c r="F886" s="274"/>
      <c r="G886" s="274"/>
      <c r="H886" s="274"/>
      <c r="I886" s="274"/>
      <c r="J886" s="274"/>
      <c r="K886" s="274"/>
      <c r="M886" s="273"/>
      <c r="N886" s="273"/>
      <c r="O886" s="273"/>
      <c r="P886" s="273"/>
      <c r="Q886" s="273"/>
      <c r="R886" s="273"/>
      <c r="S886" s="273"/>
      <c r="T886" s="276"/>
      <c r="U886" s="276"/>
      <c r="V886" s="276"/>
      <c r="W886" s="276"/>
    </row>
    <row r="887" spans="1:23" x14ac:dyDescent="0.2">
      <c r="A887" s="274"/>
      <c r="B887" s="274"/>
      <c r="C887" s="274"/>
      <c r="D887" s="274"/>
      <c r="E887" s="274"/>
      <c r="F887" s="274"/>
      <c r="G887" s="274"/>
      <c r="H887" s="274"/>
      <c r="I887" s="274"/>
      <c r="J887" s="274"/>
      <c r="K887" s="274"/>
      <c r="M887" s="273"/>
      <c r="N887" s="273"/>
      <c r="O887" s="273"/>
      <c r="P887" s="273"/>
      <c r="Q887" s="273"/>
      <c r="R887" s="273"/>
      <c r="S887" s="273"/>
      <c r="T887" s="276"/>
      <c r="U887" s="276"/>
      <c r="V887" s="276"/>
      <c r="W887" s="276"/>
    </row>
    <row r="888" spans="1:23" x14ac:dyDescent="0.2">
      <c r="A888" s="274"/>
      <c r="B888" s="274"/>
      <c r="C888" s="274"/>
      <c r="D888" s="274"/>
      <c r="E888" s="274"/>
      <c r="F888" s="274"/>
      <c r="G888" s="274"/>
      <c r="H888" s="274"/>
      <c r="I888" s="274"/>
      <c r="J888" s="274"/>
      <c r="K888" s="274"/>
      <c r="M888" s="273"/>
      <c r="N888" s="273"/>
      <c r="O888" s="273"/>
      <c r="P888" s="273"/>
      <c r="Q888" s="273"/>
      <c r="R888" s="273"/>
      <c r="S888" s="273"/>
      <c r="T888" s="276"/>
      <c r="U888" s="276"/>
      <c r="V888" s="276"/>
      <c r="W888" s="276"/>
    </row>
    <row r="889" spans="1:23" x14ac:dyDescent="0.2">
      <c r="A889" s="274"/>
      <c r="B889" s="274"/>
      <c r="C889" s="274"/>
      <c r="D889" s="274"/>
      <c r="E889" s="274"/>
      <c r="F889" s="274"/>
      <c r="G889" s="274"/>
      <c r="H889" s="274"/>
      <c r="I889" s="274"/>
      <c r="J889" s="274"/>
      <c r="K889" s="274"/>
      <c r="M889" s="273"/>
      <c r="N889" s="273"/>
      <c r="O889" s="273"/>
      <c r="P889" s="273"/>
      <c r="Q889" s="273"/>
      <c r="R889" s="273"/>
      <c r="S889" s="273"/>
      <c r="T889" s="276"/>
      <c r="U889" s="276"/>
      <c r="V889" s="276"/>
      <c r="W889" s="276"/>
    </row>
    <row r="890" spans="1:23" x14ac:dyDescent="0.2">
      <c r="A890" s="274"/>
      <c r="B890" s="274"/>
      <c r="C890" s="274"/>
      <c r="D890" s="274"/>
      <c r="E890" s="274"/>
      <c r="F890" s="274"/>
      <c r="G890" s="274"/>
      <c r="H890" s="274"/>
      <c r="I890" s="274"/>
      <c r="J890" s="274"/>
      <c r="K890" s="274"/>
      <c r="M890" s="273"/>
      <c r="N890" s="273"/>
      <c r="O890" s="273"/>
      <c r="P890" s="273"/>
      <c r="Q890" s="273"/>
      <c r="R890" s="273"/>
      <c r="S890" s="273"/>
      <c r="T890" s="276"/>
      <c r="U890" s="276"/>
      <c r="V890" s="276"/>
      <c r="W890" s="276"/>
    </row>
    <row r="891" spans="1:23" x14ac:dyDescent="0.2">
      <c r="A891" s="274"/>
      <c r="B891" s="274"/>
      <c r="C891" s="274"/>
      <c r="D891" s="274"/>
      <c r="E891" s="274"/>
      <c r="F891" s="274"/>
      <c r="G891" s="274"/>
      <c r="H891" s="274"/>
      <c r="I891" s="274"/>
      <c r="J891" s="274"/>
      <c r="K891" s="274"/>
      <c r="M891" s="273"/>
      <c r="N891" s="273"/>
      <c r="O891" s="273"/>
      <c r="P891" s="273"/>
      <c r="Q891" s="273"/>
      <c r="R891" s="273"/>
      <c r="S891" s="273"/>
      <c r="T891" s="276"/>
      <c r="U891" s="276"/>
      <c r="V891" s="276"/>
      <c r="W891" s="276"/>
    </row>
    <row r="892" spans="1:23" x14ac:dyDescent="0.2">
      <c r="A892" s="274"/>
      <c r="B892" s="274"/>
      <c r="C892" s="274"/>
      <c r="D892" s="274"/>
      <c r="E892" s="274"/>
      <c r="F892" s="274"/>
      <c r="G892" s="274"/>
      <c r="H892" s="274"/>
      <c r="I892" s="274"/>
      <c r="J892" s="274"/>
      <c r="K892" s="274"/>
      <c r="M892" s="273"/>
      <c r="N892" s="273"/>
      <c r="O892" s="273"/>
      <c r="P892" s="273"/>
      <c r="Q892" s="273"/>
      <c r="R892" s="273"/>
      <c r="S892" s="273"/>
      <c r="T892" s="276"/>
      <c r="U892" s="276"/>
      <c r="V892" s="276"/>
      <c r="W892" s="276"/>
    </row>
    <row r="893" spans="1:23" x14ac:dyDescent="0.2">
      <c r="A893" s="274"/>
      <c r="B893" s="274"/>
      <c r="C893" s="274"/>
      <c r="D893" s="274"/>
      <c r="E893" s="274"/>
      <c r="F893" s="274"/>
      <c r="G893" s="274"/>
      <c r="H893" s="274"/>
      <c r="I893" s="274"/>
      <c r="J893" s="274"/>
      <c r="K893" s="274"/>
      <c r="M893" s="273"/>
      <c r="N893" s="273"/>
      <c r="O893" s="273"/>
      <c r="P893" s="273"/>
      <c r="Q893" s="273"/>
      <c r="R893" s="273"/>
      <c r="S893" s="273"/>
      <c r="T893" s="276"/>
      <c r="U893" s="276"/>
      <c r="V893" s="276"/>
      <c r="W893" s="276"/>
    </row>
    <row r="894" spans="1:23" x14ac:dyDescent="0.2">
      <c r="A894" s="274"/>
      <c r="B894" s="274"/>
      <c r="C894" s="274"/>
      <c r="D894" s="274"/>
      <c r="E894" s="274"/>
      <c r="F894" s="274"/>
      <c r="G894" s="274"/>
      <c r="H894" s="274"/>
      <c r="I894" s="274"/>
      <c r="J894" s="274"/>
      <c r="K894" s="274"/>
      <c r="M894" s="273"/>
      <c r="N894" s="273"/>
      <c r="O894" s="273"/>
      <c r="P894" s="273"/>
      <c r="Q894" s="273"/>
      <c r="R894" s="273"/>
      <c r="S894" s="273"/>
      <c r="T894" s="276"/>
      <c r="U894" s="276"/>
      <c r="V894" s="276"/>
      <c r="W894" s="276"/>
    </row>
    <row r="895" spans="1:23" x14ac:dyDescent="0.2">
      <c r="A895" s="274"/>
      <c r="B895" s="274"/>
      <c r="C895" s="274"/>
      <c r="D895" s="274"/>
      <c r="E895" s="274"/>
      <c r="F895" s="274"/>
      <c r="G895" s="274"/>
      <c r="H895" s="274"/>
      <c r="I895" s="274"/>
      <c r="J895" s="274"/>
      <c r="K895" s="274"/>
      <c r="M895" s="273"/>
      <c r="N895" s="273"/>
      <c r="O895" s="273"/>
      <c r="P895" s="273"/>
      <c r="Q895" s="273"/>
      <c r="R895" s="273"/>
      <c r="S895" s="273"/>
      <c r="T895" s="276"/>
      <c r="U895" s="276"/>
      <c r="V895" s="276"/>
      <c r="W895" s="276"/>
    </row>
    <row r="896" spans="1:23" x14ac:dyDescent="0.2">
      <c r="A896" s="274"/>
      <c r="B896" s="274"/>
      <c r="C896" s="274"/>
      <c r="D896" s="274"/>
      <c r="E896" s="274"/>
      <c r="F896" s="274"/>
      <c r="G896" s="274"/>
      <c r="H896" s="274"/>
      <c r="I896" s="274"/>
      <c r="J896" s="274"/>
      <c r="K896" s="274"/>
      <c r="M896" s="273"/>
      <c r="N896" s="273"/>
      <c r="O896" s="273"/>
      <c r="P896" s="273"/>
      <c r="Q896" s="273"/>
      <c r="R896" s="273"/>
      <c r="S896" s="273"/>
      <c r="T896" s="276"/>
      <c r="U896" s="276"/>
      <c r="V896" s="276"/>
      <c r="W896" s="276"/>
    </row>
    <row r="897" spans="1:23" x14ac:dyDescent="0.2">
      <c r="A897" s="274"/>
      <c r="B897" s="274"/>
      <c r="C897" s="274"/>
      <c r="D897" s="274"/>
      <c r="E897" s="274"/>
      <c r="F897" s="274"/>
      <c r="G897" s="274"/>
      <c r="H897" s="274"/>
      <c r="I897" s="274"/>
      <c r="J897" s="274"/>
      <c r="K897" s="274"/>
      <c r="M897" s="273"/>
      <c r="N897" s="273"/>
      <c r="O897" s="273"/>
      <c r="P897" s="273"/>
      <c r="Q897" s="273"/>
      <c r="R897" s="273"/>
      <c r="S897" s="273"/>
      <c r="T897" s="276"/>
      <c r="U897" s="276"/>
      <c r="V897" s="276"/>
      <c r="W897" s="276"/>
    </row>
    <row r="898" spans="1:23" x14ac:dyDescent="0.2">
      <c r="A898" s="274"/>
      <c r="B898" s="274"/>
      <c r="C898" s="274"/>
      <c r="D898" s="274"/>
      <c r="E898" s="274"/>
      <c r="F898" s="274"/>
      <c r="G898" s="274"/>
      <c r="H898" s="274"/>
      <c r="I898" s="274"/>
      <c r="J898" s="274"/>
      <c r="K898" s="274"/>
      <c r="M898" s="273"/>
      <c r="N898" s="273"/>
      <c r="O898" s="273"/>
      <c r="P898" s="273"/>
      <c r="Q898" s="273"/>
      <c r="R898" s="273"/>
      <c r="S898" s="273"/>
      <c r="T898" s="276"/>
      <c r="U898" s="276"/>
      <c r="V898" s="276"/>
      <c r="W898" s="276"/>
    </row>
    <row r="899" spans="1:23" x14ac:dyDescent="0.2">
      <c r="A899" s="274"/>
      <c r="B899" s="274"/>
      <c r="C899" s="274"/>
      <c r="D899" s="274"/>
      <c r="E899" s="274"/>
      <c r="F899" s="274"/>
      <c r="G899" s="274"/>
      <c r="H899" s="274"/>
      <c r="I899" s="274"/>
      <c r="J899" s="274"/>
      <c r="K899" s="274"/>
      <c r="M899" s="273"/>
      <c r="N899" s="273"/>
      <c r="O899" s="273"/>
      <c r="P899" s="273"/>
      <c r="Q899" s="273"/>
      <c r="R899" s="273"/>
      <c r="S899" s="273"/>
      <c r="T899" s="276"/>
      <c r="U899" s="276"/>
      <c r="V899" s="276"/>
      <c r="W899" s="276"/>
    </row>
    <row r="900" spans="1:23" x14ac:dyDescent="0.2">
      <c r="A900" s="274"/>
      <c r="B900" s="274"/>
      <c r="C900" s="274"/>
      <c r="D900" s="274"/>
      <c r="E900" s="274"/>
      <c r="F900" s="274"/>
      <c r="G900" s="274"/>
      <c r="H900" s="274"/>
      <c r="I900" s="274"/>
      <c r="J900" s="274"/>
      <c r="K900" s="274"/>
      <c r="M900" s="273"/>
      <c r="N900" s="273"/>
      <c r="O900" s="273"/>
      <c r="P900" s="273"/>
      <c r="Q900" s="273"/>
      <c r="R900" s="273"/>
      <c r="S900" s="273"/>
      <c r="T900" s="276"/>
      <c r="U900" s="276"/>
      <c r="V900" s="276"/>
      <c r="W900" s="276"/>
    </row>
    <row r="901" spans="1:23" x14ac:dyDescent="0.2">
      <c r="A901" s="274"/>
      <c r="B901" s="274"/>
      <c r="C901" s="274"/>
      <c r="D901" s="274"/>
      <c r="E901" s="274"/>
      <c r="F901" s="274"/>
      <c r="G901" s="274"/>
      <c r="H901" s="274"/>
      <c r="I901" s="274"/>
      <c r="J901" s="274"/>
      <c r="K901" s="274"/>
      <c r="M901" s="273"/>
      <c r="N901" s="273"/>
      <c r="O901" s="273"/>
      <c r="P901" s="273"/>
      <c r="Q901" s="273"/>
      <c r="R901" s="273"/>
      <c r="S901" s="273"/>
      <c r="T901" s="276"/>
      <c r="U901" s="276"/>
      <c r="V901" s="276"/>
      <c r="W901" s="276"/>
    </row>
    <row r="902" spans="1:23" x14ac:dyDescent="0.2">
      <c r="A902" s="274"/>
      <c r="B902" s="274"/>
      <c r="C902" s="274"/>
      <c r="D902" s="274"/>
      <c r="E902" s="274"/>
      <c r="F902" s="274"/>
      <c r="G902" s="274"/>
      <c r="H902" s="274"/>
      <c r="I902" s="274"/>
      <c r="J902" s="274"/>
      <c r="K902" s="274"/>
      <c r="M902" s="273"/>
      <c r="N902" s="273"/>
      <c r="O902" s="273"/>
      <c r="P902" s="273"/>
      <c r="Q902" s="273"/>
      <c r="R902" s="273"/>
      <c r="S902" s="273"/>
      <c r="T902" s="276"/>
      <c r="U902" s="276"/>
      <c r="V902" s="276"/>
      <c r="W902" s="276"/>
    </row>
    <row r="903" spans="1:23" x14ac:dyDescent="0.2">
      <c r="A903" s="274"/>
      <c r="B903" s="274"/>
      <c r="C903" s="274"/>
      <c r="D903" s="274"/>
      <c r="E903" s="274"/>
      <c r="F903" s="274"/>
      <c r="G903" s="274"/>
      <c r="H903" s="274"/>
      <c r="I903" s="274"/>
      <c r="J903" s="274"/>
      <c r="K903" s="274"/>
      <c r="M903" s="273"/>
      <c r="N903" s="273"/>
      <c r="O903" s="273"/>
      <c r="P903" s="273"/>
      <c r="Q903" s="273"/>
      <c r="R903" s="273"/>
      <c r="S903" s="273"/>
      <c r="T903" s="276"/>
      <c r="U903" s="276"/>
      <c r="V903" s="276"/>
      <c r="W903" s="276"/>
    </row>
    <row r="904" spans="1:23" x14ac:dyDescent="0.2">
      <c r="A904" s="274"/>
      <c r="B904" s="274"/>
      <c r="C904" s="274"/>
      <c r="D904" s="274"/>
      <c r="E904" s="274"/>
      <c r="F904" s="274"/>
      <c r="G904" s="274"/>
      <c r="H904" s="274"/>
      <c r="I904" s="274"/>
      <c r="J904" s="274"/>
      <c r="K904" s="274"/>
      <c r="M904" s="273"/>
      <c r="N904" s="273"/>
      <c r="O904" s="273"/>
      <c r="P904" s="273"/>
      <c r="Q904" s="273"/>
      <c r="R904" s="273"/>
      <c r="S904" s="273"/>
      <c r="T904" s="276"/>
      <c r="U904" s="276"/>
      <c r="V904" s="276"/>
      <c r="W904" s="276"/>
    </row>
    <row r="905" spans="1:23" x14ac:dyDescent="0.2">
      <c r="A905" s="274"/>
      <c r="B905" s="274"/>
      <c r="C905" s="274"/>
      <c r="D905" s="274"/>
      <c r="E905" s="274"/>
      <c r="F905" s="274"/>
      <c r="G905" s="274"/>
      <c r="H905" s="274"/>
      <c r="I905" s="274"/>
      <c r="J905" s="274"/>
      <c r="K905" s="274"/>
      <c r="M905" s="273"/>
      <c r="N905" s="273"/>
      <c r="O905" s="273"/>
      <c r="P905" s="273"/>
      <c r="Q905" s="273"/>
      <c r="R905" s="273"/>
      <c r="S905" s="273"/>
      <c r="T905" s="276"/>
      <c r="U905" s="276"/>
      <c r="V905" s="276"/>
      <c r="W905" s="276"/>
    </row>
    <row r="906" spans="1:23" x14ac:dyDescent="0.2">
      <c r="A906" s="274"/>
      <c r="B906" s="274"/>
      <c r="C906" s="274"/>
      <c r="D906" s="274"/>
      <c r="E906" s="274"/>
      <c r="F906" s="274"/>
      <c r="G906" s="274"/>
      <c r="H906" s="274"/>
      <c r="I906" s="274"/>
      <c r="J906" s="274"/>
      <c r="K906" s="274"/>
      <c r="M906" s="273"/>
      <c r="N906" s="273"/>
      <c r="O906" s="273"/>
      <c r="P906" s="273"/>
      <c r="Q906" s="273"/>
      <c r="R906" s="273"/>
      <c r="S906" s="273"/>
      <c r="T906" s="276"/>
      <c r="U906" s="276"/>
      <c r="V906" s="276"/>
      <c r="W906" s="276"/>
    </row>
    <row r="907" spans="1:23" x14ac:dyDescent="0.2">
      <c r="A907" s="274"/>
      <c r="B907" s="274"/>
      <c r="C907" s="274"/>
      <c r="D907" s="274"/>
      <c r="E907" s="274"/>
      <c r="F907" s="274"/>
      <c r="G907" s="274"/>
      <c r="H907" s="274"/>
      <c r="I907" s="274"/>
      <c r="J907" s="274"/>
      <c r="K907" s="274"/>
      <c r="M907" s="273"/>
      <c r="N907" s="273"/>
      <c r="O907" s="273"/>
      <c r="P907" s="273"/>
      <c r="Q907" s="273"/>
      <c r="R907" s="273"/>
      <c r="S907" s="273"/>
      <c r="T907" s="276"/>
      <c r="U907" s="276"/>
      <c r="V907" s="276"/>
      <c r="W907" s="276"/>
    </row>
    <row r="908" spans="1:23" x14ac:dyDescent="0.2">
      <c r="A908" s="274"/>
      <c r="B908" s="274"/>
      <c r="C908" s="274"/>
      <c r="D908" s="274"/>
      <c r="E908" s="274"/>
      <c r="F908" s="274"/>
      <c r="G908" s="274"/>
      <c r="H908" s="274"/>
      <c r="I908" s="274"/>
      <c r="J908" s="274"/>
      <c r="K908" s="274"/>
      <c r="M908" s="273"/>
      <c r="N908" s="273"/>
      <c r="O908" s="273"/>
      <c r="P908" s="273"/>
      <c r="Q908" s="273"/>
      <c r="R908" s="273"/>
      <c r="S908" s="273"/>
      <c r="T908" s="276"/>
      <c r="U908" s="276"/>
      <c r="V908" s="276"/>
      <c r="W908" s="276"/>
    </row>
    <row r="909" spans="1:23" x14ac:dyDescent="0.2">
      <c r="A909" s="274"/>
      <c r="B909" s="274"/>
      <c r="C909" s="274"/>
      <c r="D909" s="274"/>
      <c r="E909" s="274"/>
      <c r="F909" s="274"/>
      <c r="G909" s="274"/>
      <c r="H909" s="274"/>
      <c r="I909" s="274"/>
      <c r="J909" s="274"/>
      <c r="K909" s="274"/>
      <c r="M909" s="273"/>
      <c r="N909" s="273"/>
      <c r="O909" s="273"/>
      <c r="P909" s="273"/>
      <c r="Q909" s="273"/>
      <c r="R909" s="273"/>
      <c r="S909" s="273"/>
      <c r="T909" s="276"/>
      <c r="U909" s="276"/>
      <c r="V909" s="276"/>
      <c r="W909" s="276"/>
    </row>
    <row r="910" spans="1:23" x14ac:dyDescent="0.2">
      <c r="A910" s="274"/>
      <c r="B910" s="274"/>
      <c r="C910" s="274"/>
      <c r="D910" s="274"/>
      <c r="E910" s="274"/>
      <c r="F910" s="274"/>
      <c r="G910" s="274"/>
      <c r="H910" s="274"/>
      <c r="I910" s="274"/>
      <c r="J910" s="274"/>
      <c r="K910" s="274"/>
      <c r="M910" s="273"/>
      <c r="N910" s="273"/>
      <c r="O910" s="273"/>
      <c r="P910" s="273"/>
      <c r="Q910" s="273"/>
      <c r="R910" s="273"/>
      <c r="S910" s="273"/>
      <c r="T910" s="276"/>
      <c r="U910" s="276"/>
      <c r="V910" s="276"/>
      <c r="W910" s="276"/>
    </row>
    <row r="911" spans="1:23" x14ac:dyDescent="0.2">
      <c r="A911" s="274"/>
      <c r="B911" s="274"/>
      <c r="C911" s="274"/>
      <c r="D911" s="274"/>
      <c r="E911" s="274"/>
      <c r="F911" s="274"/>
      <c r="G911" s="274"/>
      <c r="H911" s="274"/>
      <c r="I911" s="274"/>
      <c r="J911" s="274"/>
      <c r="K911" s="274"/>
      <c r="M911" s="273"/>
      <c r="N911" s="273"/>
      <c r="O911" s="273"/>
      <c r="P911" s="273"/>
      <c r="Q911" s="273"/>
      <c r="R911" s="273"/>
      <c r="S911" s="273"/>
      <c r="T911" s="276"/>
      <c r="U911" s="276"/>
      <c r="V911" s="276"/>
      <c r="W911" s="276"/>
    </row>
    <row r="912" spans="1:23" x14ac:dyDescent="0.2">
      <c r="A912" s="274"/>
      <c r="B912" s="274"/>
      <c r="C912" s="274"/>
      <c r="D912" s="274"/>
      <c r="E912" s="274"/>
      <c r="F912" s="274"/>
      <c r="G912" s="274"/>
      <c r="H912" s="274"/>
      <c r="I912" s="274"/>
      <c r="J912" s="274"/>
      <c r="K912" s="274"/>
      <c r="M912" s="273"/>
      <c r="N912" s="273"/>
      <c r="O912" s="273"/>
      <c r="P912" s="273"/>
      <c r="Q912" s="273"/>
      <c r="R912" s="273"/>
      <c r="S912" s="273"/>
      <c r="T912" s="276"/>
      <c r="U912" s="276"/>
      <c r="V912" s="276"/>
      <c r="W912" s="276"/>
    </row>
    <row r="913" spans="1:23" x14ac:dyDescent="0.2">
      <c r="A913" s="274"/>
      <c r="B913" s="274"/>
      <c r="C913" s="274"/>
      <c r="D913" s="274"/>
      <c r="E913" s="274"/>
      <c r="F913" s="274"/>
      <c r="G913" s="274"/>
      <c r="H913" s="274"/>
      <c r="I913" s="274"/>
      <c r="J913" s="274"/>
      <c r="K913" s="274"/>
      <c r="M913" s="273"/>
      <c r="N913" s="273"/>
      <c r="O913" s="273"/>
      <c r="P913" s="273"/>
      <c r="Q913" s="273"/>
      <c r="R913" s="273"/>
      <c r="S913" s="273"/>
      <c r="T913" s="276"/>
      <c r="U913" s="276"/>
      <c r="V913" s="276"/>
      <c r="W913" s="276"/>
    </row>
    <row r="914" spans="1:23" x14ac:dyDescent="0.2">
      <c r="A914" s="274"/>
      <c r="B914" s="274"/>
      <c r="C914" s="274"/>
      <c r="D914" s="274"/>
      <c r="E914" s="274"/>
      <c r="F914" s="274"/>
      <c r="G914" s="274"/>
      <c r="H914" s="274"/>
      <c r="I914" s="274"/>
      <c r="J914" s="274"/>
      <c r="K914" s="274"/>
      <c r="M914" s="273"/>
      <c r="N914" s="273"/>
      <c r="O914" s="273"/>
      <c r="P914" s="273"/>
      <c r="Q914" s="273"/>
      <c r="R914" s="273"/>
      <c r="S914" s="273"/>
      <c r="T914" s="276"/>
      <c r="U914" s="276"/>
      <c r="V914" s="276"/>
      <c r="W914" s="276"/>
    </row>
    <row r="915" spans="1:23" x14ac:dyDescent="0.2">
      <c r="A915" s="274"/>
      <c r="B915" s="274"/>
      <c r="C915" s="274"/>
      <c r="D915" s="274"/>
      <c r="E915" s="274"/>
      <c r="F915" s="274"/>
      <c r="G915" s="274"/>
      <c r="H915" s="274"/>
      <c r="I915" s="274"/>
      <c r="J915" s="274"/>
      <c r="K915" s="274"/>
      <c r="M915" s="273"/>
      <c r="N915" s="273"/>
      <c r="O915" s="273"/>
      <c r="P915" s="273"/>
      <c r="Q915" s="273"/>
      <c r="R915" s="273"/>
      <c r="S915" s="273"/>
      <c r="T915" s="276"/>
      <c r="U915" s="276"/>
      <c r="V915" s="276"/>
      <c r="W915" s="276"/>
    </row>
    <row r="916" spans="1:23" x14ac:dyDescent="0.2">
      <c r="A916" s="274"/>
      <c r="B916" s="274"/>
      <c r="C916" s="274"/>
      <c r="D916" s="274"/>
      <c r="E916" s="274"/>
      <c r="F916" s="274"/>
      <c r="G916" s="274"/>
      <c r="H916" s="274"/>
      <c r="I916" s="274"/>
      <c r="J916" s="274"/>
      <c r="K916" s="274"/>
      <c r="M916" s="273"/>
      <c r="N916" s="273"/>
      <c r="O916" s="273"/>
      <c r="P916" s="273"/>
      <c r="Q916" s="273"/>
      <c r="R916" s="273"/>
      <c r="S916" s="273"/>
      <c r="T916" s="276"/>
      <c r="U916" s="276"/>
      <c r="V916" s="276"/>
      <c r="W916" s="276"/>
    </row>
    <row r="917" spans="1:23" x14ac:dyDescent="0.2">
      <c r="A917" s="274"/>
      <c r="B917" s="274"/>
      <c r="C917" s="274"/>
      <c r="D917" s="274"/>
      <c r="E917" s="274"/>
      <c r="F917" s="274"/>
      <c r="G917" s="274"/>
      <c r="H917" s="274"/>
      <c r="I917" s="274"/>
      <c r="J917" s="274"/>
      <c r="K917" s="274"/>
      <c r="M917" s="273"/>
      <c r="N917" s="273"/>
      <c r="O917" s="273"/>
      <c r="P917" s="273"/>
      <c r="Q917" s="273"/>
      <c r="R917" s="273"/>
      <c r="S917" s="273"/>
      <c r="T917" s="276"/>
      <c r="U917" s="276"/>
      <c r="V917" s="276"/>
      <c r="W917" s="276"/>
    </row>
    <row r="918" spans="1:23" x14ac:dyDescent="0.2">
      <c r="A918" s="274"/>
      <c r="B918" s="274"/>
      <c r="C918" s="274"/>
      <c r="D918" s="274"/>
      <c r="E918" s="274"/>
      <c r="F918" s="274"/>
      <c r="G918" s="274"/>
      <c r="H918" s="274"/>
      <c r="I918" s="274"/>
      <c r="J918" s="274"/>
      <c r="K918" s="274"/>
      <c r="M918" s="273"/>
      <c r="N918" s="273"/>
      <c r="O918" s="273"/>
      <c r="P918" s="273"/>
      <c r="Q918" s="273"/>
      <c r="R918" s="273"/>
      <c r="S918" s="273"/>
      <c r="T918" s="276"/>
      <c r="U918" s="276"/>
      <c r="V918" s="276"/>
      <c r="W918" s="276"/>
    </row>
    <row r="919" spans="1:23" x14ac:dyDescent="0.2">
      <c r="A919" s="274"/>
      <c r="B919" s="274"/>
      <c r="C919" s="274"/>
      <c r="D919" s="274"/>
      <c r="E919" s="274"/>
      <c r="F919" s="274"/>
      <c r="G919" s="274"/>
      <c r="H919" s="274"/>
      <c r="I919" s="274"/>
      <c r="J919" s="274"/>
      <c r="K919" s="274"/>
      <c r="M919" s="273"/>
      <c r="N919" s="273"/>
      <c r="O919" s="273"/>
      <c r="P919" s="273"/>
      <c r="Q919" s="273"/>
      <c r="R919" s="273"/>
      <c r="S919" s="273"/>
      <c r="T919" s="276"/>
      <c r="U919" s="276"/>
      <c r="V919" s="276"/>
      <c r="W919" s="276"/>
    </row>
    <row r="920" spans="1:23" x14ac:dyDescent="0.2">
      <c r="A920" s="274"/>
      <c r="B920" s="274"/>
      <c r="C920" s="274"/>
      <c r="D920" s="274"/>
      <c r="E920" s="274"/>
      <c r="F920" s="274"/>
      <c r="G920" s="274"/>
      <c r="H920" s="274"/>
      <c r="I920" s="274"/>
      <c r="J920" s="274"/>
      <c r="K920" s="274"/>
      <c r="M920" s="273"/>
      <c r="N920" s="273"/>
      <c r="O920" s="273"/>
      <c r="P920" s="273"/>
      <c r="Q920" s="273"/>
      <c r="R920" s="273"/>
      <c r="S920" s="273"/>
      <c r="T920" s="276"/>
      <c r="U920" s="276"/>
      <c r="V920" s="276"/>
      <c r="W920" s="276"/>
    </row>
    <row r="921" spans="1:23" x14ac:dyDescent="0.2">
      <c r="A921" s="274"/>
      <c r="B921" s="274"/>
      <c r="C921" s="274"/>
      <c r="D921" s="274"/>
      <c r="E921" s="274"/>
      <c r="F921" s="274"/>
      <c r="G921" s="274"/>
      <c r="H921" s="274"/>
      <c r="I921" s="274"/>
      <c r="J921" s="274"/>
      <c r="K921" s="274"/>
      <c r="M921" s="273"/>
      <c r="N921" s="273"/>
      <c r="O921" s="273"/>
      <c r="P921" s="273"/>
      <c r="Q921" s="273"/>
      <c r="R921" s="273"/>
      <c r="S921" s="273"/>
      <c r="T921" s="276"/>
      <c r="U921" s="276"/>
      <c r="V921" s="276"/>
      <c r="W921" s="276"/>
    </row>
    <row r="922" spans="1:23" x14ac:dyDescent="0.2">
      <c r="A922" s="274"/>
      <c r="B922" s="274"/>
      <c r="C922" s="274"/>
      <c r="D922" s="274"/>
      <c r="E922" s="274"/>
      <c r="F922" s="274"/>
      <c r="G922" s="274"/>
      <c r="H922" s="274"/>
      <c r="I922" s="274"/>
      <c r="J922" s="274"/>
      <c r="K922" s="274"/>
      <c r="M922" s="273"/>
      <c r="N922" s="273"/>
      <c r="O922" s="273"/>
      <c r="P922" s="273"/>
      <c r="Q922" s="273"/>
      <c r="R922" s="273"/>
      <c r="S922" s="273"/>
      <c r="T922" s="276"/>
      <c r="U922" s="276"/>
      <c r="V922" s="276"/>
      <c r="W922" s="276"/>
    </row>
    <row r="923" spans="1:23" x14ac:dyDescent="0.2">
      <c r="A923" s="274"/>
      <c r="B923" s="274"/>
      <c r="C923" s="274"/>
      <c r="D923" s="274"/>
      <c r="E923" s="274"/>
      <c r="F923" s="274"/>
      <c r="G923" s="274"/>
      <c r="H923" s="274"/>
      <c r="I923" s="274"/>
      <c r="J923" s="274"/>
      <c r="K923" s="274"/>
      <c r="M923" s="273"/>
      <c r="N923" s="273"/>
      <c r="O923" s="273"/>
      <c r="P923" s="273"/>
      <c r="Q923" s="273"/>
      <c r="R923" s="273"/>
      <c r="S923" s="273"/>
      <c r="T923" s="276"/>
      <c r="U923" s="276"/>
      <c r="V923" s="276"/>
      <c r="W923" s="276"/>
    </row>
    <row r="924" spans="1:23" x14ac:dyDescent="0.2">
      <c r="A924" s="274"/>
      <c r="B924" s="274"/>
      <c r="C924" s="274"/>
      <c r="D924" s="274"/>
      <c r="E924" s="274"/>
      <c r="F924" s="274"/>
      <c r="G924" s="274"/>
      <c r="H924" s="274"/>
      <c r="I924" s="274"/>
      <c r="J924" s="274"/>
      <c r="K924" s="274"/>
      <c r="M924" s="273"/>
      <c r="N924" s="273"/>
      <c r="O924" s="273"/>
      <c r="P924" s="273"/>
      <c r="Q924" s="273"/>
      <c r="R924" s="273"/>
      <c r="S924" s="273"/>
      <c r="T924" s="276"/>
      <c r="U924" s="276"/>
      <c r="V924" s="276"/>
      <c r="W924" s="276"/>
    </row>
    <row r="925" spans="1:23" x14ac:dyDescent="0.2">
      <c r="A925" s="274"/>
      <c r="B925" s="274"/>
      <c r="C925" s="274"/>
      <c r="D925" s="274"/>
      <c r="E925" s="274"/>
      <c r="F925" s="274"/>
      <c r="G925" s="274"/>
      <c r="H925" s="274"/>
      <c r="I925" s="274"/>
      <c r="J925" s="274"/>
      <c r="K925" s="274"/>
      <c r="M925" s="273"/>
      <c r="N925" s="273"/>
      <c r="O925" s="273"/>
      <c r="P925" s="273"/>
      <c r="Q925" s="273"/>
      <c r="R925" s="273"/>
      <c r="S925" s="273"/>
      <c r="T925" s="276"/>
      <c r="U925" s="276"/>
      <c r="V925" s="276"/>
      <c r="W925" s="276"/>
    </row>
    <row r="926" spans="1:23" x14ac:dyDescent="0.2">
      <c r="A926" s="274"/>
      <c r="B926" s="274"/>
      <c r="C926" s="274"/>
      <c r="D926" s="274"/>
      <c r="E926" s="274"/>
      <c r="F926" s="274"/>
      <c r="G926" s="274"/>
      <c r="H926" s="274"/>
      <c r="I926" s="274"/>
      <c r="J926" s="274"/>
      <c r="K926" s="274"/>
      <c r="M926" s="273"/>
      <c r="N926" s="273"/>
      <c r="O926" s="273"/>
      <c r="P926" s="273"/>
      <c r="Q926" s="273"/>
      <c r="R926" s="273"/>
      <c r="S926" s="273"/>
      <c r="T926" s="276"/>
      <c r="U926" s="276"/>
      <c r="V926" s="276"/>
      <c r="W926" s="276"/>
    </row>
    <row r="927" spans="1:23" x14ac:dyDescent="0.2">
      <c r="A927" s="274"/>
      <c r="B927" s="274"/>
      <c r="C927" s="274"/>
      <c r="D927" s="274"/>
      <c r="E927" s="274"/>
      <c r="F927" s="274"/>
      <c r="G927" s="274"/>
      <c r="H927" s="274"/>
      <c r="I927" s="274"/>
      <c r="J927" s="274"/>
      <c r="K927" s="274"/>
      <c r="M927" s="273"/>
      <c r="N927" s="273"/>
      <c r="O927" s="273"/>
      <c r="P927" s="273"/>
      <c r="Q927" s="273"/>
      <c r="R927" s="273"/>
      <c r="S927" s="273"/>
      <c r="T927" s="276"/>
      <c r="U927" s="276"/>
      <c r="V927" s="276"/>
      <c r="W927" s="276"/>
    </row>
    <row r="928" spans="1:23" x14ac:dyDescent="0.2">
      <c r="A928" s="274"/>
      <c r="B928" s="274"/>
      <c r="C928" s="274"/>
      <c r="D928" s="274"/>
      <c r="E928" s="274"/>
      <c r="F928" s="274"/>
      <c r="G928" s="274"/>
      <c r="H928" s="274"/>
      <c r="I928" s="274"/>
      <c r="J928" s="274"/>
      <c r="K928" s="274"/>
      <c r="M928" s="273"/>
      <c r="N928" s="273"/>
      <c r="O928" s="273"/>
      <c r="P928" s="273"/>
      <c r="Q928" s="273"/>
      <c r="R928" s="273"/>
      <c r="S928" s="273"/>
      <c r="T928" s="276"/>
      <c r="U928" s="276"/>
      <c r="V928" s="276"/>
      <c r="W928" s="276"/>
    </row>
    <row r="929" spans="1:23" x14ac:dyDescent="0.2">
      <c r="A929" s="274"/>
      <c r="B929" s="274"/>
      <c r="C929" s="274"/>
      <c r="D929" s="274"/>
      <c r="E929" s="274"/>
      <c r="F929" s="274"/>
      <c r="G929" s="274"/>
      <c r="H929" s="274"/>
      <c r="I929" s="274"/>
      <c r="J929" s="274"/>
      <c r="K929" s="274"/>
      <c r="M929" s="273"/>
      <c r="N929" s="273"/>
      <c r="O929" s="273"/>
      <c r="P929" s="273"/>
      <c r="Q929" s="273"/>
      <c r="R929" s="273"/>
      <c r="S929" s="273"/>
      <c r="T929" s="276"/>
      <c r="U929" s="276"/>
      <c r="V929" s="276"/>
      <c r="W929" s="276"/>
    </row>
    <row r="930" spans="1:23" x14ac:dyDescent="0.2">
      <c r="A930" s="274"/>
      <c r="B930" s="274"/>
      <c r="C930" s="274"/>
      <c r="D930" s="274"/>
      <c r="E930" s="274"/>
      <c r="F930" s="274"/>
      <c r="G930" s="274"/>
      <c r="H930" s="274"/>
      <c r="I930" s="274"/>
      <c r="J930" s="274"/>
      <c r="K930" s="274"/>
      <c r="M930" s="273"/>
      <c r="N930" s="273"/>
      <c r="O930" s="273"/>
      <c r="P930" s="273"/>
      <c r="Q930" s="273"/>
      <c r="R930" s="273"/>
      <c r="S930" s="273"/>
      <c r="T930" s="276"/>
      <c r="U930" s="276"/>
      <c r="V930" s="276"/>
      <c r="W930" s="276"/>
    </row>
    <row r="931" spans="1:23" x14ac:dyDescent="0.2">
      <c r="A931" s="274"/>
      <c r="B931" s="274"/>
      <c r="C931" s="274"/>
      <c r="D931" s="274"/>
      <c r="E931" s="274"/>
      <c r="F931" s="274"/>
      <c r="G931" s="274"/>
      <c r="H931" s="274"/>
      <c r="I931" s="274"/>
      <c r="J931" s="274"/>
      <c r="K931" s="274"/>
      <c r="M931" s="273"/>
      <c r="N931" s="273"/>
      <c r="O931" s="273"/>
      <c r="P931" s="273"/>
      <c r="Q931" s="273"/>
      <c r="R931" s="273"/>
      <c r="S931" s="273"/>
      <c r="T931" s="276"/>
      <c r="U931" s="276"/>
      <c r="V931" s="276"/>
      <c r="W931" s="276"/>
    </row>
    <row r="932" spans="1:23" x14ac:dyDescent="0.2">
      <c r="A932" s="274"/>
      <c r="B932" s="274"/>
      <c r="C932" s="274"/>
      <c r="D932" s="274"/>
      <c r="E932" s="274"/>
      <c r="F932" s="274"/>
      <c r="G932" s="274"/>
      <c r="H932" s="274"/>
      <c r="I932" s="274"/>
      <c r="J932" s="274"/>
      <c r="K932" s="274"/>
      <c r="M932" s="273"/>
      <c r="N932" s="273"/>
      <c r="O932" s="273"/>
      <c r="P932" s="273"/>
      <c r="Q932" s="273"/>
      <c r="R932" s="273"/>
      <c r="S932" s="273"/>
      <c r="T932" s="276"/>
      <c r="U932" s="276"/>
      <c r="V932" s="276"/>
      <c r="W932" s="276"/>
    </row>
    <row r="933" spans="1:23" x14ac:dyDescent="0.2">
      <c r="A933" s="274"/>
      <c r="B933" s="274"/>
      <c r="C933" s="274"/>
      <c r="D933" s="274"/>
      <c r="E933" s="274"/>
      <c r="F933" s="274"/>
      <c r="G933" s="274"/>
      <c r="H933" s="274"/>
      <c r="I933" s="274"/>
      <c r="J933" s="274"/>
      <c r="K933" s="274"/>
      <c r="M933" s="273"/>
      <c r="N933" s="273"/>
      <c r="O933" s="273"/>
      <c r="P933" s="273"/>
      <c r="Q933" s="273"/>
      <c r="R933" s="273"/>
      <c r="S933" s="273"/>
      <c r="T933" s="276"/>
      <c r="U933" s="276"/>
      <c r="V933" s="276"/>
      <c r="W933" s="276"/>
    </row>
    <row r="934" spans="1:23" x14ac:dyDescent="0.2">
      <c r="A934" s="274"/>
      <c r="B934" s="274"/>
      <c r="C934" s="274"/>
      <c r="D934" s="274"/>
      <c r="E934" s="274"/>
      <c r="F934" s="274"/>
      <c r="G934" s="274"/>
      <c r="H934" s="274"/>
      <c r="I934" s="274"/>
      <c r="J934" s="274"/>
      <c r="K934" s="274"/>
      <c r="M934" s="273"/>
      <c r="N934" s="273"/>
      <c r="O934" s="273"/>
      <c r="P934" s="273"/>
      <c r="Q934" s="273"/>
      <c r="R934" s="273"/>
      <c r="S934" s="273"/>
      <c r="T934" s="276"/>
      <c r="U934" s="276"/>
      <c r="V934" s="276"/>
      <c r="W934" s="276"/>
    </row>
    <row r="935" spans="1:23" x14ac:dyDescent="0.2">
      <c r="A935" s="274"/>
      <c r="B935" s="274"/>
      <c r="C935" s="274"/>
      <c r="D935" s="274"/>
      <c r="E935" s="274"/>
      <c r="F935" s="274"/>
      <c r="G935" s="274"/>
      <c r="H935" s="274"/>
      <c r="I935" s="274"/>
      <c r="J935" s="274"/>
      <c r="K935" s="274"/>
      <c r="M935" s="273"/>
      <c r="N935" s="273"/>
      <c r="O935" s="273"/>
      <c r="P935" s="273"/>
      <c r="Q935" s="273"/>
      <c r="R935" s="273"/>
      <c r="S935" s="273"/>
      <c r="T935" s="276"/>
      <c r="U935" s="276"/>
      <c r="V935" s="276"/>
      <c r="W935" s="276"/>
    </row>
    <row r="936" spans="1:23" x14ac:dyDescent="0.2">
      <c r="A936" s="274"/>
      <c r="B936" s="274"/>
      <c r="C936" s="274"/>
      <c r="D936" s="274"/>
      <c r="E936" s="274"/>
      <c r="F936" s="274"/>
      <c r="G936" s="274"/>
      <c r="H936" s="274"/>
      <c r="I936" s="274"/>
      <c r="J936" s="274"/>
      <c r="K936" s="274"/>
      <c r="M936" s="273"/>
      <c r="N936" s="273"/>
      <c r="O936" s="273"/>
      <c r="P936" s="273"/>
      <c r="Q936" s="273"/>
      <c r="R936" s="273"/>
      <c r="S936" s="273"/>
      <c r="T936" s="276"/>
      <c r="U936" s="276"/>
      <c r="V936" s="276"/>
      <c r="W936" s="276"/>
    </row>
    <row r="937" spans="1:23" x14ac:dyDescent="0.2">
      <c r="A937" s="274"/>
      <c r="B937" s="274"/>
      <c r="C937" s="274"/>
      <c r="D937" s="274"/>
      <c r="E937" s="274"/>
      <c r="F937" s="274"/>
      <c r="G937" s="274"/>
      <c r="H937" s="274"/>
      <c r="I937" s="274"/>
      <c r="J937" s="274"/>
      <c r="K937" s="274"/>
      <c r="M937" s="273"/>
      <c r="N937" s="273"/>
      <c r="O937" s="273"/>
      <c r="P937" s="273"/>
      <c r="Q937" s="273"/>
      <c r="R937" s="273"/>
      <c r="S937" s="273"/>
      <c r="T937" s="276"/>
      <c r="U937" s="276"/>
      <c r="V937" s="276"/>
      <c r="W937" s="276"/>
    </row>
    <row r="938" spans="1:23" x14ac:dyDescent="0.2">
      <c r="A938" s="274"/>
      <c r="B938" s="274"/>
      <c r="C938" s="274"/>
      <c r="D938" s="274"/>
      <c r="E938" s="274"/>
      <c r="F938" s="274"/>
      <c r="G938" s="274"/>
      <c r="H938" s="274"/>
      <c r="I938" s="274"/>
      <c r="J938" s="274"/>
      <c r="K938" s="274"/>
      <c r="M938" s="273"/>
      <c r="N938" s="273"/>
      <c r="O938" s="273"/>
      <c r="P938" s="273"/>
      <c r="Q938" s="273"/>
      <c r="R938" s="273"/>
      <c r="S938" s="273"/>
      <c r="T938" s="276"/>
      <c r="U938" s="276"/>
      <c r="V938" s="276"/>
      <c r="W938" s="276"/>
    </row>
    <row r="939" spans="1:23" x14ac:dyDescent="0.2">
      <c r="A939" s="274"/>
      <c r="B939" s="274"/>
      <c r="C939" s="274"/>
      <c r="D939" s="274"/>
      <c r="E939" s="274"/>
      <c r="F939" s="274"/>
      <c r="G939" s="274"/>
      <c r="H939" s="274"/>
      <c r="I939" s="274"/>
      <c r="J939" s="274"/>
      <c r="K939" s="274"/>
      <c r="M939" s="273"/>
      <c r="N939" s="273"/>
      <c r="O939" s="273"/>
      <c r="P939" s="273"/>
      <c r="Q939" s="273"/>
      <c r="R939" s="273"/>
      <c r="S939" s="273"/>
      <c r="T939" s="276"/>
      <c r="U939" s="276"/>
      <c r="V939" s="276"/>
      <c r="W939" s="276"/>
    </row>
    <row r="940" spans="1:23" x14ac:dyDescent="0.2">
      <c r="A940" s="274"/>
      <c r="B940" s="274"/>
      <c r="C940" s="274"/>
      <c r="D940" s="274"/>
      <c r="E940" s="274"/>
      <c r="F940" s="274"/>
      <c r="G940" s="274"/>
      <c r="H940" s="274"/>
      <c r="I940" s="274"/>
      <c r="J940" s="274"/>
      <c r="K940" s="274"/>
      <c r="M940" s="273"/>
      <c r="N940" s="273"/>
      <c r="O940" s="273"/>
      <c r="P940" s="273"/>
      <c r="Q940" s="273"/>
      <c r="R940" s="273"/>
      <c r="S940" s="273"/>
      <c r="T940" s="276"/>
      <c r="U940" s="276"/>
      <c r="V940" s="276"/>
      <c r="W940" s="276"/>
    </row>
    <row r="941" spans="1:23" x14ac:dyDescent="0.2">
      <c r="A941" s="274"/>
      <c r="B941" s="274"/>
      <c r="C941" s="274"/>
      <c r="D941" s="274"/>
      <c r="E941" s="274"/>
      <c r="F941" s="274"/>
      <c r="G941" s="274"/>
      <c r="H941" s="274"/>
      <c r="I941" s="274"/>
      <c r="J941" s="274"/>
      <c r="K941" s="274"/>
      <c r="M941" s="273"/>
      <c r="N941" s="273"/>
      <c r="O941" s="273"/>
      <c r="P941" s="273"/>
      <c r="Q941" s="273"/>
      <c r="R941" s="273"/>
      <c r="S941" s="273"/>
      <c r="T941" s="276"/>
      <c r="U941" s="276"/>
      <c r="V941" s="276"/>
      <c r="W941" s="276"/>
    </row>
    <row r="942" spans="1:23" x14ac:dyDescent="0.2">
      <c r="A942" s="274"/>
      <c r="B942" s="274"/>
      <c r="C942" s="274"/>
      <c r="D942" s="274"/>
      <c r="E942" s="274"/>
      <c r="F942" s="274"/>
      <c r="G942" s="274"/>
      <c r="H942" s="274"/>
      <c r="I942" s="274"/>
      <c r="J942" s="274"/>
      <c r="K942" s="274"/>
      <c r="M942" s="273"/>
      <c r="N942" s="273"/>
      <c r="O942" s="273"/>
      <c r="P942" s="273"/>
      <c r="Q942" s="273"/>
      <c r="R942" s="273"/>
      <c r="S942" s="273"/>
      <c r="T942" s="276"/>
      <c r="U942" s="276"/>
      <c r="V942" s="276"/>
      <c r="W942" s="276"/>
    </row>
    <row r="943" spans="1:23" x14ac:dyDescent="0.2">
      <c r="A943" s="274"/>
      <c r="B943" s="274"/>
      <c r="C943" s="274"/>
      <c r="D943" s="274"/>
      <c r="E943" s="274"/>
      <c r="F943" s="274"/>
      <c r="G943" s="274"/>
      <c r="H943" s="274"/>
      <c r="I943" s="274"/>
      <c r="J943" s="274"/>
      <c r="K943" s="274"/>
      <c r="M943" s="273"/>
      <c r="N943" s="273"/>
      <c r="O943" s="273"/>
      <c r="P943" s="273"/>
      <c r="Q943" s="273"/>
      <c r="R943" s="273"/>
      <c r="S943" s="273"/>
      <c r="T943" s="276"/>
      <c r="U943" s="276"/>
      <c r="V943" s="276"/>
      <c r="W943" s="276"/>
    </row>
    <row r="944" spans="1:23" x14ac:dyDescent="0.2">
      <c r="A944" s="274"/>
      <c r="B944" s="274"/>
      <c r="C944" s="274"/>
      <c r="D944" s="274"/>
      <c r="E944" s="274"/>
      <c r="F944" s="274"/>
      <c r="G944" s="274"/>
      <c r="H944" s="274"/>
      <c r="I944" s="274"/>
      <c r="J944" s="274"/>
      <c r="K944" s="274"/>
      <c r="M944" s="273"/>
      <c r="N944" s="273"/>
      <c r="O944" s="273"/>
      <c r="P944" s="273"/>
      <c r="Q944" s="273"/>
      <c r="R944" s="273"/>
      <c r="S944" s="273"/>
      <c r="T944" s="276"/>
      <c r="U944" s="276"/>
      <c r="V944" s="276"/>
      <c r="W944" s="276"/>
    </row>
    <row r="945" spans="1:23" x14ac:dyDescent="0.2">
      <c r="A945" s="274"/>
      <c r="B945" s="274"/>
      <c r="C945" s="274"/>
      <c r="D945" s="274"/>
      <c r="E945" s="274"/>
      <c r="F945" s="274"/>
      <c r="G945" s="274"/>
      <c r="H945" s="274"/>
      <c r="I945" s="274"/>
      <c r="J945" s="274"/>
      <c r="K945" s="274"/>
      <c r="M945" s="273"/>
      <c r="N945" s="273"/>
      <c r="O945" s="273"/>
      <c r="P945" s="273"/>
      <c r="Q945" s="273"/>
      <c r="R945" s="273"/>
      <c r="S945" s="273"/>
      <c r="T945" s="276"/>
      <c r="U945" s="276"/>
      <c r="V945" s="276"/>
      <c r="W945" s="276"/>
    </row>
    <row r="946" spans="1:23" x14ac:dyDescent="0.2">
      <c r="A946" s="274"/>
      <c r="B946" s="274"/>
      <c r="C946" s="274"/>
      <c r="D946" s="274"/>
      <c r="E946" s="274"/>
      <c r="F946" s="274"/>
      <c r="G946" s="274"/>
      <c r="H946" s="274"/>
      <c r="I946" s="274"/>
      <c r="J946" s="274"/>
      <c r="K946" s="274"/>
      <c r="M946" s="273"/>
      <c r="N946" s="273"/>
      <c r="O946" s="273"/>
      <c r="P946" s="273"/>
      <c r="Q946" s="273"/>
      <c r="R946" s="273"/>
      <c r="S946" s="273"/>
      <c r="T946" s="276"/>
      <c r="U946" s="276"/>
      <c r="V946" s="276"/>
      <c r="W946" s="276"/>
    </row>
    <row r="947" spans="1:23" x14ac:dyDescent="0.2">
      <c r="A947" s="274"/>
      <c r="B947" s="274"/>
      <c r="C947" s="274"/>
      <c r="D947" s="274"/>
      <c r="E947" s="274"/>
      <c r="F947" s="274"/>
      <c r="G947" s="274"/>
      <c r="H947" s="274"/>
      <c r="I947" s="274"/>
      <c r="J947" s="274"/>
      <c r="K947" s="274"/>
      <c r="M947" s="273"/>
      <c r="N947" s="273"/>
      <c r="O947" s="273"/>
      <c r="P947" s="273"/>
      <c r="Q947" s="273"/>
      <c r="R947" s="273"/>
      <c r="S947" s="273"/>
      <c r="T947" s="276"/>
      <c r="U947" s="276"/>
      <c r="V947" s="276"/>
      <c r="W947" s="276"/>
    </row>
    <row r="948" spans="1:23" x14ac:dyDescent="0.2">
      <c r="A948" s="274"/>
      <c r="B948" s="274"/>
      <c r="C948" s="274"/>
      <c r="D948" s="274"/>
      <c r="E948" s="274"/>
      <c r="F948" s="274"/>
      <c r="G948" s="274"/>
      <c r="H948" s="274"/>
      <c r="I948" s="274"/>
      <c r="J948" s="274"/>
      <c r="K948" s="274"/>
      <c r="M948" s="273"/>
      <c r="N948" s="273"/>
      <c r="O948" s="273"/>
      <c r="P948" s="273"/>
      <c r="Q948" s="273"/>
      <c r="R948" s="273"/>
      <c r="S948" s="273"/>
      <c r="T948" s="276"/>
      <c r="U948" s="276"/>
      <c r="V948" s="276"/>
      <c r="W948" s="276"/>
    </row>
    <row r="949" spans="1:23" x14ac:dyDescent="0.2">
      <c r="A949" s="274"/>
      <c r="B949" s="274"/>
      <c r="C949" s="274"/>
      <c r="D949" s="274"/>
      <c r="E949" s="274"/>
      <c r="F949" s="274"/>
      <c r="G949" s="274"/>
      <c r="H949" s="274"/>
      <c r="I949" s="274"/>
      <c r="J949" s="274"/>
      <c r="K949" s="274"/>
      <c r="M949" s="273"/>
      <c r="N949" s="273"/>
      <c r="O949" s="273"/>
      <c r="P949" s="273"/>
      <c r="Q949" s="273"/>
      <c r="R949" s="273"/>
      <c r="S949" s="273"/>
      <c r="T949" s="276"/>
      <c r="U949" s="276"/>
      <c r="V949" s="276"/>
      <c r="W949" s="276"/>
    </row>
    <row r="950" spans="1:23" x14ac:dyDescent="0.2">
      <c r="A950" s="274"/>
      <c r="B950" s="274"/>
      <c r="C950" s="274"/>
      <c r="D950" s="274"/>
      <c r="E950" s="274"/>
      <c r="F950" s="274"/>
      <c r="G950" s="274"/>
      <c r="H950" s="274"/>
      <c r="I950" s="274"/>
      <c r="J950" s="274"/>
      <c r="K950" s="274"/>
      <c r="M950" s="273"/>
      <c r="N950" s="273"/>
      <c r="O950" s="273"/>
      <c r="P950" s="273"/>
      <c r="Q950" s="273"/>
      <c r="R950" s="273"/>
      <c r="S950" s="273"/>
      <c r="T950" s="276"/>
      <c r="U950" s="276"/>
      <c r="V950" s="276"/>
      <c r="W950" s="276"/>
    </row>
    <row r="951" spans="1:23" x14ac:dyDescent="0.2">
      <c r="A951" s="274"/>
      <c r="B951" s="274"/>
      <c r="C951" s="274"/>
      <c r="D951" s="274"/>
      <c r="E951" s="274"/>
      <c r="F951" s="274"/>
      <c r="G951" s="274"/>
      <c r="H951" s="274"/>
      <c r="I951" s="274"/>
      <c r="J951" s="274"/>
      <c r="K951" s="274"/>
      <c r="M951" s="273"/>
      <c r="N951" s="273"/>
      <c r="O951" s="273"/>
      <c r="P951" s="273"/>
      <c r="Q951" s="273"/>
      <c r="R951" s="273"/>
      <c r="S951" s="273"/>
      <c r="T951" s="276"/>
      <c r="U951" s="276"/>
      <c r="V951" s="276"/>
      <c r="W951" s="276"/>
    </row>
    <row r="952" spans="1:23" x14ac:dyDescent="0.2">
      <c r="A952" s="274"/>
      <c r="B952" s="274"/>
      <c r="C952" s="274"/>
      <c r="D952" s="274"/>
      <c r="E952" s="274"/>
      <c r="F952" s="274"/>
      <c r="G952" s="274"/>
      <c r="H952" s="274"/>
      <c r="I952" s="274"/>
      <c r="J952" s="274"/>
      <c r="K952" s="274"/>
      <c r="M952" s="273"/>
      <c r="N952" s="273"/>
      <c r="O952" s="273"/>
      <c r="P952" s="273"/>
      <c r="Q952" s="273"/>
      <c r="R952" s="273"/>
      <c r="S952" s="273"/>
      <c r="T952" s="276"/>
      <c r="U952" s="276"/>
      <c r="V952" s="276"/>
      <c r="W952" s="276"/>
    </row>
    <row r="953" spans="1:23" x14ac:dyDescent="0.2">
      <c r="A953" s="274"/>
      <c r="B953" s="274"/>
      <c r="C953" s="274"/>
      <c r="D953" s="274"/>
      <c r="E953" s="274"/>
      <c r="F953" s="274"/>
      <c r="G953" s="274"/>
      <c r="H953" s="274"/>
      <c r="I953" s="274"/>
      <c r="J953" s="274"/>
      <c r="K953" s="274"/>
      <c r="M953" s="273"/>
      <c r="N953" s="273"/>
      <c r="O953" s="273"/>
      <c r="P953" s="273"/>
      <c r="Q953" s="273"/>
      <c r="R953" s="273"/>
      <c r="S953" s="273"/>
      <c r="T953" s="276"/>
      <c r="U953" s="276"/>
      <c r="V953" s="276"/>
      <c r="W953" s="276"/>
    </row>
    <row r="954" spans="1:23" x14ac:dyDescent="0.2">
      <c r="A954" s="274"/>
      <c r="B954" s="274"/>
      <c r="C954" s="274"/>
      <c r="D954" s="274"/>
      <c r="E954" s="274"/>
      <c r="F954" s="274"/>
      <c r="G954" s="274"/>
      <c r="H954" s="274"/>
      <c r="I954" s="274"/>
      <c r="J954" s="274"/>
      <c r="K954" s="274"/>
      <c r="M954" s="273"/>
      <c r="N954" s="273"/>
      <c r="O954" s="273"/>
      <c r="P954" s="273"/>
      <c r="Q954" s="273"/>
      <c r="R954" s="273"/>
      <c r="S954" s="273"/>
      <c r="T954" s="276"/>
      <c r="U954" s="276"/>
      <c r="V954" s="276"/>
      <c r="W954" s="276"/>
    </row>
    <row r="955" spans="1:23" x14ac:dyDescent="0.2">
      <c r="A955" s="274"/>
      <c r="B955" s="274"/>
      <c r="C955" s="274"/>
      <c r="D955" s="274"/>
      <c r="E955" s="274"/>
      <c r="F955" s="274"/>
      <c r="G955" s="274"/>
      <c r="H955" s="274"/>
      <c r="I955" s="274"/>
      <c r="J955" s="274"/>
      <c r="K955" s="274"/>
      <c r="M955" s="273"/>
      <c r="N955" s="273"/>
      <c r="O955" s="273"/>
      <c r="P955" s="273"/>
      <c r="Q955" s="273"/>
      <c r="R955" s="273"/>
      <c r="S955" s="273"/>
      <c r="T955" s="276"/>
      <c r="U955" s="276"/>
      <c r="V955" s="276"/>
      <c r="W955" s="276"/>
    </row>
    <row r="956" spans="1:23" x14ac:dyDescent="0.2">
      <c r="A956" s="274"/>
      <c r="B956" s="274"/>
      <c r="C956" s="274"/>
      <c r="D956" s="274"/>
      <c r="E956" s="274"/>
      <c r="F956" s="274"/>
      <c r="G956" s="274"/>
      <c r="H956" s="274"/>
      <c r="I956" s="274"/>
      <c r="J956" s="274"/>
      <c r="K956" s="274"/>
      <c r="M956" s="273"/>
      <c r="N956" s="273"/>
      <c r="O956" s="273"/>
      <c r="P956" s="273"/>
      <c r="Q956" s="273"/>
      <c r="R956" s="273"/>
      <c r="S956" s="273"/>
      <c r="T956" s="276"/>
      <c r="U956" s="276"/>
      <c r="V956" s="276"/>
      <c r="W956" s="276"/>
    </row>
    <row r="957" spans="1:23" x14ac:dyDescent="0.2">
      <c r="A957" s="274"/>
      <c r="B957" s="274"/>
      <c r="C957" s="274"/>
      <c r="D957" s="274"/>
      <c r="E957" s="274"/>
      <c r="F957" s="274"/>
      <c r="G957" s="274"/>
      <c r="H957" s="274"/>
      <c r="I957" s="274"/>
      <c r="J957" s="274"/>
      <c r="K957" s="274"/>
      <c r="M957" s="273"/>
      <c r="N957" s="273"/>
      <c r="O957" s="273"/>
      <c r="P957" s="273"/>
      <c r="Q957" s="273"/>
      <c r="R957" s="273"/>
      <c r="S957" s="273"/>
      <c r="T957" s="276"/>
      <c r="U957" s="276"/>
      <c r="V957" s="276"/>
      <c r="W957" s="276"/>
    </row>
    <row r="958" spans="1:23" x14ac:dyDescent="0.2">
      <c r="A958" s="274"/>
      <c r="B958" s="274"/>
      <c r="C958" s="274"/>
      <c r="D958" s="274"/>
      <c r="E958" s="274"/>
      <c r="F958" s="274"/>
      <c r="G958" s="274"/>
      <c r="H958" s="274"/>
      <c r="I958" s="274"/>
      <c r="J958" s="274"/>
      <c r="K958" s="274"/>
      <c r="M958" s="273"/>
      <c r="N958" s="273"/>
      <c r="O958" s="273"/>
      <c r="P958" s="273"/>
      <c r="Q958" s="273"/>
      <c r="R958" s="273"/>
      <c r="S958" s="273"/>
      <c r="T958" s="276"/>
      <c r="U958" s="276"/>
      <c r="V958" s="276"/>
      <c r="W958" s="276"/>
    </row>
    <row r="959" spans="1:23" x14ac:dyDescent="0.2">
      <c r="A959" s="274"/>
      <c r="B959" s="274"/>
      <c r="C959" s="274"/>
      <c r="D959" s="274"/>
      <c r="E959" s="274"/>
      <c r="F959" s="274"/>
      <c r="G959" s="274"/>
      <c r="H959" s="274"/>
      <c r="I959" s="274"/>
      <c r="J959" s="274"/>
      <c r="K959" s="274"/>
      <c r="M959" s="273"/>
      <c r="N959" s="273"/>
      <c r="O959" s="273"/>
      <c r="P959" s="273"/>
      <c r="Q959" s="273"/>
      <c r="R959" s="273"/>
      <c r="S959" s="273"/>
      <c r="T959" s="276"/>
      <c r="U959" s="276"/>
      <c r="V959" s="276"/>
      <c r="W959" s="276"/>
    </row>
    <row r="960" spans="1:23" x14ac:dyDescent="0.2">
      <c r="A960" s="274"/>
      <c r="B960" s="274"/>
      <c r="C960" s="274"/>
      <c r="D960" s="274"/>
      <c r="E960" s="274"/>
      <c r="F960" s="274"/>
      <c r="G960" s="274"/>
      <c r="H960" s="274"/>
      <c r="I960" s="274"/>
      <c r="J960" s="274"/>
      <c r="K960" s="274"/>
      <c r="M960" s="273"/>
      <c r="N960" s="273"/>
      <c r="O960" s="273"/>
      <c r="P960" s="273"/>
      <c r="Q960" s="273"/>
      <c r="R960" s="273"/>
      <c r="S960" s="273"/>
      <c r="T960" s="276"/>
      <c r="U960" s="276"/>
      <c r="V960" s="276"/>
      <c r="W960" s="276"/>
    </row>
    <row r="961" spans="1:23" x14ac:dyDescent="0.2">
      <c r="A961" s="274"/>
      <c r="B961" s="274"/>
      <c r="C961" s="274"/>
      <c r="D961" s="274"/>
      <c r="E961" s="274"/>
      <c r="F961" s="274"/>
      <c r="G961" s="274"/>
      <c r="H961" s="274"/>
      <c r="I961" s="274"/>
      <c r="J961" s="274"/>
      <c r="K961" s="274"/>
      <c r="M961" s="273"/>
      <c r="N961" s="273"/>
      <c r="O961" s="273"/>
      <c r="P961" s="273"/>
      <c r="Q961" s="273"/>
      <c r="R961" s="273"/>
      <c r="S961" s="273"/>
      <c r="T961" s="276"/>
      <c r="U961" s="276"/>
      <c r="V961" s="276"/>
      <c r="W961" s="276"/>
    </row>
    <row r="962" spans="1:23" x14ac:dyDescent="0.2">
      <c r="A962" s="274"/>
      <c r="B962" s="274"/>
      <c r="C962" s="274"/>
      <c r="D962" s="274"/>
      <c r="E962" s="274"/>
      <c r="F962" s="274"/>
      <c r="G962" s="274"/>
      <c r="H962" s="274"/>
      <c r="I962" s="274"/>
      <c r="J962" s="274"/>
      <c r="K962" s="274"/>
      <c r="M962" s="273"/>
      <c r="N962" s="273"/>
      <c r="O962" s="273"/>
      <c r="P962" s="273"/>
      <c r="Q962" s="273"/>
      <c r="R962" s="273"/>
      <c r="S962" s="273"/>
      <c r="T962" s="276"/>
      <c r="U962" s="276"/>
      <c r="V962" s="276"/>
      <c r="W962" s="276"/>
    </row>
    <row r="963" spans="1:23" x14ac:dyDescent="0.2">
      <c r="A963" s="274"/>
      <c r="B963" s="274"/>
      <c r="C963" s="274"/>
      <c r="D963" s="274"/>
      <c r="E963" s="274"/>
      <c r="F963" s="274"/>
      <c r="G963" s="274"/>
      <c r="H963" s="274"/>
      <c r="I963" s="274"/>
      <c r="J963" s="274"/>
      <c r="K963" s="274"/>
      <c r="M963" s="273"/>
      <c r="N963" s="273"/>
      <c r="O963" s="273"/>
      <c r="P963" s="273"/>
      <c r="Q963" s="273"/>
      <c r="R963" s="273"/>
      <c r="S963" s="273"/>
      <c r="T963" s="276"/>
      <c r="U963" s="276"/>
      <c r="V963" s="276"/>
      <c r="W963" s="276"/>
    </row>
    <row r="964" spans="1:23" x14ac:dyDescent="0.2">
      <c r="A964" s="274"/>
      <c r="B964" s="274"/>
      <c r="C964" s="274"/>
      <c r="D964" s="274"/>
      <c r="E964" s="274"/>
      <c r="F964" s="274"/>
      <c r="G964" s="274"/>
      <c r="H964" s="274"/>
      <c r="I964" s="274"/>
      <c r="J964" s="274"/>
      <c r="K964" s="274"/>
      <c r="M964" s="273"/>
      <c r="N964" s="273"/>
      <c r="O964" s="273"/>
      <c r="P964" s="273"/>
      <c r="Q964" s="273"/>
      <c r="R964" s="273"/>
      <c r="S964" s="273"/>
      <c r="T964" s="276"/>
      <c r="U964" s="276"/>
      <c r="V964" s="276"/>
      <c r="W964" s="276"/>
    </row>
    <row r="965" spans="1:23" x14ac:dyDescent="0.2">
      <c r="A965" s="274"/>
      <c r="B965" s="274"/>
      <c r="C965" s="274"/>
      <c r="D965" s="274"/>
      <c r="E965" s="274"/>
      <c r="F965" s="274"/>
      <c r="G965" s="274"/>
      <c r="H965" s="274"/>
      <c r="I965" s="274"/>
      <c r="J965" s="274"/>
      <c r="K965" s="274"/>
      <c r="M965" s="273"/>
      <c r="N965" s="273"/>
      <c r="O965" s="273"/>
      <c r="P965" s="273"/>
      <c r="Q965" s="273"/>
      <c r="R965" s="273"/>
      <c r="S965" s="273"/>
      <c r="T965" s="276"/>
      <c r="U965" s="276"/>
      <c r="V965" s="276"/>
      <c r="W965" s="276"/>
    </row>
    <row r="966" spans="1:23" x14ac:dyDescent="0.2">
      <c r="A966" s="274"/>
      <c r="B966" s="274"/>
      <c r="C966" s="274"/>
      <c r="D966" s="274"/>
      <c r="E966" s="274"/>
      <c r="F966" s="274"/>
      <c r="G966" s="274"/>
      <c r="H966" s="274"/>
      <c r="I966" s="274"/>
      <c r="J966" s="274"/>
      <c r="K966" s="274"/>
      <c r="M966" s="273"/>
      <c r="N966" s="273"/>
      <c r="O966" s="273"/>
      <c r="P966" s="273"/>
      <c r="Q966" s="273"/>
      <c r="R966" s="273"/>
      <c r="S966" s="273"/>
      <c r="T966" s="276"/>
      <c r="U966" s="276"/>
      <c r="V966" s="276"/>
      <c r="W966" s="276"/>
    </row>
    <row r="967" spans="1:23" x14ac:dyDescent="0.2">
      <c r="A967" s="274"/>
      <c r="B967" s="274"/>
      <c r="C967" s="274"/>
      <c r="D967" s="274"/>
      <c r="E967" s="274"/>
      <c r="F967" s="274"/>
      <c r="G967" s="274"/>
      <c r="H967" s="274"/>
      <c r="I967" s="274"/>
      <c r="J967" s="274"/>
      <c r="K967" s="274"/>
      <c r="M967" s="273"/>
      <c r="N967" s="273"/>
      <c r="O967" s="273"/>
      <c r="P967" s="273"/>
      <c r="Q967" s="273"/>
      <c r="R967" s="273"/>
      <c r="S967" s="273"/>
      <c r="T967" s="276"/>
      <c r="U967" s="276"/>
      <c r="V967" s="276"/>
      <c r="W967" s="276"/>
    </row>
    <row r="968" spans="1:23" x14ac:dyDescent="0.2">
      <c r="A968" s="274"/>
      <c r="B968" s="274"/>
      <c r="C968" s="274"/>
      <c r="D968" s="274"/>
      <c r="E968" s="274"/>
      <c r="F968" s="274"/>
      <c r="G968" s="274"/>
      <c r="H968" s="274"/>
      <c r="I968" s="274"/>
      <c r="J968" s="274"/>
      <c r="K968" s="274"/>
      <c r="M968" s="273"/>
      <c r="N968" s="273"/>
      <c r="O968" s="273"/>
      <c r="P968" s="273"/>
      <c r="Q968" s="273"/>
      <c r="R968" s="273"/>
      <c r="S968" s="273"/>
      <c r="T968" s="276"/>
      <c r="U968" s="276"/>
      <c r="V968" s="276"/>
      <c r="W968" s="276"/>
    </row>
    <row r="969" spans="1:23" x14ac:dyDescent="0.2">
      <c r="A969" s="274"/>
      <c r="B969" s="274"/>
      <c r="C969" s="274"/>
      <c r="D969" s="274"/>
      <c r="E969" s="274"/>
      <c r="F969" s="274"/>
      <c r="G969" s="274"/>
      <c r="H969" s="274"/>
      <c r="I969" s="274"/>
      <c r="J969" s="274"/>
      <c r="K969" s="274"/>
      <c r="M969" s="273"/>
      <c r="N969" s="273"/>
      <c r="O969" s="273"/>
      <c r="P969" s="273"/>
      <c r="Q969" s="273"/>
      <c r="R969" s="273"/>
      <c r="S969" s="273"/>
      <c r="T969" s="276"/>
      <c r="U969" s="276"/>
      <c r="V969" s="276"/>
      <c r="W969" s="276"/>
    </row>
    <row r="970" spans="1:23" x14ac:dyDescent="0.2">
      <c r="A970" s="274"/>
      <c r="B970" s="274"/>
      <c r="C970" s="274"/>
      <c r="D970" s="274"/>
      <c r="E970" s="274"/>
      <c r="F970" s="274"/>
      <c r="G970" s="274"/>
      <c r="H970" s="274"/>
      <c r="I970" s="274"/>
      <c r="J970" s="274"/>
      <c r="K970" s="274"/>
      <c r="M970" s="273"/>
      <c r="N970" s="273"/>
      <c r="O970" s="273"/>
      <c r="P970" s="273"/>
      <c r="Q970" s="273"/>
      <c r="R970" s="273"/>
      <c r="S970" s="273"/>
      <c r="T970" s="276"/>
      <c r="U970" s="276"/>
      <c r="V970" s="276"/>
      <c r="W970" s="276"/>
    </row>
    <row r="971" spans="1:23" x14ac:dyDescent="0.2">
      <c r="A971" s="274"/>
      <c r="B971" s="274"/>
      <c r="C971" s="274"/>
      <c r="D971" s="274"/>
      <c r="E971" s="274"/>
      <c r="F971" s="274"/>
      <c r="G971" s="274"/>
      <c r="H971" s="274"/>
      <c r="I971" s="274"/>
      <c r="J971" s="274"/>
      <c r="K971" s="274"/>
      <c r="M971" s="273"/>
      <c r="N971" s="273"/>
      <c r="O971" s="273"/>
      <c r="P971" s="273"/>
      <c r="Q971" s="273"/>
      <c r="R971" s="273"/>
      <c r="S971" s="273"/>
      <c r="T971" s="276"/>
      <c r="U971" s="276"/>
      <c r="V971" s="276"/>
      <c r="W971" s="276"/>
    </row>
    <row r="972" spans="1:23" x14ac:dyDescent="0.2">
      <c r="A972" s="274"/>
      <c r="B972" s="274"/>
      <c r="C972" s="274"/>
      <c r="D972" s="274"/>
      <c r="E972" s="274"/>
      <c r="F972" s="274"/>
      <c r="G972" s="274"/>
      <c r="H972" s="274"/>
      <c r="I972" s="274"/>
      <c r="J972" s="274"/>
      <c r="K972" s="274"/>
      <c r="M972" s="273"/>
      <c r="N972" s="273"/>
      <c r="O972" s="273"/>
      <c r="P972" s="273"/>
      <c r="Q972" s="273"/>
      <c r="R972" s="273"/>
      <c r="S972" s="273"/>
      <c r="T972" s="276"/>
      <c r="U972" s="276"/>
      <c r="V972" s="276"/>
      <c r="W972" s="276"/>
    </row>
    <row r="973" spans="1:23" x14ac:dyDescent="0.2">
      <c r="A973" s="274"/>
      <c r="B973" s="274"/>
      <c r="C973" s="274"/>
      <c r="D973" s="274"/>
      <c r="E973" s="274"/>
      <c r="F973" s="274"/>
      <c r="G973" s="274"/>
      <c r="H973" s="274"/>
      <c r="I973" s="274"/>
      <c r="J973" s="274"/>
      <c r="K973" s="274"/>
      <c r="M973" s="273"/>
      <c r="N973" s="273"/>
      <c r="O973" s="273"/>
      <c r="P973" s="273"/>
      <c r="Q973" s="273"/>
      <c r="R973" s="273"/>
      <c r="S973" s="273"/>
      <c r="T973" s="276"/>
      <c r="U973" s="276"/>
      <c r="V973" s="276"/>
      <c r="W973" s="276"/>
    </row>
    <row r="974" spans="1:23" x14ac:dyDescent="0.2">
      <c r="A974" s="274"/>
      <c r="B974" s="274"/>
      <c r="C974" s="274"/>
      <c r="D974" s="274"/>
      <c r="E974" s="274"/>
      <c r="F974" s="274"/>
      <c r="G974" s="274"/>
      <c r="H974" s="274"/>
      <c r="I974" s="274"/>
      <c r="J974" s="274"/>
      <c r="K974" s="274"/>
      <c r="M974" s="273"/>
      <c r="N974" s="273"/>
      <c r="O974" s="273"/>
      <c r="P974" s="273"/>
      <c r="Q974" s="273"/>
      <c r="R974" s="273"/>
      <c r="S974" s="273"/>
      <c r="T974" s="276"/>
      <c r="U974" s="276"/>
      <c r="V974" s="276"/>
      <c r="W974" s="276"/>
    </row>
    <row r="975" spans="1:23" x14ac:dyDescent="0.2">
      <c r="A975" s="274"/>
      <c r="B975" s="274"/>
      <c r="C975" s="274"/>
      <c r="D975" s="274"/>
      <c r="E975" s="274"/>
      <c r="F975" s="274"/>
      <c r="G975" s="274"/>
      <c r="H975" s="274"/>
      <c r="I975" s="274"/>
      <c r="J975" s="274"/>
      <c r="K975" s="274"/>
      <c r="M975" s="273"/>
      <c r="N975" s="273"/>
      <c r="O975" s="273"/>
      <c r="P975" s="273"/>
      <c r="Q975" s="273"/>
      <c r="R975" s="273"/>
      <c r="S975" s="273"/>
      <c r="T975" s="276"/>
      <c r="U975" s="276"/>
      <c r="V975" s="276"/>
      <c r="W975" s="276"/>
    </row>
    <row r="976" spans="1:23" x14ac:dyDescent="0.2">
      <c r="A976" s="274"/>
      <c r="B976" s="274"/>
      <c r="C976" s="274"/>
      <c r="D976" s="274"/>
      <c r="E976" s="274"/>
      <c r="F976" s="274"/>
      <c r="G976" s="274"/>
      <c r="H976" s="274"/>
      <c r="I976" s="274"/>
      <c r="J976" s="274"/>
      <c r="K976" s="274"/>
      <c r="M976" s="273"/>
      <c r="N976" s="273"/>
      <c r="O976" s="273"/>
      <c r="P976" s="273"/>
      <c r="Q976" s="273"/>
      <c r="R976" s="273"/>
      <c r="S976" s="273"/>
      <c r="T976" s="276"/>
      <c r="U976" s="276"/>
      <c r="V976" s="276"/>
      <c r="W976" s="276"/>
    </row>
    <row r="977" spans="1:23" x14ac:dyDescent="0.2">
      <c r="A977" s="274"/>
      <c r="B977" s="274"/>
      <c r="C977" s="274"/>
      <c r="D977" s="274"/>
      <c r="E977" s="274"/>
      <c r="F977" s="274"/>
      <c r="G977" s="274"/>
      <c r="H977" s="274"/>
      <c r="I977" s="274"/>
      <c r="J977" s="274"/>
      <c r="K977" s="274"/>
      <c r="M977" s="273"/>
      <c r="N977" s="273"/>
      <c r="O977" s="273"/>
      <c r="P977" s="273"/>
      <c r="Q977" s="273"/>
      <c r="R977" s="273"/>
      <c r="S977" s="273"/>
      <c r="T977" s="276"/>
      <c r="U977" s="276"/>
      <c r="V977" s="276"/>
      <c r="W977" s="276"/>
    </row>
    <row r="978" spans="1:23" x14ac:dyDescent="0.2">
      <c r="A978" s="274"/>
      <c r="B978" s="274"/>
      <c r="C978" s="274"/>
      <c r="D978" s="274"/>
      <c r="E978" s="274"/>
      <c r="F978" s="274"/>
      <c r="G978" s="274"/>
      <c r="H978" s="274"/>
      <c r="I978" s="274"/>
      <c r="J978" s="274"/>
      <c r="K978" s="274"/>
      <c r="M978" s="273"/>
      <c r="N978" s="273"/>
      <c r="O978" s="273"/>
      <c r="P978" s="273"/>
      <c r="Q978" s="273"/>
      <c r="R978" s="273"/>
      <c r="S978" s="273"/>
      <c r="T978" s="276"/>
      <c r="U978" s="276"/>
      <c r="V978" s="276"/>
      <c r="W978" s="276"/>
    </row>
    <row r="979" spans="1:23" x14ac:dyDescent="0.2">
      <c r="A979" s="274"/>
      <c r="B979" s="274"/>
      <c r="C979" s="274"/>
      <c r="D979" s="274"/>
      <c r="E979" s="274"/>
      <c r="F979" s="274"/>
      <c r="G979" s="274"/>
      <c r="H979" s="274"/>
      <c r="I979" s="274"/>
      <c r="J979" s="274"/>
      <c r="K979" s="274"/>
      <c r="M979" s="273"/>
      <c r="N979" s="273"/>
      <c r="O979" s="273"/>
      <c r="P979" s="273"/>
      <c r="Q979" s="273"/>
      <c r="R979" s="273"/>
      <c r="S979" s="273"/>
      <c r="T979" s="276"/>
      <c r="U979" s="276"/>
      <c r="V979" s="276"/>
      <c r="W979" s="276"/>
    </row>
    <row r="980" spans="1:23" x14ac:dyDescent="0.2">
      <c r="A980" s="274"/>
      <c r="B980" s="274"/>
      <c r="C980" s="274"/>
      <c r="D980" s="274"/>
      <c r="E980" s="274"/>
      <c r="F980" s="274"/>
      <c r="G980" s="274"/>
      <c r="H980" s="274"/>
      <c r="I980" s="274"/>
      <c r="J980" s="274"/>
      <c r="K980" s="274"/>
      <c r="M980" s="273"/>
      <c r="N980" s="273"/>
      <c r="O980" s="273"/>
      <c r="P980" s="273"/>
      <c r="Q980" s="273"/>
      <c r="R980" s="273"/>
      <c r="S980" s="273"/>
      <c r="T980" s="276"/>
      <c r="U980" s="276"/>
      <c r="V980" s="276"/>
      <c r="W980" s="276"/>
    </row>
    <row r="981" spans="1:23" x14ac:dyDescent="0.2">
      <c r="A981" s="274"/>
      <c r="B981" s="274"/>
      <c r="C981" s="274"/>
      <c r="D981" s="274"/>
      <c r="E981" s="274"/>
      <c r="F981" s="274"/>
      <c r="G981" s="274"/>
      <c r="H981" s="274"/>
      <c r="I981" s="274"/>
      <c r="J981" s="274"/>
      <c r="K981" s="274"/>
      <c r="M981" s="273"/>
      <c r="N981" s="273"/>
      <c r="O981" s="273"/>
      <c r="P981" s="273"/>
      <c r="Q981" s="273"/>
      <c r="R981" s="273"/>
      <c r="S981" s="273"/>
      <c r="T981" s="276"/>
      <c r="U981" s="276"/>
      <c r="V981" s="276"/>
      <c r="W981" s="276"/>
    </row>
    <row r="982" spans="1:23" x14ac:dyDescent="0.2">
      <c r="A982" s="274"/>
      <c r="B982" s="274"/>
      <c r="C982" s="274"/>
      <c r="D982" s="274"/>
      <c r="E982" s="274"/>
      <c r="F982" s="274"/>
      <c r="G982" s="274"/>
      <c r="H982" s="274"/>
      <c r="I982" s="274"/>
      <c r="J982" s="274"/>
      <c r="K982" s="274"/>
      <c r="M982" s="273"/>
      <c r="N982" s="273"/>
      <c r="O982" s="273"/>
      <c r="P982" s="273"/>
      <c r="Q982" s="273"/>
      <c r="R982" s="273"/>
      <c r="S982" s="273"/>
      <c r="T982" s="276"/>
      <c r="U982" s="276"/>
      <c r="V982" s="276"/>
      <c r="W982" s="276"/>
    </row>
    <row r="983" spans="1:23" x14ac:dyDescent="0.2">
      <c r="A983" s="274"/>
      <c r="B983" s="274"/>
      <c r="C983" s="274"/>
      <c r="D983" s="274"/>
      <c r="E983" s="274"/>
      <c r="F983" s="274"/>
      <c r="G983" s="274"/>
      <c r="H983" s="274"/>
      <c r="I983" s="274"/>
      <c r="J983" s="274"/>
      <c r="K983" s="274"/>
      <c r="M983" s="273"/>
      <c r="N983" s="273"/>
      <c r="O983" s="273"/>
      <c r="P983" s="273"/>
      <c r="Q983" s="273"/>
      <c r="R983" s="273"/>
      <c r="S983" s="273"/>
      <c r="T983" s="276"/>
      <c r="U983" s="276"/>
      <c r="V983" s="276"/>
      <c r="W983" s="276"/>
    </row>
    <row r="984" spans="1:23" x14ac:dyDescent="0.2">
      <c r="A984" s="274"/>
      <c r="B984" s="274"/>
      <c r="C984" s="274"/>
      <c r="D984" s="274"/>
      <c r="E984" s="274"/>
      <c r="F984" s="274"/>
      <c r="G984" s="274"/>
      <c r="H984" s="274"/>
      <c r="I984" s="274"/>
      <c r="J984" s="274"/>
      <c r="K984" s="274"/>
      <c r="M984" s="273"/>
      <c r="N984" s="273"/>
      <c r="O984" s="273"/>
      <c r="P984" s="273"/>
      <c r="Q984" s="273"/>
      <c r="R984" s="273"/>
      <c r="S984" s="273"/>
      <c r="T984" s="276"/>
      <c r="U984" s="276"/>
      <c r="V984" s="276"/>
      <c r="W984" s="276"/>
    </row>
    <row r="985" spans="1:23" x14ac:dyDescent="0.2">
      <c r="A985" s="274"/>
      <c r="B985" s="274"/>
      <c r="C985" s="274"/>
      <c r="D985" s="274"/>
      <c r="E985" s="274"/>
      <c r="F985" s="274"/>
      <c r="G985" s="274"/>
      <c r="H985" s="274"/>
      <c r="I985" s="274"/>
      <c r="J985" s="274"/>
      <c r="K985" s="274"/>
      <c r="M985" s="273"/>
      <c r="N985" s="273"/>
      <c r="O985" s="273"/>
      <c r="P985" s="273"/>
      <c r="Q985" s="273"/>
      <c r="R985" s="273"/>
      <c r="S985" s="273"/>
      <c r="T985" s="276"/>
      <c r="U985" s="276"/>
      <c r="V985" s="276"/>
      <c r="W985" s="276"/>
    </row>
    <row r="986" spans="1:23" x14ac:dyDescent="0.2">
      <c r="A986" s="274"/>
      <c r="B986" s="274"/>
      <c r="C986" s="274"/>
      <c r="D986" s="274"/>
      <c r="E986" s="274"/>
      <c r="F986" s="274"/>
      <c r="G986" s="274"/>
      <c r="H986" s="274"/>
      <c r="I986" s="274"/>
      <c r="J986" s="274"/>
      <c r="K986" s="274"/>
      <c r="M986" s="273"/>
      <c r="N986" s="273"/>
      <c r="O986" s="273"/>
      <c r="P986" s="273"/>
      <c r="Q986" s="273"/>
      <c r="R986" s="273"/>
      <c r="S986" s="273"/>
      <c r="T986" s="276"/>
      <c r="U986" s="276"/>
      <c r="V986" s="276"/>
      <c r="W986" s="276"/>
    </row>
    <row r="987" spans="1:23" x14ac:dyDescent="0.2">
      <c r="A987" s="274"/>
      <c r="B987" s="274"/>
      <c r="C987" s="274"/>
      <c r="D987" s="274"/>
      <c r="E987" s="274"/>
      <c r="F987" s="274"/>
      <c r="G987" s="274"/>
      <c r="H987" s="274"/>
      <c r="I987" s="274"/>
      <c r="J987" s="274"/>
      <c r="K987" s="274"/>
      <c r="M987" s="273"/>
      <c r="N987" s="273"/>
      <c r="O987" s="273"/>
      <c r="P987" s="273"/>
      <c r="Q987" s="273"/>
      <c r="R987" s="273"/>
      <c r="S987" s="273"/>
      <c r="T987" s="276"/>
      <c r="U987" s="276"/>
      <c r="V987" s="276"/>
      <c r="W987" s="276"/>
    </row>
    <row r="988" spans="1:23" x14ac:dyDescent="0.2">
      <c r="A988" s="274"/>
      <c r="B988" s="274"/>
      <c r="C988" s="274"/>
      <c r="D988" s="274"/>
      <c r="E988" s="274"/>
      <c r="F988" s="274"/>
      <c r="G988" s="274"/>
      <c r="H988" s="274"/>
      <c r="I988" s="274"/>
      <c r="J988" s="274"/>
      <c r="K988" s="274"/>
      <c r="M988" s="273"/>
      <c r="N988" s="273"/>
      <c r="O988" s="273"/>
      <c r="P988" s="273"/>
      <c r="Q988" s="273"/>
      <c r="R988" s="273"/>
      <c r="S988" s="273"/>
      <c r="T988" s="276"/>
      <c r="U988" s="276"/>
      <c r="V988" s="276"/>
      <c r="W988" s="276"/>
    </row>
    <row r="989" spans="1:23" x14ac:dyDescent="0.2">
      <c r="A989" s="274"/>
      <c r="B989" s="274"/>
      <c r="C989" s="274"/>
      <c r="D989" s="274"/>
      <c r="E989" s="274"/>
      <c r="F989" s="274"/>
      <c r="G989" s="274"/>
      <c r="H989" s="274"/>
      <c r="I989" s="274"/>
      <c r="J989" s="274"/>
      <c r="K989" s="274"/>
      <c r="M989" s="273"/>
      <c r="N989" s="273"/>
      <c r="O989" s="273"/>
      <c r="P989" s="273"/>
      <c r="Q989" s="273"/>
      <c r="R989" s="273"/>
      <c r="S989" s="273"/>
      <c r="T989" s="276"/>
      <c r="U989" s="276"/>
      <c r="V989" s="276"/>
      <c r="W989" s="276"/>
    </row>
    <row r="990" spans="1:23" x14ac:dyDescent="0.2">
      <c r="A990" s="274"/>
      <c r="B990" s="274"/>
      <c r="C990" s="274"/>
      <c r="D990" s="274"/>
      <c r="E990" s="274"/>
      <c r="F990" s="274"/>
      <c r="G990" s="274"/>
      <c r="H990" s="274"/>
      <c r="I990" s="274"/>
      <c r="J990" s="274"/>
      <c r="K990" s="274"/>
      <c r="M990" s="273"/>
      <c r="N990" s="273"/>
      <c r="O990" s="273"/>
      <c r="P990" s="273"/>
      <c r="Q990" s="273"/>
      <c r="R990" s="273"/>
      <c r="S990" s="273"/>
      <c r="T990" s="276"/>
      <c r="U990" s="276"/>
      <c r="V990" s="276"/>
      <c r="W990" s="276"/>
    </row>
    <row r="991" spans="1:23" x14ac:dyDescent="0.2">
      <c r="A991" s="274"/>
      <c r="B991" s="274"/>
      <c r="C991" s="274"/>
      <c r="D991" s="274"/>
      <c r="E991" s="274"/>
      <c r="F991" s="274"/>
      <c r="G991" s="274"/>
      <c r="H991" s="274"/>
      <c r="I991" s="274"/>
      <c r="J991" s="274"/>
      <c r="K991" s="274"/>
      <c r="M991" s="273"/>
      <c r="N991" s="273"/>
      <c r="O991" s="273"/>
      <c r="P991" s="273"/>
      <c r="Q991" s="273"/>
      <c r="R991" s="273"/>
      <c r="S991" s="273"/>
      <c r="T991" s="276"/>
      <c r="U991" s="276"/>
      <c r="V991" s="276"/>
      <c r="W991" s="276"/>
    </row>
    <row r="992" spans="1:23" x14ac:dyDescent="0.2">
      <c r="A992" s="274"/>
      <c r="B992" s="274"/>
      <c r="C992" s="274"/>
      <c r="D992" s="274"/>
      <c r="E992" s="274"/>
      <c r="F992" s="274"/>
      <c r="G992" s="274"/>
      <c r="H992" s="274"/>
      <c r="I992" s="274"/>
      <c r="J992" s="274"/>
      <c r="K992" s="274"/>
      <c r="M992" s="273"/>
      <c r="N992" s="273"/>
      <c r="O992" s="273"/>
      <c r="P992" s="273"/>
      <c r="Q992" s="273"/>
      <c r="R992" s="273"/>
      <c r="S992" s="273"/>
      <c r="T992" s="276"/>
      <c r="U992" s="276"/>
      <c r="V992" s="276"/>
      <c r="W992" s="276"/>
    </row>
    <row r="993" spans="1:23" x14ac:dyDescent="0.2">
      <c r="A993" s="274"/>
      <c r="B993" s="274"/>
      <c r="C993" s="274"/>
      <c r="D993" s="274"/>
      <c r="E993" s="274"/>
      <c r="F993" s="274"/>
      <c r="G993" s="274"/>
      <c r="H993" s="274"/>
      <c r="I993" s="274"/>
      <c r="J993" s="274"/>
      <c r="K993" s="274"/>
      <c r="M993" s="273"/>
      <c r="N993" s="273"/>
      <c r="O993" s="273"/>
      <c r="P993" s="273"/>
      <c r="Q993" s="273"/>
      <c r="R993" s="273"/>
      <c r="S993" s="273"/>
      <c r="T993" s="276"/>
      <c r="U993" s="276"/>
      <c r="V993" s="276"/>
      <c r="W993" s="276"/>
    </row>
    <row r="994" spans="1:23" x14ac:dyDescent="0.2">
      <c r="A994" s="274"/>
      <c r="B994" s="274"/>
      <c r="C994" s="274"/>
      <c r="D994" s="274"/>
      <c r="E994" s="274"/>
      <c r="F994" s="274"/>
      <c r="G994" s="274"/>
      <c r="H994" s="274"/>
      <c r="I994" s="274"/>
      <c r="J994" s="274"/>
      <c r="K994" s="274"/>
      <c r="M994" s="273"/>
      <c r="N994" s="273"/>
      <c r="O994" s="273"/>
      <c r="P994" s="273"/>
      <c r="Q994" s="273"/>
      <c r="R994" s="273"/>
      <c r="S994" s="273"/>
      <c r="T994" s="276"/>
      <c r="U994" s="276"/>
      <c r="V994" s="276"/>
      <c r="W994" s="276"/>
    </row>
    <row r="995" spans="1:23" x14ac:dyDescent="0.2">
      <c r="A995" s="274"/>
      <c r="B995" s="274"/>
      <c r="C995" s="274"/>
      <c r="D995" s="274"/>
      <c r="E995" s="274"/>
      <c r="F995" s="274"/>
      <c r="G995" s="274"/>
      <c r="H995" s="274"/>
      <c r="I995" s="274"/>
      <c r="J995" s="274"/>
      <c r="K995" s="274"/>
      <c r="M995" s="273"/>
      <c r="N995" s="273"/>
      <c r="O995" s="273"/>
      <c r="P995" s="273"/>
      <c r="Q995" s="273"/>
      <c r="R995" s="273"/>
      <c r="S995" s="273"/>
      <c r="T995" s="276"/>
      <c r="U995" s="276"/>
      <c r="V995" s="276"/>
      <c r="W995" s="276"/>
    </row>
    <row r="996" spans="1:23" x14ac:dyDescent="0.2">
      <c r="A996" s="274"/>
      <c r="B996" s="274"/>
      <c r="C996" s="274"/>
      <c r="D996" s="274"/>
      <c r="E996" s="274"/>
      <c r="F996" s="274"/>
      <c r="G996" s="274"/>
      <c r="H996" s="274"/>
      <c r="I996" s="274"/>
      <c r="J996" s="274"/>
      <c r="K996" s="274"/>
      <c r="M996" s="273"/>
      <c r="N996" s="273"/>
      <c r="O996" s="273"/>
      <c r="P996" s="273"/>
      <c r="Q996" s="273"/>
      <c r="R996" s="273"/>
      <c r="S996" s="273"/>
      <c r="T996" s="276"/>
      <c r="U996" s="276"/>
      <c r="V996" s="276"/>
      <c r="W996" s="276"/>
    </row>
    <row r="997" spans="1:23" x14ac:dyDescent="0.2">
      <c r="A997" s="274"/>
      <c r="B997" s="274"/>
      <c r="C997" s="274"/>
      <c r="D997" s="274"/>
      <c r="E997" s="274"/>
      <c r="F997" s="274"/>
      <c r="G997" s="274"/>
      <c r="H997" s="274"/>
      <c r="I997" s="274"/>
      <c r="J997" s="274"/>
      <c r="K997" s="274"/>
      <c r="M997" s="273"/>
      <c r="N997" s="273"/>
      <c r="O997" s="273"/>
      <c r="P997" s="273"/>
      <c r="Q997" s="273"/>
      <c r="R997" s="273"/>
      <c r="S997" s="273"/>
      <c r="T997" s="276"/>
      <c r="U997" s="276"/>
      <c r="V997" s="276"/>
      <c r="W997" s="276"/>
    </row>
    <row r="998" spans="1:23" x14ac:dyDescent="0.2">
      <c r="A998" s="274"/>
      <c r="B998" s="274"/>
      <c r="C998" s="274"/>
      <c r="D998" s="274"/>
      <c r="E998" s="274"/>
      <c r="F998" s="274"/>
      <c r="G998" s="274"/>
      <c r="H998" s="274"/>
      <c r="I998" s="274"/>
      <c r="J998" s="274"/>
      <c r="K998" s="274"/>
      <c r="M998" s="273"/>
      <c r="N998" s="273"/>
      <c r="O998" s="273"/>
      <c r="P998" s="273"/>
      <c r="Q998" s="273"/>
      <c r="R998" s="273"/>
      <c r="S998" s="273"/>
      <c r="T998" s="276"/>
      <c r="U998" s="276"/>
      <c r="V998" s="276"/>
      <c r="W998" s="276"/>
    </row>
    <row r="999" spans="1:23" x14ac:dyDescent="0.2">
      <c r="A999" s="274"/>
      <c r="B999" s="274"/>
      <c r="C999" s="274"/>
      <c r="D999" s="274"/>
      <c r="E999" s="274"/>
      <c r="F999" s="274"/>
      <c r="G999" s="274"/>
      <c r="H999" s="274"/>
      <c r="I999" s="274"/>
      <c r="J999" s="274"/>
      <c r="K999" s="274"/>
      <c r="M999" s="273"/>
      <c r="N999" s="273"/>
      <c r="O999" s="273"/>
      <c r="P999" s="273"/>
      <c r="Q999" s="273"/>
      <c r="R999" s="273"/>
      <c r="S999" s="273"/>
      <c r="T999" s="276"/>
      <c r="U999" s="276"/>
      <c r="V999" s="276"/>
      <c r="W999" s="276"/>
    </row>
  </sheetData>
  <dataValidations count="1">
    <dataValidation type="list" allowBlank="1" showErrorMessage="1" sqref="K2:K47" xr:uid="{00000000-0002-0000-1400-000000000000}">
      <formula1>"NO,YES"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AB987"/>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 customHeight="1" x14ac:dyDescent="0.2"/>
  <cols>
    <col min="1" max="3" width="4.1640625" customWidth="1"/>
    <col min="4" max="4" width="58.33203125" customWidth="1"/>
    <col min="5" max="5" width="17.83203125" customWidth="1"/>
    <col min="6" max="6" width="17.6640625" customWidth="1"/>
    <col min="7" max="7" width="4.5" customWidth="1"/>
    <col min="8" max="8" width="25.33203125" customWidth="1"/>
    <col min="9" max="28" width="8.6640625" customWidth="1"/>
  </cols>
  <sheetData>
    <row r="1" spans="1:28" ht="14.25" customHeight="1" x14ac:dyDescent="0.2">
      <c r="A1" s="4" t="s">
        <v>0</v>
      </c>
      <c r="B1" s="5"/>
      <c r="C1" s="4"/>
      <c r="D1" s="4"/>
      <c r="E1" s="6" t="s">
        <v>100</v>
      </c>
      <c r="F1" s="7" t="s">
        <v>101</v>
      </c>
      <c r="G1" s="10"/>
      <c r="H1" s="11" t="s">
        <v>5</v>
      </c>
      <c r="I1" s="1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11901296000</v>
      </c>
      <c r="F2" s="15"/>
      <c r="H2" s="18"/>
    </row>
    <row r="3" spans="1:28" ht="14.25" customHeight="1" x14ac:dyDescent="0.2">
      <c r="A3" s="12" t="s">
        <v>7</v>
      </c>
      <c r="B3" s="12"/>
      <c r="C3" s="12"/>
      <c r="D3" s="13"/>
      <c r="E3" s="14">
        <v>7158842000</v>
      </c>
      <c r="F3" s="15"/>
      <c r="H3" s="18"/>
    </row>
    <row r="4" spans="1:28" ht="14.25" customHeight="1" x14ac:dyDescent="0.2">
      <c r="A4" s="12" t="s">
        <v>8</v>
      </c>
      <c r="B4" s="12"/>
      <c r="C4" s="12"/>
      <c r="D4" s="19"/>
      <c r="E4" s="20">
        <v>977731546000</v>
      </c>
      <c r="F4" s="15"/>
      <c r="H4" s="18"/>
    </row>
    <row r="5" spans="1:28" ht="14.25" customHeight="1" x14ac:dyDescent="0.2">
      <c r="A5" s="21" t="s">
        <v>9</v>
      </c>
      <c r="B5" s="21" t="s">
        <v>10</v>
      </c>
      <c r="C5" s="21"/>
      <c r="D5" s="21"/>
      <c r="E5" s="22">
        <v>502484000</v>
      </c>
      <c r="F5" s="23"/>
      <c r="H5" s="18"/>
    </row>
    <row r="6" spans="1:28" ht="14.25" customHeight="1" x14ac:dyDescent="0.2">
      <c r="A6" s="21" t="s">
        <v>11</v>
      </c>
      <c r="B6" s="21" t="s">
        <v>12</v>
      </c>
      <c r="C6" s="21"/>
      <c r="D6" s="21"/>
      <c r="E6" s="22">
        <v>4932446000</v>
      </c>
      <c r="F6" s="15"/>
      <c r="H6" s="18"/>
    </row>
    <row r="7" spans="1:28" ht="14.25" customHeight="1" x14ac:dyDescent="0.2">
      <c r="A7" s="21" t="s">
        <v>13</v>
      </c>
      <c r="B7" s="21" t="s">
        <v>14</v>
      </c>
      <c r="C7" s="21"/>
      <c r="D7" s="21"/>
      <c r="E7" s="28">
        <v>951685880000</v>
      </c>
      <c r="F7" s="15"/>
      <c r="H7" s="18"/>
    </row>
    <row r="8" spans="1:28" ht="14.25" customHeight="1" x14ac:dyDescent="0.2">
      <c r="A8" s="26"/>
      <c r="B8" s="21" t="s">
        <v>15</v>
      </c>
      <c r="C8" s="26"/>
      <c r="D8" s="26"/>
      <c r="E8" s="22" t="s">
        <v>102</v>
      </c>
      <c r="F8" s="15"/>
      <c r="H8" s="18"/>
    </row>
    <row r="9" spans="1:28" ht="14.25" customHeight="1" x14ac:dyDescent="0.2">
      <c r="A9" s="21"/>
      <c r="B9" s="21"/>
      <c r="C9" s="329" t="s">
        <v>16</v>
      </c>
      <c r="D9" s="328"/>
      <c r="E9" s="28">
        <v>139033180000</v>
      </c>
      <c r="F9" s="15"/>
      <c r="H9" s="18"/>
    </row>
    <row r="10" spans="1:28" ht="14.25" customHeight="1" x14ac:dyDescent="0.2">
      <c r="A10" s="26"/>
      <c r="B10" s="26"/>
      <c r="C10" s="333" t="s">
        <v>17</v>
      </c>
      <c r="D10" s="328"/>
      <c r="E10" s="22">
        <f>28541141000+31974955000+15027383000</f>
        <v>75543479000</v>
      </c>
      <c r="F10" s="15">
        <f t="shared" ref="F10:F13" si="0">E10</f>
        <v>75543479000</v>
      </c>
      <c r="H10" s="18">
        <f>28541141000+31974955000+15027383000</f>
        <v>75543479000</v>
      </c>
    </row>
    <row r="11" spans="1:28" ht="14.25" customHeight="1" x14ac:dyDescent="0.2">
      <c r="A11" s="26"/>
      <c r="B11" s="26"/>
      <c r="C11" s="333" t="s">
        <v>18</v>
      </c>
      <c r="D11" s="328"/>
      <c r="E11" s="22">
        <f>11368371000+10008665000+6676367000</f>
        <v>28053403000</v>
      </c>
      <c r="F11" s="15">
        <f t="shared" si="0"/>
        <v>28053403000</v>
      </c>
      <c r="H11" s="18">
        <f>11368371000+10008665000+6676367000</f>
        <v>28053403000</v>
      </c>
    </row>
    <row r="12" spans="1:28" ht="14.25" customHeight="1" x14ac:dyDescent="0.2">
      <c r="A12" s="26"/>
      <c r="B12" s="26"/>
      <c r="C12" s="327" t="s">
        <v>19</v>
      </c>
      <c r="D12" s="328"/>
      <c r="E12" s="22">
        <f>3976700000+14934467000+8467539000</f>
        <v>27378706000</v>
      </c>
      <c r="F12" s="15">
        <f t="shared" si="0"/>
        <v>27378706000</v>
      </c>
      <c r="H12" s="18">
        <f>3976700000+14934467000+8467539000</f>
        <v>27378706000</v>
      </c>
    </row>
    <row r="13" spans="1:28" ht="14.25" customHeight="1" x14ac:dyDescent="0.2">
      <c r="A13" s="26"/>
      <c r="B13" s="26"/>
      <c r="C13" s="327" t="s">
        <v>20</v>
      </c>
      <c r="D13" s="328"/>
      <c r="E13" s="22">
        <f>2673838000+3607191000+1776563000</f>
        <v>8057592000</v>
      </c>
      <c r="F13" s="15">
        <f t="shared" si="0"/>
        <v>8057592000</v>
      </c>
      <c r="H13" s="18">
        <f>2673838000+3607191000+1776563000</f>
        <v>8057592000</v>
      </c>
    </row>
    <row r="14" spans="1:28" ht="14.25" customHeight="1" x14ac:dyDescent="0.2">
      <c r="A14" s="21"/>
      <c r="B14" s="21"/>
      <c r="C14" s="329" t="s">
        <v>21</v>
      </c>
      <c r="D14" s="328"/>
      <c r="E14" s="28">
        <v>132328352000</v>
      </c>
      <c r="F14" s="15"/>
      <c r="H14" s="18"/>
    </row>
    <row r="15" spans="1:28" ht="14.25" customHeight="1" x14ac:dyDescent="0.2">
      <c r="A15" s="26"/>
      <c r="B15" s="26"/>
      <c r="C15" s="327" t="s">
        <v>22</v>
      </c>
      <c r="D15" s="328"/>
      <c r="E15" s="22">
        <f>13291771000+13617539000+5991800000</f>
        <v>32901110000</v>
      </c>
      <c r="F15" s="31">
        <f t="shared" ref="F15:F20" si="1">E15</f>
        <v>32901110000</v>
      </c>
      <c r="H15" s="18">
        <f>13291771000+13617539000+5991800000</f>
        <v>32901110000</v>
      </c>
    </row>
    <row r="16" spans="1:28" ht="14.25" customHeight="1" x14ac:dyDescent="0.2">
      <c r="A16" s="26"/>
      <c r="B16" s="26"/>
      <c r="C16" s="327" t="s">
        <v>23</v>
      </c>
      <c r="D16" s="328"/>
      <c r="E16" s="22">
        <f>64460537000</f>
        <v>64460537000</v>
      </c>
      <c r="F16" s="31">
        <f t="shared" si="1"/>
        <v>64460537000</v>
      </c>
      <c r="H16" s="18">
        <v>64460537000</v>
      </c>
    </row>
    <row r="17" spans="1:8" ht="14.25" customHeight="1" x14ac:dyDescent="0.2">
      <c r="A17" s="26"/>
      <c r="B17" s="26"/>
      <c r="C17" s="327" t="s">
        <v>24</v>
      </c>
      <c r="D17" s="328"/>
      <c r="E17" s="22">
        <v>22589849000</v>
      </c>
      <c r="F17" s="31">
        <f t="shared" si="1"/>
        <v>22589849000</v>
      </c>
      <c r="H17" s="18">
        <f>22589849000</f>
        <v>22589849000</v>
      </c>
    </row>
    <row r="18" spans="1:8" ht="14.25" customHeight="1" x14ac:dyDescent="0.2">
      <c r="A18" s="26"/>
      <c r="B18" s="26"/>
      <c r="C18" s="327" t="s">
        <v>25</v>
      </c>
      <c r="D18" s="328"/>
      <c r="E18" s="22">
        <f>1888316000</f>
        <v>1888316000</v>
      </c>
      <c r="F18" s="31">
        <f t="shared" si="1"/>
        <v>1888316000</v>
      </c>
      <c r="H18" s="18">
        <f>1888316000</f>
        <v>1888316000</v>
      </c>
    </row>
    <row r="19" spans="1:8" ht="14.25" customHeight="1" x14ac:dyDescent="0.2">
      <c r="A19" s="26"/>
      <c r="B19" s="26"/>
      <c r="C19" s="327" t="s">
        <v>26</v>
      </c>
      <c r="D19" s="328"/>
      <c r="E19" s="22">
        <f>2638198000+3785884000+2587746000</f>
        <v>9011828000</v>
      </c>
      <c r="F19" s="31">
        <f t="shared" si="1"/>
        <v>9011828000</v>
      </c>
      <c r="H19" s="18">
        <f>2638198000+3785884000+2587746000</f>
        <v>9011828000</v>
      </c>
    </row>
    <row r="20" spans="1:8" ht="14.25" customHeight="1" x14ac:dyDescent="0.2">
      <c r="A20" s="26"/>
      <c r="B20" s="26"/>
      <c r="C20" s="327" t="s">
        <v>27</v>
      </c>
      <c r="D20" s="328"/>
      <c r="E20" s="22">
        <f>732041000+744671000</f>
        <v>1476712000</v>
      </c>
      <c r="F20" s="31">
        <f t="shared" si="1"/>
        <v>1476712000</v>
      </c>
      <c r="H20" s="18">
        <f>732041000+744671000</f>
        <v>1476712000</v>
      </c>
    </row>
    <row r="21" spans="1:8" ht="14.25" customHeight="1" x14ac:dyDescent="0.2">
      <c r="A21" s="21"/>
      <c r="B21" s="21"/>
      <c r="C21" s="329" t="s">
        <v>28</v>
      </c>
      <c r="D21" s="328"/>
      <c r="E21" s="28">
        <v>24755275000</v>
      </c>
      <c r="F21" s="15"/>
      <c r="H21" s="18"/>
    </row>
    <row r="22" spans="1:8" ht="14.25" customHeight="1" x14ac:dyDescent="0.2">
      <c r="A22" s="26"/>
      <c r="B22" s="26"/>
      <c r="C22" s="327" t="s">
        <v>103</v>
      </c>
      <c r="D22" s="328"/>
      <c r="E22" s="22">
        <f>256691000</f>
        <v>256691000</v>
      </c>
      <c r="F22" s="15">
        <f t="shared" ref="F22:F27" si="2">E22</f>
        <v>256691000</v>
      </c>
      <c r="H22" s="18">
        <f>256691000</f>
        <v>256691000</v>
      </c>
    </row>
    <row r="23" spans="1:8" ht="14.25" customHeight="1" x14ac:dyDescent="0.2">
      <c r="A23" s="26"/>
      <c r="B23" s="26"/>
      <c r="C23" s="327" t="s">
        <v>29</v>
      </c>
      <c r="D23" s="328"/>
      <c r="E23" s="39">
        <f>3858939000</f>
        <v>3858939000</v>
      </c>
      <c r="F23" s="15">
        <f t="shared" si="2"/>
        <v>3858939000</v>
      </c>
      <c r="H23" s="18">
        <f>3858939000</f>
        <v>3858939000</v>
      </c>
    </row>
    <row r="24" spans="1:8" ht="14.25" customHeight="1" x14ac:dyDescent="0.2">
      <c r="A24" s="26"/>
      <c r="B24" s="26"/>
      <c r="C24" s="327" t="s">
        <v>104</v>
      </c>
      <c r="D24" s="328"/>
      <c r="E24" s="39">
        <f>7094751000</f>
        <v>7094751000</v>
      </c>
      <c r="F24" s="15">
        <f t="shared" si="2"/>
        <v>7094751000</v>
      </c>
      <c r="H24" s="18">
        <f>7094751000</f>
        <v>7094751000</v>
      </c>
    </row>
    <row r="25" spans="1:8" ht="14.25" customHeight="1" x14ac:dyDescent="0.2">
      <c r="A25" s="26"/>
      <c r="B25" s="26"/>
      <c r="C25" s="327" t="s">
        <v>31</v>
      </c>
      <c r="D25" s="328"/>
      <c r="E25" s="22">
        <f>2375127000</f>
        <v>2375127000</v>
      </c>
      <c r="F25" s="15">
        <f t="shared" si="2"/>
        <v>2375127000</v>
      </c>
      <c r="H25" s="18">
        <f>2375127000</f>
        <v>2375127000</v>
      </c>
    </row>
    <row r="26" spans="1:8" ht="14.25" customHeight="1" x14ac:dyDescent="0.2">
      <c r="A26" s="26"/>
      <c r="B26" s="26"/>
      <c r="C26" s="327" t="s">
        <v>32</v>
      </c>
      <c r="D26" s="328"/>
      <c r="E26" s="22">
        <f>9006058000</f>
        <v>9006058000</v>
      </c>
      <c r="F26" s="15">
        <f t="shared" si="2"/>
        <v>9006058000</v>
      </c>
      <c r="H26" s="18">
        <f>9006058000</f>
        <v>9006058000</v>
      </c>
    </row>
    <row r="27" spans="1:8" ht="14.25" customHeight="1" x14ac:dyDescent="0.2">
      <c r="A27" s="26"/>
      <c r="B27" s="26"/>
      <c r="C27" s="327" t="s">
        <v>105</v>
      </c>
      <c r="D27" s="328"/>
      <c r="E27" s="22">
        <f>2163709000</f>
        <v>2163709000</v>
      </c>
      <c r="F27" s="15">
        <f t="shared" si="2"/>
        <v>2163709000</v>
      </c>
      <c r="H27" s="18">
        <f>2163709000</f>
        <v>2163709000</v>
      </c>
    </row>
    <row r="28" spans="1:8" ht="14.25" customHeight="1" x14ac:dyDescent="0.2">
      <c r="A28" s="26"/>
      <c r="B28" s="331" t="s">
        <v>34</v>
      </c>
      <c r="C28" s="332"/>
      <c r="D28" s="328"/>
      <c r="E28" s="22"/>
      <c r="F28" s="23"/>
      <c r="H28" s="18"/>
    </row>
    <row r="29" spans="1:8" ht="14.25" customHeight="1" x14ac:dyDescent="0.2">
      <c r="A29" s="21"/>
      <c r="B29" s="21"/>
      <c r="C29" s="329" t="s">
        <v>35</v>
      </c>
      <c r="D29" s="328"/>
      <c r="E29" s="28">
        <v>244577911000</v>
      </c>
      <c r="F29" s="15"/>
      <c r="H29" s="18"/>
    </row>
    <row r="30" spans="1:8" ht="14.25" customHeight="1" x14ac:dyDescent="0.2">
      <c r="A30" s="26"/>
      <c r="B30" s="26"/>
      <c r="C30" s="327" t="s">
        <v>36</v>
      </c>
      <c r="D30" s="328"/>
      <c r="E30" s="22">
        <f>144040506000</f>
        <v>144040506000</v>
      </c>
      <c r="F30" s="31">
        <f t="shared" ref="F30:F31" si="3">E30</f>
        <v>144040506000</v>
      </c>
      <c r="H30" s="18">
        <f>144040506000</f>
        <v>144040506000</v>
      </c>
    </row>
    <row r="31" spans="1:8" ht="14.25" customHeight="1" x14ac:dyDescent="0.2">
      <c r="A31" s="26"/>
      <c r="B31" s="26"/>
      <c r="C31" s="327" t="s">
        <v>37</v>
      </c>
      <c r="D31" s="328"/>
      <c r="E31" s="22">
        <f>100537405000</f>
        <v>100537405000</v>
      </c>
      <c r="F31" s="31">
        <f t="shared" si="3"/>
        <v>100537405000</v>
      </c>
      <c r="H31" s="18">
        <f>100537405000</f>
        <v>100537405000</v>
      </c>
    </row>
    <row r="32" spans="1:8" ht="14.25" customHeight="1" x14ac:dyDescent="0.2">
      <c r="A32" s="21"/>
      <c r="B32" s="21"/>
      <c r="C32" s="329" t="s">
        <v>38</v>
      </c>
      <c r="D32" s="328"/>
      <c r="E32" s="28">
        <v>410991162000</v>
      </c>
      <c r="F32" s="15"/>
      <c r="H32" s="18"/>
    </row>
    <row r="33" spans="1:8" ht="14.25" customHeight="1" x14ac:dyDescent="0.2">
      <c r="A33" s="26"/>
      <c r="B33" s="26"/>
      <c r="C33" s="327" t="s">
        <v>106</v>
      </c>
      <c r="D33" s="328"/>
      <c r="E33" s="22">
        <f>1656815000</f>
        <v>1656815000</v>
      </c>
      <c r="F33" s="15">
        <f t="shared" ref="F33:F37" si="4">E33</f>
        <v>1656815000</v>
      </c>
      <c r="H33" s="18">
        <f>1656815000</f>
        <v>1656815000</v>
      </c>
    </row>
    <row r="34" spans="1:8" ht="14.25" customHeight="1" x14ac:dyDescent="0.2">
      <c r="A34" s="26"/>
      <c r="B34" s="26"/>
      <c r="C34" s="327" t="s">
        <v>107</v>
      </c>
      <c r="D34" s="328"/>
      <c r="E34" s="22">
        <f>1738657000</f>
        <v>1738657000</v>
      </c>
      <c r="F34" s="15">
        <f t="shared" si="4"/>
        <v>1738657000</v>
      </c>
      <c r="H34" s="18">
        <f>1738657000</f>
        <v>1738657000</v>
      </c>
    </row>
    <row r="35" spans="1:8" ht="14.25" customHeight="1" x14ac:dyDescent="0.2">
      <c r="A35" s="26"/>
      <c r="B35" s="26"/>
      <c r="C35" s="327" t="s">
        <v>108</v>
      </c>
      <c r="D35" s="328"/>
      <c r="E35" s="22">
        <f>58143000</f>
        <v>58143000</v>
      </c>
      <c r="F35" s="15">
        <f t="shared" si="4"/>
        <v>58143000</v>
      </c>
      <c r="H35" s="18">
        <f>58143000</f>
        <v>58143000</v>
      </c>
    </row>
    <row r="36" spans="1:8" ht="14.25" customHeight="1" x14ac:dyDescent="0.2">
      <c r="A36" s="26"/>
      <c r="B36" s="26"/>
      <c r="C36" s="327" t="s">
        <v>109</v>
      </c>
      <c r="D36" s="328"/>
      <c r="E36" s="22">
        <f>15163693000</f>
        <v>15163693000</v>
      </c>
      <c r="F36" s="15">
        <f t="shared" si="4"/>
        <v>15163693000</v>
      </c>
      <c r="H36" s="18">
        <f>15163693000</f>
        <v>15163693000</v>
      </c>
    </row>
    <row r="37" spans="1:8" ht="14.25" customHeight="1" x14ac:dyDescent="0.2">
      <c r="A37" s="26"/>
      <c r="B37" s="26"/>
      <c r="C37" s="327" t="s">
        <v>110</v>
      </c>
      <c r="D37" s="328"/>
      <c r="E37" s="22">
        <f>9326617000</f>
        <v>9326617000</v>
      </c>
      <c r="F37" s="15">
        <f t="shared" si="4"/>
        <v>9326617000</v>
      </c>
      <c r="H37" s="18">
        <f>9326617000</f>
        <v>9326617000</v>
      </c>
    </row>
    <row r="38" spans="1:8" ht="14.25" customHeight="1" x14ac:dyDescent="0.2">
      <c r="A38" s="26"/>
      <c r="B38" s="26"/>
      <c r="C38" s="327" t="s">
        <v>111</v>
      </c>
      <c r="D38" s="328"/>
      <c r="E38" s="22">
        <f>5107000000</f>
        <v>5107000000</v>
      </c>
      <c r="F38" s="15"/>
      <c r="H38" s="18"/>
    </row>
    <row r="39" spans="1:8" ht="14.25" customHeight="1" x14ac:dyDescent="0.2">
      <c r="A39" s="26"/>
      <c r="B39" s="26"/>
      <c r="C39" s="26"/>
      <c r="D39" s="37" t="s">
        <v>45</v>
      </c>
      <c r="E39" s="22">
        <f>20000000+10000000+20000000</f>
        <v>50000000</v>
      </c>
      <c r="F39" s="31">
        <f t="shared" ref="F39:F41" si="5">E39</f>
        <v>50000000</v>
      </c>
      <c r="H39" s="18">
        <f>20000000+10000000+20000000</f>
        <v>50000000</v>
      </c>
    </row>
    <row r="40" spans="1:8" ht="14.25" customHeight="1" x14ac:dyDescent="0.2">
      <c r="A40" s="26"/>
      <c r="B40" s="26"/>
      <c r="C40" s="26"/>
      <c r="D40" s="37" t="s">
        <v>46</v>
      </c>
      <c r="E40" s="22">
        <f>15000000</f>
        <v>15000000</v>
      </c>
      <c r="F40" s="31">
        <f t="shared" si="5"/>
        <v>15000000</v>
      </c>
      <c r="H40" s="18">
        <f>15000000</f>
        <v>15000000</v>
      </c>
    </row>
    <row r="41" spans="1:8" ht="14.25" customHeight="1" x14ac:dyDescent="0.2">
      <c r="A41" s="26"/>
      <c r="B41" s="26"/>
      <c r="C41" s="26"/>
      <c r="D41" s="37" t="s">
        <v>48</v>
      </c>
      <c r="E41" s="22">
        <f>10000000+15000000+10000000+30000000+25000000</f>
        <v>90000000</v>
      </c>
      <c r="F41" s="31">
        <f t="shared" si="5"/>
        <v>90000000</v>
      </c>
      <c r="H41" s="18">
        <f>10000000+15000000+10000000+30000000+25000000</f>
        <v>90000000</v>
      </c>
    </row>
    <row r="42" spans="1:8" ht="14.25" customHeight="1" x14ac:dyDescent="0.2">
      <c r="A42" s="26"/>
      <c r="B42" s="26"/>
      <c r="C42" s="327" t="s">
        <v>50</v>
      </c>
      <c r="D42" s="328"/>
      <c r="E42" s="22">
        <f>2810100000</f>
        <v>2810100000</v>
      </c>
      <c r="F42" s="15"/>
      <c r="H42" s="18"/>
    </row>
    <row r="43" spans="1:8" ht="14.25" customHeight="1" x14ac:dyDescent="0.2">
      <c r="A43" s="26"/>
      <c r="B43" s="26"/>
      <c r="C43" s="26"/>
      <c r="D43" s="26" t="s">
        <v>51</v>
      </c>
      <c r="E43" s="22">
        <v>2028500000</v>
      </c>
      <c r="F43" s="23"/>
      <c r="H43" s="18"/>
    </row>
    <row r="44" spans="1:8" ht="14.25" customHeight="1" x14ac:dyDescent="0.2">
      <c r="A44" s="26"/>
      <c r="B44" s="26"/>
      <c r="C44" s="26"/>
      <c r="D44" s="26" t="s">
        <v>52</v>
      </c>
      <c r="E44" s="22">
        <f>100000000</f>
        <v>100000000</v>
      </c>
      <c r="F44" s="31">
        <f t="shared" ref="F44:F46" si="6">E44</f>
        <v>100000000</v>
      </c>
      <c r="H44" s="18">
        <f>100000000</f>
        <v>100000000</v>
      </c>
    </row>
    <row r="45" spans="1:8" ht="14.25" customHeight="1" x14ac:dyDescent="0.2">
      <c r="A45" s="26"/>
      <c r="B45" s="26"/>
      <c r="C45" s="26"/>
      <c r="D45" s="26" t="s">
        <v>53</v>
      </c>
      <c r="E45" s="22">
        <f>681600000</f>
        <v>681600000</v>
      </c>
      <c r="F45" s="31">
        <f t="shared" si="6"/>
        <v>681600000</v>
      </c>
      <c r="H45" s="18">
        <f>681600000</f>
        <v>681600000</v>
      </c>
    </row>
    <row r="46" spans="1:8" ht="14.25" customHeight="1" x14ac:dyDescent="0.2">
      <c r="A46" s="26"/>
      <c r="B46" s="26"/>
      <c r="C46" s="327" t="s">
        <v>54</v>
      </c>
      <c r="D46" s="328"/>
      <c r="E46" s="22">
        <f>1000000000</f>
        <v>1000000000</v>
      </c>
      <c r="F46" s="15">
        <f t="shared" si="6"/>
        <v>1000000000</v>
      </c>
      <c r="H46" s="18">
        <f>1000000000</f>
        <v>1000000000</v>
      </c>
    </row>
    <row r="47" spans="1:8" ht="14.25" customHeight="1" x14ac:dyDescent="0.2">
      <c r="A47" s="26"/>
      <c r="B47" s="26"/>
      <c r="C47" s="327" t="s">
        <v>59</v>
      </c>
      <c r="D47" s="328"/>
      <c r="E47" s="22">
        <v>24553974000</v>
      </c>
      <c r="F47" s="23"/>
      <c r="H47" s="18"/>
    </row>
    <row r="48" spans="1:8" ht="14.25" customHeight="1" x14ac:dyDescent="0.2">
      <c r="A48" s="26"/>
      <c r="B48" s="26"/>
      <c r="C48" s="26"/>
      <c r="D48" s="37" t="s">
        <v>60</v>
      </c>
      <c r="E48" s="22">
        <f>238844000+(255433000)+12000000+39463000</f>
        <v>545740000</v>
      </c>
      <c r="F48" s="31">
        <f t="shared" ref="F48:F50" si="7">E48</f>
        <v>545740000</v>
      </c>
      <c r="H48" s="18">
        <f>238844000+(255433000)+12000000+39463000</f>
        <v>545740000</v>
      </c>
    </row>
    <row r="49" spans="1:8" ht="14.25" customHeight="1" x14ac:dyDescent="0.2">
      <c r="A49" s="26"/>
      <c r="B49" s="26"/>
      <c r="C49" s="26"/>
      <c r="D49" s="37" t="s">
        <v>61</v>
      </c>
      <c r="E49" s="22">
        <f>207183000+(190508000+31747000)+(155536000+153780000+70412000+188030000+81099000+61415000+63742000+158774000+110940000+191210000)+(4349000+4000000)+(13903000+64092000)+(15748000+87035000+94917000+109523000+173372000)+(95444000+120260000+66908000+87426000+57268000+51248000+260519000+75917000+75100000+92868000+18803000+138202000+142426000)+(114922000+77472000+173017000+262539000+79740000+52952000+125820000+145590000+96387000)+(160555000+344708000+50179000)+(65403000+272941000+166906000+54445000+210080000+72500000+79952000+10427000+8073000)+10457000+(21910000+58677000)+(169541000+249009000)+20587000+30832000+4790000+(5999000+8669000)+(31487000+2342000+17140000)</f>
        <v>6769752000</v>
      </c>
      <c r="F49" s="31">
        <f t="shared" si="7"/>
        <v>6769752000</v>
      </c>
      <c r="H49" s="18">
        <f>207183000+(190508000+31747000)+(155536000+153780000+70412000+188030000+81099000+61415000+63742000+158774000+110940000+191210000)+(4349000+4000000)+(13903000+64092000)+(15748000+87035000+94917000+109523000+173372000)+(95444000+120260000+66908000+87426000+57268000+51248000+260519000+75917000+75100000+92868000+18803000+138202000+142426000)+(114922000+77472000+173017000+262539000+79740000+52952000+125820000+145590000+96387000)+(160555000+344708000+50179000)+(65403000+272941000+166906000+54445000+210080000+72500000+79952000+10427000+8073000)+10457000+(21910000+58677000)+(169541000+249009000)+20587000+30832000+4790000+(5999000+8669000)+(31487000+2342000+17140000)</f>
        <v>6769752000</v>
      </c>
    </row>
    <row r="50" spans="1:8" ht="14.25" customHeight="1" x14ac:dyDescent="0.2">
      <c r="A50" s="26"/>
      <c r="B50" s="26"/>
      <c r="C50" s="26"/>
      <c r="D50" s="37" t="s">
        <v>62</v>
      </c>
      <c r="E50" s="22">
        <f>(10000000*2)+(10000000*7)+((10000000*4)+10870000+20000000)+((10000000*5)+(20000000*3)+(15000000*2)+11100000)+10000000+(10000000*4)+(10000000*2)+(10000000*4)+(10000000*4)+10000000+(10000000*4)+(10000000)+10000000+(10000000*2)+(10000000*2)+(10000000)+(10000000*7)+(10000000*5)+10000000+(10000000*9)+(10000000*6)+(10000000*2)+((10000000*2)+1590000+760000+2600000)+(10000000*3)+(10000000*5)+((10000000*4)+20000000)+(10000000*3)</f>
        <v>1076920000</v>
      </c>
      <c r="F50" s="31">
        <f t="shared" si="7"/>
        <v>1076920000</v>
      </c>
      <c r="H50" s="18">
        <f>(10000000*2)+(10000000*7)+((10000000*4)+10870000+20000000)+((10000000*5)+(20000000*3)+(15000000*2)+11100000)+10000000+(10000000*4)+(10000000*2)+(10000000*4)+(10000000*4)+10000000+(10000000*4)+(10000000)+10000000+(10000000*2)+(10000000*2)+(10000000)+(10000000*7)+(10000000*5)+10000000+(10000000*9)+(10000000*6)+(10000000*2)+((10000000*2)+1590000+760000+2600000)+(10000000*3)+(10000000*5)+((10000000*4)+20000000)+(10000000*3)</f>
        <v>1076920000</v>
      </c>
    </row>
    <row r="51" spans="1:8" ht="14.25" customHeight="1" x14ac:dyDescent="0.2">
      <c r="A51" s="26"/>
      <c r="B51" s="26"/>
      <c r="C51" s="327" t="s">
        <v>63</v>
      </c>
      <c r="D51" s="328"/>
      <c r="E51" s="22">
        <v>170924945000</v>
      </c>
      <c r="F51" s="15"/>
      <c r="H51" s="18"/>
    </row>
    <row r="52" spans="1:8" ht="14.25" customHeight="1" x14ac:dyDescent="0.2">
      <c r="A52" s="26"/>
      <c r="B52" s="26"/>
      <c r="C52" s="26"/>
      <c r="D52" s="26" t="s">
        <v>64</v>
      </c>
      <c r="E52" s="22">
        <v>79950479000</v>
      </c>
      <c r="F52" s="15">
        <f t="shared" ref="F52:F58" si="8">E52</f>
        <v>79950479000</v>
      </c>
      <c r="H52" s="18">
        <v>79950479000</v>
      </c>
    </row>
    <row r="53" spans="1:8" ht="14.25" customHeight="1" x14ac:dyDescent="0.2">
      <c r="A53" s="26"/>
      <c r="B53" s="26"/>
      <c r="C53" s="26"/>
      <c r="D53" s="26" t="s">
        <v>65</v>
      </c>
      <c r="E53" s="22">
        <v>326000000</v>
      </c>
      <c r="F53" s="15">
        <f t="shared" si="8"/>
        <v>326000000</v>
      </c>
      <c r="H53" s="18">
        <v>326000000</v>
      </c>
    </row>
    <row r="54" spans="1:8" ht="14.25" customHeight="1" x14ac:dyDescent="0.2">
      <c r="A54" s="26"/>
      <c r="B54" s="26"/>
      <c r="C54" s="26"/>
      <c r="D54" s="26" t="s">
        <v>66</v>
      </c>
      <c r="E54" s="22">
        <v>8352381000</v>
      </c>
      <c r="F54" s="15">
        <f t="shared" si="8"/>
        <v>8352381000</v>
      </c>
      <c r="H54" s="18">
        <v>8352381000</v>
      </c>
    </row>
    <row r="55" spans="1:8" ht="14.25" customHeight="1" x14ac:dyDescent="0.2">
      <c r="A55" s="26"/>
      <c r="B55" s="26"/>
      <c r="C55" s="26"/>
      <c r="D55" s="26" t="s">
        <v>112</v>
      </c>
      <c r="E55" s="22">
        <v>4488978000</v>
      </c>
      <c r="F55" s="15">
        <f t="shared" si="8"/>
        <v>4488978000</v>
      </c>
      <c r="H55" s="18">
        <v>4488978000</v>
      </c>
    </row>
    <row r="56" spans="1:8" ht="14.25" customHeight="1" x14ac:dyDescent="0.2">
      <c r="A56" s="26"/>
      <c r="B56" s="26"/>
      <c r="C56" s="26"/>
      <c r="D56" s="26" t="s">
        <v>68</v>
      </c>
      <c r="E56" s="22">
        <v>71190002000</v>
      </c>
      <c r="F56" s="15">
        <f t="shared" si="8"/>
        <v>71190002000</v>
      </c>
      <c r="H56" s="18">
        <v>71190002000</v>
      </c>
    </row>
    <row r="57" spans="1:8" ht="14.25" customHeight="1" x14ac:dyDescent="0.2">
      <c r="A57" s="26"/>
      <c r="B57" s="26"/>
      <c r="C57" s="26"/>
      <c r="D57" s="26" t="s">
        <v>113</v>
      </c>
      <c r="E57" s="22">
        <v>4813790000</v>
      </c>
      <c r="F57" s="15">
        <f t="shared" si="8"/>
        <v>4813790000</v>
      </c>
      <c r="H57" s="18">
        <v>4813790000</v>
      </c>
    </row>
    <row r="58" spans="1:8" ht="14.25" customHeight="1" x14ac:dyDescent="0.2">
      <c r="A58" s="26"/>
      <c r="B58" s="26"/>
      <c r="C58" s="26"/>
      <c r="D58" s="68" t="s">
        <v>71</v>
      </c>
      <c r="E58" s="22">
        <v>1803315000</v>
      </c>
      <c r="F58" s="15">
        <f t="shared" si="8"/>
        <v>1803315000</v>
      </c>
      <c r="H58" s="18">
        <v>1803315000</v>
      </c>
    </row>
    <row r="59" spans="1:8" ht="14.25" customHeight="1" x14ac:dyDescent="0.2">
      <c r="A59" s="26"/>
      <c r="B59" s="26"/>
      <c r="C59" s="327" t="s">
        <v>73</v>
      </c>
      <c r="D59" s="328"/>
      <c r="E59" s="22">
        <v>178171218000</v>
      </c>
      <c r="F59" s="15"/>
      <c r="H59" s="18"/>
    </row>
    <row r="60" spans="1:8" ht="14.25" customHeight="1" x14ac:dyDescent="0.2">
      <c r="A60" s="26"/>
      <c r="B60" s="26"/>
      <c r="C60" s="26"/>
      <c r="D60" s="26" t="s">
        <v>114</v>
      </c>
      <c r="E60" s="22">
        <v>45177579000</v>
      </c>
      <c r="F60" s="15">
        <f t="shared" ref="F60:F64" si="9">E60</f>
        <v>45177579000</v>
      </c>
      <c r="H60" s="18">
        <v>45177579000</v>
      </c>
    </row>
    <row r="61" spans="1:8" ht="14.25" customHeight="1" x14ac:dyDescent="0.2">
      <c r="A61" s="26"/>
      <c r="B61" s="26"/>
      <c r="C61" s="26"/>
      <c r="D61" s="26" t="s">
        <v>75</v>
      </c>
      <c r="E61" s="22">
        <v>539000000</v>
      </c>
      <c r="F61" s="15">
        <f t="shared" si="9"/>
        <v>539000000</v>
      </c>
      <c r="H61" s="18">
        <v>539000000</v>
      </c>
    </row>
    <row r="62" spans="1:8" ht="14.25" customHeight="1" x14ac:dyDescent="0.2">
      <c r="A62" s="26"/>
      <c r="B62" s="26"/>
      <c r="C62" s="26"/>
      <c r="D62" s="26" t="s">
        <v>76</v>
      </c>
      <c r="E62" s="22">
        <v>1058500000</v>
      </c>
      <c r="F62" s="15">
        <f t="shared" si="9"/>
        <v>1058500000</v>
      </c>
      <c r="H62" s="18">
        <v>1058500000</v>
      </c>
    </row>
    <row r="63" spans="1:8" ht="14.25" customHeight="1" x14ac:dyDescent="0.2">
      <c r="A63" s="26"/>
      <c r="B63" s="26"/>
      <c r="C63" s="26"/>
      <c r="D63" s="26" t="s">
        <v>115</v>
      </c>
      <c r="E63" s="22">
        <v>2949500000</v>
      </c>
      <c r="F63" s="15">
        <f t="shared" si="9"/>
        <v>2949500000</v>
      </c>
      <c r="H63" s="18">
        <v>2949500000</v>
      </c>
    </row>
    <row r="64" spans="1:8" ht="14.25" customHeight="1" x14ac:dyDescent="0.2">
      <c r="A64" s="26"/>
      <c r="B64" s="26"/>
      <c r="C64" s="26"/>
      <c r="D64" s="26" t="s">
        <v>78</v>
      </c>
      <c r="E64" s="22">
        <v>33565050000</v>
      </c>
      <c r="F64" s="15">
        <f t="shared" si="9"/>
        <v>33565050000</v>
      </c>
      <c r="H64" s="18">
        <v>33565050000</v>
      </c>
    </row>
    <row r="65" spans="1:8" ht="14.25" customHeight="1" x14ac:dyDescent="0.2">
      <c r="A65" s="26"/>
      <c r="B65" s="26"/>
      <c r="C65" s="26"/>
      <c r="D65" s="26" t="s">
        <v>116</v>
      </c>
      <c r="E65" s="22">
        <v>558000000</v>
      </c>
      <c r="F65" s="15"/>
      <c r="H65" s="18"/>
    </row>
    <row r="66" spans="1:8" ht="14.25" customHeight="1" x14ac:dyDescent="0.2">
      <c r="A66" s="26"/>
      <c r="B66" s="26"/>
      <c r="C66" s="26"/>
      <c r="D66" s="26" t="s">
        <v>80</v>
      </c>
      <c r="E66" s="22">
        <v>4584000000</v>
      </c>
      <c r="F66" s="15"/>
      <c r="H66" s="18"/>
    </row>
    <row r="67" spans="1:8" ht="14.25" customHeight="1" x14ac:dyDescent="0.2">
      <c r="A67" s="26"/>
      <c r="B67" s="26"/>
      <c r="C67" s="26"/>
      <c r="D67" s="50" t="s">
        <v>117</v>
      </c>
      <c r="E67" s="22">
        <f>(5000000+200000000+19000000)+(3000000+30000000+30000000+10000000+40000000+150000000+5000000+5000000+5000000+5000000+13000000+5000000+15000000+6000000)+(6000000+6000000+(10000000*5))+((5000000*3)+10000000)+(50000000+6000000+10000000+(5000000*4))+((5000000*3)+(10000000*2))+((8+12+5+7+30+10+20+3+2+5+5+7+100)*1000000)+((7+10+10+10+10+30+5+28+3)*1000000)+(((5*5)+(7*2)+(20*2))*1000000)</f>
        <v>1160000000</v>
      </c>
      <c r="F67" s="15">
        <f t="shared" ref="F67:F68" si="10">E67</f>
        <v>1160000000</v>
      </c>
      <c r="H67" s="18">
        <f>(5000000+200000000+19000000)+(3000000+30000000+30000000+10000000+40000000+150000000+5000000+5000000+5000000+5000000+13000000+5000000+15000000+6000000)+((6000000*2)+(10000000*5))+((5000000*3)+10000000)+(50000000+6000000+10000000+(5000000*4))+((5000000*3)+(10000000*2))+((8+12+5+7+30+10+20+3+2+5+5+7+100)*1000000)+((7+(10*4)+30+5+28+3)*1000000)+((5+5+5+5+5+7+7+20+20)*1000000)</f>
        <v>1160000000</v>
      </c>
    </row>
    <row r="68" spans="1:8" ht="14.25" customHeight="1" x14ac:dyDescent="0.2">
      <c r="A68" s="26"/>
      <c r="B68" s="26"/>
      <c r="C68" s="26"/>
      <c r="D68" s="50" t="s">
        <v>118</v>
      </c>
      <c r="E68" s="22">
        <v>10000000</v>
      </c>
      <c r="F68" s="15">
        <f t="shared" si="10"/>
        <v>10000000</v>
      </c>
      <c r="H68" s="18">
        <v>10000000</v>
      </c>
    </row>
    <row r="69" spans="1:8" ht="14.25" customHeight="1" x14ac:dyDescent="0.2">
      <c r="A69" s="26"/>
      <c r="B69" s="26"/>
      <c r="C69" s="26"/>
      <c r="D69" s="26" t="s">
        <v>81</v>
      </c>
      <c r="E69" s="22">
        <v>87866589000</v>
      </c>
      <c r="F69" s="15"/>
      <c r="H69" s="18"/>
    </row>
    <row r="70" spans="1:8" ht="14.25" customHeight="1" x14ac:dyDescent="0.2">
      <c r="A70" s="26"/>
      <c r="B70" s="26"/>
      <c r="C70" s="26"/>
      <c r="D70" s="69" t="s">
        <v>119</v>
      </c>
      <c r="E70" s="70">
        <v>20000000</v>
      </c>
      <c r="F70" s="15"/>
      <c r="H70" s="18"/>
    </row>
    <row r="71" spans="1:8" ht="14.25" customHeight="1" x14ac:dyDescent="0.2">
      <c r="A71" s="26"/>
      <c r="B71" s="26"/>
      <c r="C71" s="26"/>
      <c r="D71" s="69" t="s">
        <v>120</v>
      </c>
      <c r="E71" s="70">
        <v>15000000</v>
      </c>
      <c r="F71" s="15"/>
      <c r="H71" s="18"/>
    </row>
    <row r="72" spans="1:8" ht="14.25" customHeight="1" x14ac:dyDescent="0.2">
      <c r="C72" s="2"/>
      <c r="D72" s="71" t="s">
        <v>121</v>
      </c>
      <c r="E72" s="70">
        <v>2500000</v>
      </c>
      <c r="F72" s="23"/>
      <c r="H72" s="18"/>
    </row>
    <row r="73" spans="1:8" ht="14.25" customHeight="1" x14ac:dyDescent="0.2">
      <c r="C73" s="2"/>
      <c r="D73" s="71" t="s">
        <v>122</v>
      </c>
      <c r="E73" s="70">
        <v>2500000</v>
      </c>
      <c r="F73" s="23"/>
      <c r="H73" s="18"/>
    </row>
    <row r="74" spans="1:8" ht="14.25" customHeight="1" x14ac:dyDescent="0.2">
      <c r="C74" s="2"/>
      <c r="D74" s="71" t="s">
        <v>123</v>
      </c>
      <c r="E74" s="70">
        <v>2500000</v>
      </c>
      <c r="F74" s="23"/>
      <c r="H74" s="18"/>
    </row>
    <row r="75" spans="1:8" ht="14.25" customHeight="1" x14ac:dyDescent="0.2">
      <c r="C75" s="2"/>
      <c r="D75" s="71" t="s">
        <v>124</v>
      </c>
      <c r="E75" s="70">
        <v>2500000</v>
      </c>
      <c r="F75" s="23"/>
      <c r="H75" s="18"/>
    </row>
    <row r="76" spans="1:8" ht="14.25" customHeight="1" x14ac:dyDescent="0.2">
      <c r="C76" s="2"/>
      <c r="D76" s="71" t="s">
        <v>125</v>
      </c>
      <c r="E76" s="70">
        <v>2500000</v>
      </c>
      <c r="F76" s="23"/>
      <c r="H76" s="18"/>
    </row>
    <row r="77" spans="1:8" ht="14.25" customHeight="1" x14ac:dyDescent="0.2">
      <c r="C77" s="2"/>
      <c r="D77" s="71" t="s">
        <v>126</v>
      </c>
      <c r="E77" s="70">
        <v>2500000</v>
      </c>
      <c r="F77" s="23"/>
      <c r="H77" s="18"/>
    </row>
    <row r="78" spans="1:8" ht="14.25" customHeight="1" x14ac:dyDescent="0.2">
      <c r="C78" s="2"/>
      <c r="D78" s="71" t="s">
        <v>127</v>
      </c>
      <c r="E78" s="70">
        <v>7500000</v>
      </c>
      <c r="F78" s="23"/>
      <c r="H78" s="18"/>
    </row>
    <row r="79" spans="1:8" ht="14.25" customHeight="1" x14ac:dyDescent="0.2">
      <c r="A79" s="26"/>
      <c r="B79" s="26"/>
      <c r="C79" s="26"/>
      <c r="D79" s="71" t="s">
        <v>128</v>
      </c>
      <c r="E79" s="70">
        <v>7500000</v>
      </c>
      <c r="F79" s="15"/>
      <c r="H79" s="18"/>
    </row>
    <row r="80" spans="1:8" ht="14.25" customHeight="1" x14ac:dyDescent="0.2">
      <c r="A80" s="26"/>
      <c r="B80" s="26"/>
      <c r="C80" s="26"/>
      <c r="D80" s="71" t="s">
        <v>129</v>
      </c>
      <c r="E80" s="70">
        <v>30000000</v>
      </c>
      <c r="F80" s="15"/>
      <c r="H80" s="18"/>
    </row>
    <row r="81" spans="3:8" ht="14.25" customHeight="1" x14ac:dyDescent="0.2">
      <c r="C81" s="2"/>
      <c r="D81" s="71" t="s">
        <v>130</v>
      </c>
      <c r="E81" s="70">
        <v>20000000</v>
      </c>
      <c r="F81" s="23"/>
      <c r="H81" s="65"/>
    </row>
    <row r="82" spans="3:8" ht="14.25" customHeight="1" x14ac:dyDescent="0.2">
      <c r="C82" s="2"/>
      <c r="D82" s="71" t="s">
        <v>131</v>
      </c>
      <c r="E82" s="70">
        <v>6000000</v>
      </c>
      <c r="F82" s="23"/>
      <c r="H82" s="65"/>
    </row>
    <row r="83" spans="3:8" ht="14.25" customHeight="1" x14ac:dyDescent="0.2">
      <c r="C83" s="2"/>
      <c r="D83" s="71" t="s">
        <v>132</v>
      </c>
      <c r="E83" s="70">
        <v>10000000</v>
      </c>
      <c r="F83" s="23"/>
      <c r="H83" s="65"/>
    </row>
    <row r="84" spans="3:8" ht="14.25" customHeight="1" x14ac:dyDescent="0.2">
      <c r="C84" s="2"/>
      <c r="D84" s="71" t="s">
        <v>133</v>
      </c>
      <c r="E84" s="70">
        <v>10000000</v>
      </c>
      <c r="F84" s="23"/>
      <c r="H84" s="65"/>
    </row>
    <row r="85" spans="3:8" ht="14.25" customHeight="1" x14ac:dyDescent="0.2">
      <c r="C85" s="2"/>
      <c r="D85" s="2"/>
      <c r="E85" s="70"/>
      <c r="F85" s="23"/>
      <c r="H85" s="65"/>
    </row>
    <row r="86" spans="3:8" ht="14.25" customHeight="1" x14ac:dyDescent="0.2">
      <c r="C86" s="2"/>
      <c r="D86" s="2"/>
      <c r="E86" s="70"/>
      <c r="F86" s="23"/>
      <c r="H86" s="65"/>
    </row>
    <row r="87" spans="3:8" ht="14.25" customHeight="1" x14ac:dyDescent="0.2">
      <c r="C87" s="2"/>
      <c r="D87" s="2"/>
      <c r="E87" s="70"/>
      <c r="F87" s="23"/>
      <c r="H87" s="65"/>
    </row>
    <row r="88" spans="3:8" ht="14.25" customHeight="1" x14ac:dyDescent="0.2">
      <c r="C88" s="2"/>
      <c r="D88" s="2"/>
      <c r="E88" s="70"/>
      <c r="F88" s="23"/>
      <c r="H88" s="65"/>
    </row>
    <row r="89" spans="3:8" ht="14.25" customHeight="1" x14ac:dyDescent="0.2">
      <c r="C89" s="2"/>
      <c r="D89" s="2"/>
      <c r="E89" s="70"/>
      <c r="F89" s="23"/>
      <c r="H89" s="65"/>
    </row>
    <row r="90" spans="3:8" ht="14.25" customHeight="1" x14ac:dyDescent="0.2">
      <c r="C90" s="2"/>
      <c r="D90" s="2"/>
      <c r="E90" s="70"/>
      <c r="F90" s="23"/>
      <c r="H90" s="65"/>
    </row>
    <row r="91" spans="3:8" ht="14.25" customHeight="1" x14ac:dyDescent="0.2">
      <c r="C91" s="2"/>
      <c r="D91" s="2"/>
      <c r="E91" s="70"/>
      <c r="F91" s="23"/>
      <c r="H91" s="65"/>
    </row>
    <row r="92" spans="3:8" ht="14.25" customHeight="1" x14ac:dyDescent="0.2">
      <c r="C92" s="2"/>
      <c r="D92" s="2"/>
      <c r="E92" s="70"/>
      <c r="F92" s="23"/>
      <c r="H92" s="65"/>
    </row>
    <row r="93" spans="3:8" ht="14.25" customHeight="1" x14ac:dyDescent="0.2">
      <c r="C93" s="2"/>
      <c r="D93" s="2"/>
      <c r="E93" s="70"/>
      <c r="F93" s="23"/>
      <c r="H93" s="65"/>
    </row>
    <row r="94" spans="3:8" ht="14.25" customHeight="1" x14ac:dyDescent="0.2">
      <c r="C94" s="2"/>
      <c r="D94" s="2"/>
      <c r="E94" s="70"/>
      <c r="F94" s="23"/>
      <c r="H94" s="65"/>
    </row>
    <row r="95" spans="3:8" ht="14.25" customHeight="1" x14ac:dyDescent="0.2">
      <c r="C95" s="2"/>
      <c r="D95" s="2"/>
      <c r="E95" s="70"/>
      <c r="F95" s="23"/>
      <c r="H95" s="65"/>
    </row>
    <row r="96" spans="3:8" ht="14.25" customHeight="1" x14ac:dyDescent="0.2">
      <c r="C96" s="2"/>
      <c r="D96" s="2"/>
      <c r="E96" s="70"/>
      <c r="F96" s="23"/>
      <c r="H96" s="65"/>
    </row>
    <row r="97" spans="3:8" ht="14.25" customHeight="1" x14ac:dyDescent="0.2">
      <c r="C97" s="2"/>
      <c r="D97" s="2"/>
      <c r="E97" s="70"/>
      <c r="F97" s="23"/>
      <c r="H97" s="65"/>
    </row>
    <row r="98" spans="3:8" ht="14.25" customHeight="1" x14ac:dyDescent="0.2">
      <c r="C98" s="2"/>
      <c r="D98" s="2"/>
      <c r="E98" s="70"/>
      <c r="F98" s="23"/>
      <c r="H98" s="65"/>
    </row>
    <row r="99" spans="3:8" ht="14.25" customHeight="1" x14ac:dyDescent="0.2">
      <c r="C99" s="2"/>
      <c r="D99" s="2"/>
      <c r="E99" s="70"/>
      <c r="F99" s="23"/>
      <c r="H99" s="65"/>
    </row>
    <row r="100" spans="3:8" ht="14.25" customHeight="1" x14ac:dyDescent="0.2">
      <c r="C100" s="2"/>
      <c r="D100" s="2"/>
      <c r="E100" s="70"/>
      <c r="F100" s="23"/>
      <c r="H100" s="65"/>
    </row>
    <row r="101" spans="3:8" ht="14.25" customHeight="1" x14ac:dyDescent="0.2">
      <c r="C101" s="2"/>
      <c r="D101" s="2"/>
      <c r="E101" s="70"/>
      <c r="F101" s="23"/>
      <c r="H101" s="65"/>
    </row>
    <row r="102" spans="3:8" ht="14.25" customHeight="1" x14ac:dyDescent="0.2">
      <c r="C102" s="2"/>
      <c r="D102" s="2"/>
      <c r="E102" s="70"/>
      <c r="F102" s="23"/>
      <c r="H102" s="65"/>
    </row>
    <row r="103" spans="3:8" ht="14.25" customHeight="1" x14ac:dyDescent="0.2">
      <c r="C103" s="2"/>
      <c r="D103" s="2"/>
      <c r="E103" s="70"/>
      <c r="F103" s="23"/>
      <c r="H103" s="65"/>
    </row>
    <row r="104" spans="3:8" ht="14.25" customHeight="1" x14ac:dyDescent="0.2">
      <c r="C104" s="2"/>
      <c r="D104" s="2"/>
      <c r="E104" s="70"/>
      <c r="F104" s="23"/>
      <c r="H104" s="65"/>
    </row>
    <row r="105" spans="3:8" ht="14.25" customHeight="1" x14ac:dyDescent="0.2">
      <c r="C105" s="2"/>
      <c r="D105" s="2"/>
      <c r="E105" s="70"/>
      <c r="F105" s="23"/>
      <c r="H105" s="65"/>
    </row>
    <row r="106" spans="3:8" ht="14.25" customHeight="1" x14ac:dyDescent="0.2">
      <c r="C106" s="2"/>
      <c r="D106" s="2"/>
      <c r="E106" s="70"/>
      <c r="F106" s="23"/>
      <c r="H106" s="65"/>
    </row>
    <row r="107" spans="3:8" ht="14.25" customHeight="1" x14ac:dyDescent="0.2">
      <c r="C107" s="2"/>
      <c r="D107" s="2"/>
      <c r="E107" s="70"/>
      <c r="F107" s="23"/>
      <c r="H107" s="65"/>
    </row>
    <row r="108" spans="3:8" ht="14.25" customHeight="1" x14ac:dyDescent="0.2">
      <c r="C108" s="2"/>
      <c r="D108" s="2"/>
      <c r="E108" s="70"/>
      <c r="F108" s="23"/>
      <c r="H108" s="65"/>
    </row>
    <row r="109" spans="3:8" ht="14.25" customHeight="1" x14ac:dyDescent="0.2">
      <c r="C109" s="2"/>
      <c r="D109" s="2"/>
      <c r="E109" s="70"/>
      <c r="F109" s="23"/>
      <c r="H109" s="65"/>
    </row>
    <row r="110" spans="3:8" ht="14.25" customHeight="1" x14ac:dyDescent="0.2">
      <c r="C110" s="2"/>
      <c r="D110" s="2"/>
      <c r="E110" s="70"/>
      <c r="F110" s="23"/>
      <c r="H110" s="65"/>
    </row>
    <row r="111" spans="3:8" ht="14.25" customHeight="1" x14ac:dyDescent="0.2">
      <c r="C111" s="2"/>
      <c r="D111" s="2"/>
      <c r="E111" s="70"/>
      <c r="F111" s="23"/>
      <c r="H111" s="65"/>
    </row>
    <row r="112" spans="3:8" ht="14.25" customHeight="1" x14ac:dyDescent="0.2">
      <c r="C112" s="2"/>
      <c r="D112" s="2"/>
      <c r="E112" s="70"/>
      <c r="F112" s="23"/>
      <c r="H112" s="65"/>
    </row>
    <row r="113" spans="3:8" ht="14.25" customHeight="1" x14ac:dyDescent="0.2">
      <c r="C113" s="2"/>
      <c r="D113" s="2"/>
      <c r="E113" s="70"/>
      <c r="F113" s="23"/>
      <c r="H113" s="65"/>
    </row>
    <row r="114" spans="3:8" ht="14.25" customHeight="1" x14ac:dyDescent="0.2">
      <c r="C114" s="2"/>
      <c r="D114" s="2"/>
      <c r="E114" s="70"/>
      <c r="F114" s="23"/>
      <c r="H114" s="65"/>
    </row>
    <row r="115" spans="3:8" ht="14.25" customHeight="1" x14ac:dyDescent="0.2">
      <c r="C115" s="2"/>
      <c r="D115" s="2"/>
      <c r="E115" s="70"/>
      <c r="F115" s="23"/>
      <c r="H115" s="65"/>
    </row>
    <row r="116" spans="3:8" ht="14.25" customHeight="1" x14ac:dyDescent="0.2">
      <c r="C116" s="2"/>
      <c r="D116" s="2"/>
      <c r="E116" s="70"/>
      <c r="F116" s="23"/>
      <c r="H116" s="65"/>
    </row>
    <row r="117" spans="3:8" ht="14.25" customHeight="1" x14ac:dyDescent="0.2">
      <c r="C117" s="2"/>
      <c r="D117" s="2"/>
      <c r="E117" s="70"/>
      <c r="F117" s="23"/>
      <c r="H117" s="65"/>
    </row>
    <row r="118" spans="3:8" ht="14.25" customHeight="1" x14ac:dyDescent="0.2">
      <c r="C118" s="2"/>
      <c r="D118" s="2"/>
      <c r="E118" s="70"/>
      <c r="F118" s="23"/>
      <c r="H118" s="65"/>
    </row>
    <row r="119" spans="3:8" ht="14.25" customHeight="1" x14ac:dyDescent="0.2">
      <c r="C119" s="2"/>
      <c r="D119" s="2"/>
      <c r="E119" s="70"/>
      <c r="F119" s="23"/>
      <c r="H119" s="65"/>
    </row>
    <row r="120" spans="3:8" ht="14.25" customHeight="1" x14ac:dyDescent="0.2">
      <c r="C120" s="2"/>
      <c r="D120" s="2"/>
      <c r="E120" s="70"/>
      <c r="F120" s="23"/>
      <c r="H120" s="65"/>
    </row>
    <row r="121" spans="3:8" ht="14.25" customHeight="1" x14ac:dyDescent="0.2">
      <c r="C121" s="2"/>
      <c r="D121" s="2"/>
      <c r="E121" s="70"/>
      <c r="F121" s="23"/>
      <c r="H121" s="65"/>
    </row>
    <row r="122" spans="3:8" ht="14.25" customHeight="1" x14ac:dyDescent="0.2">
      <c r="C122" s="2"/>
      <c r="D122" s="2"/>
      <c r="E122" s="70"/>
      <c r="F122" s="23"/>
      <c r="H122" s="65"/>
    </row>
    <row r="123" spans="3:8" ht="14.25" customHeight="1" x14ac:dyDescent="0.2">
      <c r="C123" s="2"/>
      <c r="D123" s="2"/>
      <c r="E123" s="70"/>
      <c r="F123" s="23"/>
      <c r="H123" s="65"/>
    </row>
    <row r="124" spans="3:8" ht="14.25" customHeight="1" x14ac:dyDescent="0.2">
      <c r="C124" s="2"/>
      <c r="D124" s="2"/>
      <c r="E124" s="70"/>
      <c r="F124" s="23"/>
      <c r="H124" s="65"/>
    </row>
    <row r="125" spans="3:8" ht="14.25" customHeight="1" x14ac:dyDescent="0.2">
      <c r="C125" s="2"/>
      <c r="D125" s="2"/>
      <c r="E125" s="70"/>
      <c r="F125" s="23"/>
      <c r="H125" s="65"/>
    </row>
    <row r="126" spans="3:8" ht="14.25" customHeight="1" x14ac:dyDescent="0.2">
      <c r="C126" s="2"/>
      <c r="D126" s="2"/>
      <c r="E126" s="70"/>
      <c r="F126" s="23"/>
      <c r="H126" s="65"/>
    </row>
    <row r="127" spans="3:8" ht="14.25" customHeight="1" x14ac:dyDescent="0.2">
      <c r="C127" s="2"/>
      <c r="D127" s="2"/>
      <c r="E127" s="70"/>
      <c r="F127" s="23"/>
      <c r="H127" s="65"/>
    </row>
    <row r="128" spans="3:8" ht="14.25" customHeight="1" x14ac:dyDescent="0.2">
      <c r="C128" s="2"/>
      <c r="D128" s="2"/>
      <c r="E128" s="70"/>
      <c r="F128" s="23"/>
      <c r="H128" s="65"/>
    </row>
    <row r="129" spans="1:8" ht="14.25" customHeight="1" x14ac:dyDescent="0.2">
      <c r="C129" s="2"/>
      <c r="D129" s="2"/>
      <c r="E129" s="70"/>
      <c r="F129" s="23"/>
      <c r="H129" s="65"/>
    </row>
    <row r="130" spans="1:8" ht="14.25" customHeight="1" x14ac:dyDescent="0.2">
      <c r="C130" s="2"/>
      <c r="D130" s="2"/>
      <c r="E130" s="70"/>
      <c r="F130" s="23"/>
      <c r="H130" s="65"/>
    </row>
    <row r="131" spans="1:8" ht="14.25" customHeight="1" x14ac:dyDescent="0.2">
      <c r="C131" s="2"/>
      <c r="D131" s="2"/>
      <c r="E131" s="70"/>
      <c r="F131" s="23"/>
      <c r="H131" s="65"/>
    </row>
    <row r="132" spans="1:8" ht="14.25" customHeight="1" x14ac:dyDescent="0.2">
      <c r="C132" s="2"/>
      <c r="D132" s="2"/>
      <c r="E132" s="70"/>
      <c r="F132" s="23"/>
      <c r="H132" s="65"/>
    </row>
    <row r="133" spans="1:8" ht="14.25" customHeight="1" x14ac:dyDescent="0.2">
      <c r="C133" s="2"/>
      <c r="D133" s="2"/>
      <c r="E133" s="70"/>
      <c r="F133" s="23"/>
      <c r="H133" s="65"/>
    </row>
    <row r="134" spans="1:8" ht="14.25" customHeight="1" x14ac:dyDescent="0.2">
      <c r="C134" s="2"/>
      <c r="D134" s="2"/>
      <c r="E134" s="70"/>
      <c r="F134" s="23"/>
      <c r="H134" s="65"/>
    </row>
    <row r="135" spans="1:8" ht="14.25" customHeight="1" x14ac:dyDescent="0.2">
      <c r="A135" s="26"/>
      <c r="B135" s="26"/>
      <c r="C135" s="26"/>
      <c r="D135" s="26" t="s">
        <v>88</v>
      </c>
      <c r="E135" s="22">
        <v>1873000000</v>
      </c>
      <c r="F135" s="15"/>
      <c r="H135" s="18"/>
    </row>
    <row r="136" spans="1:8" ht="14.25" customHeight="1" x14ac:dyDescent="0.2">
      <c r="A136" s="21"/>
      <c r="B136" s="21"/>
      <c r="C136" s="329" t="s">
        <v>89</v>
      </c>
      <c r="D136" s="328"/>
      <c r="E136" s="28">
        <v>20610736000</v>
      </c>
      <c r="F136" s="15"/>
      <c r="H136" s="18"/>
    </row>
    <row r="137" spans="1:8" ht="14.25" customHeight="1" x14ac:dyDescent="0.2">
      <c r="A137" s="26"/>
      <c r="B137" s="26"/>
      <c r="C137" s="327" t="s">
        <v>90</v>
      </c>
      <c r="D137" s="328"/>
      <c r="E137" s="22">
        <v>1357891000</v>
      </c>
      <c r="F137" s="31">
        <f>E137</f>
        <v>1357891000</v>
      </c>
      <c r="H137" s="18">
        <v>1357891000</v>
      </c>
    </row>
    <row r="138" spans="1:8" ht="14.25" customHeight="1" x14ac:dyDescent="0.2">
      <c r="A138" s="26"/>
      <c r="B138" s="26"/>
      <c r="C138" s="327" t="s">
        <v>91</v>
      </c>
      <c r="D138" s="328"/>
      <c r="E138" s="22">
        <v>19252845000</v>
      </c>
      <c r="F138" s="23"/>
      <c r="H138" s="18"/>
    </row>
    <row r="139" spans="1:8" ht="14.25" customHeight="1" x14ac:dyDescent="0.2">
      <c r="A139" s="21"/>
      <c r="B139" s="21"/>
      <c r="C139" s="329" t="s">
        <v>93</v>
      </c>
      <c r="D139" s="328"/>
      <c r="E139" s="28"/>
      <c r="F139" s="15"/>
      <c r="H139" s="18"/>
    </row>
    <row r="140" spans="1:8" ht="14.25" customHeight="1" x14ac:dyDescent="0.2">
      <c r="A140" s="26"/>
      <c r="B140" s="21"/>
      <c r="C140" s="330" t="s">
        <v>134</v>
      </c>
      <c r="D140" s="328"/>
      <c r="E140" s="22"/>
      <c r="F140" s="15"/>
      <c r="H140" s="18"/>
    </row>
    <row r="141" spans="1:8" ht="14.25" customHeight="1" x14ac:dyDescent="0.2">
      <c r="A141" s="55" t="s">
        <v>96</v>
      </c>
      <c r="B141" s="55"/>
      <c r="C141" s="55"/>
      <c r="D141" s="56"/>
      <c r="E141" s="57">
        <f>SUM(E2:E4)</f>
        <v>996791684000</v>
      </c>
      <c r="F141" s="57">
        <f>SUM(F2:F140)</f>
        <v>835710120000</v>
      </c>
      <c r="H141" s="60">
        <f>SUM(H2:H140)</f>
        <v>835710120000</v>
      </c>
    </row>
    <row r="142" spans="1:8" ht="14.25" customHeight="1" x14ac:dyDescent="0.2">
      <c r="C142" s="2"/>
      <c r="D142" s="2"/>
      <c r="E142" s="61" t="s">
        <v>97</v>
      </c>
      <c r="F142" s="62">
        <f>(F141/E141)</f>
        <v>0.83839997204471062</v>
      </c>
      <c r="H142" s="18"/>
    </row>
    <row r="143" spans="1:8" ht="14.25" customHeight="1" x14ac:dyDescent="0.2">
      <c r="C143" s="2"/>
      <c r="D143" s="2"/>
      <c r="E143" s="61" t="s">
        <v>98</v>
      </c>
      <c r="F143" s="62">
        <f>(F141/E4)</f>
        <v>0.85474394624882033</v>
      </c>
      <c r="H143" s="18"/>
    </row>
    <row r="144" spans="1:8" ht="14.25" customHeight="1" x14ac:dyDescent="0.2">
      <c r="C144" s="2"/>
      <c r="D144" s="2"/>
      <c r="E144" s="2" t="s">
        <v>99</v>
      </c>
      <c r="F144" s="62">
        <f>E4/E141</f>
        <v>0.98087851423126438</v>
      </c>
      <c r="H144" s="18"/>
    </row>
    <row r="145" spans="3:8" ht="14.25" customHeight="1" x14ac:dyDescent="0.2">
      <c r="C145" s="2"/>
      <c r="D145" s="2"/>
      <c r="F145" s="23"/>
      <c r="H145" s="18"/>
    </row>
    <row r="146" spans="3:8" ht="14.25" customHeight="1" x14ac:dyDescent="0.2">
      <c r="C146" s="2"/>
      <c r="D146" s="2"/>
      <c r="F146" s="23"/>
      <c r="H146" s="18"/>
    </row>
    <row r="147" spans="3:8" ht="14.25" customHeight="1" x14ac:dyDescent="0.2">
      <c r="C147" s="2"/>
      <c r="D147" s="2"/>
      <c r="F147" s="23"/>
      <c r="H147" s="18"/>
    </row>
    <row r="148" spans="3:8" ht="14.25" customHeight="1" x14ac:dyDescent="0.2">
      <c r="C148" s="2"/>
      <c r="D148" s="2"/>
      <c r="F148" s="23"/>
      <c r="H148" s="18"/>
    </row>
    <row r="149" spans="3:8" ht="14.25" customHeight="1" x14ac:dyDescent="0.2">
      <c r="C149" s="2"/>
      <c r="D149" s="2"/>
      <c r="F149" s="23"/>
      <c r="H149" s="65"/>
    </row>
    <row r="150" spans="3:8" ht="14.25" customHeight="1" x14ac:dyDescent="0.2">
      <c r="C150" s="2"/>
      <c r="D150" s="2"/>
      <c r="F150" s="23"/>
      <c r="H150" s="65"/>
    </row>
    <row r="151" spans="3:8" ht="14.25" customHeight="1" x14ac:dyDescent="0.2">
      <c r="C151" s="2"/>
      <c r="D151" s="2"/>
      <c r="F151" s="23"/>
      <c r="H151" s="65"/>
    </row>
    <row r="152" spans="3:8" ht="14.25" customHeight="1" x14ac:dyDescent="0.2">
      <c r="C152" s="2"/>
      <c r="D152" s="2"/>
      <c r="F152" s="23"/>
      <c r="H152" s="65"/>
    </row>
    <row r="153" spans="3:8" ht="14.25" customHeight="1" x14ac:dyDescent="0.2">
      <c r="C153" s="2"/>
      <c r="D153" s="2"/>
      <c r="F153" s="23"/>
      <c r="H153" s="65"/>
    </row>
    <row r="154" spans="3:8" ht="14.25" customHeight="1" x14ac:dyDescent="0.2">
      <c r="C154" s="2"/>
      <c r="D154" s="2"/>
      <c r="F154" s="23"/>
      <c r="H154" s="65"/>
    </row>
    <row r="155" spans="3:8" ht="14.25" customHeight="1" x14ac:dyDescent="0.2">
      <c r="C155" s="2"/>
      <c r="D155" s="2"/>
      <c r="F155" s="23"/>
      <c r="H155" s="65"/>
    </row>
    <row r="156" spans="3:8" ht="14.25" customHeight="1" x14ac:dyDescent="0.2">
      <c r="C156" s="2"/>
      <c r="D156" s="2"/>
      <c r="F156" s="23"/>
      <c r="H156" s="65"/>
    </row>
    <row r="157" spans="3:8" ht="14.25" customHeight="1" x14ac:dyDescent="0.2">
      <c r="C157" s="2"/>
      <c r="D157" s="2"/>
      <c r="F157" s="23"/>
      <c r="H157" s="65"/>
    </row>
    <row r="158" spans="3:8" ht="14.25" customHeight="1" x14ac:dyDescent="0.2">
      <c r="C158" s="2"/>
      <c r="D158" s="2"/>
      <c r="F158" s="23"/>
      <c r="H158" s="65"/>
    </row>
    <row r="159" spans="3:8" ht="14.25" customHeight="1" x14ac:dyDescent="0.2">
      <c r="C159" s="2"/>
      <c r="D159" s="2"/>
      <c r="F159" s="23"/>
      <c r="H159" s="65"/>
    </row>
    <row r="160" spans="3:8" ht="14.25" customHeight="1" x14ac:dyDescent="0.2">
      <c r="C160" s="2"/>
      <c r="D160" s="2"/>
      <c r="F160" s="23"/>
      <c r="H160" s="65"/>
    </row>
    <row r="161" spans="3:8" ht="14.25" customHeight="1" x14ac:dyDescent="0.2">
      <c r="C161" s="2"/>
      <c r="D161" s="2"/>
      <c r="F161" s="23"/>
      <c r="H161" s="65"/>
    </row>
    <row r="162" spans="3:8" ht="14.25" customHeight="1" x14ac:dyDescent="0.2">
      <c r="C162" s="2"/>
      <c r="D162" s="2"/>
      <c r="F162" s="23"/>
      <c r="H162" s="65"/>
    </row>
    <row r="163" spans="3:8" ht="14.25" customHeight="1" x14ac:dyDescent="0.2">
      <c r="C163" s="2"/>
      <c r="D163" s="2"/>
      <c r="F163" s="23"/>
      <c r="H163" s="65"/>
    </row>
    <row r="164" spans="3:8" ht="14.25" customHeight="1" x14ac:dyDescent="0.2">
      <c r="C164" s="2"/>
      <c r="D164" s="2"/>
      <c r="F164" s="23"/>
      <c r="H164" s="65"/>
    </row>
    <row r="165" spans="3:8" ht="14.25" customHeight="1" x14ac:dyDescent="0.2">
      <c r="C165" s="2"/>
      <c r="D165" s="2"/>
      <c r="F165" s="23"/>
      <c r="H165" s="65"/>
    </row>
    <row r="166" spans="3:8" ht="14.25" customHeight="1" x14ac:dyDescent="0.2">
      <c r="C166" s="2"/>
      <c r="D166" s="2"/>
      <c r="F166" s="23"/>
      <c r="H166" s="65"/>
    </row>
    <row r="167" spans="3:8" ht="14.25" customHeight="1" x14ac:dyDescent="0.2">
      <c r="C167" s="2"/>
      <c r="D167" s="2"/>
      <c r="F167" s="23"/>
      <c r="H167" s="65"/>
    </row>
    <row r="168" spans="3:8" ht="14.25" customHeight="1" x14ac:dyDescent="0.2">
      <c r="C168" s="2"/>
      <c r="D168" s="2"/>
      <c r="F168" s="23"/>
      <c r="H168" s="65"/>
    </row>
    <row r="169" spans="3:8" ht="14.25" customHeight="1" x14ac:dyDescent="0.2">
      <c r="C169" s="2"/>
      <c r="D169" s="2"/>
      <c r="F169" s="23"/>
      <c r="H169" s="65"/>
    </row>
    <row r="170" spans="3:8" ht="14.25" customHeight="1" x14ac:dyDescent="0.2">
      <c r="C170" s="2"/>
      <c r="D170" s="2"/>
      <c r="F170" s="23"/>
      <c r="H170" s="65"/>
    </row>
    <row r="171" spans="3:8" ht="14.25" customHeight="1" x14ac:dyDescent="0.2">
      <c r="C171" s="2"/>
      <c r="D171" s="2"/>
      <c r="F171" s="23"/>
      <c r="H171" s="65"/>
    </row>
    <row r="172" spans="3:8" ht="14.25" customHeight="1" x14ac:dyDescent="0.2">
      <c r="C172" s="2"/>
      <c r="D172" s="2"/>
      <c r="F172" s="23"/>
      <c r="H172" s="65"/>
    </row>
    <row r="173" spans="3:8" ht="14.25" customHeight="1" x14ac:dyDescent="0.2">
      <c r="C173" s="2"/>
      <c r="D173" s="2"/>
      <c r="F173" s="23"/>
      <c r="H173" s="65"/>
    </row>
    <row r="174" spans="3:8" ht="14.25" customHeight="1" x14ac:dyDescent="0.2">
      <c r="C174" s="2"/>
      <c r="D174" s="2"/>
      <c r="F174" s="23"/>
      <c r="H174" s="65"/>
    </row>
    <row r="175" spans="3:8" ht="14.25" customHeight="1" x14ac:dyDescent="0.2">
      <c r="C175" s="2"/>
      <c r="D175" s="2"/>
      <c r="F175" s="23"/>
      <c r="H175" s="65"/>
    </row>
    <row r="176" spans="3:8" ht="14.25" customHeight="1" x14ac:dyDescent="0.2">
      <c r="C176" s="2"/>
      <c r="D176" s="2"/>
      <c r="F176" s="23"/>
      <c r="H176" s="65"/>
    </row>
    <row r="177" spans="3:8" ht="14.25" customHeight="1" x14ac:dyDescent="0.2">
      <c r="C177" s="2"/>
      <c r="D177" s="2"/>
      <c r="F177" s="23"/>
      <c r="H177" s="65"/>
    </row>
    <row r="178" spans="3:8" ht="14.25" customHeight="1" x14ac:dyDescent="0.2">
      <c r="C178" s="2"/>
      <c r="D178" s="2"/>
      <c r="F178" s="23"/>
      <c r="H178" s="65"/>
    </row>
    <row r="179" spans="3:8" ht="14.25" customHeight="1" x14ac:dyDescent="0.2">
      <c r="C179" s="2"/>
      <c r="D179" s="2"/>
      <c r="F179" s="23"/>
      <c r="H179" s="65"/>
    </row>
    <row r="180" spans="3:8" ht="14.25" customHeight="1" x14ac:dyDescent="0.2">
      <c r="C180" s="2"/>
      <c r="D180" s="2"/>
      <c r="F180" s="23"/>
      <c r="H180" s="65"/>
    </row>
    <row r="181" spans="3:8" ht="14.25" customHeight="1" x14ac:dyDescent="0.2">
      <c r="C181" s="2"/>
      <c r="D181" s="2"/>
      <c r="F181" s="23"/>
      <c r="H181" s="65"/>
    </row>
    <row r="182" spans="3:8" ht="14.25" customHeight="1" x14ac:dyDescent="0.2">
      <c r="C182" s="2"/>
      <c r="D182" s="2"/>
      <c r="F182" s="23"/>
      <c r="H182" s="65"/>
    </row>
    <row r="183" spans="3:8" ht="14.25" customHeight="1" x14ac:dyDescent="0.2">
      <c r="C183" s="2"/>
      <c r="D183" s="2"/>
      <c r="F183" s="23"/>
      <c r="H183" s="65"/>
    </row>
    <row r="184" spans="3:8" ht="14.25" customHeight="1" x14ac:dyDescent="0.2">
      <c r="C184" s="2"/>
      <c r="D184" s="2"/>
      <c r="F184" s="23"/>
      <c r="H184" s="65"/>
    </row>
    <row r="185" spans="3:8" ht="14.25" customHeight="1" x14ac:dyDescent="0.2">
      <c r="C185" s="2"/>
      <c r="D185" s="2"/>
      <c r="F185" s="23"/>
      <c r="H185" s="65"/>
    </row>
    <row r="186" spans="3:8" ht="14.25" customHeight="1" x14ac:dyDescent="0.2">
      <c r="C186" s="2"/>
      <c r="D186" s="2"/>
      <c r="F186" s="23"/>
      <c r="H186" s="65"/>
    </row>
    <row r="187" spans="3:8" ht="14.25" customHeight="1" x14ac:dyDescent="0.2">
      <c r="C187" s="2"/>
      <c r="D187" s="2"/>
      <c r="F187" s="23"/>
      <c r="H187" s="65"/>
    </row>
    <row r="188" spans="3:8" ht="14.25" customHeight="1" x14ac:dyDescent="0.2">
      <c r="C188" s="2"/>
      <c r="D188" s="2"/>
      <c r="F188" s="23"/>
      <c r="H188" s="65"/>
    </row>
    <row r="189" spans="3:8" ht="14.25" customHeight="1" x14ac:dyDescent="0.2">
      <c r="C189" s="2"/>
      <c r="D189" s="2"/>
      <c r="F189" s="23"/>
      <c r="H189" s="65"/>
    </row>
    <row r="190" spans="3:8" ht="14.25" customHeight="1" x14ac:dyDescent="0.2">
      <c r="C190" s="2"/>
      <c r="D190" s="2"/>
      <c r="F190" s="23"/>
      <c r="H190" s="65"/>
    </row>
    <row r="191" spans="3:8" ht="14.25" customHeight="1" x14ac:dyDescent="0.2">
      <c r="C191" s="2"/>
      <c r="D191" s="2"/>
      <c r="F191" s="23"/>
      <c r="H191" s="65"/>
    </row>
    <row r="192" spans="3:8" ht="14.25" customHeight="1" x14ac:dyDescent="0.2">
      <c r="C192" s="2"/>
      <c r="D192" s="2"/>
      <c r="F192" s="23"/>
      <c r="H192" s="65"/>
    </row>
    <row r="193" spans="3:8" ht="14.25" customHeight="1" x14ac:dyDescent="0.2">
      <c r="C193" s="2"/>
      <c r="D193" s="2"/>
      <c r="F193" s="23"/>
      <c r="H193" s="65"/>
    </row>
    <row r="194" spans="3:8" ht="14.25" customHeight="1" x14ac:dyDescent="0.2">
      <c r="C194" s="2"/>
      <c r="D194" s="2"/>
      <c r="F194" s="23"/>
      <c r="H194" s="65"/>
    </row>
    <row r="195" spans="3:8" ht="14.25" customHeight="1" x14ac:dyDescent="0.2">
      <c r="C195" s="2"/>
      <c r="D195" s="2"/>
      <c r="F195" s="23"/>
      <c r="H195" s="65"/>
    </row>
    <row r="196" spans="3:8" ht="14.25" customHeight="1" x14ac:dyDescent="0.2">
      <c r="C196" s="2"/>
      <c r="D196" s="2"/>
      <c r="F196" s="23"/>
      <c r="H196" s="65"/>
    </row>
    <row r="197" spans="3:8" ht="14.25" customHeight="1" x14ac:dyDescent="0.2">
      <c r="C197" s="2"/>
      <c r="D197" s="2"/>
      <c r="F197" s="23"/>
      <c r="H197" s="65"/>
    </row>
    <row r="198" spans="3:8" ht="14.25" customHeight="1" x14ac:dyDescent="0.2">
      <c r="C198" s="2"/>
      <c r="D198" s="2"/>
      <c r="F198" s="23"/>
      <c r="H198" s="65"/>
    </row>
    <row r="199" spans="3:8" ht="14.25" customHeight="1" x14ac:dyDescent="0.2">
      <c r="C199" s="2"/>
      <c r="D199" s="2"/>
      <c r="F199" s="23"/>
      <c r="H199" s="65"/>
    </row>
    <row r="200" spans="3:8" ht="14.25" customHeight="1" x14ac:dyDescent="0.2">
      <c r="C200" s="2"/>
      <c r="D200" s="2"/>
      <c r="F200" s="23"/>
      <c r="H200" s="65"/>
    </row>
    <row r="201" spans="3:8" ht="14.25" customHeight="1" x14ac:dyDescent="0.2">
      <c r="C201" s="2"/>
      <c r="D201" s="2"/>
      <c r="F201" s="23"/>
      <c r="H201" s="65"/>
    </row>
    <row r="202" spans="3:8" ht="14.25" customHeight="1" x14ac:dyDescent="0.2">
      <c r="C202" s="2"/>
      <c r="D202" s="2"/>
      <c r="F202" s="23"/>
      <c r="H202" s="65"/>
    </row>
    <row r="203" spans="3:8" ht="14.25" customHeight="1" x14ac:dyDescent="0.2">
      <c r="C203" s="2"/>
      <c r="D203" s="2"/>
      <c r="F203" s="23"/>
      <c r="H203" s="65"/>
    </row>
    <row r="204" spans="3:8" ht="14.25" customHeight="1" x14ac:dyDescent="0.2">
      <c r="C204" s="2"/>
      <c r="D204" s="2"/>
      <c r="F204" s="23"/>
      <c r="H204" s="65"/>
    </row>
    <row r="205" spans="3:8" ht="14.25" customHeight="1" x14ac:dyDescent="0.2">
      <c r="C205" s="2"/>
      <c r="D205" s="2"/>
      <c r="F205" s="23"/>
      <c r="H205" s="65"/>
    </row>
    <row r="206" spans="3:8" ht="14.25" customHeight="1" x14ac:dyDescent="0.2">
      <c r="C206" s="2"/>
      <c r="D206" s="2"/>
      <c r="F206" s="23"/>
      <c r="H206" s="65"/>
    </row>
    <row r="207" spans="3:8" ht="14.25" customHeight="1" x14ac:dyDescent="0.2">
      <c r="C207" s="2"/>
      <c r="D207" s="2"/>
      <c r="F207" s="23"/>
      <c r="H207" s="65"/>
    </row>
    <row r="208" spans="3:8" ht="14.25" customHeight="1" x14ac:dyDescent="0.2">
      <c r="C208" s="2"/>
      <c r="D208" s="2"/>
      <c r="F208" s="23"/>
      <c r="H208" s="65"/>
    </row>
    <row r="209" spans="3:8" ht="14.25" customHeight="1" x14ac:dyDescent="0.2">
      <c r="C209" s="2"/>
      <c r="D209" s="2"/>
      <c r="F209" s="23"/>
      <c r="H209" s="65"/>
    </row>
    <row r="210" spans="3:8" ht="14.25" customHeight="1" x14ac:dyDescent="0.2">
      <c r="C210" s="2"/>
      <c r="D210" s="2"/>
      <c r="F210" s="23"/>
      <c r="H210" s="65"/>
    </row>
    <row r="211" spans="3:8" ht="14.25" customHeight="1" x14ac:dyDescent="0.2">
      <c r="C211" s="2"/>
      <c r="D211" s="2"/>
      <c r="F211" s="23"/>
      <c r="H211" s="65"/>
    </row>
    <row r="212" spans="3:8" ht="14.25" customHeight="1" x14ac:dyDescent="0.2">
      <c r="C212" s="2"/>
      <c r="D212" s="2"/>
      <c r="F212" s="23"/>
      <c r="H212" s="65"/>
    </row>
    <row r="213" spans="3:8" ht="14.25" customHeight="1" x14ac:dyDescent="0.2">
      <c r="C213" s="2"/>
      <c r="D213" s="2"/>
      <c r="F213" s="23"/>
      <c r="H213" s="65"/>
    </row>
    <row r="214" spans="3:8" ht="14.25" customHeight="1" x14ac:dyDescent="0.2">
      <c r="C214" s="2"/>
      <c r="D214" s="2"/>
      <c r="F214" s="23"/>
      <c r="H214" s="65"/>
    </row>
    <row r="215" spans="3:8" ht="14.25" customHeight="1" x14ac:dyDescent="0.2">
      <c r="C215" s="2"/>
      <c r="D215" s="2"/>
      <c r="F215" s="23"/>
      <c r="H215" s="65"/>
    </row>
    <row r="216" spans="3:8" ht="14.25" customHeight="1" x14ac:dyDescent="0.2">
      <c r="C216" s="2"/>
      <c r="D216" s="2"/>
      <c r="F216" s="23"/>
      <c r="H216" s="65"/>
    </row>
    <row r="217" spans="3:8" ht="14.25" customHeight="1" x14ac:dyDescent="0.2">
      <c r="C217" s="2"/>
      <c r="D217" s="2"/>
      <c r="F217" s="23"/>
      <c r="H217" s="65"/>
    </row>
    <row r="218" spans="3:8" ht="14.25" customHeight="1" x14ac:dyDescent="0.2">
      <c r="C218" s="2"/>
      <c r="D218" s="2"/>
      <c r="F218" s="23"/>
      <c r="H218" s="65"/>
    </row>
    <row r="219" spans="3:8" ht="14.25" customHeight="1" x14ac:dyDescent="0.2">
      <c r="C219" s="2"/>
      <c r="D219" s="2"/>
      <c r="F219" s="23"/>
      <c r="H219" s="65"/>
    </row>
    <row r="220" spans="3:8" ht="14.25" customHeight="1" x14ac:dyDescent="0.2">
      <c r="C220" s="2"/>
      <c r="D220" s="2"/>
      <c r="F220" s="23"/>
      <c r="H220" s="65"/>
    </row>
    <row r="221" spans="3:8" ht="14.25" customHeight="1" x14ac:dyDescent="0.2">
      <c r="C221" s="2"/>
      <c r="D221" s="2"/>
      <c r="F221" s="23"/>
      <c r="H221" s="65"/>
    </row>
    <row r="222" spans="3:8" ht="14.25" customHeight="1" x14ac:dyDescent="0.2">
      <c r="C222" s="2"/>
      <c r="D222" s="2"/>
      <c r="F222" s="23"/>
      <c r="H222" s="65"/>
    </row>
    <row r="223" spans="3:8" ht="14.25" customHeight="1" x14ac:dyDescent="0.2">
      <c r="C223" s="2"/>
      <c r="D223" s="2"/>
      <c r="F223" s="23"/>
      <c r="H223" s="65"/>
    </row>
    <row r="224" spans="3:8" ht="14.25" customHeight="1" x14ac:dyDescent="0.2">
      <c r="C224" s="2"/>
      <c r="D224" s="2"/>
      <c r="F224" s="23"/>
      <c r="H224" s="65"/>
    </row>
    <row r="225" spans="3:8" ht="14.25" customHeight="1" x14ac:dyDescent="0.2">
      <c r="C225" s="2"/>
      <c r="D225" s="2"/>
      <c r="F225" s="23"/>
      <c r="H225" s="65"/>
    </row>
    <row r="226" spans="3:8" ht="14.25" customHeight="1" x14ac:dyDescent="0.2">
      <c r="C226" s="2"/>
      <c r="D226" s="2"/>
      <c r="F226" s="23"/>
      <c r="H226" s="65"/>
    </row>
    <row r="227" spans="3:8" ht="14.25" customHeight="1" x14ac:dyDescent="0.2">
      <c r="C227" s="2"/>
      <c r="D227" s="2"/>
      <c r="F227" s="23"/>
      <c r="H227" s="65"/>
    </row>
    <row r="228" spans="3:8" ht="14.25" customHeight="1" x14ac:dyDescent="0.2">
      <c r="C228" s="2"/>
      <c r="D228" s="2"/>
      <c r="F228" s="23"/>
      <c r="H228" s="65"/>
    </row>
    <row r="229" spans="3:8" ht="14.25" customHeight="1" x14ac:dyDescent="0.2">
      <c r="C229" s="2"/>
      <c r="D229" s="2"/>
      <c r="F229" s="23"/>
      <c r="H229" s="65"/>
    </row>
    <row r="230" spans="3:8" ht="14.25" customHeight="1" x14ac:dyDescent="0.2">
      <c r="C230" s="2"/>
      <c r="D230" s="2"/>
      <c r="F230" s="23"/>
      <c r="H230" s="65"/>
    </row>
    <row r="231" spans="3:8" ht="14.25" customHeight="1" x14ac:dyDescent="0.2">
      <c r="C231" s="2"/>
      <c r="D231" s="2"/>
      <c r="F231" s="23"/>
      <c r="H231" s="65"/>
    </row>
    <row r="232" spans="3:8" ht="14.25" customHeight="1" x14ac:dyDescent="0.2">
      <c r="C232" s="2"/>
      <c r="D232" s="2"/>
      <c r="F232" s="23"/>
      <c r="H232" s="65"/>
    </row>
    <row r="233" spans="3:8" ht="14.25" customHeight="1" x14ac:dyDescent="0.2">
      <c r="C233" s="2"/>
      <c r="D233" s="2"/>
      <c r="F233" s="23"/>
      <c r="H233" s="65"/>
    </row>
    <row r="234" spans="3:8" ht="14.25" customHeight="1" x14ac:dyDescent="0.2">
      <c r="C234" s="2"/>
      <c r="D234" s="2"/>
      <c r="F234" s="23"/>
      <c r="H234" s="65"/>
    </row>
    <row r="235" spans="3:8" ht="14.25" customHeight="1" x14ac:dyDescent="0.2">
      <c r="C235" s="2"/>
      <c r="D235" s="2"/>
      <c r="F235" s="23"/>
      <c r="H235" s="65"/>
    </row>
    <row r="236" spans="3:8" ht="14.25" customHeight="1" x14ac:dyDescent="0.2">
      <c r="C236" s="2"/>
      <c r="D236" s="2"/>
      <c r="F236" s="23"/>
      <c r="H236" s="65"/>
    </row>
    <row r="237" spans="3:8" ht="14.25" customHeight="1" x14ac:dyDescent="0.2">
      <c r="C237" s="2"/>
      <c r="D237" s="2"/>
      <c r="F237" s="23"/>
      <c r="H237" s="65"/>
    </row>
    <row r="238" spans="3:8" ht="14.25" customHeight="1" x14ac:dyDescent="0.2">
      <c r="C238" s="2"/>
      <c r="D238" s="2"/>
      <c r="F238" s="23"/>
      <c r="H238" s="65"/>
    </row>
    <row r="239" spans="3:8" ht="14.25" customHeight="1" x14ac:dyDescent="0.2">
      <c r="C239" s="2"/>
      <c r="D239" s="2"/>
      <c r="F239" s="23"/>
      <c r="H239" s="65"/>
    </row>
    <row r="240" spans="3:8" ht="14.25" customHeight="1" x14ac:dyDescent="0.2">
      <c r="C240" s="2"/>
      <c r="D240" s="2"/>
      <c r="F240" s="23"/>
      <c r="H240" s="65"/>
    </row>
    <row r="241" spans="3:8" ht="14.25" customHeight="1" x14ac:dyDescent="0.2">
      <c r="C241" s="2"/>
      <c r="D241" s="2"/>
      <c r="F241" s="23"/>
      <c r="H241" s="65"/>
    </row>
    <row r="242" spans="3:8" ht="14.25" customHeight="1" x14ac:dyDescent="0.2">
      <c r="C242" s="2"/>
      <c r="D242" s="2"/>
      <c r="F242" s="23"/>
      <c r="H242" s="65"/>
    </row>
    <row r="243" spans="3:8" ht="14.25" customHeight="1" x14ac:dyDescent="0.2">
      <c r="C243" s="2"/>
      <c r="D243" s="2"/>
      <c r="F243" s="23"/>
      <c r="H243" s="65"/>
    </row>
    <row r="244" spans="3:8" ht="14.25" customHeight="1" x14ac:dyDescent="0.2">
      <c r="C244" s="2"/>
      <c r="D244" s="2"/>
      <c r="F244" s="23"/>
      <c r="H244" s="65"/>
    </row>
    <row r="245" spans="3:8" ht="14.25" customHeight="1" x14ac:dyDescent="0.2">
      <c r="C245" s="2"/>
      <c r="D245" s="2"/>
      <c r="F245" s="23"/>
      <c r="H245" s="65"/>
    </row>
    <row r="246" spans="3:8" ht="14.25" customHeight="1" x14ac:dyDescent="0.2">
      <c r="C246" s="2"/>
      <c r="D246" s="2"/>
      <c r="F246" s="23"/>
      <c r="H246" s="65"/>
    </row>
    <row r="247" spans="3:8" ht="14.25" customHeight="1" x14ac:dyDescent="0.2">
      <c r="C247" s="2"/>
      <c r="D247" s="2"/>
      <c r="F247" s="23"/>
      <c r="H247" s="65"/>
    </row>
    <row r="248" spans="3:8" ht="14.25" customHeight="1" x14ac:dyDescent="0.2">
      <c r="C248" s="2"/>
      <c r="D248" s="2"/>
      <c r="F248" s="23"/>
      <c r="H248" s="65"/>
    </row>
    <row r="249" spans="3:8" ht="14.25" customHeight="1" x14ac:dyDescent="0.2">
      <c r="C249" s="2"/>
      <c r="D249" s="2"/>
      <c r="F249" s="23"/>
      <c r="H249" s="65"/>
    </row>
    <row r="250" spans="3:8" ht="14.25" customHeight="1" x14ac:dyDescent="0.2">
      <c r="C250" s="2"/>
      <c r="D250" s="2"/>
      <c r="F250" s="23"/>
      <c r="H250" s="65"/>
    </row>
    <row r="251" spans="3:8" ht="14.25" customHeight="1" x14ac:dyDescent="0.2">
      <c r="C251" s="2"/>
      <c r="D251" s="2"/>
      <c r="F251" s="23"/>
      <c r="H251" s="65"/>
    </row>
    <row r="252" spans="3:8" ht="14.25" customHeight="1" x14ac:dyDescent="0.2">
      <c r="C252" s="2"/>
      <c r="D252" s="2"/>
      <c r="F252" s="23"/>
      <c r="H252" s="65"/>
    </row>
    <row r="253" spans="3:8" ht="14.25" customHeight="1" x14ac:dyDescent="0.2">
      <c r="C253" s="2"/>
      <c r="D253" s="2"/>
      <c r="F253" s="23"/>
      <c r="H253" s="65"/>
    </row>
    <row r="254" spans="3:8" ht="14.25" customHeight="1" x14ac:dyDescent="0.2">
      <c r="C254" s="2"/>
      <c r="D254" s="2"/>
      <c r="F254" s="23"/>
      <c r="H254" s="65"/>
    </row>
    <row r="255" spans="3:8" ht="14.25" customHeight="1" x14ac:dyDescent="0.2">
      <c r="C255" s="2"/>
      <c r="D255" s="2"/>
      <c r="F255" s="23"/>
      <c r="H255" s="65"/>
    </row>
    <row r="256" spans="3:8" ht="14.25" customHeight="1" x14ac:dyDescent="0.2">
      <c r="C256" s="2"/>
      <c r="D256" s="2"/>
      <c r="F256" s="23"/>
      <c r="H256" s="65"/>
    </row>
    <row r="257" spans="3:8" ht="14.25" customHeight="1" x14ac:dyDescent="0.2">
      <c r="C257" s="2"/>
      <c r="D257" s="2"/>
      <c r="F257" s="23"/>
      <c r="H257" s="65"/>
    </row>
    <row r="258" spans="3:8" ht="14.25" customHeight="1" x14ac:dyDescent="0.2">
      <c r="C258" s="2"/>
      <c r="D258" s="2"/>
      <c r="F258" s="23"/>
      <c r="H258" s="65"/>
    </row>
    <row r="259" spans="3:8" ht="14.25" customHeight="1" x14ac:dyDescent="0.2">
      <c r="C259" s="2"/>
      <c r="D259" s="2"/>
      <c r="F259" s="23"/>
      <c r="H259" s="65"/>
    </row>
    <row r="260" spans="3:8" ht="14.25" customHeight="1" x14ac:dyDescent="0.2">
      <c r="C260" s="2"/>
      <c r="D260" s="2"/>
      <c r="F260" s="23"/>
      <c r="H260" s="65"/>
    </row>
    <row r="261" spans="3:8" ht="14.25" customHeight="1" x14ac:dyDescent="0.2">
      <c r="C261" s="2"/>
      <c r="D261" s="2"/>
      <c r="F261" s="23"/>
      <c r="H261" s="65"/>
    </row>
    <row r="262" spans="3:8" ht="14.25" customHeight="1" x14ac:dyDescent="0.2">
      <c r="C262" s="2"/>
      <c r="D262" s="2"/>
      <c r="F262" s="23"/>
      <c r="H262" s="65"/>
    </row>
    <row r="263" spans="3:8" ht="14.25" customHeight="1" x14ac:dyDescent="0.2">
      <c r="C263" s="2"/>
      <c r="D263" s="2"/>
      <c r="F263" s="23"/>
      <c r="H263" s="65"/>
    </row>
    <row r="264" spans="3:8" ht="14.25" customHeight="1" x14ac:dyDescent="0.2">
      <c r="C264" s="2"/>
      <c r="D264" s="2"/>
      <c r="F264" s="23"/>
      <c r="H264" s="65"/>
    </row>
    <row r="265" spans="3:8" ht="14.25" customHeight="1" x14ac:dyDescent="0.2">
      <c r="C265" s="2"/>
      <c r="D265" s="2"/>
      <c r="F265" s="23"/>
      <c r="H265" s="65"/>
    </row>
    <row r="266" spans="3:8" ht="14.25" customHeight="1" x14ac:dyDescent="0.2">
      <c r="C266" s="2"/>
      <c r="D266" s="2"/>
      <c r="F266" s="23"/>
      <c r="H266" s="65"/>
    </row>
    <row r="267" spans="3:8" ht="14.25" customHeight="1" x14ac:dyDescent="0.2">
      <c r="C267" s="2"/>
      <c r="D267" s="2"/>
      <c r="F267" s="23"/>
      <c r="H267" s="65"/>
    </row>
    <row r="268" spans="3:8" ht="14.25" customHeight="1" x14ac:dyDescent="0.2">
      <c r="C268" s="2"/>
      <c r="D268" s="2"/>
      <c r="F268" s="23"/>
      <c r="H268" s="65"/>
    </row>
    <row r="269" spans="3:8" ht="14.25" customHeight="1" x14ac:dyDescent="0.2">
      <c r="C269" s="2"/>
      <c r="D269" s="2"/>
      <c r="F269" s="23"/>
      <c r="H269" s="65"/>
    </row>
    <row r="270" spans="3:8" ht="14.25" customHeight="1" x14ac:dyDescent="0.2">
      <c r="C270" s="2"/>
      <c r="D270" s="2"/>
      <c r="F270" s="23"/>
      <c r="H270" s="65"/>
    </row>
    <row r="271" spans="3:8" ht="14.25" customHeight="1" x14ac:dyDescent="0.2">
      <c r="C271" s="2"/>
      <c r="D271" s="2"/>
      <c r="F271" s="23"/>
      <c r="H271" s="65"/>
    </row>
    <row r="272" spans="3:8" ht="14.25" customHeight="1" x14ac:dyDescent="0.2">
      <c r="C272" s="2"/>
      <c r="D272" s="2"/>
      <c r="F272" s="23"/>
      <c r="H272" s="65"/>
    </row>
    <row r="273" spans="3:8" ht="14.25" customHeight="1" x14ac:dyDescent="0.2">
      <c r="C273" s="2"/>
      <c r="D273" s="2"/>
      <c r="F273" s="23"/>
      <c r="H273" s="65"/>
    </row>
    <row r="274" spans="3:8" ht="14.25" customHeight="1" x14ac:dyDescent="0.2">
      <c r="C274" s="2"/>
      <c r="D274" s="2"/>
      <c r="F274" s="23"/>
      <c r="H274" s="65"/>
    </row>
    <row r="275" spans="3:8" ht="14.25" customHeight="1" x14ac:dyDescent="0.2">
      <c r="C275" s="2"/>
      <c r="D275" s="2"/>
      <c r="F275" s="23"/>
      <c r="H275" s="65"/>
    </row>
    <row r="276" spans="3:8" ht="14.25" customHeight="1" x14ac:dyDescent="0.2">
      <c r="C276" s="2"/>
      <c r="D276" s="2"/>
      <c r="F276" s="23"/>
      <c r="H276" s="65"/>
    </row>
    <row r="277" spans="3:8" ht="14.25" customHeight="1" x14ac:dyDescent="0.2">
      <c r="C277" s="2"/>
      <c r="D277" s="2"/>
      <c r="F277" s="23"/>
      <c r="H277" s="65"/>
    </row>
    <row r="278" spans="3:8" ht="14.25" customHeight="1" x14ac:dyDescent="0.2">
      <c r="C278" s="2"/>
      <c r="D278" s="2"/>
      <c r="F278" s="23"/>
      <c r="H278" s="65"/>
    </row>
    <row r="279" spans="3:8" ht="14.25" customHeight="1" x14ac:dyDescent="0.2">
      <c r="C279" s="2"/>
      <c r="D279" s="2"/>
      <c r="F279" s="23"/>
      <c r="H279" s="65"/>
    </row>
    <row r="280" spans="3:8" ht="14.25" customHeight="1" x14ac:dyDescent="0.2">
      <c r="C280" s="2"/>
      <c r="D280" s="2"/>
      <c r="F280" s="23"/>
      <c r="H280" s="65"/>
    </row>
    <row r="281" spans="3:8" ht="14.25" customHeight="1" x14ac:dyDescent="0.2">
      <c r="C281" s="2"/>
      <c r="D281" s="2"/>
      <c r="F281" s="23"/>
      <c r="H281" s="65"/>
    </row>
    <row r="282" spans="3:8" ht="14.25" customHeight="1" x14ac:dyDescent="0.2">
      <c r="C282" s="2"/>
      <c r="D282" s="2"/>
      <c r="F282" s="23"/>
      <c r="H282" s="65"/>
    </row>
    <row r="283" spans="3:8" ht="14.25" customHeight="1" x14ac:dyDescent="0.2">
      <c r="C283" s="2"/>
      <c r="D283" s="2"/>
      <c r="F283" s="23"/>
      <c r="H283" s="65"/>
    </row>
    <row r="284" spans="3:8" ht="14.25" customHeight="1" x14ac:dyDescent="0.2">
      <c r="C284" s="2"/>
      <c r="D284" s="2"/>
      <c r="F284" s="23"/>
      <c r="H284" s="65"/>
    </row>
    <row r="285" spans="3:8" ht="14.25" customHeight="1" x14ac:dyDescent="0.2">
      <c r="C285" s="2"/>
      <c r="D285" s="2"/>
      <c r="F285" s="23"/>
      <c r="H285" s="65"/>
    </row>
    <row r="286" spans="3:8" ht="14.25" customHeight="1" x14ac:dyDescent="0.2">
      <c r="C286" s="2"/>
      <c r="D286" s="2"/>
      <c r="F286" s="23"/>
      <c r="H286" s="65"/>
    </row>
    <row r="287" spans="3:8" ht="14.25" customHeight="1" x14ac:dyDescent="0.2">
      <c r="C287" s="2"/>
      <c r="D287" s="2"/>
      <c r="F287" s="23"/>
      <c r="H287" s="65"/>
    </row>
    <row r="288" spans="3:8" ht="14.25" customHeight="1" x14ac:dyDescent="0.2">
      <c r="C288" s="2"/>
      <c r="D288" s="2"/>
      <c r="F288" s="23"/>
      <c r="H288" s="65"/>
    </row>
    <row r="289" spans="3:8" ht="14.25" customHeight="1" x14ac:dyDescent="0.2">
      <c r="C289" s="2"/>
      <c r="D289" s="2"/>
      <c r="F289" s="23"/>
      <c r="H289" s="65"/>
    </row>
    <row r="290" spans="3:8" ht="14.25" customHeight="1" x14ac:dyDescent="0.2">
      <c r="C290" s="2"/>
      <c r="D290" s="2"/>
      <c r="F290" s="23"/>
      <c r="H290" s="65"/>
    </row>
    <row r="291" spans="3:8" ht="14.25" customHeight="1" x14ac:dyDescent="0.2">
      <c r="C291" s="2"/>
      <c r="D291" s="2"/>
      <c r="F291" s="23"/>
      <c r="H291" s="65"/>
    </row>
    <row r="292" spans="3:8" ht="14.25" customHeight="1" x14ac:dyDescent="0.2">
      <c r="C292" s="2"/>
      <c r="D292" s="2"/>
      <c r="F292" s="23"/>
      <c r="H292" s="65"/>
    </row>
    <row r="293" spans="3:8" ht="14.25" customHeight="1" x14ac:dyDescent="0.2">
      <c r="C293" s="2"/>
      <c r="D293" s="2"/>
      <c r="F293" s="23"/>
      <c r="H293" s="65"/>
    </row>
    <row r="294" spans="3:8" ht="14.25" customHeight="1" x14ac:dyDescent="0.2">
      <c r="C294" s="2"/>
      <c r="D294" s="2"/>
      <c r="F294" s="23"/>
      <c r="H294" s="65"/>
    </row>
    <row r="295" spans="3:8" ht="14.25" customHeight="1" x14ac:dyDescent="0.2">
      <c r="C295" s="2"/>
      <c r="D295" s="2"/>
      <c r="F295" s="23"/>
      <c r="H295" s="65"/>
    </row>
    <row r="296" spans="3:8" ht="14.25" customHeight="1" x14ac:dyDescent="0.2">
      <c r="C296" s="2"/>
      <c r="D296" s="2"/>
      <c r="F296" s="23"/>
      <c r="H296" s="65"/>
    </row>
    <row r="297" spans="3:8" ht="14.25" customHeight="1" x14ac:dyDescent="0.2">
      <c r="C297" s="2"/>
      <c r="D297" s="2"/>
      <c r="F297" s="23"/>
      <c r="H297" s="65"/>
    </row>
    <row r="298" spans="3:8" ht="14.25" customHeight="1" x14ac:dyDescent="0.2">
      <c r="C298" s="2"/>
      <c r="D298" s="2"/>
      <c r="F298" s="23"/>
      <c r="H298" s="65"/>
    </row>
    <row r="299" spans="3:8" ht="14.25" customHeight="1" x14ac:dyDescent="0.2">
      <c r="C299" s="2"/>
      <c r="D299" s="2"/>
      <c r="F299" s="23"/>
      <c r="H299" s="65"/>
    </row>
    <row r="300" spans="3:8" ht="14.25" customHeight="1" x14ac:dyDescent="0.2">
      <c r="C300" s="2"/>
      <c r="D300" s="2"/>
      <c r="F300" s="23"/>
      <c r="H300" s="65"/>
    </row>
    <row r="301" spans="3:8" ht="14.25" customHeight="1" x14ac:dyDescent="0.2">
      <c r="C301" s="2"/>
      <c r="D301" s="2"/>
      <c r="F301" s="23"/>
      <c r="H301" s="65"/>
    </row>
    <row r="302" spans="3:8" ht="14.25" customHeight="1" x14ac:dyDescent="0.2">
      <c r="C302" s="2"/>
      <c r="D302" s="2"/>
      <c r="F302" s="23"/>
      <c r="H302" s="65"/>
    </row>
    <row r="303" spans="3:8" ht="14.25" customHeight="1" x14ac:dyDescent="0.2">
      <c r="C303" s="2"/>
      <c r="D303" s="2"/>
      <c r="F303" s="23"/>
      <c r="H303" s="65"/>
    </row>
    <row r="304" spans="3:8" ht="14.25" customHeight="1" x14ac:dyDescent="0.2">
      <c r="C304" s="2"/>
      <c r="D304" s="2"/>
      <c r="F304" s="23"/>
      <c r="H304" s="65"/>
    </row>
    <row r="305" spans="3:8" ht="14.25" customHeight="1" x14ac:dyDescent="0.2">
      <c r="C305" s="2"/>
      <c r="D305" s="2"/>
      <c r="F305" s="23"/>
      <c r="H305" s="65"/>
    </row>
    <row r="306" spans="3:8" ht="14.25" customHeight="1" x14ac:dyDescent="0.2">
      <c r="C306" s="2"/>
      <c r="D306" s="2"/>
      <c r="F306" s="23"/>
      <c r="H306" s="65"/>
    </row>
    <row r="307" spans="3:8" ht="14.25" customHeight="1" x14ac:dyDescent="0.2">
      <c r="C307" s="2"/>
      <c r="D307" s="2"/>
      <c r="F307" s="23"/>
      <c r="H307" s="65"/>
    </row>
    <row r="308" spans="3:8" ht="14.25" customHeight="1" x14ac:dyDescent="0.2">
      <c r="C308" s="2"/>
      <c r="D308" s="2"/>
      <c r="F308" s="23"/>
      <c r="H308" s="65"/>
    </row>
    <row r="309" spans="3:8" ht="14.25" customHeight="1" x14ac:dyDescent="0.2">
      <c r="C309" s="2"/>
      <c r="D309" s="2"/>
      <c r="F309" s="23"/>
      <c r="H309" s="65"/>
    </row>
    <row r="310" spans="3:8" ht="14.25" customHeight="1" x14ac:dyDescent="0.2">
      <c r="C310" s="2"/>
      <c r="D310" s="2"/>
      <c r="F310" s="23"/>
      <c r="H310" s="65"/>
    </row>
    <row r="311" spans="3:8" ht="14.25" customHeight="1" x14ac:dyDescent="0.2">
      <c r="C311" s="2"/>
      <c r="D311" s="2"/>
      <c r="F311" s="23"/>
      <c r="H311" s="65"/>
    </row>
    <row r="312" spans="3:8" ht="14.25" customHeight="1" x14ac:dyDescent="0.2">
      <c r="C312" s="2"/>
      <c r="D312" s="2"/>
      <c r="F312" s="23"/>
      <c r="H312" s="65"/>
    </row>
    <row r="313" spans="3:8" ht="14.25" customHeight="1" x14ac:dyDescent="0.2">
      <c r="C313" s="2"/>
      <c r="D313" s="2"/>
      <c r="F313" s="23"/>
      <c r="H313" s="65"/>
    </row>
    <row r="314" spans="3:8" ht="14.25" customHeight="1" x14ac:dyDescent="0.2">
      <c r="C314" s="2"/>
      <c r="D314" s="2"/>
      <c r="F314" s="23"/>
      <c r="H314" s="65"/>
    </row>
    <row r="315" spans="3:8" ht="14.25" customHeight="1" x14ac:dyDescent="0.2">
      <c r="C315" s="2"/>
      <c r="D315" s="2"/>
      <c r="F315" s="23"/>
      <c r="H315" s="65"/>
    </row>
    <row r="316" spans="3:8" ht="14.25" customHeight="1" x14ac:dyDescent="0.2">
      <c r="C316" s="2"/>
      <c r="D316" s="2"/>
      <c r="F316" s="23"/>
      <c r="H316" s="65"/>
    </row>
    <row r="317" spans="3:8" ht="14.25" customHeight="1" x14ac:dyDescent="0.2">
      <c r="C317" s="2"/>
      <c r="D317" s="2"/>
      <c r="F317" s="23"/>
      <c r="H317" s="65"/>
    </row>
    <row r="318" spans="3:8" ht="14.25" customHeight="1" x14ac:dyDescent="0.2">
      <c r="C318" s="2"/>
      <c r="D318" s="2"/>
      <c r="F318" s="23"/>
      <c r="H318" s="65"/>
    </row>
    <row r="319" spans="3:8" ht="14.25" customHeight="1" x14ac:dyDescent="0.2">
      <c r="C319" s="2"/>
      <c r="D319" s="2"/>
      <c r="F319" s="23"/>
      <c r="H319" s="65"/>
    </row>
    <row r="320" spans="3:8" ht="14.25" customHeight="1" x14ac:dyDescent="0.2">
      <c r="C320" s="2"/>
      <c r="D320" s="2"/>
      <c r="F320" s="23"/>
      <c r="H320" s="65"/>
    </row>
    <row r="321" spans="3:8" ht="14.25" customHeight="1" x14ac:dyDescent="0.2">
      <c r="C321" s="2"/>
      <c r="D321" s="2"/>
      <c r="F321" s="23"/>
      <c r="H321" s="65"/>
    </row>
    <row r="322" spans="3:8" ht="14.25" customHeight="1" x14ac:dyDescent="0.2">
      <c r="C322" s="2"/>
      <c r="D322" s="2"/>
      <c r="F322" s="23"/>
      <c r="H322" s="65"/>
    </row>
    <row r="323" spans="3:8" ht="14.25" customHeight="1" x14ac:dyDescent="0.2">
      <c r="C323" s="2"/>
      <c r="D323" s="2"/>
      <c r="F323" s="23"/>
      <c r="H323" s="65"/>
    </row>
    <row r="324" spans="3:8" ht="14.25" customHeight="1" x14ac:dyDescent="0.2">
      <c r="C324" s="2"/>
      <c r="D324" s="2"/>
      <c r="F324" s="23"/>
      <c r="H324" s="65"/>
    </row>
    <row r="325" spans="3:8" ht="14.25" customHeight="1" x14ac:dyDescent="0.2">
      <c r="C325" s="2"/>
      <c r="D325" s="2"/>
      <c r="F325" s="23"/>
      <c r="H325" s="65"/>
    </row>
    <row r="326" spans="3:8" ht="14.25" customHeight="1" x14ac:dyDescent="0.2">
      <c r="C326" s="2"/>
      <c r="D326" s="2"/>
      <c r="F326" s="23"/>
      <c r="H326" s="65"/>
    </row>
    <row r="327" spans="3:8" ht="14.25" customHeight="1" x14ac:dyDescent="0.2">
      <c r="C327" s="2"/>
      <c r="D327" s="2"/>
      <c r="F327" s="23"/>
      <c r="H327" s="65"/>
    </row>
    <row r="328" spans="3:8" ht="14.25" customHeight="1" x14ac:dyDescent="0.2">
      <c r="C328" s="2"/>
      <c r="D328" s="2"/>
      <c r="F328" s="23"/>
      <c r="H328" s="65"/>
    </row>
    <row r="329" spans="3:8" ht="14.25" customHeight="1" x14ac:dyDescent="0.2">
      <c r="C329" s="2"/>
      <c r="D329" s="2"/>
      <c r="F329" s="23"/>
      <c r="H329" s="65"/>
    </row>
    <row r="330" spans="3:8" ht="14.25" customHeight="1" x14ac:dyDescent="0.2">
      <c r="C330" s="2"/>
      <c r="D330" s="2"/>
      <c r="F330" s="23"/>
      <c r="H330" s="65"/>
    </row>
    <row r="331" spans="3:8" ht="14.25" customHeight="1" x14ac:dyDescent="0.2">
      <c r="C331" s="2"/>
      <c r="D331" s="2"/>
      <c r="F331" s="23"/>
      <c r="H331" s="65"/>
    </row>
    <row r="332" spans="3:8" ht="14.25" customHeight="1" x14ac:dyDescent="0.2">
      <c r="C332" s="2"/>
      <c r="D332" s="2"/>
      <c r="F332" s="23"/>
      <c r="H332" s="65"/>
    </row>
    <row r="333" spans="3:8" ht="14.25" customHeight="1" x14ac:dyDescent="0.2">
      <c r="C333" s="2"/>
      <c r="D333" s="2"/>
      <c r="F333" s="23"/>
      <c r="H333" s="65"/>
    </row>
    <row r="334" spans="3:8" ht="14.25" customHeight="1" x14ac:dyDescent="0.2">
      <c r="C334" s="2"/>
      <c r="D334" s="2"/>
      <c r="F334" s="23"/>
      <c r="H334" s="65"/>
    </row>
    <row r="335" spans="3:8" ht="14.25" customHeight="1" x14ac:dyDescent="0.2">
      <c r="C335" s="2"/>
      <c r="D335" s="2"/>
      <c r="F335" s="23"/>
      <c r="H335" s="65"/>
    </row>
    <row r="336" spans="3:8" ht="14.25" customHeight="1" x14ac:dyDescent="0.2">
      <c r="C336" s="2"/>
      <c r="D336" s="2"/>
      <c r="F336" s="23"/>
      <c r="H336" s="65"/>
    </row>
    <row r="337" spans="3:8" ht="14.25" customHeight="1" x14ac:dyDescent="0.2">
      <c r="C337" s="2"/>
      <c r="D337" s="2"/>
      <c r="F337" s="23"/>
      <c r="H337" s="65"/>
    </row>
    <row r="338" spans="3:8" ht="14.25" customHeight="1" x14ac:dyDescent="0.2">
      <c r="C338" s="2"/>
      <c r="D338" s="2"/>
      <c r="F338" s="23"/>
      <c r="H338" s="65"/>
    </row>
    <row r="339" spans="3:8" ht="14.25" customHeight="1" x14ac:dyDescent="0.2">
      <c r="C339" s="2"/>
      <c r="D339" s="2"/>
      <c r="F339" s="23"/>
      <c r="H339" s="65"/>
    </row>
    <row r="340" spans="3:8" ht="14.25" customHeight="1" x14ac:dyDescent="0.2">
      <c r="C340" s="2"/>
      <c r="D340" s="2"/>
      <c r="F340" s="23"/>
      <c r="H340" s="65"/>
    </row>
    <row r="341" spans="3:8" ht="14.25" customHeight="1" x14ac:dyDescent="0.2">
      <c r="C341" s="2"/>
      <c r="D341" s="2"/>
      <c r="F341" s="23"/>
      <c r="H341" s="65"/>
    </row>
    <row r="342" spans="3:8" ht="14.25" customHeight="1" x14ac:dyDescent="0.2">
      <c r="C342" s="2"/>
      <c r="D342" s="2"/>
      <c r="F342" s="23"/>
      <c r="H342" s="65"/>
    </row>
    <row r="343" spans="3:8" ht="14.25" customHeight="1" x14ac:dyDescent="0.2">
      <c r="C343" s="2"/>
      <c r="D343" s="2"/>
      <c r="F343" s="23"/>
      <c r="H343" s="65"/>
    </row>
    <row r="344" spans="3:8" ht="14.25" customHeight="1" x14ac:dyDescent="0.2">
      <c r="C344" s="2"/>
      <c r="D344" s="2"/>
      <c r="F344" s="23"/>
      <c r="H344" s="65"/>
    </row>
    <row r="345" spans="3:8" ht="14.25" customHeight="1" x14ac:dyDescent="0.2">
      <c r="C345" s="2"/>
      <c r="D345" s="2"/>
      <c r="F345" s="23"/>
      <c r="H345" s="65"/>
    </row>
    <row r="346" spans="3:8" ht="14.25" customHeight="1" x14ac:dyDescent="0.2">
      <c r="C346" s="2"/>
      <c r="D346" s="2"/>
      <c r="F346" s="23"/>
      <c r="H346" s="65"/>
    </row>
    <row r="347" spans="3:8" ht="14.25" customHeight="1" x14ac:dyDescent="0.2">
      <c r="C347" s="2"/>
      <c r="D347" s="2"/>
      <c r="F347" s="23"/>
      <c r="H347" s="65"/>
    </row>
    <row r="348" spans="3:8" ht="14.25" customHeight="1" x14ac:dyDescent="0.2">
      <c r="C348" s="2"/>
      <c r="D348" s="2"/>
      <c r="F348" s="23"/>
      <c r="H348" s="65"/>
    </row>
    <row r="349" spans="3:8" ht="14.25" customHeight="1" x14ac:dyDescent="0.2">
      <c r="C349" s="2"/>
      <c r="D349" s="2"/>
      <c r="F349" s="23"/>
      <c r="H349" s="65"/>
    </row>
    <row r="350" spans="3:8" ht="14.25" customHeight="1" x14ac:dyDescent="0.2">
      <c r="C350" s="2"/>
      <c r="D350" s="2"/>
      <c r="F350" s="23"/>
      <c r="H350" s="65"/>
    </row>
    <row r="351" spans="3:8" ht="14.25" customHeight="1" x14ac:dyDescent="0.2">
      <c r="C351" s="2"/>
      <c r="D351" s="2"/>
      <c r="F351" s="23"/>
      <c r="H351" s="65"/>
    </row>
    <row r="352" spans="3:8" ht="14.25" customHeight="1" x14ac:dyDescent="0.2">
      <c r="C352" s="2"/>
      <c r="D352" s="2"/>
      <c r="F352" s="23"/>
      <c r="H352" s="65"/>
    </row>
    <row r="353" spans="3:8" ht="14.25" customHeight="1" x14ac:dyDescent="0.2">
      <c r="C353" s="2"/>
      <c r="D353" s="2"/>
      <c r="F353" s="23"/>
      <c r="H353" s="65"/>
    </row>
    <row r="354" spans="3:8" ht="14.25" customHeight="1" x14ac:dyDescent="0.2">
      <c r="C354" s="2"/>
      <c r="D354" s="2"/>
      <c r="F354" s="23"/>
      <c r="H354" s="65"/>
    </row>
    <row r="355" spans="3:8" ht="14.25" customHeight="1" x14ac:dyDescent="0.2">
      <c r="C355" s="2"/>
      <c r="D355" s="2"/>
      <c r="F355" s="23"/>
      <c r="H355" s="65"/>
    </row>
    <row r="356" spans="3:8" ht="14.25" customHeight="1" x14ac:dyDescent="0.2">
      <c r="C356" s="2"/>
      <c r="D356" s="2"/>
      <c r="F356" s="23"/>
      <c r="H356" s="65"/>
    </row>
    <row r="357" spans="3:8" ht="14.25" customHeight="1" x14ac:dyDescent="0.2">
      <c r="C357" s="2"/>
      <c r="D357" s="2"/>
      <c r="F357" s="23"/>
      <c r="H357" s="65"/>
    </row>
    <row r="358" spans="3:8" ht="14.25" customHeight="1" x14ac:dyDescent="0.2">
      <c r="C358" s="2"/>
      <c r="D358" s="2"/>
      <c r="F358" s="23"/>
      <c r="H358" s="65"/>
    </row>
    <row r="359" spans="3:8" ht="14.25" customHeight="1" x14ac:dyDescent="0.2">
      <c r="C359" s="2"/>
      <c r="D359" s="2"/>
      <c r="F359" s="23"/>
      <c r="H359" s="65"/>
    </row>
    <row r="360" spans="3:8" ht="14.25" customHeight="1" x14ac:dyDescent="0.2">
      <c r="C360" s="2"/>
      <c r="D360" s="2"/>
      <c r="F360" s="23"/>
      <c r="H360" s="65"/>
    </row>
    <row r="361" spans="3:8" ht="14.25" customHeight="1" x14ac:dyDescent="0.2">
      <c r="C361" s="2"/>
      <c r="D361" s="2"/>
      <c r="F361" s="23"/>
      <c r="H361" s="65"/>
    </row>
    <row r="362" spans="3:8" ht="14.25" customHeight="1" x14ac:dyDescent="0.2">
      <c r="C362" s="2"/>
      <c r="D362" s="2"/>
      <c r="F362" s="23"/>
      <c r="H362" s="65"/>
    </row>
    <row r="363" spans="3:8" ht="14.25" customHeight="1" x14ac:dyDescent="0.2">
      <c r="C363" s="2"/>
      <c r="D363" s="2"/>
      <c r="F363" s="23"/>
      <c r="H363" s="65"/>
    </row>
    <row r="364" spans="3:8" ht="14.25" customHeight="1" x14ac:dyDescent="0.2">
      <c r="C364" s="2"/>
      <c r="D364" s="2"/>
      <c r="F364" s="23"/>
      <c r="H364" s="65"/>
    </row>
    <row r="365" spans="3:8" ht="14.25" customHeight="1" x14ac:dyDescent="0.2">
      <c r="C365" s="2"/>
      <c r="D365" s="2"/>
      <c r="F365" s="23"/>
      <c r="H365" s="65"/>
    </row>
    <row r="366" spans="3:8" ht="14.25" customHeight="1" x14ac:dyDescent="0.2">
      <c r="C366" s="2"/>
      <c r="D366" s="2"/>
      <c r="F366" s="23"/>
      <c r="H366" s="65"/>
    </row>
    <row r="367" spans="3:8" ht="14.25" customHeight="1" x14ac:dyDescent="0.2">
      <c r="C367" s="2"/>
      <c r="D367" s="2"/>
      <c r="F367" s="23"/>
      <c r="H367" s="65"/>
    </row>
    <row r="368" spans="3:8" ht="14.25" customHeight="1" x14ac:dyDescent="0.2">
      <c r="C368" s="2"/>
      <c r="D368" s="2"/>
      <c r="F368" s="23"/>
      <c r="H368" s="65"/>
    </row>
    <row r="369" spans="3:8" ht="14.25" customHeight="1" x14ac:dyDescent="0.2">
      <c r="C369" s="2"/>
      <c r="D369" s="2"/>
      <c r="F369" s="23"/>
      <c r="H369" s="65"/>
    </row>
    <row r="370" spans="3:8" ht="14.25" customHeight="1" x14ac:dyDescent="0.2">
      <c r="C370" s="2"/>
      <c r="D370" s="2"/>
      <c r="F370" s="23"/>
      <c r="H370" s="65"/>
    </row>
    <row r="371" spans="3:8" ht="14.25" customHeight="1" x14ac:dyDescent="0.2">
      <c r="C371" s="2"/>
      <c r="D371" s="2"/>
      <c r="F371" s="23"/>
      <c r="H371" s="65"/>
    </row>
    <row r="372" spans="3:8" ht="14.25" customHeight="1" x14ac:dyDescent="0.2">
      <c r="C372" s="2"/>
      <c r="D372" s="2"/>
      <c r="F372" s="23"/>
      <c r="H372" s="65"/>
    </row>
    <row r="373" spans="3:8" ht="14.25" customHeight="1" x14ac:dyDescent="0.2">
      <c r="C373" s="2"/>
      <c r="D373" s="2"/>
      <c r="F373" s="23"/>
      <c r="H373" s="65"/>
    </row>
    <row r="374" spans="3:8" ht="14.25" customHeight="1" x14ac:dyDescent="0.2">
      <c r="C374" s="2"/>
      <c r="D374" s="2"/>
      <c r="F374" s="23"/>
      <c r="H374" s="65"/>
    </row>
    <row r="375" spans="3:8" ht="14.25" customHeight="1" x14ac:dyDescent="0.2">
      <c r="C375" s="2"/>
      <c r="D375" s="2"/>
      <c r="F375" s="23"/>
      <c r="H375" s="65"/>
    </row>
    <row r="376" spans="3:8" ht="14.25" customHeight="1" x14ac:dyDescent="0.2">
      <c r="C376" s="2"/>
      <c r="D376" s="2"/>
      <c r="F376" s="23"/>
      <c r="H376" s="65"/>
    </row>
    <row r="377" spans="3:8" ht="14.25" customHeight="1" x14ac:dyDescent="0.2">
      <c r="C377" s="2"/>
      <c r="D377" s="2"/>
      <c r="F377" s="23"/>
      <c r="H377" s="65"/>
    </row>
    <row r="378" spans="3:8" ht="14.25" customHeight="1" x14ac:dyDescent="0.2">
      <c r="C378" s="2"/>
      <c r="D378" s="2"/>
      <c r="F378" s="23"/>
      <c r="H378" s="65"/>
    </row>
    <row r="379" spans="3:8" ht="14.25" customHeight="1" x14ac:dyDescent="0.2">
      <c r="C379" s="2"/>
      <c r="D379" s="2"/>
      <c r="F379" s="23"/>
      <c r="H379" s="65"/>
    </row>
    <row r="380" spans="3:8" ht="14.25" customHeight="1" x14ac:dyDescent="0.2">
      <c r="C380" s="2"/>
      <c r="D380" s="2"/>
      <c r="F380" s="23"/>
      <c r="H380" s="65"/>
    </row>
    <row r="381" spans="3:8" ht="14.25" customHeight="1" x14ac:dyDescent="0.2">
      <c r="C381" s="2"/>
      <c r="D381" s="2"/>
      <c r="F381" s="23"/>
      <c r="H381" s="65"/>
    </row>
    <row r="382" spans="3:8" ht="14.25" customHeight="1" x14ac:dyDescent="0.2">
      <c r="C382" s="2"/>
      <c r="D382" s="2"/>
      <c r="F382" s="23"/>
      <c r="H382" s="65"/>
    </row>
    <row r="383" spans="3:8" ht="14.25" customHeight="1" x14ac:dyDescent="0.2">
      <c r="C383" s="2"/>
      <c r="D383" s="2"/>
      <c r="F383" s="23"/>
      <c r="H383" s="65"/>
    </row>
    <row r="384" spans="3:8" ht="14.25" customHeight="1" x14ac:dyDescent="0.2">
      <c r="C384" s="2"/>
      <c r="D384" s="2"/>
      <c r="F384" s="23"/>
      <c r="H384" s="65"/>
    </row>
    <row r="385" spans="3:8" ht="14.25" customHeight="1" x14ac:dyDescent="0.2">
      <c r="C385" s="2"/>
      <c r="D385" s="2"/>
      <c r="F385" s="23"/>
      <c r="H385" s="65"/>
    </row>
    <row r="386" spans="3:8" ht="14.25" customHeight="1" x14ac:dyDescent="0.2">
      <c r="C386" s="2"/>
      <c r="D386" s="2"/>
      <c r="F386" s="23"/>
      <c r="H386" s="65"/>
    </row>
    <row r="387" spans="3:8" ht="14.25" customHeight="1" x14ac:dyDescent="0.2">
      <c r="C387" s="2"/>
      <c r="D387" s="2"/>
      <c r="F387" s="23"/>
      <c r="H387" s="65"/>
    </row>
    <row r="388" spans="3:8" ht="14.25" customHeight="1" x14ac:dyDescent="0.2">
      <c r="C388" s="2"/>
      <c r="D388" s="2"/>
      <c r="F388" s="23"/>
      <c r="H388" s="65"/>
    </row>
    <row r="389" spans="3:8" ht="14.25" customHeight="1" x14ac:dyDescent="0.2">
      <c r="C389" s="2"/>
      <c r="D389" s="2"/>
      <c r="F389" s="23"/>
      <c r="H389" s="65"/>
    </row>
    <row r="390" spans="3:8" ht="14.25" customHeight="1" x14ac:dyDescent="0.2">
      <c r="C390" s="2"/>
      <c r="D390" s="2"/>
      <c r="F390" s="23"/>
      <c r="H390" s="65"/>
    </row>
    <row r="391" spans="3:8" ht="14.25" customHeight="1" x14ac:dyDescent="0.2">
      <c r="C391" s="2"/>
      <c r="D391" s="2"/>
      <c r="F391" s="23"/>
      <c r="H391" s="65"/>
    </row>
    <row r="392" spans="3:8" ht="14.25" customHeight="1" x14ac:dyDescent="0.2">
      <c r="C392" s="2"/>
      <c r="D392" s="2"/>
      <c r="F392" s="23"/>
      <c r="H392" s="65"/>
    </row>
    <row r="393" spans="3:8" ht="14.25" customHeight="1" x14ac:dyDescent="0.2">
      <c r="C393" s="2"/>
      <c r="D393" s="2"/>
      <c r="F393" s="23"/>
      <c r="H393" s="65"/>
    </row>
    <row r="394" spans="3:8" ht="14.25" customHeight="1" x14ac:dyDescent="0.2">
      <c r="C394" s="2"/>
      <c r="D394" s="2"/>
      <c r="F394" s="23"/>
      <c r="H394" s="65"/>
    </row>
    <row r="395" spans="3:8" ht="14.25" customHeight="1" x14ac:dyDescent="0.2">
      <c r="C395" s="2"/>
      <c r="D395" s="2"/>
      <c r="F395" s="23"/>
      <c r="H395" s="65"/>
    </row>
    <row r="396" spans="3:8" ht="14.25" customHeight="1" x14ac:dyDescent="0.2">
      <c r="C396" s="2"/>
      <c r="D396" s="2"/>
      <c r="F396" s="23"/>
      <c r="H396" s="65"/>
    </row>
    <row r="397" spans="3:8" ht="14.25" customHeight="1" x14ac:dyDescent="0.2">
      <c r="C397" s="2"/>
      <c r="D397" s="2"/>
      <c r="F397" s="23"/>
      <c r="H397" s="65"/>
    </row>
    <row r="398" spans="3:8" ht="14.25" customHeight="1" x14ac:dyDescent="0.2">
      <c r="C398" s="2"/>
      <c r="D398" s="2"/>
      <c r="F398" s="23"/>
      <c r="H398" s="65"/>
    </row>
    <row r="399" spans="3:8" ht="14.25" customHeight="1" x14ac:dyDescent="0.2">
      <c r="C399" s="2"/>
      <c r="D399" s="2"/>
      <c r="F399" s="23"/>
      <c r="H399" s="65"/>
    </row>
    <row r="400" spans="3:8" ht="14.25" customHeight="1" x14ac:dyDescent="0.2">
      <c r="C400" s="2"/>
      <c r="D400" s="2"/>
      <c r="F400" s="23"/>
      <c r="H400" s="65"/>
    </row>
    <row r="401" spans="3:8" ht="14.25" customHeight="1" x14ac:dyDescent="0.2">
      <c r="C401" s="2"/>
      <c r="D401" s="2"/>
      <c r="F401" s="23"/>
      <c r="H401" s="65"/>
    </row>
    <row r="402" spans="3:8" ht="14.25" customHeight="1" x14ac:dyDescent="0.2">
      <c r="C402" s="2"/>
      <c r="D402" s="2"/>
      <c r="F402" s="23"/>
      <c r="H402" s="65"/>
    </row>
    <row r="403" spans="3:8" ht="14.25" customHeight="1" x14ac:dyDescent="0.2">
      <c r="C403" s="2"/>
      <c r="D403" s="2"/>
      <c r="F403" s="23"/>
      <c r="H403" s="65"/>
    </row>
    <row r="404" spans="3:8" ht="14.25" customHeight="1" x14ac:dyDescent="0.2">
      <c r="C404" s="2"/>
      <c r="D404" s="2"/>
      <c r="F404" s="23"/>
      <c r="H404" s="65"/>
    </row>
    <row r="405" spans="3:8" ht="14.25" customHeight="1" x14ac:dyDescent="0.2">
      <c r="C405" s="2"/>
      <c r="D405" s="2"/>
      <c r="F405" s="23"/>
      <c r="H405" s="65"/>
    </row>
    <row r="406" spans="3:8" ht="14.25" customHeight="1" x14ac:dyDescent="0.2">
      <c r="C406" s="2"/>
      <c r="D406" s="2"/>
      <c r="F406" s="23"/>
      <c r="H406" s="65"/>
    </row>
    <row r="407" spans="3:8" ht="14.25" customHeight="1" x14ac:dyDescent="0.2">
      <c r="C407" s="2"/>
      <c r="D407" s="2"/>
      <c r="F407" s="23"/>
      <c r="H407" s="65"/>
    </row>
    <row r="408" spans="3:8" ht="14.25" customHeight="1" x14ac:dyDescent="0.2">
      <c r="C408" s="2"/>
      <c r="D408" s="2"/>
      <c r="F408" s="23"/>
      <c r="H408" s="65"/>
    </row>
    <row r="409" spans="3:8" ht="14.25" customHeight="1" x14ac:dyDescent="0.2">
      <c r="C409" s="2"/>
      <c r="D409" s="2"/>
      <c r="F409" s="23"/>
      <c r="H409" s="65"/>
    </row>
    <row r="410" spans="3:8" ht="14.25" customHeight="1" x14ac:dyDescent="0.2">
      <c r="C410" s="2"/>
      <c r="D410" s="2"/>
      <c r="F410" s="23"/>
      <c r="H410" s="65"/>
    </row>
    <row r="411" spans="3:8" ht="14.25" customHeight="1" x14ac:dyDescent="0.2">
      <c r="C411" s="2"/>
      <c r="D411" s="2"/>
      <c r="F411" s="23"/>
      <c r="H411" s="65"/>
    </row>
    <row r="412" spans="3:8" ht="14.25" customHeight="1" x14ac:dyDescent="0.2">
      <c r="C412" s="2"/>
      <c r="D412" s="2"/>
      <c r="F412" s="23"/>
      <c r="H412" s="65"/>
    </row>
    <row r="413" spans="3:8" ht="14.25" customHeight="1" x14ac:dyDescent="0.2">
      <c r="C413" s="2"/>
      <c r="D413" s="2"/>
      <c r="F413" s="23"/>
      <c r="H413" s="65"/>
    </row>
    <row r="414" spans="3:8" ht="14.25" customHeight="1" x14ac:dyDescent="0.2">
      <c r="C414" s="2"/>
      <c r="D414" s="2"/>
      <c r="F414" s="23"/>
      <c r="H414" s="65"/>
    </row>
    <row r="415" spans="3:8" ht="14.25" customHeight="1" x14ac:dyDescent="0.2">
      <c r="C415" s="2"/>
      <c r="D415" s="2"/>
      <c r="F415" s="23"/>
      <c r="H415" s="65"/>
    </row>
    <row r="416" spans="3:8" ht="14.25" customHeight="1" x14ac:dyDescent="0.2">
      <c r="C416" s="2"/>
      <c r="D416" s="2"/>
      <c r="F416" s="23"/>
      <c r="H416" s="65"/>
    </row>
    <row r="417" spans="3:8" ht="14.25" customHeight="1" x14ac:dyDescent="0.2">
      <c r="C417" s="2"/>
      <c r="D417" s="2"/>
      <c r="F417" s="23"/>
      <c r="H417" s="65"/>
    </row>
    <row r="418" spans="3:8" ht="14.25" customHeight="1" x14ac:dyDescent="0.2">
      <c r="C418" s="2"/>
      <c r="D418" s="2"/>
      <c r="F418" s="23"/>
      <c r="H418" s="65"/>
    </row>
    <row r="419" spans="3:8" ht="14.25" customHeight="1" x14ac:dyDescent="0.2">
      <c r="C419" s="2"/>
      <c r="D419" s="2"/>
      <c r="F419" s="23"/>
      <c r="H419" s="65"/>
    </row>
    <row r="420" spans="3:8" ht="14.25" customHeight="1" x14ac:dyDescent="0.2">
      <c r="C420" s="2"/>
      <c r="D420" s="2"/>
      <c r="F420" s="23"/>
      <c r="H420" s="65"/>
    </row>
    <row r="421" spans="3:8" ht="14.25" customHeight="1" x14ac:dyDescent="0.2">
      <c r="C421" s="2"/>
      <c r="D421" s="2"/>
      <c r="F421" s="23"/>
      <c r="H421" s="65"/>
    </row>
    <row r="422" spans="3:8" ht="14.25" customHeight="1" x14ac:dyDescent="0.2">
      <c r="C422" s="2"/>
      <c r="D422" s="2"/>
      <c r="F422" s="23"/>
      <c r="H422" s="65"/>
    </row>
    <row r="423" spans="3:8" ht="14.25" customHeight="1" x14ac:dyDescent="0.2">
      <c r="C423" s="2"/>
      <c r="D423" s="2"/>
      <c r="F423" s="23"/>
      <c r="H423" s="65"/>
    </row>
    <row r="424" spans="3:8" ht="14.25" customHeight="1" x14ac:dyDescent="0.2">
      <c r="C424" s="2"/>
      <c r="D424" s="2"/>
      <c r="F424" s="23"/>
      <c r="H424" s="65"/>
    </row>
    <row r="425" spans="3:8" ht="14.25" customHeight="1" x14ac:dyDescent="0.2">
      <c r="C425" s="2"/>
      <c r="D425" s="2"/>
      <c r="F425" s="23"/>
      <c r="H425" s="65"/>
    </row>
    <row r="426" spans="3:8" ht="14.25" customHeight="1" x14ac:dyDescent="0.2">
      <c r="C426" s="2"/>
      <c r="D426" s="2"/>
      <c r="F426" s="23"/>
      <c r="H426" s="65"/>
    </row>
    <row r="427" spans="3:8" ht="14.25" customHeight="1" x14ac:dyDescent="0.2">
      <c r="C427" s="2"/>
      <c r="D427" s="2"/>
      <c r="F427" s="23"/>
      <c r="H427" s="65"/>
    </row>
    <row r="428" spans="3:8" ht="14.25" customHeight="1" x14ac:dyDescent="0.2">
      <c r="C428" s="2"/>
      <c r="D428" s="2"/>
      <c r="F428" s="23"/>
      <c r="H428" s="65"/>
    </row>
    <row r="429" spans="3:8" ht="14.25" customHeight="1" x14ac:dyDescent="0.2">
      <c r="C429" s="2"/>
      <c r="D429" s="2"/>
      <c r="F429" s="23"/>
      <c r="H429" s="65"/>
    </row>
    <row r="430" spans="3:8" ht="14.25" customHeight="1" x14ac:dyDescent="0.2">
      <c r="C430" s="2"/>
      <c r="D430" s="2"/>
      <c r="F430" s="23"/>
      <c r="H430" s="65"/>
    </row>
    <row r="431" spans="3:8" ht="14.25" customHeight="1" x14ac:dyDescent="0.2">
      <c r="C431" s="2"/>
      <c r="D431" s="2"/>
      <c r="F431" s="23"/>
      <c r="H431" s="65"/>
    </row>
    <row r="432" spans="3:8" ht="14.25" customHeight="1" x14ac:dyDescent="0.2">
      <c r="C432" s="2"/>
      <c r="D432" s="2"/>
      <c r="F432" s="23"/>
      <c r="H432" s="65"/>
    </row>
    <row r="433" spans="3:8" ht="14.25" customHeight="1" x14ac:dyDescent="0.2">
      <c r="C433" s="2"/>
      <c r="D433" s="2"/>
      <c r="F433" s="23"/>
      <c r="H433" s="65"/>
    </row>
    <row r="434" spans="3:8" ht="14.25" customHeight="1" x14ac:dyDescent="0.2">
      <c r="C434" s="2"/>
      <c r="D434" s="2"/>
      <c r="F434" s="23"/>
      <c r="H434" s="65"/>
    </row>
    <row r="435" spans="3:8" ht="14.25" customHeight="1" x14ac:dyDescent="0.2">
      <c r="C435" s="2"/>
      <c r="D435" s="2"/>
      <c r="F435" s="23"/>
      <c r="H435" s="65"/>
    </row>
    <row r="436" spans="3:8" ht="14.25" customHeight="1" x14ac:dyDescent="0.2">
      <c r="C436" s="2"/>
      <c r="D436" s="2"/>
      <c r="F436" s="23"/>
      <c r="H436" s="65"/>
    </row>
    <row r="437" spans="3:8" ht="14.25" customHeight="1" x14ac:dyDescent="0.2">
      <c r="C437" s="2"/>
      <c r="D437" s="2"/>
      <c r="F437" s="23"/>
      <c r="H437" s="65"/>
    </row>
    <row r="438" spans="3:8" ht="14.25" customHeight="1" x14ac:dyDescent="0.2">
      <c r="C438" s="2"/>
      <c r="D438" s="2"/>
      <c r="F438" s="23"/>
      <c r="H438" s="65"/>
    </row>
    <row r="439" spans="3:8" ht="14.25" customHeight="1" x14ac:dyDescent="0.2">
      <c r="C439" s="2"/>
      <c r="D439" s="2"/>
      <c r="F439" s="23"/>
      <c r="H439" s="65"/>
    </row>
    <row r="440" spans="3:8" ht="14.25" customHeight="1" x14ac:dyDescent="0.2">
      <c r="C440" s="2"/>
      <c r="D440" s="2"/>
      <c r="F440" s="23"/>
      <c r="H440" s="65"/>
    </row>
    <row r="441" spans="3:8" ht="14.25" customHeight="1" x14ac:dyDescent="0.2">
      <c r="C441" s="2"/>
      <c r="D441" s="2"/>
      <c r="F441" s="23"/>
      <c r="H441" s="65"/>
    </row>
    <row r="442" spans="3:8" ht="14.25" customHeight="1" x14ac:dyDescent="0.2">
      <c r="C442" s="2"/>
      <c r="D442" s="2"/>
      <c r="F442" s="23"/>
      <c r="H442" s="65"/>
    </row>
    <row r="443" spans="3:8" ht="14.25" customHeight="1" x14ac:dyDescent="0.2">
      <c r="C443" s="2"/>
      <c r="D443" s="2"/>
      <c r="F443" s="23"/>
      <c r="H443" s="65"/>
    </row>
    <row r="444" spans="3:8" ht="14.25" customHeight="1" x14ac:dyDescent="0.2">
      <c r="C444" s="2"/>
      <c r="D444" s="2"/>
      <c r="F444" s="23"/>
      <c r="H444" s="65"/>
    </row>
    <row r="445" spans="3:8" ht="14.25" customHeight="1" x14ac:dyDescent="0.2">
      <c r="C445" s="2"/>
      <c r="D445" s="2"/>
      <c r="F445" s="23"/>
      <c r="H445" s="65"/>
    </row>
    <row r="446" spans="3:8" ht="14.25" customHeight="1" x14ac:dyDescent="0.2">
      <c r="C446" s="2"/>
      <c r="D446" s="2"/>
      <c r="F446" s="23"/>
      <c r="H446" s="65"/>
    </row>
    <row r="447" spans="3:8" ht="14.25" customHeight="1" x14ac:dyDescent="0.2">
      <c r="C447" s="2"/>
      <c r="D447" s="2"/>
      <c r="F447" s="23"/>
      <c r="H447" s="65"/>
    </row>
    <row r="448" spans="3:8" ht="14.25" customHeight="1" x14ac:dyDescent="0.2">
      <c r="C448" s="2"/>
      <c r="D448" s="2"/>
      <c r="F448" s="23"/>
      <c r="H448" s="65"/>
    </row>
    <row r="449" spans="3:8" ht="14.25" customHeight="1" x14ac:dyDescent="0.2">
      <c r="C449" s="2"/>
      <c r="D449" s="2"/>
      <c r="F449" s="23"/>
      <c r="H449" s="65"/>
    </row>
    <row r="450" spans="3:8" ht="14.25" customHeight="1" x14ac:dyDescent="0.2">
      <c r="C450" s="2"/>
      <c r="D450" s="2"/>
      <c r="F450" s="23"/>
      <c r="H450" s="65"/>
    </row>
    <row r="451" spans="3:8" ht="14.25" customHeight="1" x14ac:dyDescent="0.2">
      <c r="C451" s="2"/>
      <c r="D451" s="2"/>
      <c r="F451" s="23"/>
      <c r="H451" s="65"/>
    </row>
    <row r="452" spans="3:8" ht="14.25" customHeight="1" x14ac:dyDescent="0.2">
      <c r="C452" s="2"/>
      <c r="D452" s="2"/>
      <c r="F452" s="23"/>
      <c r="H452" s="65"/>
    </row>
    <row r="453" spans="3:8" ht="14.25" customHeight="1" x14ac:dyDescent="0.2">
      <c r="C453" s="2"/>
      <c r="D453" s="2"/>
      <c r="F453" s="23"/>
      <c r="H453" s="65"/>
    </row>
    <row r="454" spans="3:8" ht="14.25" customHeight="1" x14ac:dyDescent="0.2">
      <c r="C454" s="2"/>
      <c r="D454" s="2"/>
      <c r="F454" s="23"/>
      <c r="H454" s="65"/>
    </row>
    <row r="455" spans="3:8" ht="14.25" customHeight="1" x14ac:dyDescent="0.2">
      <c r="C455" s="2"/>
      <c r="D455" s="2"/>
      <c r="F455" s="23"/>
      <c r="H455" s="65"/>
    </row>
    <row r="456" spans="3:8" ht="14.25" customHeight="1" x14ac:dyDescent="0.2">
      <c r="C456" s="2"/>
      <c r="D456" s="2"/>
      <c r="F456" s="23"/>
      <c r="H456" s="65"/>
    </row>
    <row r="457" spans="3:8" ht="14.25" customHeight="1" x14ac:dyDescent="0.2">
      <c r="C457" s="2"/>
      <c r="D457" s="2"/>
      <c r="F457" s="23"/>
      <c r="H457" s="65"/>
    </row>
    <row r="458" spans="3:8" ht="14.25" customHeight="1" x14ac:dyDescent="0.2">
      <c r="C458" s="2"/>
      <c r="D458" s="2"/>
      <c r="F458" s="23"/>
      <c r="H458" s="65"/>
    </row>
    <row r="459" spans="3:8" ht="14.25" customHeight="1" x14ac:dyDescent="0.2">
      <c r="C459" s="2"/>
      <c r="D459" s="2"/>
      <c r="F459" s="23"/>
      <c r="H459" s="65"/>
    </row>
    <row r="460" spans="3:8" ht="14.25" customHeight="1" x14ac:dyDescent="0.2">
      <c r="C460" s="2"/>
      <c r="D460" s="2"/>
      <c r="F460" s="23"/>
      <c r="H460" s="65"/>
    </row>
    <row r="461" spans="3:8" ht="14.25" customHeight="1" x14ac:dyDescent="0.2">
      <c r="C461" s="2"/>
      <c r="D461" s="2"/>
      <c r="F461" s="23"/>
      <c r="H461" s="65"/>
    </row>
    <row r="462" spans="3:8" ht="14.25" customHeight="1" x14ac:dyDescent="0.2">
      <c r="C462" s="2"/>
      <c r="D462" s="2"/>
      <c r="F462" s="23"/>
      <c r="H462" s="65"/>
    </row>
    <row r="463" spans="3:8" ht="14.25" customHeight="1" x14ac:dyDescent="0.2">
      <c r="C463" s="2"/>
      <c r="D463" s="2"/>
      <c r="F463" s="23"/>
      <c r="H463" s="65"/>
    </row>
    <row r="464" spans="3:8" ht="14.25" customHeight="1" x14ac:dyDescent="0.2">
      <c r="C464" s="2"/>
      <c r="D464" s="2"/>
      <c r="F464" s="23"/>
      <c r="H464" s="65"/>
    </row>
    <row r="465" spans="3:8" ht="14.25" customHeight="1" x14ac:dyDescent="0.2">
      <c r="C465" s="2"/>
      <c r="D465" s="2"/>
      <c r="F465" s="23"/>
      <c r="H465" s="65"/>
    </row>
    <row r="466" spans="3:8" ht="14.25" customHeight="1" x14ac:dyDescent="0.2">
      <c r="C466" s="2"/>
      <c r="D466" s="2"/>
      <c r="F466" s="23"/>
      <c r="H466" s="65"/>
    </row>
    <row r="467" spans="3:8" ht="14.25" customHeight="1" x14ac:dyDescent="0.2">
      <c r="C467" s="2"/>
      <c r="D467" s="2"/>
      <c r="F467" s="23"/>
      <c r="H467" s="65"/>
    </row>
    <row r="468" spans="3:8" ht="14.25" customHeight="1" x14ac:dyDescent="0.2">
      <c r="C468" s="2"/>
      <c r="D468" s="2"/>
      <c r="F468" s="23"/>
      <c r="H468" s="65"/>
    </row>
    <row r="469" spans="3:8" ht="14.25" customHeight="1" x14ac:dyDescent="0.2">
      <c r="C469" s="2"/>
      <c r="D469" s="2"/>
      <c r="F469" s="23"/>
      <c r="H469" s="65"/>
    </row>
    <row r="470" spans="3:8" ht="14.25" customHeight="1" x14ac:dyDescent="0.2">
      <c r="C470" s="2"/>
      <c r="D470" s="2"/>
      <c r="F470" s="23"/>
      <c r="H470" s="65"/>
    </row>
    <row r="471" spans="3:8" ht="14.25" customHeight="1" x14ac:dyDescent="0.2">
      <c r="C471" s="2"/>
      <c r="D471" s="2"/>
      <c r="F471" s="23"/>
      <c r="H471" s="65"/>
    </row>
    <row r="472" spans="3:8" ht="14.25" customHeight="1" x14ac:dyDescent="0.2">
      <c r="C472" s="2"/>
      <c r="D472" s="2"/>
      <c r="F472" s="23"/>
      <c r="H472" s="65"/>
    </row>
    <row r="473" spans="3:8" ht="14.25" customHeight="1" x14ac:dyDescent="0.2">
      <c r="C473" s="2"/>
      <c r="D473" s="2"/>
      <c r="F473" s="23"/>
      <c r="H473" s="65"/>
    </row>
    <row r="474" spans="3:8" ht="14.25" customHeight="1" x14ac:dyDescent="0.2">
      <c r="C474" s="2"/>
      <c r="D474" s="2"/>
      <c r="F474" s="23"/>
      <c r="H474" s="65"/>
    </row>
    <row r="475" spans="3:8" ht="14.25" customHeight="1" x14ac:dyDescent="0.2">
      <c r="C475" s="2"/>
      <c r="D475" s="2"/>
      <c r="F475" s="23"/>
      <c r="H475" s="65"/>
    </row>
    <row r="476" spans="3:8" ht="14.25" customHeight="1" x14ac:dyDescent="0.2">
      <c r="C476" s="2"/>
      <c r="D476" s="2"/>
      <c r="F476" s="23"/>
      <c r="H476" s="65"/>
    </row>
    <row r="477" spans="3:8" ht="14.25" customHeight="1" x14ac:dyDescent="0.2">
      <c r="C477" s="2"/>
      <c r="D477" s="2"/>
      <c r="F477" s="23"/>
      <c r="H477" s="65"/>
    </row>
    <row r="478" spans="3:8" ht="14.25" customHeight="1" x14ac:dyDescent="0.2">
      <c r="C478" s="2"/>
      <c r="D478" s="2"/>
      <c r="F478" s="23"/>
      <c r="H478" s="65"/>
    </row>
    <row r="479" spans="3:8" ht="14.25" customHeight="1" x14ac:dyDescent="0.2">
      <c r="C479" s="2"/>
      <c r="D479" s="2"/>
      <c r="F479" s="23"/>
      <c r="H479" s="65"/>
    </row>
    <row r="480" spans="3:8" ht="14.25" customHeight="1" x14ac:dyDescent="0.2">
      <c r="C480" s="2"/>
      <c r="D480" s="2"/>
      <c r="F480" s="23"/>
      <c r="H480" s="65"/>
    </row>
    <row r="481" spans="3:8" ht="14.25" customHeight="1" x14ac:dyDescent="0.2">
      <c r="C481" s="2"/>
      <c r="D481" s="2"/>
      <c r="F481" s="23"/>
      <c r="H481" s="65"/>
    </row>
    <row r="482" spans="3:8" ht="14.25" customHeight="1" x14ac:dyDescent="0.2">
      <c r="C482" s="2"/>
      <c r="D482" s="2"/>
      <c r="F482" s="23"/>
      <c r="H482" s="65"/>
    </row>
    <row r="483" spans="3:8" ht="14.25" customHeight="1" x14ac:dyDescent="0.2">
      <c r="C483" s="2"/>
      <c r="D483" s="2"/>
      <c r="F483" s="23"/>
      <c r="H483" s="65"/>
    </row>
    <row r="484" spans="3:8" ht="14.25" customHeight="1" x14ac:dyDescent="0.2">
      <c r="C484" s="2"/>
      <c r="D484" s="2"/>
      <c r="F484" s="23"/>
      <c r="H484" s="65"/>
    </row>
    <row r="485" spans="3:8" ht="14.25" customHeight="1" x14ac:dyDescent="0.2">
      <c r="C485" s="2"/>
      <c r="D485" s="2"/>
      <c r="F485" s="23"/>
      <c r="H485" s="65"/>
    </row>
    <row r="486" spans="3:8" ht="14.25" customHeight="1" x14ac:dyDescent="0.2">
      <c r="C486" s="2"/>
      <c r="D486" s="2"/>
      <c r="F486" s="23"/>
      <c r="H486" s="65"/>
    </row>
    <row r="487" spans="3:8" ht="14.25" customHeight="1" x14ac:dyDescent="0.2">
      <c r="C487" s="2"/>
      <c r="D487" s="2"/>
      <c r="F487" s="23"/>
      <c r="H487" s="65"/>
    </row>
    <row r="488" spans="3:8" ht="14.25" customHeight="1" x14ac:dyDescent="0.2">
      <c r="C488" s="2"/>
      <c r="D488" s="2"/>
      <c r="F488" s="23"/>
      <c r="H488" s="65"/>
    </row>
    <row r="489" spans="3:8" ht="14.25" customHeight="1" x14ac:dyDescent="0.2">
      <c r="C489" s="2"/>
      <c r="D489" s="2"/>
      <c r="F489" s="23"/>
      <c r="H489" s="65"/>
    </row>
    <row r="490" spans="3:8" ht="14.25" customHeight="1" x14ac:dyDescent="0.2">
      <c r="C490" s="2"/>
      <c r="D490" s="2"/>
      <c r="F490" s="23"/>
      <c r="H490" s="65"/>
    </row>
    <row r="491" spans="3:8" ht="14.25" customHeight="1" x14ac:dyDescent="0.2">
      <c r="C491" s="2"/>
      <c r="D491" s="2"/>
      <c r="F491" s="23"/>
      <c r="H491" s="65"/>
    </row>
    <row r="492" spans="3:8" ht="14.25" customHeight="1" x14ac:dyDescent="0.2">
      <c r="C492" s="2"/>
      <c r="D492" s="2"/>
      <c r="F492" s="23"/>
      <c r="H492" s="65"/>
    </row>
    <row r="493" spans="3:8" ht="14.25" customHeight="1" x14ac:dyDescent="0.2">
      <c r="C493" s="2"/>
      <c r="D493" s="2"/>
      <c r="F493" s="23"/>
      <c r="H493" s="65"/>
    </row>
    <row r="494" spans="3:8" ht="14.25" customHeight="1" x14ac:dyDescent="0.2">
      <c r="C494" s="2"/>
      <c r="D494" s="2"/>
      <c r="F494" s="23"/>
      <c r="H494" s="65"/>
    </row>
    <row r="495" spans="3:8" ht="14.25" customHeight="1" x14ac:dyDescent="0.2">
      <c r="C495" s="2"/>
      <c r="D495" s="2"/>
      <c r="F495" s="23"/>
      <c r="H495" s="65"/>
    </row>
    <row r="496" spans="3:8" ht="14.25" customHeight="1" x14ac:dyDescent="0.2">
      <c r="C496" s="2"/>
      <c r="D496" s="2"/>
      <c r="F496" s="23"/>
      <c r="H496" s="65"/>
    </row>
    <row r="497" spans="3:8" ht="14.25" customHeight="1" x14ac:dyDescent="0.2">
      <c r="C497" s="2"/>
      <c r="D497" s="2"/>
      <c r="F497" s="23"/>
      <c r="H497" s="65"/>
    </row>
    <row r="498" spans="3:8" ht="14.25" customHeight="1" x14ac:dyDescent="0.2">
      <c r="C498" s="2"/>
      <c r="D498" s="2"/>
      <c r="F498" s="23"/>
      <c r="H498" s="65"/>
    </row>
    <row r="499" spans="3:8" ht="14.25" customHeight="1" x14ac:dyDescent="0.2">
      <c r="C499" s="2"/>
      <c r="D499" s="2"/>
      <c r="F499" s="23"/>
      <c r="H499" s="65"/>
    </row>
    <row r="500" spans="3:8" ht="14.25" customHeight="1" x14ac:dyDescent="0.2">
      <c r="C500" s="2"/>
      <c r="D500" s="2"/>
      <c r="F500" s="23"/>
      <c r="H500" s="65"/>
    </row>
    <row r="501" spans="3:8" ht="14.25" customHeight="1" x14ac:dyDescent="0.2">
      <c r="C501" s="2"/>
      <c r="D501" s="2"/>
      <c r="F501" s="23"/>
      <c r="H501" s="65"/>
    </row>
    <row r="502" spans="3:8" ht="14.25" customHeight="1" x14ac:dyDescent="0.2">
      <c r="C502" s="2"/>
      <c r="D502" s="2"/>
      <c r="F502" s="23"/>
      <c r="H502" s="65"/>
    </row>
    <row r="503" spans="3:8" ht="14.25" customHeight="1" x14ac:dyDescent="0.2">
      <c r="C503" s="2"/>
      <c r="D503" s="2"/>
      <c r="F503" s="23"/>
      <c r="H503" s="65"/>
    </row>
    <row r="504" spans="3:8" ht="14.25" customHeight="1" x14ac:dyDescent="0.2">
      <c r="C504" s="2"/>
      <c r="D504" s="2"/>
      <c r="F504" s="23"/>
      <c r="H504" s="65"/>
    </row>
    <row r="505" spans="3:8" ht="14.25" customHeight="1" x14ac:dyDescent="0.2">
      <c r="C505" s="2"/>
      <c r="D505" s="2"/>
      <c r="F505" s="23"/>
      <c r="H505" s="65"/>
    </row>
    <row r="506" spans="3:8" ht="14.25" customHeight="1" x14ac:dyDescent="0.2">
      <c r="C506" s="2"/>
      <c r="D506" s="2"/>
      <c r="F506" s="23"/>
      <c r="H506" s="65"/>
    </row>
    <row r="507" spans="3:8" ht="14.25" customHeight="1" x14ac:dyDescent="0.2">
      <c r="C507" s="2"/>
      <c r="D507" s="2"/>
      <c r="F507" s="23"/>
      <c r="H507" s="65"/>
    </row>
    <row r="508" spans="3:8" ht="14.25" customHeight="1" x14ac:dyDescent="0.2">
      <c r="C508" s="2"/>
      <c r="D508" s="2"/>
      <c r="F508" s="23"/>
      <c r="H508" s="65"/>
    </row>
    <row r="509" spans="3:8" ht="14.25" customHeight="1" x14ac:dyDescent="0.2">
      <c r="C509" s="2"/>
      <c r="D509" s="2"/>
      <c r="F509" s="23"/>
      <c r="H509" s="65"/>
    </row>
    <row r="510" spans="3:8" ht="14.25" customHeight="1" x14ac:dyDescent="0.2">
      <c r="C510" s="2"/>
      <c r="D510" s="2"/>
      <c r="F510" s="23"/>
      <c r="H510" s="65"/>
    </row>
    <row r="511" spans="3:8" ht="14.25" customHeight="1" x14ac:dyDescent="0.2">
      <c r="C511" s="2"/>
      <c r="D511" s="2"/>
      <c r="F511" s="23"/>
      <c r="H511" s="65"/>
    </row>
    <row r="512" spans="3:8" ht="14.25" customHeight="1" x14ac:dyDescent="0.2">
      <c r="C512" s="2"/>
      <c r="D512" s="2"/>
      <c r="F512" s="23"/>
      <c r="H512" s="65"/>
    </row>
    <row r="513" spans="3:8" ht="14.25" customHeight="1" x14ac:dyDescent="0.2">
      <c r="C513" s="2"/>
      <c r="D513" s="2"/>
      <c r="F513" s="23"/>
      <c r="H513" s="65"/>
    </row>
    <row r="514" spans="3:8" ht="14.25" customHeight="1" x14ac:dyDescent="0.2">
      <c r="C514" s="2"/>
      <c r="D514" s="2"/>
      <c r="F514" s="23"/>
      <c r="H514" s="65"/>
    </row>
    <row r="515" spans="3:8" ht="14.25" customHeight="1" x14ac:dyDescent="0.2">
      <c r="C515" s="2"/>
      <c r="D515" s="2"/>
      <c r="F515" s="23"/>
      <c r="H515" s="65"/>
    </row>
    <row r="516" spans="3:8" ht="14.25" customHeight="1" x14ac:dyDescent="0.2">
      <c r="C516" s="2"/>
      <c r="D516" s="2"/>
      <c r="F516" s="23"/>
      <c r="H516" s="65"/>
    </row>
    <row r="517" spans="3:8" ht="14.25" customHeight="1" x14ac:dyDescent="0.2">
      <c r="C517" s="2"/>
      <c r="D517" s="2"/>
      <c r="F517" s="23"/>
      <c r="H517" s="65"/>
    </row>
    <row r="518" spans="3:8" ht="14.25" customHeight="1" x14ac:dyDescent="0.2">
      <c r="C518" s="2"/>
      <c r="D518" s="2"/>
      <c r="F518" s="23"/>
      <c r="H518" s="65"/>
    </row>
    <row r="519" spans="3:8" ht="14.25" customHeight="1" x14ac:dyDescent="0.2">
      <c r="C519" s="2"/>
      <c r="D519" s="2"/>
      <c r="F519" s="23"/>
      <c r="H519" s="65"/>
    </row>
    <row r="520" spans="3:8" ht="14.25" customHeight="1" x14ac:dyDescent="0.2">
      <c r="C520" s="2"/>
      <c r="D520" s="2"/>
      <c r="F520" s="23"/>
      <c r="H520" s="65"/>
    </row>
    <row r="521" spans="3:8" ht="14.25" customHeight="1" x14ac:dyDescent="0.2">
      <c r="C521" s="2"/>
      <c r="D521" s="2"/>
      <c r="F521" s="23"/>
      <c r="H521" s="65"/>
    </row>
    <row r="522" spans="3:8" ht="14.25" customHeight="1" x14ac:dyDescent="0.2">
      <c r="C522" s="2"/>
      <c r="D522" s="2"/>
      <c r="F522" s="23"/>
      <c r="H522" s="65"/>
    </row>
    <row r="523" spans="3:8" ht="14.25" customHeight="1" x14ac:dyDescent="0.2">
      <c r="C523" s="2"/>
      <c r="D523" s="2"/>
      <c r="F523" s="23"/>
      <c r="H523" s="65"/>
    </row>
    <row r="524" spans="3:8" ht="14.25" customHeight="1" x14ac:dyDescent="0.2">
      <c r="C524" s="2"/>
      <c r="D524" s="2"/>
      <c r="F524" s="23"/>
      <c r="H524" s="65"/>
    </row>
    <row r="525" spans="3:8" ht="14.25" customHeight="1" x14ac:dyDescent="0.2">
      <c r="C525" s="2"/>
      <c r="D525" s="2"/>
      <c r="F525" s="23"/>
      <c r="H525" s="65"/>
    </row>
    <row r="526" spans="3:8" ht="14.25" customHeight="1" x14ac:dyDescent="0.2">
      <c r="C526" s="2"/>
      <c r="D526" s="2"/>
      <c r="F526" s="23"/>
      <c r="H526" s="65"/>
    </row>
    <row r="527" spans="3:8" ht="14.25" customHeight="1" x14ac:dyDescent="0.2">
      <c r="C527" s="2"/>
      <c r="D527" s="2"/>
      <c r="F527" s="23"/>
      <c r="H527" s="65"/>
    </row>
    <row r="528" spans="3:8" ht="14.25" customHeight="1" x14ac:dyDescent="0.2">
      <c r="C528" s="2"/>
      <c r="D528" s="2"/>
      <c r="F528" s="23"/>
      <c r="H528" s="65"/>
    </row>
    <row r="529" spans="3:8" ht="14.25" customHeight="1" x14ac:dyDescent="0.2">
      <c r="C529" s="2"/>
      <c r="D529" s="2"/>
      <c r="F529" s="23"/>
      <c r="H529" s="65"/>
    </row>
    <row r="530" spans="3:8" ht="14.25" customHeight="1" x14ac:dyDescent="0.2">
      <c r="C530" s="2"/>
      <c r="D530" s="2"/>
      <c r="F530" s="23"/>
      <c r="H530" s="65"/>
    </row>
    <row r="531" spans="3:8" ht="14.25" customHeight="1" x14ac:dyDescent="0.2">
      <c r="C531" s="2"/>
      <c r="D531" s="2"/>
      <c r="F531" s="23"/>
      <c r="H531" s="65"/>
    </row>
    <row r="532" spans="3:8" ht="14.25" customHeight="1" x14ac:dyDescent="0.2">
      <c r="C532" s="2"/>
      <c r="D532" s="2"/>
      <c r="F532" s="23"/>
      <c r="H532" s="65"/>
    </row>
    <row r="533" spans="3:8" ht="14.25" customHeight="1" x14ac:dyDescent="0.2">
      <c r="C533" s="2"/>
      <c r="D533" s="2"/>
      <c r="F533" s="23"/>
      <c r="H533" s="65"/>
    </row>
    <row r="534" spans="3:8" ht="14.25" customHeight="1" x14ac:dyDescent="0.2">
      <c r="C534" s="2"/>
      <c r="D534" s="2"/>
      <c r="F534" s="23"/>
      <c r="H534" s="65"/>
    </row>
    <row r="535" spans="3:8" ht="14.25" customHeight="1" x14ac:dyDescent="0.2">
      <c r="C535" s="2"/>
      <c r="D535" s="2"/>
      <c r="F535" s="23"/>
      <c r="H535" s="65"/>
    </row>
    <row r="536" spans="3:8" ht="14.25" customHeight="1" x14ac:dyDescent="0.2">
      <c r="C536" s="2"/>
      <c r="D536" s="2"/>
      <c r="F536" s="23"/>
      <c r="H536" s="65"/>
    </row>
    <row r="537" spans="3:8" ht="14.25" customHeight="1" x14ac:dyDescent="0.2">
      <c r="C537" s="2"/>
      <c r="D537" s="2"/>
      <c r="F537" s="23"/>
      <c r="H537" s="65"/>
    </row>
    <row r="538" spans="3:8" ht="14.25" customHeight="1" x14ac:dyDescent="0.2">
      <c r="C538" s="2"/>
      <c r="D538" s="2"/>
      <c r="F538" s="23"/>
      <c r="H538" s="65"/>
    </row>
    <row r="539" spans="3:8" ht="14.25" customHeight="1" x14ac:dyDescent="0.2">
      <c r="C539" s="2"/>
      <c r="D539" s="2"/>
      <c r="F539" s="23"/>
      <c r="H539" s="65"/>
    </row>
    <row r="540" spans="3:8" ht="14.25" customHeight="1" x14ac:dyDescent="0.2">
      <c r="C540" s="2"/>
      <c r="D540" s="2"/>
      <c r="F540" s="23"/>
      <c r="H540" s="65"/>
    </row>
    <row r="541" spans="3:8" ht="14.25" customHeight="1" x14ac:dyDescent="0.2">
      <c r="C541" s="2"/>
      <c r="D541" s="2"/>
      <c r="F541" s="23"/>
      <c r="H541" s="65"/>
    </row>
    <row r="542" spans="3:8" ht="14.25" customHeight="1" x14ac:dyDescent="0.2">
      <c r="C542" s="2"/>
      <c r="D542" s="2"/>
      <c r="F542" s="23"/>
      <c r="H542" s="65"/>
    </row>
    <row r="543" spans="3:8" ht="14.25" customHeight="1" x14ac:dyDescent="0.2">
      <c r="C543" s="2"/>
      <c r="D543" s="2"/>
      <c r="F543" s="23"/>
      <c r="H543" s="65"/>
    </row>
    <row r="544" spans="3:8" ht="14.25" customHeight="1" x14ac:dyDescent="0.2">
      <c r="C544" s="2"/>
      <c r="D544" s="2"/>
      <c r="F544" s="23"/>
      <c r="H544" s="65"/>
    </row>
    <row r="545" spans="3:8" ht="14.25" customHeight="1" x14ac:dyDescent="0.2">
      <c r="C545" s="2"/>
      <c r="D545" s="2"/>
      <c r="F545" s="23"/>
      <c r="H545" s="65"/>
    </row>
    <row r="546" spans="3:8" ht="14.25" customHeight="1" x14ac:dyDescent="0.2">
      <c r="C546" s="2"/>
      <c r="D546" s="2"/>
      <c r="F546" s="23"/>
      <c r="H546" s="65"/>
    </row>
    <row r="547" spans="3:8" ht="14.25" customHeight="1" x14ac:dyDescent="0.2">
      <c r="C547" s="2"/>
      <c r="D547" s="2"/>
      <c r="F547" s="23"/>
      <c r="H547" s="65"/>
    </row>
    <row r="548" spans="3:8" ht="14.25" customHeight="1" x14ac:dyDescent="0.2">
      <c r="C548" s="2"/>
      <c r="D548" s="2"/>
      <c r="F548" s="23"/>
      <c r="H548" s="65"/>
    </row>
    <row r="549" spans="3:8" ht="14.25" customHeight="1" x14ac:dyDescent="0.2">
      <c r="C549" s="2"/>
      <c r="D549" s="2"/>
      <c r="F549" s="23"/>
      <c r="H549" s="65"/>
    </row>
    <row r="550" spans="3:8" ht="14.25" customHeight="1" x14ac:dyDescent="0.2">
      <c r="C550" s="2"/>
      <c r="D550" s="2"/>
      <c r="F550" s="23"/>
      <c r="H550" s="65"/>
    </row>
    <row r="551" spans="3:8" ht="14.25" customHeight="1" x14ac:dyDescent="0.2">
      <c r="C551" s="2"/>
      <c r="D551" s="2"/>
      <c r="F551" s="23"/>
      <c r="H551" s="65"/>
    </row>
    <row r="552" spans="3:8" ht="14.25" customHeight="1" x14ac:dyDescent="0.2">
      <c r="C552" s="2"/>
      <c r="D552" s="2"/>
      <c r="F552" s="23"/>
      <c r="H552" s="65"/>
    </row>
    <row r="553" spans="3:8" ht="14.25" customHeight="1" x14ac:dyDescent="0.2">
      <c r="C553" s="2"/>
      <c r="D553" s="2"/>
      <c r="F553" s="23"/>
      <c r="H553" s="65"/>
    </row>
    <row r="554" spans="3:8" ht="14.25" customHeight="1" x14ac:dyDescent="0.2">
      <c r="C554" s="2"/>
      <c r="D554" s="2"/>
      <c r="F554" s="23"/>
      <c r="H554" s="65"/>
    </row>
    <row r="555" spans="3:8" ht="14.25" customHeight="1" x14ac:dyDescent="0.2">
      <c r="C555" s="2"/>
      <c r="D555" s="2"/>
      <c r="F555" s="23"/>
      <c r="H555" s="65"/>
    </row>
    <row r="556" spans="3:8" ht="14.25" customHeight="1" x14ac:dyDescent="0.2">
      <c r="C556" s="2"/>
      <c r="D556" s="2"/>
      <c r="F556" s="23"/>
      <c r="H556" s="65"/>
    </row>
    <row r="557" spans="3:8" ht="14.25" customHeight="1" x14ac:dyDescent="0.2">
      <c r="C557" s="2"/>
      <c r="D557" s="2"/>
      <c r="F557" s="23"/>
      <c r="H557" s="65"/>
    </row>
    <row r="558" spans="3:8" ht="14.25" customHeight="1" x14ac:dyDescent="0.2">
      <c r="C558" s="2"/>
      <c r="D558" s="2"/>
      <c r="F558" s="23"/>
      <c r="H558" s="65"/>
    </row>
    <row r="559" spans="3:8" ht="14.25" customHeight="1" x14ac:dyDescent="0.2">
      <c r="C559" s="2"/>
      <c r="D559" s="2"/>
      <c r="F559" s="23"/>
      <c r="H559" s="65"/>
    </row>
    <row r="560" spans="3:8" ht="14.25" customHeight="1" x14ac:dyDescent="0.2">
      <c r="C560" s="2"/>
      <c r="D560" s="2"/>
      <c r="F560" s="23"/>
      <c r="H560" s="65"/>
    </row>
    <row r="561" spans="3:8" ht="14.25" customHeight="1" x14ac:dyDescent="0.2">
      <c r="C561" s="2"/>
      <c r="D561" s="2"/>
      <c r="F561" s="23"/>
      <c r="H561" s="65"/>
    </row>
    <row r="562" spans="3:8" ht="14.25" customHeight="1" x14ac:dyDescent="0.2">
      <c r="C562" s="2"/>
      <c r="D562" s="2"/>
      <c r="F562" s="23"/>
      <c r="H562" s="65"/>
    </row>
    <row r="563" spans="3:8" ht="14.25" customHeight="1" x14ac:dyDescent="0.2">
      <c r="C563" s="2"/>
      <c r="D563" s="2"/>
      <c r="F563" s="23"/>
      <c r="H563" s="65"/>
    </row>
    <row r="564" spans="3:8" ht="14.25" customHeight="1" x14ac:dyDescent="0.2">
      <c r="C564" s="2"/>
      <c r="D564" s="2"/>
      <c r="F564" s="23"/>
      <c r="H564" s="65"/>
    </row>
    <row r="565" spans="3:8" ht="14.25" customHeight="1" x14ac:dyDescent="0.2">
      <c r="C565" s="2"/>
      <c r="D565" s="2"/>
      <c r="F565" s="23"/>
      <c r="H565" s="65"/>
    </row>
    <row r="566" spans="3:8" ht="14.25" customHeight="1" x14ac:dyDescent="0.2">
      <c r="C566" s="2"/>
      <c r="D566" s="2"/>
      <c r="F566" s="23"/>
      <c r="H566" s="65"/>
    </row>
    <row r="567" spans="3:8" ht="14.25" customHeight="1" x14ac:dyDescent="0.2">
      <c r="C567" s="2"/>
      <c r="D567" s="2"/>
      <c r="F567" s="23"/>
      <c r="H567" s="65"/>
    </row>
    <row r="568" spans="3:8" ht="14.25" customHeight="1" x14ac:dyDescent="0.2">
      <c r="C568" s="2"/>
      <c r="D568" s="2"/>
      <c r="F568" s="23"/>
      <c r="H568" s="65"/>
    </row>
    <row r="569" spans="3:8" ht="14.25" customHeight="1" x14ac:dyDescent="0.2">
      <c r="C569" s="2"/>
      <c r="D569" s="2"/>
      <c r="F569" s="23"/>
      <c r="H569" s="65"/>
    </row>
    <row r="570" spans="3:8" ht="14.25" customHeight="1" x14ac:dyDescent="0.2">
      <c r="C570" s="2"/>
      <c r="D570" s="2"/>
      <c r="F570" s="23"/>
      <c r="H570" s="65"/>
    </row>
    <row r="571" spans="3:8" ht="14.25" customHeight="1" x14ac:dyDescent="0.2">
      <c r="C571" s="2"/>
      <c r="D571" s="2"/>
      <c r="F571" s="23"/>
      <c r="H571" s="65"/>
    </row>
    <row r="572" spans="3:8" ht="14.25" customHeight="1" x14ac:dyDescent="0.2">
      <c r="C572" s="2"/>
      <c r="D572" s="2"/>
      <c r="F572" s="23"/>
      <c r="H572" s="65"/>
    </row>
    <row r="573" spans="3:8" ht="14.25" customHeight="1" x14ac:dyDescent="0.2">
      <c r="C573" s="2"/>
      <c r="D573" s="2"/>
      <c r="F573" s="23"/>
      <c r="H573" s="65"/>
    </row>
    <row r="574" spans="3:8" ht="14.25" customHeight="1" x14ac:dyDescent="0.2">
      <c r="C574" s="2"/>
      <c r="D574" s="2"/>
      <c r="F574" s="23"/>
      <c r="H574" s="65"/>
    </row>
    <row r="575" spans="3:8" ht="14.25" customHeight="1" x14ac:dyDescent="0.2">
      <c r="C575" s="2"/>
      <c r="D575" s="2"/>
      <c r="F575" s="23"/>
      <c r="H575" s="65"/>
    </row>
    <row r="576" spans="3:8" ht="14.25" customHeight="1" x14ac:dyDescent="0.2">
      <c r="C576" s="2"/>
      <c r="D576" s="2"/>
      <c r="F576" s="23"/>
      <c r="H576" s="65"/>
    </row>
    <row r="577" spans="3:8" ht="14.25" customHeight="1" x14ac:dyDescent="0.2">
      <c r="C577" s="2"/>
      <c r="D577" s="2"/>
      <c r="F577" s="23"/>
      <c r="H577" s="65"/>
    </row>
    <row r="578" spans="3:8" ht="14.25" customHeight="1" x14ac:dyDescent="0.2">
      <c r="C578" s="2"/>
      <c r="D578" s="2"/>
      <c r="F578" s="23"/>
      <c r="H578" s="65"/>
    </row>
    <row r="579" spans="3:8" ht="14.25" customHeight="1" x14ac:dyDescent="0.2">
      <c r="C579" s="2"/>
      <c r="D579" s="2"/>
      <c r="F579" s="23"/>
      <c r="H579" s="65"/>
    </row>
    <row r="580" spans="3:8" ht="14.25" customHeight="1" x14ac:dyDescent="0.2">
      <c r="C580" s="2"/>
      <c r="D580" s="2"/>
      <c r="F580" s="23"/>
      <c r="H580" s="65"/>
    </row>
    <row r="581" spans="3:8" ht="14.25" customHeight="1" x14ac:dyDescent="0.2">
      <c r="C581" s="2"/>
      <c r="D581" s="2"/>
      <c r="F581" s="23"/>
      <c r="H581" s="65"/>
    </row>
    <row r="582" spans="3:8" ht="14.25" customHeight="1" x14ac:dyDescent="0.2">
      <c r="C582" s="2"/>
      <c r="D582" s="2"/>
      <c r="F582" s="23"/>
      <c r="H582" s="65"/>
    </row>
    <row r="583" spans="3:8" ht="14.25" customHeight="1" x14ac:dyDescent="0.2">
      <c r="C583" s="2"/>
      <c r="D583" s="2"/>
      <c r="F583" s="23"/>
      <c r="H583" s="65"/>
    </row>
    <row r="584" spans="3:8" ht="14.25" customHeight="1" x14ac:dyDescent="0.2">
      <c r="C584" s="2"/>
      <c r="D584" s="2"/>
      <c r="F584" s="23"/>
      <c r="H584" s="65"/>
    </row>
    <row r="585" spans="3:8" ht="14.25" customHeight="1" x14ac:dyDescent="0.2">
      <c r="C585" s="2"/>
      <c r="D585" s="2"/>
      <c r="F585" s="23"/>
      <c r="H585" s="65"/>
    </row>
    <row r="586" spans="3:8" ht="14.25" customHeight="1" x14ac:dyDescent="0.2">
      <c r="C586" s="2"/>
      <c r="D586" s="2"/>
      <c r="F586" s="23"/>
      <c r="H586" s="65"/>
    </row>
    <row r="587" spans="3:8" ht="14.25" customHeight="1" x14ac:dyDescent="0.2">
      <c r="C587" s="2"/>
      <c r="D587" s="2"/>
      <c r="F587" s="23"/>
      <c r="H587" s="65"/>
    </row>
    <row r="588" spans="3:8" ht="14.25" customHeight="1" x14ac:dyDescent="0.2">
      <c r="C588" s="2"/>
      <c r="D588" s="2"/>
      <c r="F588" s="23"/>
      <c r="H588" s="65"/>
    </row>
    <row r="589" spans="3:8" ht="14.25" customHeight="1" x14ac:dyDescent="0.2">
      <c r="C589" s="2"/>
      <c r="D589" s="2"/>
      <c r="F589" s="23"/>
      <c r="H589" s="65"/>
    </row>
    <row r="590" spans="3:8" ht="14.25" customHeight="1" x14ac:dyDescent="0.2">
      <c r="C590" s="2"/>
      <c r="D590" s="2"/>
      <c r="F590" s="23"/>
      <c r="H590" s="65"/>
    </row>
    <row r="591" spans="3:8" ht="14.25" customHeight="1" x14ac:dyDescent="0.2">
      <c r="C591" s="2"/>
      <c r="D591" s="2"/>
      <c r="F591" s="23"/>
      <c r="H591" s="65"/>
    </row>
    <row r="592" spans="3:8" ht="14.25" customHeight="1" x14ac:dyDescent="0.2">
      <c r="C592" s="2"/>
      <c r="D592" s="2"/>
      <c r="F592" s="23"/>
      <c r="H592" s="65"/>
    </row>
    <row r="593" spans="3:8" ht="14.25" customHeight="1" x14ac:dyDescent="0.2">
      <c r="C593" s="2"/>
      <c r="D593" s="2"/>
      <c r="F593" s="23"/>
      <c r="H593" s="65"/>
    </row>
    <row r="594" spans="3:8" ht="14.25" customHeight="1" x14ac:dyDescent="0.2">
      <c r="C594" s="2"/>
      <c r="D594" s="2"/>
      <c r="F594" s="23"/>
      <c r="H594" s="65"/>
    </row>
    <row r="595" spans="3:8" ht="14.25" customHeight="1" x14ac:dyDescent="0.2">
      <c r="C595" s="2"/>
      <c r="D595" s="2"/>
      <c r="F595" s="23"/>
      <c r="H595" s="65"/>
    </row>
    <row r="596" spans="3:8" ht="14.25" customHeight="1" x14ac:dyDescent="0.2">
      <c r="C596" s="2"/>
      <c r="D596" s="2"/>
      <c r="F596" s="23"/>
      <c r="H596" s="65"/>
    </row>
    <row r="597" spans="3:8" ht="14.25" customHeight="1" x14ac:dyDescent="0.2">
      <c r="C597" s="2"/>
      <c r="D597" s="2"/>
      <c r="F597" s="23"/>
      <c r="H597" s="65"/>
    </row>
    <row r="598" spans="3:8" ht="14.25" customHeight="1" x14ac:dyDescent="0.2">
      <c r="C598" s="2"/>
      <c r="D598" s="2"/>
      <c r="F598" s="23"/>
      <c r="H598" s="65"/>
    </row>
    <row r="599" spans="3:8" ht="14.25" customHeight="1" x14ac:dyDescent="0.2">
      <c r="C599" s="2"/>
      <c r="D599" s="2"/>
      <c r="F599" s="23"/>
      <c r="H599" s="65"/>
    </row>
    <row r="600" spans="3:8" ht="14.25" customHeight="1" x14ac:dyDescent="0.2">
      <c r="C600" s="2"/>
      <c r="D600" s="2"/>
      <c r="F600" s="23"/>
      <c r="H600" s="65"/>
    </row>
    <row r="601" spans="3:8" ht="14.25" customHeight="1" x14ac:dyDescent="0.2">
      <c r="C601" s="2"/>
      <c r="D601" s="2"/>
      <c r="F601" s="23"/>
      <c r="H601" s="65"/>
    </row>
    <row r="602" spans="3:8" ht="14.25" customHeight="1" x14ac:dyDescent="0.2">
      <c r="C602" s="2"/>
      <c r="D602" s="2"/>
      <c r="F602" s="23"/>
      <c r="H602" s="65"/>
    </row>
    <row r="603" spans="3:8" ht="14.25" customHeight="1" x14ac:dyDescent="0.2">
      <c r="C603" s="2"/>
      <c r="D603" s="2"/>
      <c r="F603" s="23"/>
      <c r="H603" s="65"/>
    </row>
    <row r="604" spans="3:8" ht="14.25" customHeight="1" x14ac:dyDescent="0.2">
      <c r="C604" s="2"/>
      <c r="D604" s="2"/>
      <c r="F604" s="23"/>
      <c r="H604" s="65"/>
    </row>
    <row r="605" spans="3:8" ht="14.25" customHeight="1" x14ac:dyDescent="0.2">
      <c r="C605" s="2"/>
      <c r="D605" s="2"/>
      <c r="F605" s="23"/>
      <c r="H605" s="65"/>
    </row>
    <row r="606" spans="3:8" ht="14.25" customHeight="1" x14ac:dyDescent="0.2">
      <c r="C606" s="2"/>
      <c r="D606" s="2"/>
      <c r="F606" s="23"/>
      <c r="H606" s="65"/>
    </row>
    <row r="607" spans="3:8" ht="14.25" customHeight="1" x14ac:dyDescent="0.2">
      <c r="C607" s="2"/>
      <c r="D607" s="2"/>
      <c r="F607" s="23"/>
      <c r="H607" s="65"/>
    </row>
    <row r="608" spans="3:8" ht="14.25" customHeight="1" x14ac:dyDescent="0.2">
      <c r="C608" s="2"/>
      <c r="D608" s="2"/>
      <c r="F608" s="23"/>
      <c r="H608" s="65"/>
    </row>
    <row r="609" spans="3:8" ht="14.25" customHeight="1" x14ac:dyDescent="0.2">
      <c r="C609" s="2"/>
      <c r="D609" s="2"/>
      <c r="F609" s="23"/>
      <c r="H609" s="65"/>
    </row>
    <row r="610" spans="3:8" ht="14.25" customHeight="1" x14ac:dyDescent="0.2">
      <c r="C610" s="2"/>
      <c r="D610" s="2"/>
      <c r="F610" s="23"/>
      <c r="H610" s="65"/>
    </row>
    <row r="611" spans="3:8" ht="14.25" customHeight="1" x14ac:dyDescent="0.2">
      <c r="C611" s="2"/>
      <c r="D611" s="2"/>
      <c r="F611" s="23"/>
      <c r="H611" s="65"/>
    </row>
    <row r="612" spans="3:8" ht="14.25" customHeight="1" x14ac:dyDescent="0.2">
      <c r="C612" s="2"/>
      <c r="D612" s="2"/>
      <c r="F612" s="23"/>
      <c r="H612" s="65"/>
    </row>
    <row r="613" spans="3:8" ht="14.25" customHeight="1" x14ac:dyDescent="0.2">
      <c r="C613" s="2"/>
      <c r="D613" s="2"/>
      <c r="F613" s="23"/>
      <c r="H613" s="65"/>
    </row>
    <row r="614" spans="3:8" ht="14.25" customHeight="1" x14ac:dyDescent="0.2">
      <c r="C614" s="2"/>
      <c r="D614" s="2"/>
      <c r="F614" s="23"/>
      <c r="H614" s="65"/>
    </row>
    <row r="615" spans="3:8" ht="14.25" customHeight="1" x14ac:dyDescent="0.2">
      <c r="C615" s="2"/>
      <c r="D615" s="2"/>
      <c r="F615" s="23"/>
      <c r="H615" s="65"/>
    </row>
    <row r="616" spans="3:8" ht="14.25" customHeight="1" x14ac:dyDescent="0.2">
      <c r="C616" s="2"/>
      <c r="D616" s="2"/>
      <c r="F616" s="23"/>
      <c r="H616" s="65"/>
    </row>
    <row r="617" spans="3:8" ht="14.25" customHeight="1" x14ac:dyDescent="0.2">
      <c r="C617" s="2"/>
      <c r="D617" s="2"/>
      <c r="F617" s="23"/>
      <c r="H617" s="65"/>
    </row>
    <row r="618" spans="3:8" ht="14.25" customHeight="1" x14ac:dyDescent="0.2">
      <c r="C618" s="2"/>
      <c r="D618" s="2"/>
      <c r="F618" s="23"/>
      <c r="H618" s="65"/>
    </row>
    <row r="619" spans="3:8" ht="14.25" customHeight="1" x14ac:dyDescent="0.2">
      <c r="C619" s="2"/>
      <c r="D619" s="2"/>
      <c r="F619" s="23"/>
      <c r="H619" s="65"/>
    </row>
    <row r="620" spans="3:8" ht="14.25" customHeight="1" x14ac:dyDescent="0.2">
      <c r="C620" s="2"/>
      <c r="D620" s="2"/>
      <c r="F620" s="23"/>
      <c r="H620" s="65"/>
    </row>
    <row r="621" spans="3:8" ht="14.25" customHeight="1" x14ac:dyDescent="0.2">
      <c r="C621" s="2"/>
      <c r="D621" s="2"/>
      <c r="F621" s="23"/>
      <c r="H621" s="65"/>
    </row>
    <row r="622" spans="3:8" ht="14.25" customHeight="1" x14ac:dyDescent="0.2">
      <c r="C622" s="2"/>
      <c r="D622" s="2"/>
      <c r="F622" s="23"/>
      <c r="H622" s="65"/>
    </row>
    <row r="623" spans="3:8" ht="14.25" customHeight="1" x14ac:dyDescent="0.2">
      <c r="C623" s="2"/>
      <c r="D623" s="2"/>
      <c r="F623" s="23"/>
      <c r="H623" s="65"/>
    </row>
    <row r="624" spans="3:8" ht="14.25" customHeight="1" x14ac:dyDescent="0.2">
      <c r="C624" s="2"/>
      <c r="D624" s="2"/>
      <c r="F624" s="23"/>
      <c r="H624" s="65"/>
    </row>
    <row r="625" spans="3:8" ht="14.25" customHeight="1" x14ac:dyDescent="0.2">
      <c r="C625" s="2"/>
      <c r="D625" s="2"/>
      <c r="F625" s="23"/>
      <c r="H625" s="65"/>
    </row>
    <row r="626" spans="3:8" ht="14.25" customHeight="1" x14ac:dyDescent="0.2">
      <c r="C626" s="2"/>
      <c r="D626" s="2"/>
      <c r="F626" s="23"/>
      <c r="H626" s="65"/>
    </row>
    <row r="627" spans="3:8" ht="14.25" customHeight="1" x14ac:dyDescent="0.2">
      <c r="C627" s="2"/>
      <c r="D627" s="2"/>
      <c r="F627" s="23"/>
      <c r="H627" s="65"/>
    </row>
    <row r="628" spans="3:8" ht="14.25" customHeight="1" x14ac:dyDescent="0.2">
      <c r="C628" s="2"/>
      <c r="D628" s="2"/>
      <c r="F628" s="23"/>
      <c r="H628" s="65"/>
    </row>
    <row r="629" spans="3:8" ht="14.25" customHeight="1" x14ac:dyDescent="0.2">
      <c r="C629" s="2"/>
      <c r="D629" s="2"/>
      <c r="F629" s="23"/>
      <c r="H629" s="65"/>
    </row>
    <row r="630" spans="3:8" ht="14.25" customHeight="1" x14ac:dyDescent="0.2">
      <c r="C630" s="2"/>
      <c r="D630" s="2"/>
      <c r="F630" s="23"/>
      <c r="H630" s="65"/>
    </row>
    <row r="631" spans="3:8" ht="14.25" customHeight="1" x14ac:dyDescent="0.2">
      <c r="C631" s="2"/>
      <c r="D631" s="2"/>
      <c r="F631" s="23"/>
      <c r="H631" s="65"/>
    </row>
    <row r="632" spans="3:8" ht="14.25" customHeight="1" x14ac:dyDescent="0.2">
      <c r="C632" s="2"/>
      <c r="D632" s="2"/>
      <c r="F632" s="23"/>
      <c r="H632" s="65"/>
    </row>
    <row r="633" spans="3:8" ht="14.25" customHeight="1" x14ac:dyDescent="0.2">
      <c r="C633" s="2"/>
      <c r="D633" s="2"/>
      <c r="F633" s="23"/>
      <c r="H633" s="65"/>
    </row>
    <row r="634" spans="3:8" ht="14.25" customHeight="1" x14ac:dyDescent="0.2">
      <c r="C634" s="2"/>
      <c r="D634" s="2"/>
      <c r="F634" s="23"/>
      <c r="H634" s="65"/>
    </row>
    <row r="635" spans="3:8" ht="14.25" customHeight="1" x14ac:dyDescent="0.2">
      <c r="C635" s="2"/>
      <c r="D635" s="2"/>
      <c r="F635" s="23"/>
      <c r="H635" s="65"/>
    </row>
    <row r="636" spans="3:8" ht="14.25" customHeight="1" x14ac:dyDescent="0.2">
      <c r="C636" s="2"/>
      <c r="D636" s="2"/>
      <c r="F636" s="23"/>
      <c r="H636" s="65"/>
    </row>
    <row r="637" spans="3:8" ht="14.25" customHeight="1" x14ac:dyDescent="0.2">
      <c r="C637" s="2"/>
      <c r="D637" s="2"/>
      <c r="F637" s="23"/>
      <c r="H637" s="65"/>
    </row>
    <row r="638" spans="3:8" ht="14.25" customHeight="1" x14ac:dyDescent="0.2">
      <c r="C638" s="2"/>
      <c r="D638" s="2"/>
      <c r="F638" s="23"/>
      <c r="H638" s="65"/>
    </row>
    <row r="639" spans="3:8" ht="14.25" customHeight="1" x14ac:dyDescent="0.2">
      <c r="C639" s="2"/>
      <c r="D639" s="2"/>
      <c r="F639" s="23"/>
      <c r="H639" s="65"/>
    </row>
    <row r="640" spans="3:8" ht="14.25" customHeight="1" x14ac:dyDescent="0.2">
      <c r="C640" s="2"/>
      <c r="D640" s="2"/>
      <c r="F640" s="23"/>
      <c r="H640" s="65"/>
    </row>
    <row r="641" spans="3:8" ht="14.25" customHeight="1" x14ac:dyDescent="0.2">
      <c r="C641" s="2"/>
      <c r="D641" s="2"/>
      <c r="F641" s="23"/>
      <c r="H641" s="65"/>
    </row>
    <row r="642" spans="3:8" ht="14.25" customHeight="1" x14ac:dyDescent="0.2">
      <c r="C642" s="2"/>
      <c r="D642" s="2"/>
      <c r="F642" s="23"/>
      <c r="H642" s="65"/>
    </row>
    <row r="643" spans="3:8" ht="14.25" customHeight="1" x14ac:dyDescent="0.2">
      <c r="C643" s="2"/>
      <c r="D643" s="2"/>
      <c r="F643" s="23"/>
      <c r="H643" s="65"/>
    </row>
    <row r="644" spans="3:8" ht="14.25" customHeight="1" x14ac:dyDescent="0.2">
      <c r="C644" s="2"/>
      <c r="D644" s="2"/>
      <c r="F644" s="23"/>
      <c r="H644" s="65"/>
    </row>
    <row r="645" spans="3:8" ht="14.25" customHeight="1" x14ac:dyDescent="0.2">
      <c r="C645" s="2"/>
      <c r="D645" s="2"/>
      <c r="F645" s="23"/>
      <c r="H645" s="65"/>
    </row>
    <row r="646" spans="3:8" ht="14.25" customHeight="1" x14ac:dyDescent="0.2">
      <c r="C646" s="2"/>
      <c r="D646" s="2"/>
      <c r="F646" s="23"/>
      <c r="H646" s="65"/>
    </row>
    <row r="647" spans="3:8" ht="14.25" customHeight="1" x14ac:dyDescent="0.2">
      <c r="C647" s="2"/>
      <c r="D647" s="2"/>
      <c r="F647" s="23"/>
      <c r="H647" s="65"/>
    </row>
    <row r="648" spans="3:8" ht="14.25" customHeight="1" x14ac:dyDescent="0.2">
      <c r="C648" s="2"/>
      <c r="D648" s="2"/>
      <c r="F648" s="23"/>
      <c r="H648" s="65"/>
    </row>
    <row r="649" spans="3:8" ht="14.25" customHeight="1" x14ac:dyDescent="0.2">
      <c r="C649" s="2"/>
      <c r="D649" s="2"/>
      <c r="F649" s="23"/>
      <c r="H649" s="65"/>
    </row>
    <row r="650" spans="3:8" ht="14.25" customHeight="1" x14ac:dyDescent="0.2">
      <c r="C650" s="2"/>
      <c r="D650" s="2"/>
      <c r="F650" s="23"/>
      <c r="H650" s="65"/>
    </row>
    <row r="651" spans="3:8" ht="14.25" customHeight="1" x14ac:dyDescent="0.2">
      <c r="C651" s="2"/>
      <c r="D651" s="2"/>
      <c r="F651" s="23"/>
      <c r="H651" s="65"/>
    </row>
    <row r="652" spans="3:8" ht="14.25" customHeight="1" x14ac:dyDescent="0.2">
      <c r="C652" s="2"/>
      <c r="D652" s="2"/>
      <c r="F652" s="23"/>
      <c r="H652" s="65"/>
    </row>
    <row r="653" spans="3:8" ht="14.25" customHeight="1" x14ac:dyDescent="0.2">
      <c r="C653" s="2"/>
      <c r="D653" s="2"/>
      <c r="F653" s="23"/>
      <c r="H653" s="65"/>
    </row>
    <row r="654" spans="3:8" ht="14.25" customHeight="1" x14ac:dyDescent="0.2">
      <c r="C654" s="2"/>
      <c r="D654" s="2"/>
      <c r="F654" s="23"/>
      <c r="H654" s="65"/>
    </row>
    <row r="655" spans="3:8" ht="14.25" customHeight="1" x14ac:dyDescent="0.2">
      <c r="C655" s="2"/>
      <c r="D655" s="2"/>
      <c r="F655" s="23"/>
      <c r="H655" s="65"/>
    </row>
    <row r="656" spans="3:8" ht="14.25" customHeight="1" x14ac:dyDescent="0.2">
      <c r="C656" s="2"/>
      <c r="D656" s="2"/>
      <c r="F656" s="23"/>
      <c r="H656" s="65"/>
    </row>
    <row r="657" spans="3:8" ht="14.25" customHeight="1" x14ac:dyDescent="0.2">
      <c r="C657" s="2"/>
      <c r="D657" s="2"/>
      <c r="F657" s="23"/>
      <c r="H657" s="65"/>
    </row>
    <row r="658" spans="3:8" ht="14.25" customHeight="1" x14ac:dyDescent="0.2">
      <c r="C658" s="2"/>
      <c r="D658" s="2"/>
      <c r="F658" s="23"/>
      <c r="H658" s="65"/>
    </row>
    <row r="659" spans="3:8" ht="14.25" customHeight="1" x14ac:dyDescent="0.2">
      <c r="C659" s="2"/>
      <c r="D659" s="2"/>
      <c r="F659" s="23"/>
      <c r="H659" s="65"/>
    </row>
    <row r="660" spans="3:8" ht="14.25" customHeight="1" x14ac:dyDescent="0.2">
      <c r="C660" s="2"/>
      <c r="D660" s="2"/>
      <c r="F660" s="23"/>
      <c r="H660" s="65"/>
    </row>
    <row r="661" spans="3:8" ht="14.25" customHeight="1" x14ac:dyDescent="0.2">
      <c r="C661" s="2"/>
      <c r="D661" s="2"/>
      <c r="F661" s="23"/>
      <c r="H661" s="65"/>
    </row>
    <row r="662" spans="3:8" ht="14.25" customHeight="1" x14ac:dyDescent="0.2">
      <c r="C662" s="2"/>
      <c r="D662" s="2"/>
      <c r="F662" s="23"/>
      <c r="H662" s="65"/>
    </row>
    <row r="663" spans="3:8" ht="14.25" customHeight="1" x14ac:dyDescent="0.2">
      <c r="C663" s="2"/>
      <c r="D663" s="2"/>
      <c r="F663" s="23"/>
      <c r="H663" s="65"/>
    </row>
    <row r="664" spans="3:8" ht="14.25" customHeight="1" x14ac:dyDescent="0.2">
      <c r="C664" s="2"/>
      <c r="D664" s="2"/>
      <c r="F664" s="23"/>
      <c r="H664" s="65"/>
    </row>
    <row r="665" spans="3:8" ht="14.25" customHeight="1" x14ac:dyDescent="0.2">
      <c r="C665" s="2"/>
      <c r="D665" s="2"/>
      <c r="F665" s="23"/>
      <c r="H665" s="65"/>
    </row>
    <row r="666" spans="3:8" ht="14.25" customHeight="1" x14ac:dyDescent="0.2">
      <c r="C666" s="2"/>
      <c r="D666" s="2"/>
      <c r="F666" s="23"/>
      <c r="H666" s="65"/>
    </row>
    <row r="667" spans="3:8" ht="14.25" customHeight="1" x14ac:dyDescent="0.2">
      <c r="C667" s="2"/>
      <c r="D667" s="2"/>
      <c r="F667" s="23"/>
      <c r="H667" s="65"/>
    </row>
    <row r="668" spans="3:8" ht="14.25" customHeight="1" x14ac:dyDescent="0.2">
      <c r="C668" s="2"/>
      <c r="D668" s="2"/>
      <c r="F668" s="23"/>
      <c r="H668" s="65"/>
    </row>
    <row r="669" spans="3:8" ht="14.25" customHeight="1" x14ac:dyDescent="0.2">
      <c r="C669" s="2"/>
      <c r="D669" s="2"/>
      <c r="F669" s="23"/>
      <c r="H669" s="65"/>
    </row>
    <row r="670" spans="3:8" ht="14.25" customHeight="1" x14ac:dyDescent="0.2">
      <c r="C670" s="2"/>
      <c r="D670" s="2"/>
      <c r="F670" s="23"/>
      <c r="H670" s="65"/>
    </row>
    <row r="671" spans="3:8" ht="14.25" customHeight="1" x14ac:dyDescent="0.2">
      <c r="C671" s="2"/>
      <c r="D671" s="2"/>
      <c r="F671" s="23"/>
      <c r="H671" s="65"/>
    </row>
    <row r="672" spans="3:8" ht="14.25" customHeight="1" x14ac:dyDescent="0.2">
      <c r="C672" s="2"/>
      <c r="D672" s="2"/>
      <c r="F672" s="23"/>
      <c r="H672" s="65"/>
    </row>
    <row r="673" spans="3:8" ht="14.25" customHeight="1" x14ac:dyDescent="0.2">
      <c r="C673" s="2"/>
      <c r="D673" s="2"/>
      <c r="F673" s="23"/>
      <c r="H673" s="65"/>
    </row>
    <row r="674" spans="3:8" ht="14.25" customHeight="1" x14ac:dyDescent="0.2">
      <c r="C674" s="2"/>
      <c r="D674" s="2"/>
      <c r="F674" s="23"/>
      <c r="H674" s="65"/>
    </row>
    <row r="675" spans="3:8" ht="14.25" customHeight="1" x14ac:dyDescent="0.2">
      <c r="C675" s="2"/>
      <c r="D675" s="2"/>
      <c r="F675" s="23"/>
      <c r="H675" s="65"/>
    </row>
    <row r="676" spans="3:8" ht="14.25" customHeight="1" x14ac:dyDescent="0.2">
      <c r="C676" s="2"/>
      <c r="D676" s="2"/>
      <c r="F676" s="23"/>
      <c r="H676" s="65"/>
    </row>
    <row r="677" spans="3:8" ht="14.25" customHeight="1" x14ac:dyDescent="0.2">
      <c r="C677" s="2"/>
      <c r="D677" s="2"/>
      <c r="F677" s="23"/>
      <c r="H677" s="65"/>
    </row>
    <row r="678" spans="3:8" ht="14.25" customHeight="1" x14ac:dyDescent="0.2">
      <c r="C678" s="2"/>
      <c r="D678" s="2"/>
      <c r="F678" s="23"/>
      <c r="H678" s="65"/>
    </row>
    <row r="679" spans="3:8" ht="14.25" customHeight="1" x14ac:dyDescent="0.2">
      <c r="C679" s="2"/>
      <c r="D679" s="2"/>
      <c r="F679" s="23"/>
      <c r="H679" s="65"/>
    </row>
    <row r="680" spans="3:8" ht="14.25" customHeight="1" x14ac:dyDescent="0.2">
      <c r="C680" s="2"/>
      <c r="D680" s="2"/>
      <c r="F680" s="23"/>
      <c r="H680" s="65"/>
    </row>
    <row r="681" spans="3:8" ht="14.25" customHeight="1" x14ac:dyDescent="0.2">
      <c r="C681" s="2"/>
      <c r="D681" s="2"/>
      <c r="F681" s="23"/>
      <c r="H681" s="65"/>
    </row>
    <row r="682" spans="3:8" ht="14.25" customHeight="1" x14ac:dyDescent="0.2">
      <c r="C682" s="2"/>
      <c r="D682" s="2"/>
      <c r="F682" s="23"/>
      <c r="H682" s="65"/>
    </row>
    <row r="683" spans="3:8" ht="14.25" customHeight="1" x14ac:dyDescent="0.2">
      <c r="C683" s="2"/>
      <c r="D683" s="2"/>
      <c r="F683" s="23"/>
      <c r="H683" s="65"/>
    </row>
    <row r="684" spans="3:8" ht="14.25" customHeight="1" x14ac:dyDescent="0.2">
      <c r="C684" s="2"/>
      <c r="D684" s="2"/>
      <c r="F684" s="23"/>
      <c r="H684" s="65"/>
    </row>
    <row r="685" spans="3:8" ht="14.25" customHeight="1" x14ac:dyDescent="0.2">
      <c r="C685" s="2"/>
      <c r="D685" s="2"/>
      <c r="F685" s="23"/>
      <c r="H685" s="65"/>
    </row>
    <row r="686" spans="3:8" ht="14.25" customHeight="1" x14ac:dyDescent="0.2">
      <c r="C686" s="2"/>
      <c r="D686" s="2"/>
      <c r="F686" s="23"/>
      <c r="H686" s="65"/>
    </row>
    <row r="687" spans="3:8" ht="14.25" customHeight="1" x14ac:dyDescent="0.2">
      <c r="C687" s="2"/>
      <c r="D687" s="2"/>
      <c r="F687" s="23"/>
      <c r="H687" s="65"/>
    </row>
    <row r="688" spans="3:8" ht="14.25" customHeight="1" x14ac:dyDescent="0.2">
      <c r="C688" s="2"/>
      <c r="D688" s="2"/>
      <c r="F688" s="23"/>
      <c r="H688" s="65"/>
    </row>
    <row r="689" spans="3:8" ht="14.25" customHeight="1" x14ac:dyDescent="0.2">
      <c r="C689" s="2"/>
      <c r="D689" s="2"/>
      <c r="F689" s="23"/>
      <c r="H689" s="65"/>
    </row>
    <row r="690" spans="3:8" ht="14.25" customHeight="1" x14ac:dyDescent="0.2">
      <c r="C690" s="2"/>
      <c r="D690" s="2"/>
      <c r="F690" s="23"/>
      <c r="H690" s="65"/>
    </row>
    <row r="691" spans="3:8" ht="14.25" customHeight="1" x14ac:dyDescent="0.2">
      <c r="C691" s="2"/>
      <c r="D691" s="2"/>
      <c r="F691" s="23"/>
      <c r="H691" s="65"/>
    </row>
    <row r="692" spans="3:8" ht="14.25" customHeight="1" x14ac:dyDescent="0.2">
      <c r="C692" s="2"/>
      <c r="D692" s="2"/>
      <c r="F692" s="23"/>
      <c r="H692" s="65"/>
    </row>
    <row r="693" spans="3:8" ht="14.25" customHeight="1" x14ac:dyDescent="0.2">
      <c r="C693" s="2"/>
      <c r="D693" s="2"/>
      <c r="F693" s="23"/>
      <c r="H693" s="65"/>
    </row>
    <row r="694" spans="3:8" ht="14.25" customHeight="1" x14ac:dyDescent="0.2">
      <c r="C694" s="2"/>
      <c r="D694" s="2"/>
      <c r="F694" s="23"/>
      <c r="H694" s="65"/>
    </row>
    <row r="695" spans="3:8" ht="14.25" customHeight="1" x14ac:dyDescent="0.2">
      <c r="C695" s="2"/>
      <c r="D695" s="2"/>
      <c r="F695" s="23"/>
      <c r="H695" s="65"/>
    </row>
    <row r="696" spans="3:8" ht="14.25" customHeight="1" x14ac:dyDescent="0.2">
      <c r="C696" s="2"/>
      <c r="D696" s="2"/>
      <c r="F696" s="23"/>
      <c r="H696" s="65"/>
    </row>
    <row r="697" spans="3:8" ht="14.25" customHeight="1" x14ac:dyDescent="0.2">
      <c r="C697" s="2"/>
      <c r="D697" s="2"/>
      <c r="F697" s="23"/>
      <c r="H697" s="65"/>
    </row>
    <row r="698" spans="3:8" ht="14.25" customHeight="1" x14ac:dyDescent="0.2">
      <c r="C698" s="2"/>
      <c r="D698" s="2"/>
      <c r="F698" s="23"/>
      <c r="H698" s="65"/>
    </row>
    <row r="699" spans="3:8" ht="14.25" customHeight="1" x14ac:dyDescent="0.2">
      <c r="C699" s="2"/>
      <c r="D699" s="2"/>
      <c r="F699" s="23"/>
      <c r="H699" s="65"/>
    </row>
    <row r="700" spans="3:8" ht="14.25" customHeight="1" x14ac:dyDescent="0.2">
      <c r="C700" s="2"/>
      <c r="D700" s="2"/>
      <c r="F700" s="23"/>
      <c r="H700" s="65"/>
    </row>
    <row r="701" spans="3:8" ht="14.25" customHeight="1" x14ac:dyDescent="0.2">
      <c r="C701" s="2"/>
      <c r="D701" s="2"/>
      <c r="F701" s="23"/>
      <c r="H701" s="65"/>
    </row>
    <row r="702" spans="3:8" ht="14.25" customHeight="1" x14ac:dyDescent="0.2">
      <c r="C702" s="2"/>
      <c r="D702" s="2"/>
      <c r="F702" s="23"/>
      <c r="H702" s="65"/>
    </row>
    <row r="703" spans="3:8" ht="14.25" customHeight="1" x14ac:dyDescent="0.2">
      <c r="C703" s="2"/>
      <c r="D703" s="2"/>
      <c r="F703" s="23"/>
      <c r="H703" s="65"/>
    </row>
    <row r="704" spans="3:8" ht="14.25" customHeight="1" x14ac:dyDescent="0.2">
      <c r="C704" s="2"/>
      <c r="D704" s="2"/>
      <c r="F704" s="23"/>
      <c r="H704" s="65"/>
    </row>
    <row r="705" spans="3:8" ht="14.25" customHeight="1" x14ac:dyDescent="0.2">
      <c r="C705" s="2"/>
      <c r="D705" s="2"/>
      <c r="F705" s="23"/>
      <c r="H705" s="65"/>
    </row>
    <row r="706" spans="3:8" ht="14.25" customHeight="1" x14ac:dyDescent="0.2">
      <c r="C706" s="2"/>
      <c r="D706" s="2"/>
      <c r="F706" s="23"/>
      <c r="H706" s="65"/>
    </row>
    <row r="707" spans="3:8" ht="14.25" customHeight="1" x14ac:dyDescent="0.2">
      <c r="C707" s="2"/>
      <c r="D707" s="2"/>
      <c r="F707" s="23"/>
      <c r="H707" s="65"/>
    </row>
    <row r="708" spans="3:8" ht="14.25" customHeight="1" x14ac:dyDescent="0.2">
      <c r="C708" s="2"/>
      <c r="D708" s="2"/>
      <c r="F708" s="23"/>
      <c r="H708" s="65"/>
    </row>
    <row r="709" spans="3:8" ht="14.25" customHeight="1" x14ac:dyDescent="0.2">
      <c r="C709" s="2"/>
      <c r="D709" s="2"/>
      <c r="F709" s="23"/>
      <c r="H709" s="65"/>
    </row>
    <row r="710" spans="3:8" ht="14.25" customHeight="1" x14ac:dyDescent="0.2">
      <c r="C710" s="2"/>
      <c r="D710" s="2"/>
      <c r="F710" s="23"/>
      <c r="H710" s="65"/>
    </row>
    <row r="711" spans="3:8" ht="14.25" customHeight="1" x14ac:dyDescent="0.2">
      <c r="C711" s="2"/>
      <c r="D711" s="2"/>
      <c r="F711" s="23"/>
      <c r="H711" s="65"/>
    </row>
    <row r="712" spans="3:8" ht="14.25" customHeight="1" x14ac:dyDescent="0.2">
      <c r="C712" s="2"/>
      <c r="D712" s="2"/>
      <c r="F712" s="23"/>
      <c r="H712" s="65"/>
    </row>
    <row r="713" spans="3:8" ht="14.25" customHeight="1" x14ac:dyDescent="0.2">
      <c r="C713" s="2"/>
      <c r="D713" s="2"/>
      <c r="F713" s="23"/>
      <c r="H713" s="65"/>
    </row>
    <row r="714" spans="3:8" ht="14.25" customHeight="1" x14ac:dyDescent="0.2">
      <c r="C714" s="2"/>
      <c r="D714" s="2"/>
      <c r="F714" s="23"/>
      <c r="H714" s="65"/>
    </row>
    <row r="715" spans="3:8" ht="14.25" customHeight="1" x14ac:dyDescent="0.2">
      <c r="C715" s="2"/>
      <c r="D715" s="2"/>
      <c r="F715" s="23"/>
      <c r="H715" s="65"/>
    </row>
    <row r="716" spans="3:8" ht="14.25" customHeight="1" x14ac:dyDescent="0.2">
      <c r="C716" s="2"/>
      <c r="D716" s="2"/>
      <c r="F716" s="23"/>
      <c r="H716" s="65"/>
    </row>
    <row r="717" spans="3:8" ht="14.25" customHeight="1" x14ac:dyDescent="0.2">
      <c r="C717" s="2"/>
      <c r="D717" s="2"/>
      <c r="F717" s="23"/>
      <c r="H717" s="65"/>
    </row>
    <row r="718" spans="3:8" ht="14.25" customHeight="1" x14ac:dyDescent="0.2">
      <c r="C718" s="2"/>
      <c r="D718" s="2"/>
      <c r="F718" s="23"/>
      <c r="H718" s="65"/>
    </row>
    <row r="719" spans="3:8" ht="14.25" customHeight="1" x14ac:dyDescent="0.2">
      <c r="C719" s="2"/>
      <c r="D719" s="2"/>
      <c r="F719" s="23"/>
      <c r="H719" s="65"/>
    </row>
    <row r="720" spans="3:8" ht="14.25" customHeight="1" x14ac:dyDescent="0.2">
      <c r="C720" s="2"/>
      <c r="D720" s="2"/>
      <c r="F720" s="23"/>
      <c r="H720" s="65"/>
    </row>
    <row r="721" spans="3:8" ht="14.25" customHeight="1" x14ac:dyDescent="0.2">
      <c r="C721" s="2"/>
      <c r="D721" s="2"/>
      <c r="F721" s="23"/>
      <c r="H721" s="65"/>
    </row>
    <row r="722" spans="3:8" ht="14.25" customHeight="1" x14ac:dyDescent="0.2">
      <c r="C722" s="2"/>
      <c r="D722" s="2"/>
      <c r="F722" s="23"/>
      <c r="H722" s="65"/>
    </row>
    <row r="723" spans="3:8" ht="14.25" customHeight="1" x14ac:dyDescent="0.2">
      <c r="C723" s="2"/>
      <c r="D723" s="2"/>
      <c r="F723" s="23"/>
      <c r="H723" s="65"/>
    </row>
    <row r="724" spans="3:8" ht="14.25" customHeight="1" x14ac:dyDescent="0.2">
      <c r="C724" s="2"/>
      <c r="D724" s="2"/>
      <c r="F724" s="23"/>
      <c r="H724" s="65"/>
    </row>
    <row r="725" spans="3:8" ht="14.25" customHeight="1" x14ac:dyDescent="0.2">
      <c r="C725" s="2"/>
      <c r="D725" s="2"/>
      <c r="F725" s="23"/>
      <c r="H725" s="65"/>
    </row>
    <row r="726" spans="3:8" ht="14.25" customHeight="1" x14ac:dyDescent="0.2">
      <c r="C726" s="2"/>
      <c r="D726" s="2"/>
      <c r="F726" s="23"/>
      <c r="H726" s="65"/>
    </row>
    <row r="727" spans="3:8" ht="14.25" customHeight="1" x14ac:dyDescent="0.2">
      <c r="C727" s="2"/>
      <c r="D727" s="2"/>
      <c r="F727" s="23"/>
      <c r="H727" s="65"/>
    </row>
    <row r="728" spans="3:8" ht="14.25" customHeight="1" x14ac:dyDescent="0.2">
      <c r="C728" s="2"/>
      <c r="D728" s="2"/>
      <c r="F728" s="23"/>
      <c r="H728" s="65"/>
    </row>
    <row r="729" spans="3:8" ht="14.25" customHeight="1" x14ac:dyDescent="0.2">
      <c r="C729" s="2"/>
      <c r="D729" s="2"/>
      <c r="F729" s="23"/>
      <c r="H729" s="65"/>
    </row>
    <row r="730" spans="3:8" ht="14.25" customHeight="1" x14ac:dyDescent="0.2">
      <c r="C730" s="2"/>
      <c r="D730" s="2"/>
      <c r="F730" s="23"/>
      <c r="H730" s="65"/>
    </row>
    <row r="731" spans="3:8" ht="14.25" customHeight="1" x14ac:dyDescent="0.2">
      <c r="C731" s="2"/>
      <c r="D731" s="2"/>
      <c r="F731" s="23"/>
      <c r="H731" s="65"/>
    </row>
    <row r="732" spans="3:8" ht="14.25" customHeight="1" x14ac:dyDescent="0.2">
      <c r="C732" s="2"/>
      <c r="D732" s="2"/>
      <c r="F732" s="23"/>
      <c r="H732" s="65"/>
    </row>
    <row r="733" spans="3:8" ht="14.25" customHeight="1" x14ac:dyDescent="0.2">
      <c r="C733" s="2"/>
      <c r="D733" s="2"/>
      <c r="F733" s="23"/>
      <c r="H733" s="65"/>
    </row>
    <row r="734" spans="3:8" ht="14.25" customHeight="1" x14ac:dyDescent="0.2">
      <c r="C734" s="2"/>
      <c r="D734" s="2"/>
      <c r="F734" s="23"/>
      <c r="H734" s="65"/>
    </row>
    <row r="735" spans="3:8" ht="14.25" customHeight="1" x14ac:dyDescent="0.2">
      <c r="C735" s="2"/>
      <c r="D735" s="2"/>
      <c r="F735" s="23"/>
      <c r="H735" s="65"/>
    </row>
    <row r="736" spans="3:8" ht="14.25" customHeight="1" x14ac:dyDescent="0.2">
      <c r="C736" s="2"/>
      <c r="D736" s="2"/>
      <c r="F736" s="23"/>
      <c r="H736" s="65"/>
    </row>
    <row r="737" spans="3:8" ht="14.25" customHeight="1" x14ac:dyDescent="0.2">
      <c r="C737" s="2"/>
      <c r="D737" s="2"/>
      <c r="F737" s="23"/>
      <c r="H737" s="65"/>
    </row>
    <row r="738" spans="3:8" ht="14.25" customHeight="1" x14ac:dyDescent="0.2">
      <c r="C738" s="2"/>
      <c r="D738" s="2"/>
      <c r="F738" s="23"/>
      <c r="H738" s="65"/>
    </row>
    <row r="739" spans="3:8" ht="14.25" customHeight="1" x14ac:dyDescent="0.2">
      <c r="C739" s="2"/>
      <c r="D739" s="2"/>
      <c r="F739" s="23"/>
      <c r="H739" s="65"/>
    </row>
    <row r="740" spans="3:8" ht="14.25" customHeight="1" x14ac:dyDescent="0.2">
      <c r="C740" s="2"/>
      <c r="D740" s="2"/>
      <c r="F740" s="23"/>
      <c r="H740" s="65"/>
    </row>
    <row r="741" spans="3:8" ht="14.25" customHeight="1" x14ac:dyDescent="0.2">
      <c r="C741" s="2"/>
      <c r="D741" s="2"/>
      <c r="F741" s="23"/>
      <c r="H741" s="65"/>
    </row>
    <row r="742" spans="3:8" ht="14.25" customHeight="1" x14ac:dyDescent="0.2">
      <c r="C742" s="2"/>
      <c r="D742" s="2"/>
      <c r="F742" s="23"/>
      <c r="H742" s="65"/>
    </row>
    <row r="743" spans="3:8" ht="14.25" customHeight="1" x14ac:dyDescent="0.2">
      <c r="C743" s="2"/>
      <c r="D743" s="2"/>
      <c r="F743" s="23"/>
      <c r="H743" s="65"/>
    </row>
    <row r="744" spans="3:8" ht="14.25" customHeight="1" x14ac:dyDescent="0.2">
      <c r="C744" s="2"/>
      <c r="D744" s="2"/>
      <c r="F744" s="23"/>
      <c r="H744" s="65"/>
    </row>
    <row r="745" spans="3:8" ht="14.25" customHeight="1" x14ac:dyDescent="0.2">
      <c r="C745" s="2"/>
      <c r="D745" s="2"/>
      <c r="F745" s="23"/>
      <c r="H745" s="65"/>
    </row>
    <row r="746" spans="3:8" ht="14.25" customHeight="1" x14ac:dyDescent="0.2">
      <c r="C746" s="2"/>
      <c r="D746" s="2"/>
      <c r="F746" s="23"/>
      <c r="H746" s="65"/>
    </row>
    <row r="747" spans="3:8" ht="14.25" customHeight="1" x14ac:dyDescent="0.2">
      <c r="C747" s="2"/>
      <c r="D747" s="2"/>
      <c r="F747" s="23"/>
      <c r="H747" s="65"/>
    </row>
    <row r="748" spans="3:8" ht="14.25" customHeight="1" x14ac:dyDescent="0.2">
      <c r="C748" s="2"/>
      <c r="D748" s="2"/>
      <c r="F748" s="23"/>
      <c r="H748" s="65"/>
    </row>
    <row r="749" spans="3:8" ht="14.25" customHeight="1" x14ac:dyDescent="0.2">
      <c r="C749" s="2"/>
      <c r="D749" s="2"/>
      <c r="F749" s="23"/>
      <c r="H749" s="65"/>
    </row>
    <row r="750" spans="3:8" ht="14.25" customHeight="1" x14ac:dyDescent="0.2">
      <c r="C750" s="2"/>
      <c r="D750" s="2"/>
      <c r="F750" s="23"/>
      <c r="H750" s="65"/>
    </row>
    <row r="751" spans="3:8" ht="14.25" customHeight="1" x14ac:dyDescent="0.2">
      <c r="C751" s="2"/>
      <c r="D751" s="2"/>
      <c r="F751" s="23"/>
      <c r="H751" s="65"/>
    </row>
    <row r="752" spans="3:8" ht="14.25" customHeight="1" x14ac:dyDescent="0.2">
      <c r="C752" s="2"/>
      <c r="D752" s="2"/>
      <c r="F752" s="23"/>
      <c r="H752" s="65"/>
    </row>
    <row r="753" spans="3:8" ht="14.25" customHeight="1" x14ac:dyDescent="0.2">
      <c r="C753" s="2"/>
      <c r="D753" s="2"/>
      <c r="F753" s="23"/>
      <c r="H753" s="65"/>
    </row>
    <row r="754" spans="3:8" ht="14.25" customHeight="1" x14ac:dyDescent="0.2">
      <c r="C754" s="2"/>
      <c r="D754" s="2"/>
      <c r="F754" s="23"/>
      <c r="H754" s="65"/>
    </row>
    <row r="755" spans="3:8" ht="14.25" customHeight="1" x14ac:dyDescent="0.2">
      <c r="C755" s="2"/>
      <c r="D755" s="2"/>
      <c r="F755" s="23"/>
      <c r="H755" s="65"/>
    </row>
    <row r="756" spans="3:8" ht="14.25" customHeight="1" x14ac:dyDescent="0.2">
      <c r="C756" s="2"/>
      <c r="D756" s="2"/>
      <c r="F756" s="23"/>
      <c r="H756" s="65"/>
    </row>
    <row r="757" spans="3:8" ht="14.25" customHeight="1" x14ac:dyDescent="0.2">
      <c r="C757" s="2"/>
      <c r="D757" s="2"/>
      <c r="F757" s="23"/>
      <c r="H757" s="65"/>
    </row>
    <row r="758" spans="3:8" ht="14.25" customHeight="1" x14ac:dyDescent="0.2">
      <c r="C758" s="2"/>
      <c r="D758" s="2"/>
      <c r="F758" s="23"/>
      <c r="H758" s="65"/>
    </row>
    <row r="759" spans="3:8" ht="14.25" customHeight="1" x14ac:dyDescent="0.2">
      <c r="C759" s="2"/>
      <c r="D759" s="2"/>
      <c r="F759" s="23"/>
      <c r="H759" s="65"/>
    </row>
    <row r="760" spans="3:8" ht="14.25" customHeight="1" x14ac:dyDescent="0.2">
      <c r="C760" s="2"/>
      <c r="D760" s="2"/>
      <c r="F760" s="23"/>
      <c r="H760" s="65"/>
    </row>
    <row r="761" spans="3:8" ht="14.25" customHeight="1" x14ac:dyDescent="0.2">
      <c r="C761" s="2"/>
      <c r="D761" s="2"/>
      <c r="F761" s="23"/>
      <c r="H761" s="65"/>
    </row>
    <row r="762" spans="3:8" ht="14.25" customHeight="1" x14ac:dyDescent="0.2">
      <c r="C762" s="2"/>
      <c r="D762" s="2"/>
      <c r="F762" s="23"/>
      <c r="H762" s="65"/>
    </row>
    <row r="763" spans="3:8" ht="14.25" customHeight="1" x14ac:dyDescent="0.2">
      <c r="C763" s="2"/>
      <c r="D763" s="2"/>
      <c r="F763" s="23"/>
      <c r="H763" s="65"/>
    </row>
    <row r="764" spans="3:8" ht="14.25" customHeight="1" x14ac:dyDescent="0.2">
      <c r="C764" s="2"/>
      <c r="D764" s="2"/>
      <c r="F764" s="23"/>
      <c r="H764" s="65"/>
    </row>
    <row r="765" spans="3:8" ht="14.25" customHeight="1" x14ac:dyDescent="0.2">
      <c r="C765" s="2"/>
      <c r="D765" s="2"/>
      <c r="F765" s="23"/>
      <c r="H765" s="65"/>
    </row>
    <row r="766" spans="3:8" ht="14.25" customHeight="1" x14ac:dyDescent="0.2">
      <c r="C766" s="2"/>
      <c r="D766" s="2"/>
      <c r="F766" s="23"/>
      <c r="H766" s="65"/>
    </row>
    <row r="767" spans="3:8" ht="14.25" customHeight="1" x14ac:dyDescent="0.2">
      <c r="C767" s="2"/>
      <c r="D767" s="2"/>
      <c r="F767" s="23"/>
      <c r="H767" s="65"/>
    </row>
    <row r="768" spans="3:8" ht="14.25" customHeight="1" x14ac:dyDescent="0.2">
      <c r="C768" s="2"/>
      <c r="D768" s="2"/>
      <c r="F768" s="23"/>
      <c r="H768" s="65"/>
    </row>
    <row r="769" spans="3:8" ht="14.25" customHeight="1" x14ac:dyDescent="0.2">
      <c r="C769" s="2"/>
      <c r="D769" s="2"/>
      <c r="F769" s="23"/>
      <c r="H769" s="65"/>
    </row>
    <row r="770" spans="3:8" ht="14.25" customHeight="1" x14ac:dyDescent="0.2">
      <c r="C770" s="2"/>
      <c r="D770" s="2"/>
      <c r="F770" s="23"/>
      <c r="H770" s="65"/>
    </row>
    <row r="771" spans="3:8" ht="14.25" customHeight="1" x14ac:dyDescent="0.2">
      <c r="C771" s="2"/>
      <c r="D771" s="2"/>
      <c r="F771" s="23"/>
      <c r="H771" s="65"/>
    </row>
    <row r="772" spans="3:8" ht="14.25" customHeight="1" x14ac:dyDescent="0.2">
      <c r="C772" s="2"/>
      <c r="D772" s="2"/>
      <c r="F772" s="23"/>
      <c r="H772" s="65"/>
    </row>
    <row r="773" spans="3:8" ht="14.25" customHeight="1" x14ac:dyDescent="0.2">
      <c r="C773" s="2"/>
      <c r="D773" s="2"/>
      <c r="F773" s="23"/>
      <c r="H773" s="65"/>
    </row>
    <row r="774" spans="3:8" ht="14.25" customHeight="1" x14ac:dyDescent="0.2">
      <c r="C774" s="2"/>
      <c r="D774" s="2"/>
      <c r="F774" s="23"/>
      <c r="H774" s="65"/>
    </row>
    <row r="775" spans="3:8" ht="14.25" customHeight="1" x14ac:dyDescent="0.2">
      <c r="C775" s="2"/>
      <c r="D775" s="2"/>
      <c r="F775" s="23"/>
      <c r="H775" s="65"/>
    </row>
    <row r="776" spans="3:8" ht="14.25" customHeight="1" x14ac:dyDescent="0.2">
      <c r="C776" s="2"/>
      <c r="D776" s="2"/>
      <c r="F776" s="23"/>
      <c r="H776" s="65"/>
    </row>
    <row r="777" spans="3:8" ht="14.25" customHeight="1" x14ac:dyDescent="0.2">
      <c r="C777" s="2"/>
      <c r="D777" s="2"/>
      <c r="F777" s="23"/>
      <c r="H777" s="65"/>
    </row>
    <row r="778" spans="3:8" ht="14.25" customHeight="1" x14ac:dyDescent="0.2">
      <c r="C778" s="2"/>
      <c r="D778" s="2"/>
      <c r="F778" s="23"/>
      <c r="H778" s="65"/>
    </row>
    <row r="779" spans="3:8" ht="14.25" customHeight="1" x14ac:dyDescent="0.2">
      <c r="C779" s="2"/>
      <c r="D779" s="2"/>
      <c r="F779" s="23"/>
      <c r="H779" s="65"/>
    </row>
    <row r="780" spans="3:8" ht="14.25" customHeight="1" x14ac:dyDescent="0.2">
      <c r="C780" s="2"/>
      <c r="D780" s="2"/>
      <c r="F780" s="23"/>
      <c r="H780" s="65"/>
    </row>
    <row r="781" spans="3:8" ht="14.25" customHeight="1" x14ac:dyDescent="0.2">
      <c r="C781" s="2"/>
      <c r="D781" s="2"/>
      <c r="F781" s="23"/>
      <c r="H781" s="65"/>
    </row>
    <row r="782" spans="3:8" ht="14.25" customHeight="1" x14ac:dyDescent="0.2">
      <c r="C782" s="2"/>
      <c r="D782" s="2"/>
      <c r="F782" s="23"/>
      <c r="H782" s="65"/>
    </row>
    <row r="783" spans="3:8" ht="14.25" customHeight="1" x14ac:dyDescent="0.2">
      <c r="C783" s="2"/>
      <c r="D783" s="2"/>
      <c r="F783" s="23"/>
      <c r="H783" s="65"/>
    </row>
    <row r="784" spans="3:8" ht="14.25" customHeight="1" x14ac:dyDescent="0.2">
      <c r="C784" s="2"/>
      <c r="D784" s="2"/>
      <c r="F784" s="23"/>
      <c r="H784" s="65"/>
    </row>
    <row r="785" spans="3:8" ht="14.25" customHeight="1" x14ac:dyDescent="0.2">
      <c r="C785" s="2"/>
      <c r="D785" s="2"/>
      <c r="F785" s="23"/>
      <c r="H785" s="65"/>
    </row>
    <row r="786" spans="3:8" ht="14.25" customHeight="1" x14ac:dyDescent="0.2">
      <c r="C786" s="2"/>
      <c r="D786" s="2"/>
      <c r="F786" s="23"/>
      <c r="H786" s="65"/>
    </row>
    <row r="787" spans="3:8" ht="14.25" customHeight="1" x14ac:dyDescent="0.2">
      <c r="C787" s="2"/>
      <c r="D787" s="2"/>
      <c r="F787" s="23"/>
      <c r="H787" s="65"/>
    </row>
    <row r="788" spans="3:8" ht="14.25" customHeight="1" x14ac:dyDescent="0.2">
      <c r="C788" s="2"/>
      <c r="D788" s="2"/>
      <c r="F788" s="23"/>
      <c r="H788" s="65"/>
    </row>
    <row r="789" spans="3:8" ht="14.25" customHeight="1" x14ac:dyDescent="0.2">
      <c r="C789" s="2"/>
      <c r="D789" s="2"/>
      <c r="F789" s="23"/>
      <c r="H789" s="65"/>
    </row>
    <row r="790" spans="3:8" ht="14.25" customHeight="1" x14ac:dyDescent="0.2">
      <c r="C790" s="2"/>
      <c r="D790" s="2"/>
      <c r="F790" s="23"/>
      <c r="H790" s="65"/>
    </row>
    <row r="791" spans="3:8" ht="14.25" customHeight="1" x14ac:dyDescent="0.2">
      <c r="C791" s="2"/>
      <c r="D791" s="2"/>
      <c r="F791" s="23"/>
      <c r="H791" s="65"/>
    </row>
    <row r="792" spans="3:8" ht="14.25" customHeight="1" x14ac:dyDescent="0.2">
      <c r="C792" s="2"/>
      <c r="D792" s="2"/>
      <c r="F792" s="23"/>
      <c r="H792" s="65"/>
    </row>
    <row r="793" spans="3:8" ht="14.25" customHeight="1" x14ac:dyDescent="0.2">
      <c r="C793" s="2"/>
      <c r="D793" s="2"/>
      <c r="F793" s="23"/>
      <c r="H793" s="65"/>
    </row>
    <row r="794" spans="3:8" ht="14.25" customHeight="1" x14ac:dyDescent="0.2">
      <c r="C794" s="2"/>
      <c r="D794" s="2"/>
      <c r="F794" s="23"/>
      <c r="H794" s="65"/>
    </row>
    <row r="795" spans="3:8" ht="14.25" customHeight="1" x14ac:dyDescent="0.2">
      <c r="C795" s="2"/>
      <c r="D795" s="2"/>
      <c r="F795" s="23"/>
      <c r="H795" s="65"/>
    </row>
    <row r="796" spans="3:8" ht="14.25" customHeight="1" x14ac:dyDescent="0.2">
      <c r="C796" s="2"/>
      <c r="D796" s="2"/>
      <c r="F796" s="23"/>
      <c r="H796" s="65"/>
    </row>
    <row r="797" spans="3:8" ht="14.25" customHeight="1" x14ac:dyDescent="0.2">
      <c r="C797" s="2"/>
      <c r="D797" s="2"/>
      <c r="F797" s="23"/>
      <c r="H797" s="65"/>
    </row>
    <row r="798" spans="3:8" ht="14.25" customHeight="1" x14ac:dyDescent="0.2">
      <c r="C798" s="2"/>
      <c r="D798" s="2"/>
      <c r="F798" s="23"/>
      <c r="H798" s="65"/>
    </row>
    <row r="799" spans="3:8" ht="14.25" customHeight="1" x14ac:dyDescent="0.2">
      <c r="C799" s="2"/>
      <c r="D799" s="2"/>
      <c r="F799" s="23"/>
      <c r="H799" s="65"/>
    </row>
    <row r="800" spans="3:8" ht="14.25" customHeight="1" x14ac:dyDescent="0.2">
      <c r="C800" s="2"/>
      <c r="D800" s="2"/>
      <c r="F800" s="23"/>
      <c r="H800" s="65"/>
    </row>
    <row r="801" spans="3:8" ht="14.25" customHeight="1" x14ac:dyDescent="0.2">
      <c r="C801" s="2"/>
      <c r="D801" s="2"/>
      <c r="F801" s="23"/>
      <c r="H801" s="65"/>
    </row>
    <row r="802" spans="3:8" ht="14.25" customHeight="1" x14ac:dyDescent="0.2">
      <c r="C802" s="2"/>
      <c r="D802" s="2"/>
      <c r="F802" s="23"/>
      <c r="H802" s="65"/>
    </row>
    <row r="803" spans="3:8" ht="14.25" customHeight="1" x14ac:dyDescent="0.2">
      <c r="C803" s="2"/>
      <c r="D803" s="2"/>
      <c r="F803" s="23"/>
      <c r="H803" s="65"/>
    </row>
    <row r="804" spans="3:8" ht="14.25" customHeight="1" x14ac:dyDescent="0.2">
      <c r="C804" s="2"/>
      <c r="D804" s="2"/>
      <c r="F804" s="23"/>
      <c r="H804" s="65"/>
    </row>
    <row r="805" spans="3:8" ht="14.25" customHeight="1" x14ac:dyDescent="0.2">
      <c r="C805" s="2"/>
      <c r="D805" s="2"/>
      <c r="F805" s="23"/>
      <c r="H805" s="65"/>
    </row>
    <row r="806" spans="3:8" ht="14.25" customHeight="1" x14ac:dyDescent="0.2">
      <c r="C806" s="2"/>
      <c r="D806" s="2"/>
      <c r="F806" s="23"/>
      <c r="H806" s="65"/>
    </row>
    <row r="807" spans="3:8" ht="14.25" customHeight="1" x14ac:dyDescent="0.2">
      <c r="C807" s="2"/>
      <c r="D807" s="2"/>
      <c r="F807" s="23"/>
      <c r="H807" s="65"/>
    </row>
    <row r="808" spans="3:8" ht="14.25" customHeight="1" x14ac:dyDescent="0.2">
      <c r="C808" s="2"/>
      <c r="D808" s="2"/>
      <c r="F808" s="23"/>
      <c r="H808" s="65"/>
    </row>
    <row r="809" spans="3:8" ht="14.25" customHeight="1" x14ac:dyDescent="0.2">
      <c r="C809" s="2"/>
      <c r="D809" s="2"/>
      <c r="F809" s="23"/>
      <c r="H809" s="65"/>
    </row>
    <row r="810" spans="3:8" ht="14.25" customHeight="1" x14ac:dyDescent="0.2">
      <c r="C810" s="2"/>
      <c r="D810" s="2"/>
      <c r="F810" s="23"/>
      <c r="H810" s="65"/>
    </row>
    <row r="811" spans="3:8" ht="14.25" customHeight="1" x14ac:dyDescent="0.2">
      <c r="C811" s="2"/>
      <c r="D811" s="2"/>
      <c r="F811" s="23"/>
      <c r="H811" s="65"/>
    </row>
    <row r="812" spans="3:8" ht="14.25" customHeight="1" x14ac:dyDescent="0.2">
      <c r="C812" s="2"/>
      <c r="D812" s="2"/>
      <c r="F812" s="23"/>
      <c r="H812" s="65"/>
    </row>
    <row r="813" spans="3:8" ht="14.25" customHeight="1" x14ac:dyDescent="0.2">
      <c r="C813" s="2"/>
      <c r="D813" s="2"/>
      <c r="F813" s="23"/>
      <c r="H813" s="65"/>
    </row>
    <row r="814" spans="3:8" ht="14.25" customHeight="1" x14ac:dyDescent="0.2">
      <c r="C814" s="2"/>
      <c r="D814" s="2"/>
      <c r="F814" s="23"/>
      <c r="H814" s="65"/>
    </row>
    <row r="815" spans="3:8" ht="14.25" customHeight="1" x14ac:dyDescent="0.2">
      <c r="C815" s="2"/>
      <c r="D815" s="2"/>
      <c r="F815" s="23"/>
      <c r="H815" s="65"/>
    </row>
    <row r="816" spans="3:8" ht="14.25" customHeight="1" x14ac:dyDescent="0.2">
      <c r="C816" s="2"/>
      <c r="D816" s="2"/>
      <c r="F816" s="23"/>
      <c r="H816" s="65"/>
    </row>
    <row r="817" spans="3:8" ht="14.25" customHeight="1" x14ac:dyDescent="0.2">
      <c r="C817" s="2"/>
      <c r="D817" s="2"/>
      <c r="F817" s="23"/>
      <c r="H817" s="65"/>
    </row>
    <row r="818" spans="3:8" ht="14.25" customHeight="1" x14ac:dyDescent="0.2">
      <c r="C818" s="2"/>
      <c r="D818" s="2"/>
      <c r="F818" s="23"/>
      <c r="H818" s="65"/>
    </row>
    <row r="819" spans="3:8" ht="14.25" customHeight="1" x14ac:dyDescent="0.2">
      <c r="C819" s="2"/>
      <c r="D819" s="2"/>
      <c r="F819" s="23"/>
      <c r="H819" s="65"/>
    </row>
    <row r="820" spans="3:8" ht="14.25" customHeight="1" x14ac:dyDescent="0.2">
      <c r="C820" s="2"/>
      <c r="D820" s="2"/>
      <c r="F820" s="23"/>
      <c r="H820" s="65"/>
    </row>
    <row r="821" spans="3:8" ht="14.25" customHeight="1" x14ac:dyDescent="0.2">
      <c r="C821" s="2"/>
      <c r="D821" s="2"/>
      <c r="F821" s="23"/>
      <c r="H821" s="65"/>
    </row>
    <row r="822" spans="3:8" ht="14.25" customHeight="1" x14ac:dyDescent="0.2">
      <c r="C822" s="2"/>
      <c r="D822" s="2"/>
      <c r="F822" s="23"/>
      <c r="H822" s="65"/>
    </row>
    <row r="823" spans="3:8" ht="14.25" customHeight="1" x14ac:dyDescent="0.2">
      <c r="C823" s="2"/>
      <c r="D823" s="2"/>
      <c r="F823" s="23"/>
      <c r="H823" s="65"/>
    </row>
    <row r="824" spans="3:8" ht="14.25" customHeight="1" x14ac:dyDescent="0.2">
      <c r="C824" s="2"/>
      <c r="D824" s="2"/>
      <c r="F824" s="23"/>
      <c r="H824" s="65"/>
    </row>
    <row r="825" spans="3:8" ht="14.25" customHeight="1" x14ac:dyDescent="0.2">
      <c r="C825" s="2"/>
      <c r="D825" s="2"/>
      <c r="F825" s="23"/>
      <c r="H825" s="65"/>
    </row>
    <row r="826" spans="3:8" ht="14.25" customHeight="1" x14ac:dyDescent="0.2">
      <c r="C826" s="2"/>
      <c r="D826" s="2"/>
      <c r="F826" s="23"/>
      <c r="H826" s="65"/>
    </row>
    <row r="827" spans="3:8" ht="14.25" customHeight="1" x14ac:dyDescent="0.2">
      <c r="C827" s="2"/>
      <c r="D827" s="2"/>
      <c r="F827" s="23"/>
      <c r="H827" s="65"/>
    </row>
    <row r="828" spans="3:8" ht="14.25" customHeight="1" x14ac:dyDescent="0.2">
      <c r="C828" s="2"/>
      <c r="D828" s="2"/>
      <c r="F828" s="23"/>
      <c r="H828" s="65"/>
    </row>
    <row r="829" spans="3:8" ht="14.25" customHeight="1" x14ac:dyDescent="0.2">
      <c r="C829" s="2"/>
      <c r="D829" s="2"/>
      <c r="F829" s="23"/>
      <c r="H829" s="65"/>
    </row>
    <row r="830" spans="3:8" ht="14.25" customHeight="1" x14ac:dyDescent="0.2">
      <c r="C830" s="2"/>
      <c r="D830" s="2"/>
      <c r="F830" s="23"/>
      <c r="H830" s="65"/>
    </row>
    <row r="831" spans="3:8" ht="14.25" customHeight="1" x14ac:dyDescent="0.2">
      <c r="C831" s="2"/>
      <c r="D831" s="2"/>
      <c r="F831" s="23"/>
      <c r="H831" s="65"/>
    </row>
    <row r="832" spans="3:8" ht="14.25" customHeight="1" x14ac:dyDescent="0.2">
      <c r="C832" s="2"/>
      <c r="D832" s="2"/>
      <c r="F832" s="23"/>
      <c r="H832" s="65"/>
    </row>
    <row r="833" spans="3:8" ht="14.25" customHeight="1" x14ac:dyDescent="0.2">
      <c r="C833" s="2"/>
      <c r="D833" s="2"/>
      <c r="F833" s="23"/>
      <c r="H833" s="65"/>
    </row>
    <row r="834" spans="3:8" ht="14.25" customHeight="1" x14ac:dyDescent="0.2">
      <c r="C834" s="2"/>
      <c r="D834" s="2"/>
      <c r="F834" s="23"/>
      <c r="H834" s="65"/>
    </row>
    <row r="835" spans="3:8" ht="14.25" customHeight="1" x14ac:dyDescent="0.2">
      <c r="C835" s="2"/>
      <c r="D835" s="2"/>
      <c r="F835" s="23"/>
      <c r="H835" s="65"/>
    </row>
    <row r="836" spans="3:8" ht="14.25" customHeight="1" x14ac:dyDescent="0.2">
      <c r="C836" s="2"/>
      <c r="D836" s="2"/>
      <c r="F836" s="23"/>
      <c r="H836" s="65"/>
    </row>
    <row r="837" spans="3:8" ht="14.25" customHeight="1" x14ac:dyDescent="0.2">
      <c r="C837" s="2"/>
      <c r="D837" s="2"/>
      <c r="F837" s="23"/>
      <c r="H837" s="65"/>
    </row>
    <row r="838" spans="3:8" ht="14.25" customHeight="1" x14ac:dyDescent="0.2">
      <c r="C838" s="2"/>
      <c r="D838" s="2"/>
      <c r="F838" s="23"/>
      <c r="H838" s="65"/>
    </row>
    <row r="839" spans="3:8" ht="14.25" customHeight="1" x14ac:dyDescent="0.2">
      <c r="C839" s="2"/>
      <c r="D839" s="2"/>
      <c r="F839" s="23"/>
      <c r="H839" s="65"/>
    </row>
    <row r="840" spans="3:8" ht="14.25" customHeight="1" x14ac:dyDescent="0.2">
      <c r="C840" s="2"/>
      <c r="D840" s="2"/>
      <c r="F840" s="23"/>
      <c r="H840" s="65"/>
    </row>
    <row r="841" spans="3:8" ht="14.25" customHeight="1" x14ac:dyDescent="0.2">
      <c r="C841" s="2"/>
      <c r="D841" s="2"/>
      <c r="F841" s="23"/>
      <c r="H841" s="65"/>
    </row>
    <row r="842" spans="3:8" ht="14.25" customHeight="1" x14ac:dyDescent="0.2">
      <c r="C842" s="2"/>
      <c r="D842" s="2"/>
      <c r="F842" s="23"/>
      <c r="H842" s="65"/>
    </row>
    <row r="843" spans="3:8" ht="14.25" customHeight="1" x14ac:dyDescent="0.2">
      <c r="C843" s="2"/>
      <c r="D843" s="2"/>
      <c r="F843" s="23"/>
      <c r="H843" s="65"/>
    </row>
    <row r="844" spans="3:8" ht="14.25" customHeight="1" x14ac:dyDescent="0.2">
      <c r="C844" s="2"/>
      <c r="D844" s="2"/>
      <c r="F844" s="23"/>
      <c r="H844" s="65"/>
    </row>
    <row r="845" spans="3:8" ht="14.25" customHeight="1" x14ac:dyDescent="0.2">
      <c r="C845" s="2"/>
      <c r="D845" s="2"/>
      <c r="F845" s="23"/>
      <c r="H845" s="65"/>
    </row>
    <row r="846" spans="3:8" ht="14.25" customHeight="1" x14ac:dyDescent="0.2">
      <c r="C846" s="2"/>
      <c r="D846" s="2"/>
      <c r="F846" s="23"/>
      <c r="H846" s="65"/>
    </row>
    <row r="847" spans="3:8" ht="14.25" customHeight="1" x14ac:dyDescent="0.2">
      <c r="C847" s="2"/>
      <c r="D847" s="2"/>
      <c r="F847" s="23"/>
      <c r="H847" s="65"/>
    </row>
    <row r="848" spans="3:8" ht="14.25" customHeight="1" x14ac:dyDescent="0.2">
      <c r="C848" s="2"/>
      <c r="D848" s="2"/>
      <c r="F848" s="23"/>
      <c r="H848" s="65"/>
    </row>
    <row r="849" spans="3:8" ht="14.25" customHeight="1" x14ac:dyDescent="0.2">
      <c r="C849" s="2"/>
      <c r="D849" s="2"/>
      <c r="F849" s="23"/>
      <c r="H849" s="65"/>
    </row>
    <row r="850" spans="3:8" ht="14.25" customHeight="1" x14ac:dyDescent="0.2">
      <c r="C850" s="2"/>
      <c r="D850" s="2"/>
      <c r="F850" s="23"/>
      <c r="H850" s="65"/>
    </row>
    <row r="851" spans="3:8" ht="14.25" customHeight="1" x14ac:dyDescent="0.2">
      <c r="C851" s="2"/>
      <c r="D851" s="2"/>
      <c r="F851" s="23"/>
      <c r="H851" s="65"/>
    </row>
    <row r="852" spans="3:8" ht="14.25" customHeight="1" x14ac:dyDescent="0.2">
      <c r="C852" s="2"/>
      <c r="D852" s="2"/>
      <c r="F852" s="23"/>
      <c r="H852" s="65"/>
    </row>
    <row r="853" spans="3:8" ht="14.25" customHeight="1" x14ac:dyDescent="0.2">
      <c r="C853" s="2"/>
      <c r="D853" s="2"/>
      <c r="F853" s="23"/>
      <c r="H853" s="65"/>
    </row>
    <row r="854" spans="3:8" ht="14.25" customHeight="1" x14ac:dyDescent="0.2">
      <c r="C854" s="2"/>
      <c r="D854" s="2"/>
      <c r="F854" s="23"/>
      <c r="H854" s="65"/>
    </row>
    <row r="855" spans="3:8" ht="14.25" customHeight="1" x14ac:dyDescent="0.2">
      <c r="C855" s="2"/>
      <c r="D855" s="2"/>
      <c r="F855" s="23"/>
      <c r="H855" s="65"/>
    </row>
    <row r="856" spans="3:8" ht="14.25" customHeight="1" x14ac:dyDescent="0.2">
      <c r="C856" s="2"/>
      <c r="D856" s="2"/>
      <c r="F856" s="23"/>
      <c r="H856" s="65"/>
    </row>
    <row r="857" spans="3:8" ht="14.25" customHeight="1" x14ac:dyDescent="0.2">
      <c r="C857" s="2"/>
      <c r="D857" s="2"/>
      <c r="F857" s="23"/>
      <c r="H857" s="65"/>
    </row>
    <row r="858" spans="3:8" ht="14.25" customHeight="1" x14ac:dyDescent="0.2">
      <c r="C858" s="2"/>
      <c r="D858" s="2"/>
      <c r="F858" s="23"/>
      <c r="H858" s="65"/>
    </row>
    <row r="859" spans="3:8" ht="14.25" customHeight="1" x14ac:dyDescent="0.2">
      <c r="C859" s="2"/>
      <c r="D859" s="2"/>
      <c r="F859" s="23"/>
      <c r="H859" s="65"/>
    </row>
    <row r="860" spans="3:8" ht="14.25" customHeight="1" x14ac:dyDescent="0.2">
      <c r="C860" s="2"/>
      <c r="D860" s="2"/>
      <c r="F860" s="23"/>
      <c r="H860" s="65"/>
    </row>
    <row r="861" spans="3:8" ht="14.25" customHeight="1" x14ac:dyDescent="0.2">
      <c r="C861" s="2"/>
      <c r="D861" s="2"/>
      <c r="F861" s="23"/>
      <c r="H861" s="65"/>
    </row>
    <row r="862" spans="3:8" ht="14.25" customHeight="1" x14ac:dyDescent="0.2">
      <c r="C862" s="2"/>
      <c r="D862" s="2"/>
      <c r="F862" s="23"/>
      <c r="H862" s="65"/>
    </row>
    <row r="863" spans="3:8" ht="14.25" customHeight="1" x14ac:dyDescent="0.2">
      <c r="C863" s="2"/>
      <c r="D863" s="2"/>
      <c r="F863" s="23"/>
      <c r="H863" s="65"/>
    </row>
    <row r="864" spans="3:8" ht="14.25" customHeight="1" x14ac:dyDescent="0.2">
      <c r="C864" s="2"/>
      <c r="D864" s="2"/>
      <c r="F864" s="23"/>
      <c r="H864" s="65"/>
    </row>
    <row r="865" spans="3:8" ht="14.25" customHeight="1" x14ac:dyDescent="0.2">
      <c r="C865" s="2"/>
      <c r="D865" s="2"/>
      <c r="F865" s="23"/>
      <c r="H865" s="65"/>
    </row>
    <row r="866" spans="3:8" ht="14.25" customHeight="1" x14ac:dyDescent="0.2">
      <c r="C866" s="2"/>
      <c r="D866" s="2"/>
      <c r="F866" s="23"/>
      <c r="H866" s="65"/>
    </row>
    <row r="867" spans="3:8" ht="14.25" customHeight="1" x14ac:dyDescent="0.2">
      <c r="C867" s="2"/>
      <c r="D867" s="2"/>
      <c r="F867" s="23"/>
      <c r="H867" s="65"/>
    </row>
    <row r="868" spans="3:8" ht="14.25" customHeight="1" x14ac:dyDescent="0.2">
      <c r="C868" s="2"/>
      <c r="D868" s="2"/>
      <c r="F868" s="23"/>
      <c r="H868" s="65"/>
    </row>
    <row r="869" spans="3:8" ht="14.25" customHeight="1" x14ac:dyDescent="0.2">
      <c r="C869" s="2"/>
      <c r="D869" s="2"/>
      <c r="F869" s="23"/>
      <c r="H869" s="65"/>
    </row>
    <row r="870" spans="3:8" ht="14.25" customHeight="1" x14ac:dyDescent="0.2">
      <c r="C870" s="2"/>
      <c r="D870" s="2"/>
      <c r="F870" s="23"/>
      <c r="H870" s="65"/>
    </row>
    <row r="871" spans="3:8" ht="14.25" customHeight="1" x14ac:dyDescent="0.2">
      <c r="C871" s="2"/>
      <c r="D871" s="2"/>
      <c r="F871" s="23"/>
      <c r="H871" s="65"/>
    </row>
    <row r="872" spans="3:8" ht="14.25" customHeight="1" x14ac:dyDescent="0.2">
      <c r="C872" s="2"/>
      <c r="D872" s="2"/>
      <c r="F872" s="23"/>
      <c r="H872" s="65"/>
    </row>
    <row r="873" spans="3:8" ht="14.25" customHeight="1" x14ac:dyDescent="0.2">
      <c r="C873" s="2"/>
      <c r="D873" s="2"/>
      <c r="F873" s="23"/>
      <c r="H873" s="65"/>
    </row>
    <row r="874" spans="3:8" ht="14.25" customHeight="1" x14ac:dyDescent="0.2">
      <c r="C874" s="2"/>
      <c r="D874" s="2"/>
      <c r="F874" s="23"/>
      <c r="H874" s="65"/>
    </row>
    <row r="875" spans="3:8" ht="14.25" customHeight="1" x14ac:dyDescent="0.2">
      <c r="C875" s="2"/>
      <c r="D875" s="2"/>
      <c r="F875" s="23"/>
      <c r="H875" s="65"/>
    </row>
    <row r="876" spans="3:8" ht="14.25" customHeight="1" x14ac:dyDescent="0.2">
      <c r="C876" s="2"/>
      <c r="D876" s="2"/>
      <c r="F876" s="23"/>
      <c r="H876" s="65"/>
    </row>
    <row r="877" spans="3:8" ht="14.25" customHeight="1" x14ac:dyDescent="0.2">
      <c r="C877" s="2"/>
      <c r="D877" s="2"/>
      <c r="F877" s="23"/>
      <c r="H877" s="65"/>
    </row>
    <row r="878" spans="3:8" ht="14.25" customHeight="1" x14ac:dyDescent="0.2">
      <c r="C878" s="2"/>
      <c r="D878" s="2"/>
      <c r="F878" s="23"/>
      <c r="H878" s="65"/>
    </row>
    <row r="879" spans="3:8" ht="14.25" customHeight="1" x14ac:dyDescent="0.2">
      <c r="C879" s="2"/>
      <c r="D879" s="2"/>
      <c r="F879" s="23"/>
      <c r="H879" s="65"/>
    </row>
    <row r="880" spans="3:8" ht="14.25" customHeight="1" x14ac:dyDescent="0.2">
      <c r="C880" s="2"/>
      <c r="D880" s="2"/>
      <c r="F880" s="23"/>
      <c r="H880" s="65"/>
    </row>
    <row r="881" spans="3:8" ht="14.25" customHeight="1" x14ac:dyDescent="0.2">
      <c r="C881" s="2"/>
      <c r="D881" s="2"/>
      <c r="F881" s="23"/>
      <c r="H881" s="65"/>
    </row>
    <row r="882" spans="3:8" ht="14.25" customHeight="1" x14ac:dyDescent="0.2">
      <c r="C882" s="2"/>
      <c r="D882" s="2"/>
      <c r="F882" s="23"/>
      <c r="H882" s="65"/>
    </row>
    <row r="883" spans="3:8" ht="14.25" customHeight="1" x14ac:dyDescent="0.2">
      <c r="C883" s="2"/>
      <c r="D883" s="2"/>
      <c r="F883" s="23"/>
      <c r="H883" s="65"/>
    </row>
    <row r="884" spans="3:8" ht="14.25" customHeight="1" x14ac:dyDescent="0.2">
      <c r="C884" s="2"/>
      <c r="D884" s="2"/>
      <c r="F884" s="23"/>
      <c r="H884" s="65"/>
    </row>
    <row r="885" spans="3:8" ht="14.25" customHeight="1" x14ac:dyDescent="0.2">
      <c r="C885" s="2"/>
      <c r="D885" s="2"/>
      <c r="F885" s="23"/>
      <c r="H885" s="65"/>
    </row>
    <row r="886" spans="3:8" ht="14.25" customHeight="1" x14ac:dyDescent="0.2">
      <c r="C886" s="2"/>
      <c r="D886" s="2"/>
      <c r="F886" s="23"/>
      <c r="H886" s="65"/>
    </row>
    <row r="887" spans="3:8" ht="14.25" customHeight="1" x14ac:dyDescent="0.2">
      <c r="C887" s="2"/>
      <c r="D887" s="2"/>
      <c r="F887" s="23"/>
      <c r="H887" s="65"/>
    </row>
    <row r="888" spans="3:8" ht="14.25" customHeight="1" x14ac:dyDescent="0.2">
      <c r="C888" s="2"/>
      <c r="D888" s="2"/>
      <c r="F888" s="23"/>
      <c r="H888" s="65"/>
    </row>
    <row r="889" spans="3:8" ht="14.25" customHeight="1" x14ac:dyDescent="0.2">
      <c r="C889" s="2"/>
      <c r="D889" s="2"/>
      <c r="F889" s="23"/>
      <c r="H889" s="65"/>
    </row>
    <row r="890" spans="3:8" ht="14.25" customHeight="1" x14ac:dyDescent="0.2">
      <c r="C890" s="2"/>
      <c r="D890" s="2"/>
      <c r="F890" s="23"/>
      <c r="H890" s="65"/>
    </row>
    <row r="891" spans="3:8" ht="14.25" customHeight="1" x14ac:dyDescent="0.2">
      <c r="C891" s="2"/>
      <c r="D891" s="2"/>
      <c r="F891" s="23"/>
      <c r="H891" s="65"/>
    </row>
    <row r="892" spans="3:8" ht="14.25" customHeight="1" x14ac:dyDescent="0.2">
      <c r="C892" s="2"/>
      <c r="D892" s="2"/>
      <c r="F892" s="23"/>
      <c r="H892" s="65"/>
    </row>
    <row r="893" spans="3:8" ht="14.25" customHeight="1" x14ac:dyDescent="0.2">
      <c r="C893" s="2"/>
      <c r="D893" s="2"/>
      <c r="F893" s="23"/>
      <c r="H893" s="65"/>
    </row>
    <row r="894" spans="3:8" ht="14.25" customHeight="1" x14ac:dyDescent="0.2">
      <c r="C894" s="2"/>
      <c r="D894" s="2"/>
      <c r="F894" s="23"/>
      <c r="H894" s="65"/>
    </row>
    <row r="895" spans="3:8" ht="14.25" customHeight="1" x14ac:dyDescent="0.2">
      <c r="C895" s="2"/>
      <c r="D895" s="2"/>
      <c r="F895" s="23"/>
      <c r="H895" s="65"/>
    </row>
    <row r="896" spans="3:8" ht="14.25" customHeight="1" x14ac:dyDescent="0.2">
      <c r="C896" s="2"/>
      <c r="D896" s="2"/>
      <c r="F896" s="23"/>
      <c r="H896" s="65"/>
    </row>
    <row r="897" spans="3:8" ht="14.25" customHeight="1" x14ac:dyDescent="0.2">
      <c r="C897" s="2"/>
      <c r="D897" s="2"/>
      <c r="F897" s="23"/>
      <c r="H897" s="65"/>
    </row>
    <row r="898" spans="3:8" ht="14.25" customHeight="1" x14ac:dyDescent="0.2">
      <c r="C898" s="2"/>
      <c r="D898" s="2"/>
      <c r="F898" s="23"/>
      <c r="H898" s="65"/>
    </row>
    <row r="899" spans="3:8" ht="14.25" customHeight="1" x14ac:dyDescent="0.2">
      <c r="C899" s="2"/>
      <c r="D899" s="2"/>
      <c r="F899" s="23"/>
      <c r="H899" s="65"/>
    </row>
    <row r="900" spans="3:8" ht="14.25" customHeight="1" x14ac:dyDescent="0.2">
      <c r="C900" s="2"/>
      <c r="D900" s="2"/>
      <c r="F900" s="23"/>
      <c r="H900" s="65"/>
    </row>
    <row r="901" spans="3:8" ht="14.25" customHeight="1" x14ac:dyDescent="0.2">
      <c r="C901" s="2"/>
      <c r="D901" s="2"/>
      <c r="F901" s="23"/>
      <c r="H901" s="65"/>
    </row>
    <row r="902" spans="3:8" ht="14.25" customHeight="1" x14ac:dyDescent="0.2">
      <c r="C902" s="2"/>
      <c r="D902" s="2"/>
      <c r="F902" s="23"/>
      <c r="H902" s="65"/>
    </row>
    <row r="903" spans="3:8" ht="14.25" customHeight="1" x14ac:dyDescent="0.2">
      <c r="C903" s="2"/>
      <c r="D903" s="2"/>
      <c r="F903" s="23"/>
      <c r="H903" s="65"/>
    </row>
    <row r="904" spans="3:8" ht="14.25" customHeight="1" x14ac:dyDescent="0.2">
      <c r="C904" s="2"/>
      <c r="D904" s="2"/>
      <c r="F904" s="23"/>
      <c r="H904" s="65"/>
    </row>
    <row r="905" spans="3:8" ht="14.25" customHeight="1" x14ac:dyDescent="0.2">
      <c r="C905" s="2"/>
      <c r="D905" s="2"/>
      <c r="F905" s="23"/>
      <c r="H905" s="65"/>
    </row>
    <row r="906" spans="3:8" ht="14.25" customHeight="1" x14ac:dyDescent="0.2">
      <c r="C906" s="2"/>
      <c r="D906" s="2"/>
      <c r="F906" s="23"/>
      <c r="H906" s="65"/>
    </row>
    <row r="907" spans="3:8" ht="14.25" customHeight="1" x14ac:dyDescent="0.2">
      <c r="C907" s="2"/>
      <c r="D907" s="2"/>
      <c r="F907" s="23"/>
      <c r="H907" s="65"/>
    </row>
    <row r="908" spans="3:8" ht="14.25" customHeight="1" x14ac:dyDescent="0.2">
      <c r="C908" s="2"/>
      <c r="D908" s="2"/>
      <c r="F908" s="23"/>
      <c r="H908" s="65"/>
    </row>
    <row r="909" spans="3:8" ht="14.25" customHeight="1" x14ac:dyDescent="0.2">
      <c r="C909" s="2"/>
      <c r="D909" s="2"/>
      <c r="F909" s="23"/>
      <c r="H909" s="65"/>
    </row>
    <row r="910" spans="3:8" ht="14.25" customHeight="1" x14ac:dyDescent="0.2">
      <c r="C910" s="2"/>
      <c r="D910" s="2"/>
      <c r="F910" s="23"/>
      <c r="H910" s="65"/>
    </row>
    <row r="911" spans="3:8" ht="14.25" customHeight="1" x14ac:dyDescent="0.2">
      <c r="C911" s="2"/>
      <c r="D911" s="2"/>
      <c r="F911" s="23"/>
      <c r="H911" s="65"/>
    </row>
    <row r="912" spans="3:8" ht="14.25" customHeight="1" x14ac:dyDescent="0.2">
      <c r="C912" s="2"/>
      <c r="D912" s="2"/>
      <c r="F912" s="23"/>
      <c r="H912" s="65"/>
    </row>
    <row r="913" spans="3:8" ht="14.25" customHeight="1" x14ac:dyDescent="0.2">
      <c r="C913" s="2"/>
      <c r="D913" s="2"/>
      <c r="F913" s="23"/>
      <c r="H913" s="65"/>
    </row>
    <row r="914" spans="3:8" ht="14.25" customHeight="1" x14ac:dyDescent="0.2">
      <c r="C914" s="2"/>
      <c r="D914" s="2"/>
      <c r="F914" s="23"/>
      <c r="H914" s="65"/>
    </row>
    <row r="915" spans="3:8" ht="14.25" customHeight="1" x14ac:dyDescent="0.2">
      <c r="C915" s="2"/>
      <c r="D915" s="2"/>
      <c r="F915" s="23"/>
      <c r="H915" s="65"/>
    </row>
    <row r="916" spans="3:8" ht="14.25" customHeight="1" x14ac:dyDescent="0.2">
      <c r="C916" s="2"/>
      <c r="D916" s="2"/>
      <c r="F916" s="23"/>
      <c r="H916" s="65"/>
    </row>
    <row r="917" spans="3:8" ht="14.25" customHeight="1" x14ac:dyDescent="0.2">
      <c r="C917" s="2"/>
      <c r="D917" s="2"/>
      <c r="F917" s="23"/>
      <c r="H917" s="65"/>
    </row>
    <row r="918" spans="3:8" ht="14.25" customHeight="1" x14ac:dyDescent="0.2">
      <c r="C918" s="2"/>
      <c r="D918" s="2"/>
      <c r="F918" s="23"/>
      <c r="H918" s="65"/>
    </row>
    <row r="919" spans="3:8" ht="14.25" customHeight="1" x14ac:dyDescent="0.2">
      <c r="C919" s="2"/>
      <c r="D919" s="2"/>
      <c r="F919" s="23"/>
      <c r="H919" s="65"/>
    </row>
    <row r="920" spans="3:8" ht="14.25" customHeight="1" x14ac:dyDescent="0.2">
      <c r="C920" s="2"/>
      <c r="D920" s="2"/>
      <c r="F920" s="23"/>
      <c r="H920" s="65"/>
    </row>
    <row r="921" spans="3:8" ht="14.25" customHeight="1" x14ac:dyDescent="0.2">
      <c r="C921" s="2"/>
      <c r="D921" s="2"/>
      <c r="F921" s="23"/>
      <c r="H921" s="65"/>
    </row>
    <row r="922" spans="3:8" ht="14.25" customHeight="1" x14ac:dyDescent="0.2">
      <c r="C922" s="2"/>
      <c r="D922" s="2"/>
      <c r="F922" s="23"/>
      <c r="H922" s="65"/>
    </row>
    <row r="923" spans="3:8" ht="14.25" customHeight="1" x14ac:dyDescent="0.2">
      <c r="C923" s="2"/>
      <c r="D923" s="2"/>
      <c r="F923" s="23"/>
      <c r="H923" s="65"/>
    </row>
    <row r="924" spans="3:8" ht="14.25" customHeight="1" x14ac:dyDescent="0.2">
      <c r="C924" s="2"/>
      <c r="D924" s="2"/>
      <c r="F924" s="23"/>
      <c r="H924" s="65"/>
    </row>
    <row r="925" spans="3:8" ht="14.25" customHeight="1" x14ac:dyDescent="0.2">
      <c r="C925" s="2"/>
      <c r="D925" s="2"/>
      <c r="F925" s="23"/>
      <c r="H925" s="65"/>
    </row>
    <row r="926" spans="3:8" ht="14.25" customHeight="1" x14ac:dyDescent="0.2">
      <c r="C926" s="2"/>
      <c r="D926" s="2"/>
      <c r="F926" s="23"/>
      <c r="H926" s="65"/>
    </row>
    <row r="927" spans="3:8" ht="14.25" customHeight="1" x14ac:dyDescent="0.2">
      <c r="C927" s="2"/>
      <c r="D927" s="2"/>
      <c r="F927" s="23"/>
      <c r="H927" s="65"/>
    </row>
    <row r="928" spans="3:8" ht="14.25" customHeight="1" x14ac:dyDescent="0.2">
      <c r="C928" s="2"/>
      <c r="D928" s="2"/>
      <c r="F928" s="23"/>
      <c r="H928" s="65"/>
    </row>
    <row r="929" spans="3:8" ht="14.25" customHeight="1" x14ac:dyDescent="0.2">
      <c r="C929" s="2"/>
      <c r="D929" s="2"/>
      <c r="F929" s="23"/>
      <c r="H929" s="65"/>
    </row>
    <row r="930" spans="3:8" ht="14.25" customHeight="1" x14ac:dyDescent="0.2">
      <c r="C930" s="2"/>
      <c r="D930" s="2"/>
      <c r="F930" s="23"/>
      <c r="H930" s="65"/>
    </row>
    <row r="931" spans="3:8" ht="14.25" customHeight="1" x14ac:dyDescent="0.2">
      <c r="C931" s="2"/>
      <c r="D931" s="2"/>
      <c r="F931" s="23"/>
      <c r="H931" s="65"/>
    </row>
    <row r="932" spans="3:8" ht="14.25" customHeight="1" x14ac:dyDescent="0.2">
      <c r="C932" s="2"/>
      <c r="D932" s="2"/>
      <c r="F932" s="23"/>
      <c r="H932" s="65"/>
    </row>
    <row r="933" spans="3:8" ht="14.25" customHeight="1" x14ac:dyDescent="0.2">
      <c r="C933" s="2"/>
      <c r="D933" s="2"/>
      <c r="F933" s="23"/>
      <c r="H933" s="65"/>
    </row>
    <row r="934" spans="3:8" ht="14.25" customHeight="1" x14ac:dyDescent="0.2">
      <c r="C934" s="2"/>
      <c r="D934" s="2"/>
      <c r="F934" s="23"/>
      <c r="H934" s="65"/>
    </row>
    <row r="935" spans="3:8" ht="14.25" customHeight="1" x14ac:dyDescent="0.2">
      <c r="C935" s="2"/>
      <c r="D935" s="2"/>
      <c r="F935" s="23"/>
      <c r="H935" s="65"/>
    </row>
    <row r="936" spans="3:8" ht="14.25" customHeight="1" x14ac:dyDescent="0.2">
      <c r="C936" s="2"/>
      <c r="D936" s="2"/>
      <c r="F936" s="23"/>
      <c r="H936" s="65"/>
    </row>
    <row r="937" spans="3:8" ht="14.25" customHeight="1" x14ac:dyDescent="0.2">
      <c r="C937" s="2"/>
      <c r="D937" s="2"/>
      <c r="F937" s="23"/>
      <c r="H937" s="65"/>
    </row>
    <row r="938" spans="3:8" ht="14.25" customHeight="1" x14ac:dyDescent="0.2">
      <c r="C938" s="2"/>
      <c r="D938" s="2"/>
      <c r="F938" s="23"/>
      <c r="H938" s="65"/>
    </row>
    <row r="939" spans="3:8" ht="14.25" customHeight="1" x14ac:dyDescent="0.2">
      <c r="C939" s="2"/>
      <c r="D939" s="2"/>
      <c r="F939" s="23"/>
      <c r="H939" s="65"/>
    </row>
    <row r="940" spans="3:8" ht="14.25" customHeight="1" x14ac:dyDescent="0.2">
      <c r="C940" s="2"/>
      <c r="D940" s="2"/>
      <c r="F940" s="23"/>
      <c r="H940" s="65"/>
    </row>
    <row r="941" spans="3:8" ht="14.25" customHeight="1" x14ac:dyDescent="0.2">
      <c r="C941" s="2"/>
      <c r="D941" s="2"/>
      <c r="F941" s="23"/>
      <c r="H941" s="65"/>
    </row>
    <row r="942" spans="3:8" ht="14.25" customHeight="1" x14ac:dyDescent="0.2">
      <c r="C942" s="2"/>
      <c r="D942" s="2"/>
      <c r="F942" s="23"/>
      <c r="H942" s="65"/>
    </row>
    <row r="943" spans="3:8" ht="14.25" customHeight="1" x14ac:dyDescent="0.2">
      <c r="C943" s="2"/>
      <c r="D943" s="2"/>
      <c r="F943" s="23"/>
      <c r="H943" s="65"/>
    </row>
    <row r="944" spans="3:8" ht="14.25" customHeight="1" x14ac:dyDescent="0.2">
      <c r="C944" s="2"/>
      <c r="D944" s="2"/>
      <c r="F944" s="23"/>
      <c r="H944" s="65"/>
    </row>
    <row r="945" spans="3:8" ht="14.25" customHeight="1" x14ac:dyDescent="0.2">
      <c r="C945" s="2"/>
      <c r="D945" s="2"/>
      <c r="F945" s="23"/>
      <c r="H945" s="65"/>
    </row>
    <row r="946" spans="3:8" ht="14.25" customHeight="1" x14ac:dyDescent="0.2">
      <c r="C946" s="2"/>
      <c r="D946" s="2"/>
      <c r="F946" s="23"/>
      <c r="H946" s="65"/>
    </row>
    <row r="947" spans="3:8" ht="14.25" customHeight="1" x14ac:dyDescent="0.2">
      <c r="C947" s="2"/>
      <c r="D947" s="2"/>
      <c r="F947" s="23"/>
      <c r="H947" s="65"/>
    </row>
    <row r="948" spans="3:8" ht="14.25" customHeight="1" x14ac:dyDescent="0.2">
      <c r="C948" s="2"/>
      <c r="D948" s="2"/>
      <c r="F948" s="23"/>
      <c r="H948" s="65"/>
    </row>
    <row r="949" spans="3:8" ht="14.25" customHeight="1" x14ac:dyDescent="0.2">
      <c r="C949" s="2"/>
      <c r="D949" s="2"/>
      <c r="F949" s="23"/>
      <c r="H949" s="65"/>
    </row>
    <row r="950" spans="3:8" ht="14.25" customHeight="1" x14ac:dyDescent="0.2">
      <c r="C950" s="2"/>
      <c r="D950" s="2"/>
      <c r="F950" s="23"/>
      <c r="H950" s="65"/>
    </row>
    <row r="951" spans="3:8" ht="14.25" customHeight="1" x14ac:dyDescent="0.2">
      <c r="C951" s="2"/>
      <c r="D951" s="2"/>
      <c r="F951" s="23"/>
      <c r="H951" s="65"/>
    </row>
    <row r="952" spans="3:8" ht="14.25" customHeight="1" x14ac:dyDescent="0.2">
      <c r="C952" s="2"/>
      <c r="D952" s="2"/>
      <c r="F952" s="23"/>
      <c r="H952" s="65"/>
    </row>
    <row r="953" spans="3:8" ht="14.25" customHeight="1" x14ac:dyDescent="0.2">
      <c r="C953" s="2"/>
      <c r="D953" s="2"/>
      <c r="F953" s="23"/>
      <c r="H953" s="65"/>
    </row>
    <row r="954" spans="3:8" ht="14.25" customHeight="1" x14ac:dyDescent="0.2">
      <c r="C954" s="2"/>
      <c r="D954" s="2"/>
      <c r="F954" s="23"/>
      <c r="H954" s="65"/>
    </row>
    <row r="955" spans="3:8" ht="14.25" customHeight="1" x14ac:dyDescent="0.2">
      <c r="C955" s="2"/>
      <c r="D955" s="2"/>
      <c r="F955" s="23"/>
      <c r="H955" s="65"/>
    </row>
    <row r="956" spans="3:8" ht="14.25" customHeight="1" x14ac:dyDescent="0.2">
      <c r="C956" s="2"/>
      <c r="D956" s="2"/>
      <c r="F956" s="23"/>
      <c r="H956" s="65"/>
    </row>
    <row r="957" spans="3:8" ht="14.25" customHeight="1" x14ac:dyDescent="0.2">
      <c r="C957" s="2"/>
      <c r="D957" s="2"/>
      <c r="F957" s="23"/>
      <c r="H957" s="65"/>
    </row>
    <row r="958" spans="3:8" ht="14.25" customHeight="1" x14ac:dyDescent="0.2">
      <c r="C958" s="2"/>
      <c r="D958" s="2"/>
      <c r="F958" s="23"/>
      <c r="H958" s="65"/>
    </row>
    <row r="959" spans="3:8" ht="14.25" customHeight="1" x14ac:dyDescent="0.2">
      <c r="C959" s="2"/>
      <c r="D959" s="2"/>
      <c r="F959" s="23"/>
      <c r="H959" s="65"/>
    </row>
    <row r="960" spans="3:8" ht="14.25" customHeight="1" x14ac:dyDescent="0.2">
      <c r="C960" s="2"/>
      <c r="D960" s="2"/>
      <c r="F960" s="23"/>
      <c r="H960" s="65"/>
    </row>
    <row r="961" spans="3:8" ht="14.25" customHeight="1" x14ac:dyDescent="0.2">
      <c r="C961" s="2"/>
      <c r="D961" s="2"/>
      <c r="F961" s="23"/>
      <c r="H961" s="65"/>
    </row>
    <row r="962" spans="3:8" ht="14.25" customHeight="1" x14ac:dyDescent="0.2">
      <c r="C962" s="2"/>
      <c r="D962" s="2"/>
      <c r="F962" s="23"/>
      <c r="H962" s="65"/>
    </row>
    <row r="963" spans="3:8" ht="14.25" customHeight="1" x14ac:dyDescent="0.2">
      <c r="C963" s="2"/>
      <c r="D963" s="2"/>
      <c r="F963" s="23"/>
      <c r="H963" s="65"/>
    </row>
    <row r="964" spans="3:8" ht="14.25" customHeight="1" x14ac:dyDescent="0.2">
      <c r="C964" s="2"/>
      <c r="D964" s="2"/>
      <c r="F964" s="23"/>
      <c r="H964" s="65"/>
    </row>
    <row r="965" spans="3:8" ht="14.25" customHeight="1" x14ac:dyDescent="0.2">
      <c r="C965" s="2"/>
      <c r="D965" s="2"/>
      <c r="F965" s="23"/>
      <c r="H965" s="65"/>
    </row>
    <row r="966" spans="3:8" ht="14.25" customHeight="1" x14ac:dyDescent="0.2">
      <c r="C966" s="2"/>
      <c r="D966" s="2"/>
      <c r="F966" s="23"/>
      <c r="H966" s="65"/>
    </row>
    <row r="967" spans="3:8" ht="14.25" customHeight="1" x14ac:dyDescent="0.2">
      <c r="C967" s="2"/>
      <c r="D967" s="2"/>
      <c r="F967" s="23"/>
      <c r="H967" s="65"/>
    </row>
    <row r="968" spans="3:8" ht="14.25" customHeight="1" x14ac:dyDescent="0.2">
      <c r="C968" s="2"/>
      <c r="D968" s="2"/>
      <c r="F968" s="23"/>
      <c r="H968" s="65"/>
    </row>
    <row r="969" spans="3:8" ht="14.25" customHeight="1" x14ac:dyDescent="0.2">
      <c r="C969" s="2"/>
      <c r="D969" s="2"/>
      <c r="F969" s="23"/>
      <c r="H969" s="65"/>
    </row>
    <row r="970" spans="3:8" ht="14.25" customHeight="1" x14ac:dyDescent="0.2">
      <c r="C970" s="2"/>
      <c r="D970" s="2"/>
      <c r="F970" s="23"/>
      <c r="H970" s="65"/>
    </row>
    <row r="971" spans="3:8" ht="14.25" customHeight="1" x14ac:dyDescent="0.2">
      <c r="C971" s="2"/>
      <c r="D971" s="2"/>
      <c r="F971" s="23"/>
      <c r="H971" s="65"/>
    </row>
    <row r="972" spans="3:8" ht="14.25" customHeight="1" x14ac:dyDescent="0.2">
      <c r="C972" s="2"/>
      <c r="D972" s="2"/>
      <c r="F972" s="23"/>
      <c r="H972" s="65"/>
    </row>
    <row r="973" spans="3:8" ht="14.25" customHeight="1" x14ac:dyDescent="0.2">
      <c r="C973" s="2"/>
      <c r="D973" s="2"/>
      <c r="F973" s="23"/>
      <c r="H973" s="65"/>
    </row>
    <row r="974" spans="3:8" ht="14.25" customHeight="1" x14ac:dyDescent="0.2">
      <c r="C974" s="2"/>
      <c r="D974" s="2"/>
      <c r="F974" s="23"/>
      <c r="H974" s="65"/>
    </row>
    <row r="975" spans="3:8" ht="14.25" customHeight="1" x14ac:dyDescent="0.2">
      <c r="C975" s="2"/>
      <c r="D975" s="2"/>
      <c r="F975" s="23"/>
      <c r="H975" s="65"/>
    </row>
    <row r="976" spans="3:8" ht="14.25" customHeight="1" x14ac:dyDescent="0.2">
      <c r="C976" s="2"/>
      <c r="D976" s="2"/>
      <c r="F976" s="23"/>
      <c r="H976" s="65"/>
    </row>
    <row r="977" spans="3:8" ht="14.25" customHeight="1" x14ac:dyDescent="0.2">
      <c r="C977" s="2"/>
      <c r="D977" s="2"/>
      <c r="F977" s="23"/>
      <c r="H977" s="65"/>
    </row>
    <row r="978" spans="3:8" ht="14.25" customHeight="1" x14ac:dyDescent="0.2">
      <c r="C978" s="2"/>
      <c r="D978" s="2"/>
      <c r="F978" s="23"/>
      <c r="H978" s="65"/>
    </row>
    <row r="979" spans="3:8" ht="14.25" customHeight="1" x14ac:dyDescent="0.2">
      <c r="C979" s="2"/>
      <c r="D979" s="2"/>
      <c r="F979" s="23"/>
      <c r="H979" s="65"/>
    </row>
    <row r="980" spans="3:8" ht="14.25" customHeight="1" x14ac:dyDescent="0.2">
      <c r="C980" s="2"/>
      <c r="D980" s="2"/>
      <c r="F980" s="23"/>
      <c r="H980" s="65"/>
    </row>
    <row r="981" spans="3:8" ht="14.25" customHeight="1" x14ac:dyDescent="0.2">
      <c r="C981" s="2"/>
      <c r="D981" s="2"/>
      <c r="F981" s="23"/>
      <c r="H981" s="65"/>
    </row>
    <row r="982" spans="3:8" ht="14.25" customHeight="1" x14ac:dyDescent="0.2">
      <c r="C982" s="2"/>
      <c r="D982" s="2"/>
      <c r="F982" s="23"/>
      <c r="H982" s="65"/>
    </row>
    <row r="983" spans="3:8" ht="14.25" customHeight="1" x14ac:dyDescent="0.2">
      <c r="C983" s="2"/>
      <c r="D983" s="2"/>
      <c r="F983" s="23"/>
      <c r="H983" s="65"/>
    </row>
    <row r="984" spans="3:8" ht="14.25" customHeight="1" x14ac:dyDescent="0.2">
      <c r="C984" s="2"/>
      <c r="D984" s="2"/>
      <c r="F984" s="23"/>
      <c r="H984" s="65"/>
    </row>
    <row r="985" spans="3:8" ht="14.25" customHeight="1" x14ac:dyDescent="0.2">
      <c r="C985" s="2"/>
      <c r="D985" s="2"/>
      <c r="F985" s="23"/>
      <c r="H985" s="65"/>
    </row>
    <row r="986" spans="3:8" ht="14.25" customHeight="1" x14ac:dyDescent="0.2">
      <c r="C986" s="2"/>
      <c r="D986" s="2"/>
      <c r="F986" s="23"/>
      <c r="H986" s="65"/>
    </row>
    <row r="987" spans="3:8" ht="14.25" customHeight="1" x14ac:dyDescent="0.2">
      <c r="C987" s="2"/>
      <c r="D987" s="2"/>
      <c r="F987" s="23"/>
      <c r="H987" s="65"/>
    </row>
  </sheetData>
  <mergeCells count="40">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B28:D28"/>
    <mergeCell ref="C29:D29"/>
    <mergeCell ref="C30:D30"/>
    <mergeCell ref="C31:D31"/>
    <mergeCell ref="C32:D32"/>
    <mergeCell ref="C33:D33"/>
    <mergeCell ref="C34:D34"/>
    <mergeCell ref="C35:D35"/>
    <mergeCell ref="C36:D36"/>
    <mergeCell ref="C136:D136"/>
    <mergeCell ref="C137:D137"/>
    <mergeCell ref="C138:D138"/>
    <mergeCell ref="C139:D139"/>
    <mergeCell ref="C140:D140"/>
    <mergeCell ref="C37:D37"/>
    <mergeCell ref="C38:D38"/>
    <mergeCell ref="C42:D42"/>
    <mergeCell ref="C46:D46"/>
    <mergeCell ref="C47:D47"/>
    <mergeCell ref="C51:D51"/>
    <mergeCell ref="C59:D59"/>
  </mergeCells>
  <conditionalFormatting sqref="G2:G71 G79:G80 G135:G140">
    <cfRule type="expression" dxfId="6" priority="1">
      <formula>$F2&lt;&gt;$H2</formula>
    </cfRule>
  </conditionalFormatting>
  <pageMargins left="0.7" right="0.7" top="0.75" bottom="0.75" header="0" footer="0"/>
  <pageSetup orientation="portrait"/>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18"/>
  <sheetViews>
    <sheetView workbookViewId="0"/>
  </sheetViews>
  <sheetFormatPr baseColWidth="10" defaultColWidth="14.5" defaultRowHeight="15" customHeight="1" x14ac:dyDescent="0.2"/>
  <cols>
    <col min="1" max="1" width="44.33203125" customWidth="1"/>
    <col min="2" max="3" width="21.83203125" customWidth="1"/>
    <col min="4" max="4" width="22.33203125" customWidth="1"/>
    <col min="5" max="5" width="12.33203125" customWidth="1"/>
    <col min="6" max="6" width="8.1640625" customWidth="1"/>
    <col min="7" max="7" width="20.5" customWidth="1"/>
    <col min="8" max="8" width="8.5" customWidth="1"/>
    <col min="9" max="9" width="30.6640625" customWidth="1"/>
  </cols>
  <sheetData>
    <row r="1" spans="1:9" x14ac:dyDescent="0.2">
      <c r="A1" s="279" t="s">
        <v>35</v>
      </c>
      <c r="B1" s="280" t="s">
        <v>1233</v>
      </c>
      <c r="C1" s="280" t="s">
        <v>1234</v>
      </c>
      <c r="D1" s="279" t="s">
        <v>1235</v>
      </c>
      <c r="E1" s="281" t="s">
        <v>1236</v>
      </c>
      <c r="F1" s="280"/>
      <c r="G1" s="280"/>
      <c r="H1" s="282"/>
      <c r="I1" s="282"/>
    </row>
    <row r="2" spans="1:9" x14ac:dyDescent="0.2">
      <c r="A2" s="283" t="s">
        <v>1237</v>
      </c>
      <c r="B2" s="283">
        <v>17238015000</v>
      </c>
      <c r="C2" s="283">
        <v>13848506000</v>
      </c>
      <c r="D2" s="284">
        <v>31086521000</v>
      </c>
      <c r="E2" s="285">
        <v>0.12530932626501576</v>
      </c>
      <c r="F2" s="283">
        <v>1</v>
      </c>
      <c r="G2" s="283"/>
      <c r="H2" s="286"/>
      <c r="I2" s="286"/>
    </row>
    <row r="3" spans="1:9" x14ac:dyDescent="0.2">
      <c r="A3" s="283" t="s">
        <v>1238</v>
      </c>
      <c r="B3" s="283">
        <v>25122056000</v>
      </c>
      <c r="C3" s="283">
        <v>1721940000</v>
      </c>
      <c r="D3" s="284">
        <v>26843996000</v>
      </c>
      <c r="E3" s="285">
        <v>0.10820776802334292</v>
      </c>
      <c r="F3" s="283">
        <v>2</v>
      </c>
      <c r="G3" s="283"/>
      <c r="H3" s="286"/>
      <c r="I3" s="286"/>
    </row>
    <row r="4" spans="1:9" x14ac:dyDescent="0.2">
      <c r="A4" s="283" t="s">
        <v>1239</v>
      </c>
      <c r="B4" s="283">
        <v>5114904000</v>
      </c>
      <c r="C4" s="283">
        <v>20276481000</v>
      </c>
      <c r="D4" s="284">
        <v>25391385000</v>
      </c>
      <c r="E4" s="285">
        <v>0.10235231363733585</v>
      </c>
      <c r="F4" s="283">
        <v>3</v>
      </c>
      <c r="G4" s="283"/>
      <c r="H4" s="286"/>
      <c r="I4" s="286"/>
    </row>
    <row r="5" spans="1:9" x14ac:dyDescent="0.2">
      <c r="A5" s="283" t="s">
        <v>1240</v>
      </c>
      <c r="B5" s="283">
        <v>15122740000</v>
      </c>
      <c r="C5" s="283">
        <v>8669027000</v>
      </c>
      <c r="D5" s="284">
        <v>23791767000</v>
      </c>
      <c r="E5" s="285">
        <v>9.5904276114533227E-2</v>
      </c>
      <c r="F5" s="283">
        <v>4</v>
      </c>
      <c r="G5" s="283"/>
      <c r="H5" s="286"/>
      <c r="I5" s="286"/>
    </row>
    <row r="6" spans="1:9" x14ac:dyDescent="0.2">
      <c r="A6" s="283" t="s">
        <v>1241</v>
      </c>
      <c r="B6" s="283">
        <v>11453815000</v>
      </c>
      <c r="C6" s="283">
        <v>8377095000</v>
      </c>
      <c r="D6" s="284">
        <v>19830910000</v>
      </c>
      <c r="E6" s="285">
        <v>7.9938117595152056E-2</v>
      </c>
      <c r="F6" s="283">
        <v>5</v>
      </c>
      <c r="G6" s="283"/>
      <c r="H6" s="286"/>
      <c r="I6" s="286"/>
    </row>
    <row r="7" spans="1:9" x14ac:dyDescent="0.2">
      <c r="A7" s="283" t="s">
        <v>1242</v>
      </c>
      <c r="B7" s="283">
        <v>10837654000</v>
      </c>
      <c r="C7" s="283">
        <v>7451101000</v>
      </c>
      <c r="D7" s="284">
        <v>18288755000</v>
      </c>
      <c r="E7" s="285">
        <v>7.372171261222632E-2</v>
      </c>
      <c r="F7" s="283">
        <v>6</v>
      </c>
      <c r="G7" s="283"/>
      <c r="H7" s="286"/>
      <c r="I7" s="286"/>
    </row>
    <row r="8" spans="1:9" x14ac:dyDescent="0.2">
      <c r="A8" s="283" t="s">
        <v>1243</v>
      </c>
      <c r="B8" s="283">
        <v>15164834000</v>
      </c>
      <c r="C8" s="283">
        <v>2841238000</v>
      </c>
      <c r="D8" s="284">
        <v>18006072000</v>
      </c>
      <c r="E8" s="285">
        <v>7.2582221439297281E-2</v>
      </c>
      <c r="F8" s="283">
        <v>7</v>
      </c>
      <c r="G8" s="287">
        <f>SUM(D2:D8)</f>
        <v>163239406000</v>
      </c>
      <c r="H8" s="288">
        <f>G8/D18</f>
        <v>0.65801573568690341</v>
      </c>
      <c r="I8" s="347" t="s">
        <v>1244</v>
      </c>
    </row>
    <row r="9" spans="1:9" x14ac:dyDescent="0.2">
      <c r="A9" s="283" t="s">
        <v>1245</v>
      </c>
      <c r="B9" s="283">
        <v>13118526000</v>
      </c>
      <c r="C9" s="283">
        <v>2413225000</v>
      </c>
      <c r="D9" s="284">
        <v>15531751000</v>
      </c>
      <c r="E9" s="285">
        <v>6.2608268500871644E-2</v>
      </c>
      <c r="F9" s="283">
        <v>8</v>
      </c>
      <c r="G9" s="287"/>
      <c r="H9" s="289"/>
      <c r="I9" s="335"/>
    </row>
    <row r="10" spans="1:9" x14ac:dyDescent="0.2">
      <c r="A10" s="283" t="s">
        <v>1246</v>
      </c>
      <c r="B10" s="283">
        <v>11222461000</v>
      </c>
      <c r="C10" s="283">
        <v>2107579000</v>
      </c>
      <c r="D10" s="284">
        <v>13330040000</v>
      </c>
      <c r="E10" s="285">
        <v>5.373320261491181E-2</v>
      </c>
      <c r="F10" s="283">
        <v>9</v>
      </c>
      <c r="G10" s="287"/>
      <c r="H10" s="289"/>
      <c r="I10" s="335"/>
    </row>
    <row r="11" spans="1:9" x14ac:dyDescent="0.2">
      <c r="A11" s="283" t="s">
        <v>1247</v>
      </c>
      <c r="B11" s="283">
        <v>7596016000</v>
      </c>
      <c r="C11" s="283">
        <v>4094223000</v>
      </c>
      <c r="D11" s="284">
        <v>11690239000</v>
      </c>
      <c r="E11" s="285">
        <v>4.7123187987713762E-2</v>
      </c>
      <c r="F11" s="283">
        <v>10</v>
      </c>
      <c r="G11" s="287"/>
      <c r="H11" s="289"/>
      <c r="I11" s="335"/>
    </row>
    <row r="12" spans="1:9" x14ac:dyDescent="0.2">
      <c r="A12" s="283" t="s">
        <v>1248</v>
      </c>
      <c r="B12" s="283">
        <v>7126389000</v>
      </c>
      <c r="C12" s="283">
        <v>2036586000</v>
      </c>
      <c r="D12" s="284">
        <v>9162975000</v>
      </c>
      <c r="E12" s="285">
        <v>3.6935822565451533E-2</v>
      </c>
      <c r="F12" s="283">
        <v>11</v>
      </c>
      <c r="G12" s="287"/>
      <c r="H12" s="289"/>
      <c r="I12" s="335"/>
    </row>
    <row r="13" spans="1:9" x14ac:dyDescent="0.2">
      <c r="A13" s="283" t="s">
        <v>1249</v>
      </c>
      <c r="B13" s="283">
        <v>3997253000</v>
      </c>
      <c r="C13" s="283">
        <v>4811652000</v>
      </c>
      <c r="D13" s="284">
        <v>8808905000</v>
      </c>
      <c r="E13" s="285">
        <v>3.5508571405675426E-2</v>
      </c>
      <c r="F13" s="283">
        <v>12</v>
      </c>
      <c r="G13" s="287"/>
      <c r="H13" s="289"/>
      <c r="I13" s="335"/>
    </row>
    <row r="14" spans="1:9" x14ac:dyDescent="0.2">
      <c r="A14" s="283" t="s">
        <v>1250</v>
      </c>
      <c r="B14" s="283">
        <v>4154652000</v>
      </c>
      <c r="C14" s="283">
        <v>3707034000</v>
      </c>
      <c r="D14" s="284">
        <v>7861686000</v>
      </c>
      <c r="E14" s="285">
        <v>3.169034502018115E-2</v>
      </c>
      <c r="F14" s="283">
        <v>13</v>
      </c>
      <c r="G14" s="287"/>
      <c r="H14" s="289"/>
      <c r="I14" s="335"/>
    </row>
    <row r="15" spans="1:9" x14ac:dyDescent="0.2">
      <c r="A15" s="283" t="s">
        <v>1251</v>
      </c>
      <c r="B15" s="283">
        <v>3392557000</v>
      </c>
      <c r="C15" s="283">
        <v>3845470000</v>
      </c>
      <c r="D15" s="284">
        <v>7238027000</v>
      </c>
      <c r="E15" s="285">
        <v>2.917638441619097E-2</v>
      </c>
      <c r="F15" s="283">
        <v>14</v>
      </c>
      <c r="G15" s="287"/>
      <c r="H15" s="289"/>
      <c r="I15" s="335"/>
    </row>
    <row r="16" spans="1:9" x14ac:dyDescent="0.2">
      <c r="A16" s="283" t="s">
        <v>1252</v>
      </c>
      <c r="B16" s="283">
        <v>1539128000</v>
      </c>
      <c r="C16" s="283">
        <v>4900476000</v>
      </c>
      <c r="D16" s="284">
        <v>6439604000</v>
      </c>
      <c r="E16" s="285">
        <v>2.5957952601177232E-2</v>
      </c>
      <c r="F16" s="283">
        <v>15</v>
      </c>
      <c r="G16" s="287"/>
      <c r="H16" s="289"/>
      <c r="I16" s="335"/>
    </row>
    <row r="17" spans="1:9" x14ac:dyDescent="0.2">
      <c r="A17" s="283" t="s">
        <v>1253</v>
      </c>
      <c r="B17" s="283">
        <v>2236746000</v>
      </c>
      <c r="C17" s="283">
        <v>2538892000</v>
      </c>
      <c r="D17" s="284">
        <v>4775638000</v>
      </c>
      <c r="E17" s="285">
        <v>1.9250529200923041E-2</v>
      </c>
      <c r="F17" s="283">
        <v>16</v>
      </c>
      <c r="G17" s="287"/>
      <c r="H17" s="289"/>
      <c r="I17" s="335"/>
    </row>
    <row r="18" spans="1:9" x14ac:dyDescent="0.2">
      <c r="A18" s="283" t="s">
        <v>1254</v>
      </c>
      <c r="B18" s="283">
        <f t="shared" ref="B18:D18" si="0">SUM(B2:B17)</f>
        <v>154437746000</v>
      </c>
      <c r="C18" s="283">
        <f t="shared" si="0"/>
        <v>93640525000</v>
      </c>
      <c r="D18" s="284">
        <f t="shared" si="0"/>
        <v>248078271000</v>
      </c>
      <c r="E18" s="285"/>
      <c r="F18" s="283"/>
      <c r="G18" s="287"/>
      <c r="H18" s="290"/>
      <c r="I18" s="335"/>
    </row>
  </sheetData>
  <autoFilter ref="A1:F18" xr:uid="{00000000-0009-0000-0000-000015000000}"/>
  <mergeCells count="1">
    <mergeCell ref="I8:I1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J10"/>
  <sheetViews>
    <sheetView workbookViewId="0"/>
  </sheetViews>
  <sheetFormatPr baseColWidth="10" defaultColWidth="14.5" defaultRowHeight="15" customHeight="1" x14ac:dyDescent="0.2"/>
  <cols>
    <col min="1" max="1" width="18.1640625" customWidth="1"/>
    <col min="2" max="3" width="18.33203125" hidden="1" customWidth="1"/>
    <col min="4" max="4" width="18.33203125" customWidth="1"/>
    <col min="5" max="6" width="18.33203125" hidden="1" customWidth="1"/>
    <col min="7" max="7" width="18.33203125" customWidth="1"/>
    <col min="8" max="8" width="22.33203125" customWidth="1"/>
    <col min="9" max="10" width="12.33203125" customWidth="1"/>
  </cols>
  <sheetData>
    <row r="1" spans="1:10" x14ac:dyDescent="0.2">
      <c r="A1" s="348" t="s">
        <v>35</v>
      </c>
      <c r="B1" s="349" t="s">
        <v>1233</v>
      </c>
      <c r="C1" s="335"/>
      <c r="D1" s="335"/>
      <c r="E1" s="349" t="s">
        <v>1234</v>
      </c>
      <c r="F1" s="335"/>
      <c r="G1" s="335"/>
      <c r="H1" s="348" t="s">
        <v>1255</v>
      </c>
      <c r="I1" s="350" t="s">
        <v>1236</v>
      </c>
      <c r="J1" s="292"/>
    </row>
    <row r="2" spans="1:10" ht="30" hidden="1" x14ac:dyDescent="0.2">
      <c r="A2" s="335"/>
      <c r="B2" s="293" t="s">
        <v>1256</v>
      </c>
      <c r="C2" s="293" t="s">
        <v>1257</v>
      </c>
      <c r="D2" s="293" t="s">
        <v>1258</v>
      </c>
      <c r="E2" s="293" t="s">
        <v>1256</v>
      </c>
      <c r="F2" s="293" t="s">
        <v>1257</v>
      </c>
      <c r="G2" s="293" t="s">
        <v>1258</v>
      </c>
      <c r="H2" s="335"/>
      <c r="I2" s="335"/>
      <c r="J2" s="292"/>
    </row>
    <row r="3" spans="1:10" x14ac:dyDescent="0.2">
      <c r="A3" s="294" t="s">
        <v>1259</v>
      </c>
      <c r="B3" s="293">
        <v>891627000</v>
      </c>
      <c r="C3" s="293">
        <v>30000000</v>
      </c>
      <c r="D3" s="293">
        <f t="shared" ref="D3:D9" si="0">SUM(B3:C3)</f>
        <v>921627000</v>
      </c>
      <c r="E3" s="293">
        <v>800000000</v>
      </c>
      <c r="F3" s="293">
        <v>0</v>
      </c>
      <c r="G3" s="293">
        <f t="shared" ref="G3:G9" si="1">SUM(E3:F3)</f>
        <v>800000000</v>
      </c>
      <c r="H3" s="291">
        <f t="shared" ref="H3:H9" si="2">SUM(D3,G3)</f>
        <v>1721627000</v>
      </c>
      <c r="I3" s="292">
        <f t="shared" ref="I3:I9" si="3">H3/$H$10</f>
        <v>5.5399605380537932E-2</v>
      </c>
      <c r="J3" s="294">
        <f t="shared" ref="J3:J9" si="4">RANK(I3,$I$3:$I$9, 0)</f>
        <v>6</v>
      </c>
    </row>
    <row r="4" spans="1:10" x14ac:dyDescent="0.2">
      <c r="A4" s="294" t="s">
        <v>1260</v>
      </c>
      <c r="B4" s="293">
        <v>565751000</v>
      </c>
      <c r="C4" s="293">
        <v>410346000</v>
      </c>
      <c r="D4" s="293">
        <f t="shared" si="0"/>
        <v>976097000</v>
      </c>
      <c r="E4" s="293">
        <v>0</v>
      </c>
      <c r="F4" s="293">
        <v>0</v>
      </c>
      <c r="G4" s="293">
        <f t="shared" si="1"/>
        <v>0</v>
      </c>
      <c r="H4" s="291">
        <f t="shared" si="2"/>
        <v>976097000</v>
      </c>
      <c r="I4" s="292">
        <f t="shared" si="3"/>
        <v>3.1409468260620292E-2</v>
      </c>
      <c r="J4" s="294">
        <f t="shared" si="4"/>
        <v>7</v>
      </c>
    </row>
    <row r="5" spans="1:10" x14ac:dyDescent="0.2">
      <c r="A5" s="294" t="s">
        <v>1261</v>
      </c>
      <c r="B5" s="293">
        <v>6319236000</v>
      </c>
      <c r="C5" s="293">
        <v>881752000</v>
      </c>
      <c r="D5" s="293">
        <f t="shared" si="0"/>
        <v>7200988000</v>
      </c>
      <c r="E5" s="293">
        <v>5393624000</v>
      </c>
      <c r="F5" s="293">
        <v>264882000</v>
      </c>
      <c r="G5" s="293">
        <f t="shared" si="1"/>
        <v>5658506000</v>
      </c>
      <c r="H5" s="291">
        <f t="shared" si="2"/>
        <v>12859494000</v>
      </c>
      <c r="I5" s="292">
        <f t="shared" si="3"/>
        <v>0.41380095281579299</v>
      </c>
      <c r="J5" s="294">
        <f t="shared" si="4"/>
        <v>1</v>
      </c>
    </row>
    <row r="6" spans="1:10" x14ac:dyDescent="0.2">
      <c r="A6" s="294" t="s">
        <v>1262</v>
      </c>
      <c r="B6" s="293">
        <v>843293000</v>
      </c>
      <c r="C6" s="293">
        <v>351836000</v>
      </c>
      <c r="D6" s="293">
        <f t="shared" si="0"/>
        <v>1195129000</v>
      </c>
      <c r="E6" s="293">
        <v>1175000000</v>
      </c>
      <c r="F6" s="293">
        <v>410000000</v>
      </c>
      <c r="G6" s="293">
        <f t="shared" si="1"/>
        <v>1585000000</v>
      </c>
      <c r="H6" s="291">
        <f t="shared" si="2"/>
        <v>2780129000</v>
      </c>
      <c r="I6" s="292">
        <f t="shared" si="3"/>
        <v>8.9460753988517563E-2</v>
      </c>
      <c r="J6" s="294">
        <f t="shared" si="4"/>
        <v>5</v>
      </c>
    </row>
    <row r="7" spans="1:10" x14ac:dyDescent="0.2">
      <c r="A7" s="294" t="s">
        <v>1263</v>
      </c>
      <c r="B7" s="293">
        <v>2335866000</v>
      </c>
      <c r="C7" s="293">
        <v>385000000</v>
      </c>
      <c r="D7" s="293">
        <f t="shared" si="0"/>
        <v>2720866000</v>
      </c>
      <c r="E7" s="293">
        <v>1900000000</v>
      </c>
      <c r="F7" s="293">
        <v>100000000</v>
      </c>
      <c r="G7" s="293">
        <f t="shared" si="1"/>
        <v>2000000000</v>
      </c>
      <c r="H7" s="291">
        <f t="shared" si="2"/>
        <v>4720866000</v>
      </c>
      <c r="I7" s="292">
        <f t="shared" si="3"/>
        <v>0.15191101989826983</v>
      </c>
      <c r="J7" s="294">
        <f t="shared" si="4"/>
        <v>3</v>
      </c>
    </row>
    <row r="8" spans="1:10" x14ac:dyDescent="0.2">
      <c r="A8" s="294" t="s">
        <v>1264</v>
      </c>
      <c r="B8" s="293">
        <v>2704280000</v>
      </c>
      <c r="C8" s="293">
        <v>423282000</v>
      </c>
      <c r="D8" s="293">
        <f t="shared" si="0"/>
        <v>3127562000</v>
      </c>
      <c r="E8" s="293">
        <v>1990000000</v>
      </c>
      <c r="F8" s="293">
        <v>65000000</v>
      </c>
      <c r="G8" s="293">
        <f t="shared" si="1"/>
        <v>2055000000</v>
      </c>
      <c r="H8" s="291">
        <f t="shared" si="2"/>
        <v>5182562000</v>
      </c>
      <c r="I8" s="292">
        <f t="shared" si="3"/>
        <v>0.16676776657206899</v>
      </c>
      <c r="J8" s="294">
        <f t="shared" si="4"/>
        <v>2</v>
      </c>
    </row>
    <row r="9" spans="1:10" x14ac:dyDescent="0.2">
      <c r="A9" s="294" t="s">
        <v>1265</v>
      </c>
      <c r="B9" s="293">
        <v>922770000</v>
      </c>
      <c r="C9" s="293">
        <v>162976000</v>
      </c>
      <c r="D9" s="293">
        <f t="shared" si="0"/>
        <v>1085746000</v>
      </c>
      <c r="E9" s="293">
        <v>1500000000</v>
      </c>
      <c r="F9" s="293">
        <v>250000000</v>
      </c>
      <c r="G9" s="293">
        <f t="shared" si="1"/>
        <v>1750000000</v>
      </c>
      <c r="H9" s="291">
        <f t="shared" si="2"/>
        <v>2835746000</v>
      </c>
      <c r="I9" s="292">
        <f t="shared" si="3"/>
        <v>9.1250433084192409E-2</v>
      </c>
      <c r="J9" s="294">
        <f t="shared" si="4"/>
        <v>4</v>
      </c>
    </row>
    <row r="10" spans="1:10" x14ac:dyDescent="0.2">
      <c r="A10" s="294" t="s">
        <v>1254</v>
      </c>
      <c r="B10" s="293"/>
      <c r="C10" s="293"/>
      <c r="D10" s="293"/>
      <c r="E10" s="293"/>
      <c r="F10" s="293"/>
      <c r="G10" s="293"/>
      <c r="H10" s="291">
        <f>SUM(H3:H9)</f>
        <v>31076521000</v>
      </c>
      <c r="I10" s="292"/>
      <c r="J10" s="294"/>
    </row>
  </sheetData>
  <mergeCells count="5">
    <mergeCell ref="A1:A2"/>
    <mergeCell ref="B1:D1"/>
    <mergeCell ref="E1:G1"/>
    <mergeCell ref="H1:H2"/>
    <mergeCell ref="I1: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N43"/>
  <sheetViews>
    <sheetView workbookViewId="0">
      <pane xSplit="3" topLeftCell="D1" activePane="topRight" state="frozen"/>
      <selection pane="topRight" activeCell="E2" sqref="E2"/>
    </sheetView>
  </sheetViews>
  <sheetFormatPr baseColWidth="10" defaultColWidth="14.5" defaultRowHeight="15" customHeight="1" x14ac:dyDescent="0.2"/>
  <cols>
    <col min="1" max="1" width="9.6640625" customWidth="1"/>
    <col min="2" max="2" width="34.33203125" customWidth="1"/>
    <col min="3" max="3" width="32.5" customWidth="1"/>
    <col min="4" max="4" width="15.83203125" customWidth="1"/>
    <col min="5" max="5" width="7" customWidth="1"/>
    <col min="6" max="6" width="15" customWidth="1"/>
    <col min="7" max="7" width="6.33203125" customWidth="1"/>
    <col min="9" max="9" width="4.1640625" customWidth="1"/>
    <col min="11" max="11" width="5.1640625" customWidth="1"/>
    <col min="13" max="13" width="6.6640625" customWidth="1"/>
    <col min="14" max="14" width="11.83203125" customWidth="1"/>
  </cols>
  <sheetData>
    <row r="1" spans="1:14" x14ac:dyDescent="0.2">
      <c r="A1" s="295"/>
      <c r="B1" s="295"/>
      <c r="C1" s="295"/>
      <c r="D1" s="295"/>
      <c r="E1" s="296"/>
      <c r="F1" s="295"/>
      <c r="G1" s="296"/>
      <c r="H1" s="295"/>
      <c r="I1" s="296"/>
      <c r="J1" s="295"/>
      <c r="K1" s="296"/>
      <c r="L1" s="295"/>
      <c r="M1" s="296"/>
      <c r="N1" s="297"/>
    </row>
    <row r="2" spans="1:14" x14ac:dyDescent="0.2">
      <c r="A2" s="295"/>
      <c r="B2" s="295" t="s">
        <v>35</v>
      </c>
      <c r="C2" s="295"/>
      <c r="D2" s="351" t="s">
        <v>1233</v>
      </c>
      <c r="E2" s="335"/>
      <c r="F2" s="335"/>
      <c r="G2" s="335"/>
      <c r="H2" s="351" t="s">
        <v>1234</v>
      </c>
      <c r="I2" s="335"/>
      <c r="J2" s="335"/>
      <c r="K2" s="335"/>
      <c r="L2" s="295"/>
      <c r="M2" s="296"/>
      <c r="N2" s="297"/>
    </row>
    <row r="3" spans="1:14" x14ac:dyDescent="0.2">
      <c r="A3" s="295"/>
      <c r="B3" s="295"/>
      <c r="C3" s="295"/>
      <c r="D3" s="298">
        <v>154437746000</v>
      </c>
      <c r="E3" s="299"/>
      <c r="F3" s="300">
        <f>SUM(F4:F42)</f>
        <v>154437746000</v>
      </c>
      <c r="G3" s="301"/>
      <c r="H3" s="302">
        <v>93640525000</v>
      </c>
      <c r="I3" s="303"/>
      <c r="J3" s="304">
        <f>SUM(J4:J42)</f>
        <v>93640525000</v>
      </c>
      <c r="K3" s="296"/>
      <c r="L3" s="305">
        <f>SUM(L4:L41)</f>
        <v>248078271000</v>
      </c>
      <c r="M3" s="296"/>
      <c r="N3" s="297" t="s">
        <v>1266</v>
      </c>
    </row>
    <row r="4" spans="1:14" x14ac:dyDescent="0.2">
      <c r="A4" s="295" t="s">
        <v>1267</v>
      </c>
      <c r="B4" s="295" t="s">
        <v>1238</v>
      </c>
      <c r="C4" s="295" t="s">
        <v>1268</v>
      </c>
      <c r="D4" s="306">
        <v>21801798000</v>
      </c>
      <c r="E4" s="296">
        <f>D4/(F3)</f>
        <v>0.14116884352870573</v>
      </c>
      <c r="F4" s="306">
        <f>SUM(D4:D12)</f>
        <v>25122056000</v>
      </c>
      <c r="G4" s="296">
        <f>F4/$F$3</f>
        <v>0.16266784934817682</v>
      </c>
      <c r="H4" s="304">
        <v>1431660000</v>
      </c>
      <c r="I4" s="296"/>
      <c r="J4" s="306">
        <f>SUM(H4:H12)</f>
        <v>1721940000</v>
      </c>
      <c r="K4" s="296"/>
      <c r="L4" s="306">
        <f>SUM(F4,J4)</f>
        <v>26843996000</v>
      </c>
      <c r="M4" s="296">
        <f>L4/L3</f>
        <v>0.10820776802334292</v>
      </c>
      <c r="N4" s="297">
        <f>_xlfn.RANK.EQ(M4, $M$4:$M$41)</f>
        <v>2</v>
      </c>
    </row>
    <row r="5" spans="1:14" x14ac:dyDescent="0.2">
      <c r="A5" s="295" t="s">
        <v>1267</v>
      </c>
      <c r="B5" s="295" t="s">
        <v>1238</v>
      </c>
      <c r="C5" s="295" t="s">
        <v>1269</v>
      </c>
      <c r="D5" s="306">
        <v>750000000</v>
      </c>
      <c r="E5" s="296">
        <f>D5/(F3)</f>
        <v>4.8563257327000871E-3</v>
      </c>
      <c r="F5" s="306"/>
      <c r="G5" s="296"/>
      <c r="H5" s="295">
        <v>0</v>
      </c>
      <c r="I5" s="296"/>
      <c r="J5" s="306"/>
      <c r="K5" s="296"/>
      <c r="L5" s="306"/>
      <c r="M5" s="296"/>
      <c r="N5" s="297"/>
    </row>
    <row r="6" spans="1:14" x14ac:dyDescent="0.2">
      <c r="A6" s="295" t="s">
        <v>1267</v>
      </c>
      <c r="B6" s="295" t="s">
        <v>1238</v>
      </c>
      <c r="C6" s="307" t="s">
        <v>1270</v>
      </c>
      <c r="D6" s="306">
        <v>238000000</v>
      </c>
      <c r="E6" s="296">
        <f>D6/(F3)</f>
        <v>1.5410740325101611E-3</v>
      </c>
      <c r="F6" s="306"/>
      <c r="G6" s="296"/>
      <c r="H6" s="295">
        <v>0</v>
      </c>
      <c r="I6" s="296"/>
      <c r="J6" s="306"/>
      <c r="K6" s="296"/>
      <c r="L6" s="306"/>
      <c r="M6" s="296"/>
      <c r="N6" s="297"/>
    </row>
    <row r="7" spans="1:14" x14ac:dyDescent="0.2">
      <c r="A7" s="295" t="s">
        <v>1267</v>
      </c>
      <c r="B7" s="295" t="s">
        <v>1238</v>
      </c>
      <c r="C7" s="295" t="s">
        <v>1271</v>
      </c>
      <c r="D7" s="304">
        <v>546362000</v>
      </c>
      <c r="E7" s="296">
        <f>D7/F3</f>
        <v>3.5377491199593135E-3</v>
      </c>
      <c r="F7" s="304"/>
      <c r="G7" s="296"/>
      <c r="H7" s="295">
        <v>0</v>
      </c>
      <c r="I7" s="296"/>
      <c r="J7" s="304"/>
      <c r="K7" s="296"/>
      <c r="L7" s="306"/>
      <c r="M7" s="296"/>
      <c r="N7" s="297"/>
    </row>
    <row r="8" spans="1:14" x14ac:dyDescent="0.2">
      <c r="A8" s="295" t="s">
        <v>1267</v>
      </c>
      <c r="B8" s="295" t="s">
        <v>1238</v>
      </c>
      <c r="C8" s="295" t="s">
        <v>1272</v>
      </c>
      <c r="D8" s="304">
        <v>555000000</v>
      </c>
      <c r="E8" s="296">
        <f>D8/F3</f>
        <v>3.5936810421980645E-3</v>
      </c>
      <c r="F8" s="304"/>
      <c r="G8" s="296"/>
      <c r="H8" s="295">
        <v>0</v>
      </c>
      <c r="I8" s="296"/>
      <c r="J8" s="304"/>
      <c r="K8" s="296"/>
      <c r="L8" s="306"/>
      <c r="M8" s="296"/>
      <c r="N8" s="297"/>
    </row>
    <row r="9" spans="1:14" x14ac:dyDescent="0.2">
      <c r="A9" s="295" t="s">
        <v>1267</v>
      </c>
      <c r="B9" s="295" t="s">
        <v>1238</v>
      </c>
      <c r="C9" s="295" t="s">
        <v>1273</v>
      </c>
      <c r="D9" s="304">
        <v>440181000</v>
      </c>
      <c r="E9" s="296">
        <f t="shared" ref="E9:E42" si="0">D9/$F$3</f>
        <v>2.850216423127543E-3</v>
      </c>
      <c r="F9" s="304"/>
      <c r="G9" s="296"/>
      <c r="H9" s="295">
        <v>0</v>
      </c>
      <c r="I9" s="296"/>
      <c r="J9" s="304"/>
      <c r="K9" s="296"/>
      <c r="L9" s="306"/>
      <c r="M9" s="296"/>
      <c r="N9" s="297"/>
    </row>
    <row r="10" spans="1:14" x14ac:dyDescent="0.2">
      <c r="A10" s="295" t="s">
        <v>1267</v>
      </c>
      <c r="B10" s="295" t="s">
        <v>1238</v>
      </c>
      <c r="C10" s="295" t="s">
        <v>1274</v>
      </c>
      <c r="D10" s="304">
        <v>596537000</v>
      </c>
      <c r="E10" s="296">
        <f t="shared" si="0"/>
        <v>3.8626373114769496E-3</v>
      </c>
      <c r="F10" s="304"/>
      <c r="G10" s="296"/>
      <c r="H10" s="295">
        <v>0</v>
      </c>
      <c r="I10" s="296"/>
      <c r="J10" s="304"/>
      <c r="K10" s="296"/>
      <c r="L10" s="306"/>
      <c r="M10" s="296"/>
      <c r="N10" s="297"/>
    </row>
    <row r="11" spans="1:14" x14ac:dyDescent="0.2">
      <c r="A11" s="295" t="s">
        <v>1267</v>
      </c>
      <c r="B11" s="295" t="s">
        <v>1238</v>
      </c>
      <c r="C11" s="295" t="s">
        <v>1275</v>
      </c>
      <c r="D11" s="304">
        <v>164178000</v>
      </c>
      <c r="E11" s="296">
        <f t="shared" si="0"/>
        <v>1.06306912819098E-3</v>
      </c>
      <c r="F11" s="304"/>
      <c r="G11" s="296"/>
      <c r="H11" s="304">
        <v>290280000</v>
      </c>
      <c r="I11" s="296"/>
      <c r="J11" s="304"/>
      <c r="K11" s="296"/>
      <c r="L11" s="306"/>
      <c r="M11" s="296"/>
      <c r="N11" s="297"/>
    </row>
    <row r="12" spans="1:14" x14ac:dyDescent="0.2">
      <c r="A12" s="295" t="s">
        <v>1267</v>
      </c>
      <c r="B12" s="295" t="s">
        <v>1238</v>
      </c>
      <c r="C12" s="295" t="s">
        <v>1276</v>
      </c>
      <c r="D12" s="304">
        <v>30000000</v>
      </c>
      <c r="E12" s="296">
        <f t="shared" si="0"/>
        <v>1.9425302930800351E-4</v>
      </c>
      <c r="F12" s="304"/>
      <c r="G12" s="296"/>
      <c r="H12" s="295">
        <v>0</v>
      </c>
      <c r="I12" s="296"/>
      <c r="J12" s="304"/>
      <c r="K12" s="296"/>
      <c r="L12" s="306"/>
      <c r="M12" s="296"/>
      <c r="N12" s="297"/>
    </row>
    <row r="13" spans="1:14" x14ac:dyDescent="0.2">
      <c r="A13" s="295" t="s">
        <v>1267</v>
      </c>
      <c r="B13" s="295" t="s">
        <v>1242</v>
      </c>
      <c r="C13" s="295" t="s">
        <v>1268</v>
      </c>
      <c r="D13" s="306">
        <v>5108109000</v>
      </c>
      <c r="E13" s="296">
        <f t="shared" si="0"/>
        <v>3.307552157618255E-2</v>
      </c>
      <c r="F13" s="306">
        <f>SUM(D13:D14)</f>
        <v>10837654000</v>
      </c>
      <c r="G13" s="296">
        <f>F13/$F$3</f>
        <v>7.017490400306671E-2</v>
      </c>
      <c r="H13" s="304">
        <v>5381101000</v>
      </c>
      <c r="I13" s="296"/>
      <c r="J13" s="306">
        <f>SUM(H13:H14)</f>
        <v>7451101000</v>
      </c>
      <c r="K13" s="296"/>
      <c r="L13" s="306">
        <f>SUM(F13,J13)</f>
        <v>18288755000</v>
      </c>
      <c r="M13" s="296">
        <f>L13/L3</f>
        <v>7.372171261222632E-2</v>
      </c>
      <c r="N13" s="297">
        <f>_xlfn.RANK.EQ(M13, $M$4:$M$41)</f>
        <v>6</v>
      </c>
    </row>
    <row r="14" spans="1:14" x14ac:dyDescent="0.2">
      <c r="A14" s="295" t="s">
        <v>1267</v>
      </c>
      <c r="B14" s="295" t="s">
        <v>1242</v>
      </c>
      <c r="C14" s="295" t="s">
        <v>1277</v>
      </c>
      <c r="D14" s="304">
        <v>5729545000</v>
      </c>
      <c r="E14" s="296">
        <f t="shared" si="0"/>
        <v>3.709938242688416E-2</v>
      </c>
      <c r="F14" s="295"/>
      <c r="G14" s="296"/>
      <c r="H14" s="304">
        <v>2070000000</v>
      </c>
      <c r="I14" s="296"/>
      <c r="J14" s="295"/>
      <c r="K14" s="296"/>
      <c r="L14" s="306"/>
      <c r="M14" s="296"/>
      <c r="N14" s="297"/>
    </row>
    <row r="15" spans="1:14" x14ac:dyDescent="0.2">
      <c r="A15" s="295" t="s">
        <v>1267</v>
      </c>
      <c r="B15" s="295" t="s">
        <v>1252</v>
      </c>
      <c r="C15" s="295" t="s">
        <v>1268</v>
      </c>
      <c r="D15" s="306">
        <v>1210128000</v>
      </c>
      <c r="E15" s="296">
        <f t="shared" si="0"/>
        <v>7.8357009950145214E-3</v>
      </c>
      <c r="F15" s="306">
        <f>SUM(D15:D16)</f>
        <v>1539128000</v>
      </c>
      <c r="G15" s="296">
        <f>F15/$F$3</f>
        <v>9.9660092164256271E-3</v>
      </c>
      <c r="H15" s="304">
        <v>4282989000</v>
      </c>
      <c r="I15" s="296"/>
      <c r="J15" s="306">
        <f>SUM(H15:H16)</f>
        <v>4900476000</v>
      </c>
      <c r="K15" s="296"/>
      <c r="L15" s="306">
        <f>SUM(F15,J15)</f>
        <v>6439604000</v>
      </c>
      <c r="M15" s="296">
        <f>L15/L3</f>
        <v>2.5957952601177232E-2</v>
      </c>
      <c r="N15" s="297">
        <f>_xlfn.RANK.EQ(M15, $M$4:$M$41)</f>
        <v>15</v>
      </c>
    </row>
    <row r="16" spans="1:14" x14ac:dyDescent="0.2">
      <c r="A16" s="295" t="s">
        <v>1267</v>
      </c>
      <c r="B16" s="295" t="s">
        <v>1252</v>
      </c>
      <c r="C16" s="295" t="s">
        <v>1277</v>
      </c>
      <c r="D16" s="304">
        <v>329000000</v>
      </c>
      <c r="E16" s="296">
        <f t="shared" si="0"/>
        <v>2.1303082214111052E-3</v>
      </c>
      <c r="F16" s="295"/>
      <c r="G16" s="296"/>
      <c r="H16" s="304">
        <v>617487000</v>
      </c>
      <c r="I16" s="296"/>
      <c r="J16" s="295"/>
      <c r="K16" s="296"/>
      <c r="L16" s="306"/>
      <c r="M16" s="296"/>
      <c r="N16" s="297"/>
    </row>
    <row r="17" spans="1:14" x14ac:dyDescent="0.2">
      <c r="A17" s="295" t="s">
        <v>1267</v>
      </c>
      <c r="B17" s="295" t="s">
        <v>1240</v>
      </c>
      <c r="C17" s="295" t="s">
        <v>1268</v>
      </c>
      <c r="D17" s="306">
        <v>14558916000</v>
      </c>
      <c r="E17" s="296">
        <f t="shared" si="0"/>
        <v>9.4270451214692033E-2</v>
      </c>
      <c r="F17" s="306">
        <f>SUM(D17:D18)</f>
        <v>15122740000</v>
      </c>
      <c r="G17" s="296">
        <f>F17/$F$3</f>
        <v>9.7921268547910556E-2</v>
      </c>
      <c r="H17" s="304">
        <v>8354027000</v>
      </c>
      <c r="I17" s="296"/>
      <c r="J17" s="306">
        <f>SUM(H17:H18)</f>
        <v>8669027000</v>
      </c>
      <c r="K17" s="296"/>
      <c r="L17" s="306">
        <f>SUM(F17,J17)</f>
        <v>23791767000</v>
      </c>
      <c r="M17" s="296">
        <f>L17/L3</f>
        <v>9.5904276114533227E-2</v>
      </c>
      <c r="N17" s="297">
        <f>_xlfn.RANK.EQ(M17, $M$4:$M$41)</f>
        <v>4</v>
      </c>
    </row>
    <row r="18" spans="1:14" x14ac:dyDescent="0.2">
      <c r="A18" s="295" t="s">
        <v>1267</v>
      </c>
      <c r="B18" s="295" t="s">
        <v>1240</v>
      </c>
      <c r="C18" s="295" t="s">
        <v>1277</v>
      </c>
      <c r="D18" s="304">
        <v>563824000</v>
      </c>
      <c r="E18" s="296">
        <f t="shared" si="0"/>
        <v>3.6508173332185255E-3</v>
      </c>
      <c r="F18" s="295"/>
      <c r="G18" s="296"/>
      <c r="H18" s="304">
        <v>315000000</v>
      </c>
      <c r="I18" s="296"/>
      <c r="J18" s="295"/>
      <c r="K18" s="296"/>
      <c r="L18" s="306"/>
      <c r="M18" s="296"/>
      <c r="N18" s="297"/>
    </row>
    <row r="19" spans="1:14" x14ac:dyDescent="0.2">
      <c r="A19" s="295" t="s">
        <v>1267</v>
      </c>
      <c r="B19" s="295" t="s">
        <v>1237</v>
      </c>
      <c r="C19" s="295" t="s">
        <v>1268</v>
      </c>
      <c r="D19" s="306">
        <v>14582823000</v>
      </c>
      <c r="E19" s="296">
        <f t="shared" si="0"/>
        <v>9.4425251453747583E-2</v>
      </c>
      <c r="F19" s="306">
        <f>SUM(D19:D20)</f>
        <v>17238015000</v>
      </c>
      <c r="G19" s="296">
        <f>F19/$F$3</f>
        <v>0.11161788776689346</v>
      </c>
      <c r="H19" s="304">
        <v>12758624000</v>
      </c>
      <c r="I19" s="296"/>
      <c r="J19" s="306">
        <f>SUM(H19:H20)</f>
        <v>13848506000</v>
      </c>
      <c r="K19" s="296"/>
      <c r="L19" s="306">
        <f>SUM(F19,J19)</f>
        <v>31086521000</v>
      </c>
      <c r="M19" s="296">
        <f>L19/L3</f>
        <v>0.12530932626501576</v>
      </c>
      <c r="N19" s="297">
        <f>_xlfn.RANK.EQ(M19, $M$4:$M$41)</f>
        <v>1</v>
      </c>
    </row>
    <row r="20" spans="1:14" x14ac:dyDescent="0.2">
      <c r="A20" s="295" t="s">
        <v>1267</v>
      </c>
      <c r="B20" s="295" t="s">
        <v>1237</v>
      </c>
      <c r="C20" s="295" t="s">
        <v>1277</v>
      </c>
      <c r="D20" s="304">
        <v>2655192000</v>
      </c>
      <c r="E20" s="296">
        <f t="shared" si="0"/>
        <v>1.7192636313145881E-2</v>
      </c>
      <c r="F20" s="295"/>
      <c r="G20" s="296"/>
      <c r="H20" s="304">
        <v>1089882000</v>
      </c>
      <c r="I20" s="296"/>
      <c r="J20" s="295"/>
      <c r="K20" s="296"/>
      <c r="L20" s="306"/>
      <c r="M20" s="296"/>
      <c r="N20" s="297"/>
    </row>
    <row r="21" spans="1:14" x14ac:dyDescent="0.2">
      <c r="A21" s="295" t="s">
        <v>1267</v>
      </c>
      <c r="B21" s="295" t="s">
        <v>1241</v>
      </c>
      <c r="C21" s="295" t="s">
        <v>1268</v>
      </c>
      <c r="D21" s="306">
        <v>8328698000</v>
      </c>
      <c r="E21" s="296">
        <f t="shared" si="0"/>
        <v>5.3929160556383672E-2</v>
      </c>
      <c r="F21" s="306">
        <f>SUM(D21:D22)</f>
        <v>11453815000</v>
      </c>
      <c r="G21" s="296">
        <f>F21/$F$3</f>
        <v>7.4164608696115006E-2</v>
      </c>
      <c r="H21" s="304">
        <v>7217095000</v>
      </c>
      <c r="I21" s="296"/>
      <c r="J21" s="306">
        <f>SUM(H21:H22)</f>
        <v>8377095000</v>
      </c>
      <c r="K21" s="296"/>
      <c r="L21" s="306">
        <f>SUM(F21,J21)</f>
        <v>19830910000</v>
      </c>
      <c r="M21" s="296">
        <f>L21/L3</f>
        <v>7.9938117595152056E-2</v>
      </c>
      <c r="N21" s="297">
        <f>_xlfn.RANK.EQ(M21, $M$4:$M$41)</f>
        <v>5</v>
      </c>
    </row>
    <row r="22" spans="1:14" x14ac:dyDescent="0.2">
      <c r="A22" s="295" t="s">
        <v>1267</v>
      </c>
      <c r="B22" s="295" t="s">
        <v>1241</v>
      </c>
      <c r="C22" s="295" t="s">
        <v>1277</v>
      </c>
      <c r="D22" s="304">
        <v>3125117000</v>
      </c>
      <c r="E22" s="296">
        <f t="shared" si="0"/>
        <v>2.0235448139731334E-2</v>
      </c>
      <c r="F22" s="295"/>
      <c r="G22" s="296"/>
      <c r="H22" s="304">
        <v>1160000000</v>
      </c>
      <c r="I22" s="296"/>
      <c r="J22" s="295"/>
      <c r="K22" s="296"/>
      <c r="L22" s="306"/>
      <c r="M22" s="296"/>
      <c r="N22" s="297"/>
    </row>
    <row r="23" spans="1:14" x14ac:dyDescent="0.2">
      <c r="A23" s="295" t="s">
        <v>1267</v>
      </c>
      <c r="B23" s="295" t="s">
        <v>1239</v>
      </c>
      <c r="C23" s="295" t="s">
        <v>1268</v>
      </c>
      <c r="D23" s="306">
        <v>3841803000</v>
      </c>
      <c r="E23" s="296">
        <f t="shared" si="0"/>
        <v>2.487606235848586E-2</v>
      </c>
      <c r="F23" s="306">
        <f>SUM(D23:D24)</f>
        <v>5114904000</v>
      </c>
      <c r="G23" s="296">
        <f>F23/$F$3</f>
        <v>3.3119519887320814E-2</v>
      </c>
      <c r="H23" s="304">
        <v>19855210000</v>
      </c>
      <c r="I23" s="296"/>
      <c r="J23" s="306">
        <f>SUM(H23:H24)</f>
        <v>20276481000</v>
      </c>
      <c r="K23" s="296"/>
      <c r="L23" s="306">
        <f>SUM(F23,J23)</f>
        <v>25391385000</v>
      </c>
      <c r="M23" s="296">
        <f>L23/L3</f>
        <v>0.10235231363733585</v>
      </c>
      <c r="N23" s="297">
        <f>_xlfn.RANK.EQ(M23, $M$4:$M$41)</f>
        <v>3</v>
      </c>
    </row>
    <row r="24" spans="1:14" x14ac:dyDescent="0.2">
      <c r="A24" s="295" t="s">
        <v>1267</v>
      </c>
      <c r="B24" s="295" t="s">
        <v>1239</v>
      </c>
      <c r="C24" s="295" t="s">
        <v>1277</v>
      </c>
      <c r="D24" s="304">
        <v>1273101000</v>
      </c>
      <c r="E24" s="296">
        <f t="shared" si="0"/>
        <v>8.2434575288349524E-3</v>
      </c>
      <c r="F24" s="295"/>
      <c r="G24" s="296"/>
      <c r="H24" s="304">
        <v>421271000</v>
      </c>
      <c r="I24" s="296"/>
      <c r="J24" s="295"/>
      <c r="K24" s="296"/>
      <c r="L24" s="306"/>
      <c r="M24" s="296"/>
      <c r="N24" s="297"/>
    </row>
    <row r="25" spans="1:14" x14ac:dyDescent="0.2">
      <c r="A25" s="295" t="s">
        <v>1267</v>
      </c>
      <c r="B25" s="295" t="s">
        <v>1243</v>
      </c>
      <c r="C25" s="295" t="s">
        <v>1268</v>
      </c>
      <c r="D25" s="306">
        <v>13057753000</v>
      </c>
      <c r="E25" s="296">
        <f t="shared" si="0"/>
        <v>8.4550269206855683E-2</v>
      </c>
      <c r="F25" s="306">
        <f>SUM(D25:D26)</f>
        <v>15164834000</v>
      </c>
      <c r="G25" s="296">
        <f>F25/$F$3</f>
        <v>9.8193831448433591E-2</v>
      </c>
      <c r="H25" s="304">
        <v>2701338000</v>
      </c>
      <c r="I25" s="296"/>
      <c r="J25" s="306">
        <f>SUM(H25:H26)</f>
        <v>2841238000</v>
      </c>
      <c r="K25" s="296"/>
      <c r="L25" s="306">
        <f>SUM(F25,J25)</f>
        <v>18006072000</v>
      </c>
      <c r="M25" s="296">
        <f>L25/L3</f>
        <v>7.2582221439297281E-2</v>
      </c>
      <c r="N25" s="297">
        <f>_xlfn.RANK.EQ(M25, $M$4:$M$41)</f>
        <v>7</v>
      </c>
    </row>
    <row r="26" spans="1:14" x14ac:dyDescent="0.2">
      <c r="A26" s="295" t="s">
        <v>1267</v>
      </c>
      <c r="B26" s="295" t="s">
        <v>1243</v>
      </c>
      <c r="C26" s="295" t="s">
        <v>1277</v>
      </c>
      <c r="D26" s="304">
        <v>2107081000</v>
      </c>
      <c r="E26" s="296">
        <f t="shared" si="0"/>
        <v>1.364356224157791E-2</v>
      </c>
      <c r="F26" s="295"/>
      <c r="G26" s="296"/>
      <c r="H26" s="304">
        <v>139900000</v>
      </c>
      <c r="I26" s="296"/>
      <c r="J26" s="295"/>
      <c r="K26" s="296"/>
      <c r="L26" s="306"/>
      <c r="M26" s="296"/>
      <c r="N26" s="297"/>
    </row>
    <row r="27" spans="1:14" x14ac:dyDescent="0.2">
      <c r="A27" s="295" t="s">
        <v>1278</v>
      </c>
      <c r="B27" s="295" t="s">
        <v>1247</v>
      </c>
      <c r="C27" s="295" t="s">
        <v>1268</v>
      </c>
      <c r="D27" s="306">
        <v>5850591000</v>
      </c>
      <c r="E27" s="296">
        <f t="shared" si="0"/>
        <v>3.7883167499738052E-2</v>
      </c>
      <c r="F27" s="306">
        <f>SUM(D27:D28)</f>
        <v>7596016000</v>
      </c>
      <c r="G27" s="296">
        <f>F27/$F$3</f>
        <v>4.9184970622402117E-2</v>
      </c>
      <c r="H27" s="304">
        <v>3859473000</v>
      </c>
      <c r="I27" s="296"/>
      <c r="J27" s="306">
        <f>SUM(H27:H28)</f>
        <v>4094223000</v>
      </c>
      <c r="K27" s="296"/>
      <c r="L27" s="306">
        <f>SUM(F27,J27)</f>
        <v>11690239000</v>
      </c>
      <c r="M27" s="296">
        <f>L27/L3</f>
        <v>4.7123187987713762E-2</v>
      </c>
      <c r="N27" s="297">
        <f>_xlfn.RANK.EQ(M27, $M$4:$M$41)</f>
        <v>10</v>
      </c>
    </row>
    <row r="28" spans="1:14" x14ac:dyDescent="0.2">
      <c r="A28" s="295" t="s">
        <v>1278</v>
      </c>
      <c r="B28" s="295" t="s">
        <v>1247</v>
      </c>
      <c r="C28" s="295" t="s">
        <v>1277</v>
      </c>
      <c r="D28" s="304">
        <v>1745425000</v>
      </c>
      <c r="E28" s="296">
        <f t="shared" si="0"/>
        <v>1.1301803122664067E-2</v>
      </c>
      <c r="F28" s="295"/>
      <c r="G28" s="296"/>
      <c r="H28" s="304">
        <v>234750000</v>
      </c>
      <c r="I28" s="296"/>
      <c r="J28" s="295"/>
      <c r="K28" s="296"/>
      <c r="L28" s="306"/>
      <c r="M28" s="296"/>
      <c r="N28" s="297"/>
    </row>
    <row r="29" spans="1:14" x14ac:dyDescent="0.2">
      <c r="A29" s="295" t="s">
        <v>1278</v>
      </c>
      <c r="B29" s="295" t="s">
        <v>1245</v>
      </c>
      <c r="C29" s="295" t="s">
        <v>1268</v>
      </c>
      <c r="D29" s="306">
        <v>11772983000</v>
      </c>
      <c r="E29" s="296">
        <f t="shared" si="0"/>
        <v>7.6231253724720893E-2</v>
      </c>
      <c r="F29" s="306">
        <f>SUM(D29:D30)</f>
        <v>13118526000</v>
      </c>
      <c r="G29" s="296">
        <f>F29/$F$3</f>
        <v>8.4943780518526857E-2</v>
      </c>
      <c r="H29" s="304">
        <v>2087086000</v>
      </c>
      <c r="I29" s="296"/>
      <c r="J29" s="306">
        <f>SUM(H29:H30)</f>
        <v>2413225000</v>
      </c>
      <c r="K29" s="296"/>
      <c r="L29" s="306">
        <f>SUM(F29,J29)</f>
        <v>15531751000</v>
      </c>
      <c r="M29" s="296">
        <f>L29/L3</f>
        <v>6.2608268500871644E-2</v>
      </c>
      <c r="N29" s="297">
        <f>_xlfn.RANK.EQ(M29, $M$4:$M$41)</f>
        <v>8</v>
      </c>
    </row>
    <row r="30" spans="1:14" x14ac:dyDescent="0.2">
      <c r="A30" s="295" t="s">
        <v>1278</v>
      </c>
      <c r="B30" s="295" t="s">
        <v>1245</v>
      </c>
      <c r="C30" s="295" t="s">
        <v>1277</v>
      </c>
      <c r="D30" s="304">
        <v>1345543000</v>
      </c>
      <c r="E30" s="296">
        <f t="shared" si="0"/>
        <v>8.7125267938059654E-3</v>
      </c>
      <c r="F30" s="295"/>
      <c r="G30" s="296"/>
      <c r="H30" s="304">
        <v>326139000</v>
      </c>
      <c r="I30" s="296"/>
      <c r="J30" s="295"/>
      <c r="K30" s="296"/>
      <c r="L30" s="306"/>
      <c r="M30" s="296"/>
      <c r="N30" s="297"/>
    </row>
    <row r="31" spans="1:14" x14ac:dyDescent="0.2">
      <c r="A31" s="295" t="s">
        <v>1278</v>
      </c>
      <c r="B31" s="295" t="s">
        <v>1246</v>
      </c>
      <c r="C31" s="295" t="s">
        <v>1268</v>
      </c>
      <c r="D31" s="306">
        <v>9628561000</v>
      </c>
      <c r="E31" s="296">
        <f t="shared" si="0"/>
        <v>6.2345904737563317E-2</v>
      </c>
      <c r="F31" s="306">
        <f>SUM(D31:D32)</f>
        <v>11222461000</v>
      </c>
      <c r="G31" s="296">
        <f>F31/$F$3</f>
        <v>7.2666568184697536E-2</v>
      </c>
      <c r="H31" s="304">
        <v>1623842000</v>
      </c>
      <c r="I31" s="296"/>
      <c r="J31" s="306">
        <f>SUM(H31:H32)</f>
        <v>2107579000</v>
      </c>
      <c r="K31" s="296"/>
      <c r="L31" s="306">
        <f>SUM(F31,J31)</f>
        <v>13330040000</v>
      </c>
      <c r="M31" s="296">
        <f>L31/L3</f>
        <v>5.373320261491181E-2</v>
      </c>
      <c r="N31" s="297">
        <f>_xlfn.RANK.EQ(M31, $M$4:$M$41)</f>
        <v>9</v>
      </c>
    </row>
    <row r="32" spans="1:14" x14ac:dyDescent="0.2">
      <c r="A32" s="295" t="s">
        <v>1278</v>
      </c>
      <c r="B32" s="295" t="s">
        <v>1246</v>
      </c>
      <c r="C32" s="295" t="s">
        <v>1277</v>
      </c>
      <c r="D32" s="304">
        <v>1593900000</v>
      </c>
      <c r="E32" s="296">
        <f t="shared" si="0"/>
        <v>1.0320663447134226E-2</v>
      </c>
      <c r="F32" s="295"/>
      <c r="G32" s="296"/>
      <c r="H32" s="304">
        <v>483737000</v>
      </c>
      <c r="I32" s="296"/>
      <c r="J32" s="295"/>
      <c r="K32" s="296"/>
      <c r="L32" s="306"/>
      <c r="M32" s="296"/>
      <c r="N32" s="297"/>
    </row>
    <row r="33" spans="1:14" x14ac:dyDescent="0.2">
      <c r="A33" s="295" t="s">
        <v>1279</v>
      </c>
      <c r="B33" s="295" t="s">
        <v>1253</v>
      </c>
      <c r="C33" s="295" t="s">
        <v>1268</v>
      </c>
      <c r="D33" s="306">
        <v>1704414000</v>
      </c>
      <c r="E33" s="296">
        <f t="shared" si="0"/>
        <v>1.1036252756499049E-2</v>
      </c>
      <c r="F33" s="306">
        <f>SUM(D33:D34)</f>
        <v>2236746000</v>
      </c>
      <c r="G33" s="296">
        <f>F33/$F$3</f>
        <v>1.4483156209751987E-2</v>
      </c>
      <c r="H33" s="304">
        <v>2050131000</v>
      </c>
      <c r="I33" s="296"/>
      <c r="J33" s="306">
        <f>SUM(H33:H34)</f>
        <v>2538892000</v>
      </c>
      <c r="K33" s="296"/>
      <c r="L33" s="306">
        <f>SUM(F33,J33)</f>
        <v>4775638000</v>
      </c>
      <c r="M33" s="296">
        <f>L33/L3</f>
        <v>1.9250529200923041E-2</v>
      </c>
      <c r="N33" s="297">
        <f>_xlfn.RANK.EQ(M33, $M$4:$M$41)</f>
        <v>16</v>
      </c>
    </row>
    <row r="34" spans="1:14" x14ac:dyDescent="0.2">
      <c r="A34" s="295" t="s">
        <v>1279</v>
      </c>
      <c r="B34" s="295" t="s">
        <v>1253</v>
      </c>
      <c r="C34" s="295" t="s">
        <v>1277</v>
      </c>
      <c r="D34" s="304">
        <v>532332000</v>
      </c>
      <c r="E34" s="296">
        <f t="shared" si="0"/>
        <v>3.4469034532529372E-3</v>
      </c>
      <c r="F34" s="295"/>
      <c r="G34" s="296"/>
      <c r="H34" s="304">
        <v>488761000</v>
      </c>
      <c r="I34" s="296"/>
      <c r="J34" s="295"/>
      <c r="K34" s="296"/>
      <c r="L34" s="306"/>
      <c r="M34" s="296"/>
      <c r="N34" s="297"/>
    </row>
    <row r="35" spans="1:14" x14ac:dyDescent="0.2">
      <c r="A35" s="295" t="s">
        <v>1279</v>
      </c>
      <c r="B35" s="295" t="s">
        <v>1248</v>
      </c>
      <c r="C35" s="295" t="s">
        <v>1268</v>
      </c>
      <c r="D35" s="306">
        <v>5870671000</v>
      </c>
      <c r="E35" s="296">
        <f t="shared" si="0"/>
        <v>3.8013187527354872E-2</v>
      </c>
      <c r="F35" s="306">
        <f>SUM(D35:D36)</f>
        <v>7126389000</v>
      </c>
      <c r="G35" s="296">
        <f>F35/$F$3</f>
        <v>4.6144088375907791E-2</v>
      </c>
      <c r="H35" s="304">
        <v>1886586000</v>
      </c>
      <c r="I35" s="296"/>
      <c r="J35" s="306">
        <f>SUM(H35:H36)</f>
        <v>2036586000</v>
      </c>
      <c r="K35" s="296"/>
      <c r="L35" s="306">
        <f>SUM(F35,J35)</f>
        <v>9162975000</v>
      </c>
      <c r="M35" s="296">
        <f>L35/L3</f>
        <v>3.6935822565451533E-2</v>
      </c>
      <c r="N35" s="297">
        <f>_xlfn.RANK.EQ(M35, $M$4:$M$41)</f>
        <v>11</v>
      </c>
    </row>
    <row r="36" spans="1:14" x14ac:dyDescent="0.2">
      <c r="A36" s="295" t="s">
        <v>1279</v>
      </c>
      <c r="B36" s="295" t="s">
        <v>1248</v>
      </c>
      <c r="C36" s="295" t="s">
        <v>1277</v>
      </c>
      <c r="D36" s="304">
        <v>1255718000</v>
      </c>
      <c r="E36" s="296">
        <f t="shared" si="0"/>
        <v>8.1309008485529171E-3</v>
      </c>
      <c r="F36" s="295"/>
      <c r="G36" s="296"/>
      <c r="H36" s="304">
        <v>150000000</v>
      </c>
      <c r="I36" s="296"/>
      <c r="J36" s="295"/>
      <c r="K36" s="296"/>
      <c r="L36" s="306"/>
      <c r="M36" s="296"/>
      <c r="N36" s="297"/>
    </row>
    <row r="37" spans="1:14" x14ac:dyDescent="0.2">
      <c r="A37" s="295" t="s">
        <v>1279</v>
      </c>
      <c r="B37" s="295" t="s">
        <v>1249</v>
      </c>
      <c r="C37" s="295" t="s">
        <v>1268</v>
      </c>
      <c r="D37" s="306">
        <v>3822253000</v>
      </c>
      <c r="E37" s="296">
        <f t="shared" si="0"/>
        <v>2.4749474134386811E-2</v>
      </c>
      <c r="F37" s="306">
        <f>SUM(D37:D38)</f>
        <v>3997253000</v>
      </c>
      <c r="G37" s="296">
        <f>F37/$F$3</f>
        <v>2.5882616805350162E-2</v>
      </c>
      <c r="H37" s="304">
        <v>4726652000</v>
      </c>
      <c r="I37" s="296"/>
      <c r="J37" s="306">
        <f>SUM(H37:H38)</f>
        <v>4811652000</v>
      </c>
      <c r="K37" s="296"/>
      <c r="L37" s="306">
        <f>SUM(F37,J37)</f>
        <v>8808905000</v>
      </c>
      <c r="M37" s="296">
        <f>L37/L3</f>
        <v>3.5508571405675426E-2</v>
      </c>
      <c r="N37" s="297">
        <f>_xlfn.RANK.EQ(M37, $M$4:$M$41)</f>
        <v>12</v>
      </c>
    </row>
    <row r="38" spans="1:14" x14ac:dyDescent="0.2">
      <c r="A38" s="295" t="s">
        <v>1279</v>
      </c>
      <c r="B38" s="295" t="s">
        <v>1249</v>
      </c>
      <c r="C38" s="295" t="s">
        <v>1277</v>
      </c>
      <c r="D38" s="304">
        <v>175000000</v>
      </c>
      <c r="E38" s="296">
        <f t="shared" si="0"/>
        <v>1.1331426709633536E-3</v>
      </c>
      <c r="F38" s="295"/>
      <c r="G38" s="296"/>
      <c r="H38" s="304">
        <v>85000000</v>
      </c>
      <c r="I38" s="296"/>
      <c r="J38" s="295"/>
      <c r="K38" s="296"/>
      <c r="L38" s="306"/>
      <c r="M38" s="296"/>
      <c r="N38" s="297"/>
    </row>
    <row r="39" spans="1:14" x14ac:dyDescent="0.2">
      <c r="A39" s="295" t="s">
        <v>1279</v>
      </c>
      <c r="B39" s="295" t="s">
        <v>1251</v>
      </c>
      <c r="C39" s="295" t="s">
        <v>1268</v>
      </c>
      <c r="D39" s="306">
        <v>2395560000</v>
      </c>
      <c r="E39" s="296">
        <f t="shared" si="0"/>
        <v>1.5511492896302695E-2</v>
      </c>
      <c r="F39" s="306">
        <f>SUM(D39:D40)</f>
        <v>3392557000</v>
      </c>
      <c r="G39" s="296">
        <f>F39/$F$3</f>
        <v>2.1967149145002415E-2</v>
      </c>
      <c r="H39" s="304">
        <v>3543470000</v>
      </c>
      <c r="I39" s="296"/>
      <c r="J39" s="306">
        <f>SUM(H39:H40)</f>
        <v>3845470000</v>
      </c>
      <c r="K39" s="296"/>
      <c r="L39" s="306">
        <f>SUM(F39,J39)</f>
        <v>7238027000</v>
      </c>
      <c r="M39" s="296">
        <f>L39/L3</f>
        <v>2.917638441619097E-2</v>
      </c>
      <c r="N39" s="297">
        <f>_xlfn.RANK.EQ(M39, $M$4:$M$41)</f>
        <v>14</v>
      </c>
    </row>
    <row r="40" spans="1:14" x14ac:dyDescent="0.2">
      <c r="A40" s="295" t="s">
        <v>1279</v>
      </c>
      <c r="B40" s="295" t="s">
        <v>1251</v>
      </c>
      <c r="C40" s="295" t="s">
        <v>1277</v>
      </c>
      <c r="D40" s="304">
        <v>996997000</v>
      </c>
      <c r="E40" s="296">
        <f t="shared" si="0"/>
        <v>6.4556562486997185E-3</v>
      </c>
      <c r="F40" s="295"/>
      <c r="G40" s="296"/>
      <c r="H40" s="304">
        <v>302000000</v>
      </c>
      <c r="I40" s="296"/>
      <c r="J40" s="295"/>
      <c r="K40" s="296"/>
      <c r="L40" s="306"/>
      <c r="M40" s="296"/>
      <c r="N40" s="297"/>
    </row>
    <row r="41" spans="1:14" x14ac:dyDescent="0.2">
      <c r="A41" s="295" t="s">
        <v>1279</v>
      </c>
      <c r="B41" s="295" t="s">
        <v>1250</v>
      </c>
      <c r="C41" s="295" t="s">
        <v>1268</v>
      </c>
      <c r="D41" s="306">
        <v>3809652000</v>
      </c>
      <c r="E41" s="296">
        <f t="shared" si="0"/>
        <v>2.4667881386976471E-2</v>
      </c>
      <c r="F41" s="306">
        <f>SUM(D41:D42)</f>
        <v>4154652000</v>
      </c>
      <c r="G41" s="296">
        <f>F41/$F$3</f>
        <v>2.6901791224018513E-2</v>
      </c>
      <c r="H41" s="304">
        <v>3637034000</v>
      </c>
      <c r="I41" s="296"/>
      <c r="J41" s="306">
        <f>SUM(H41:H42)</f>
        <v>3707034000</v>
      </c>
      <c r="K41" s="296"/>
      <c r="L41" s="306">
        <f>SUM(F41,J41)</f>
        <v>7861686000</v>
      </c>
      <c r="M41" s="296">
        <f>L41/L3</f>
        <v>3.169034502018115E-2</v>
      </c>
      <c r="N41" s="297">
        <f>_xlfn.RANK.EQ(M41, $M$4:$M$41)</f>
        <v>13</v>
      </c>
    </row>
    <row r="42" spans="1:14" x14ac:dyDescent="0.2">
      <c r="A42" s="295" t="s">
        <v>1279</v>
      </c>
      <c r="B42" s="295" t="s">
        <v>1250</v>
      </c>
      <c r="C42" s="295" t="s">
        <v>1277</v>
      </c>
      <c r="D42" s="304">
        <v>345000000</v>
      </c>
      <c r="E42" s="296">
        <f t="shared" si="0"/>
        <v>2.2339098370420403E-3</v>
      </c>
      <c r="F42" s="295"/>
      <c r="G42" s="296"/>
      <c r="H42" s="304">
        <v>70000000</v>
      </c>
      <c r="I42" s="296"/>
      <c r="J42" s="295"/>
      <c r="K42" s="296"/>
      <c r="L42" s="306"/>
      <c r="M42" s="296"/>
      <c r="N42" s="297"/>
    </row>
    <row r="43" spans="1:14" x14ac:dyDescent="0.2">
      <c r="A43" s="308"/>
      <c r="B43" s="308"/>
      <c r="C43" s="308"/>
      <c r="D43" s="308"/>
      <c r="E43" s="309"/>
      <c r="F43" s="308"/>
      <c r="G43" s="309"/>
      <c r="H43" s="308"/>
      <c r="I43" s="309"/>
      <c r="J43" s="308"/>
      <c r="K43" s="309"/>
      <c r="L43" s="308"/>
      <c r="M43" s="309"/>
      <c r="N43" s="310"/>
    </row>
  </sheetData>
  <autoFilter ref="A1:N42" xr:uid="{00000000-0009-0000-0000-000017000000}"/>
  <mergeCells count="2">
    <mergeCell ref="D2:G2"/>
    <mergeCell ref="H2:K2"/>
  </mergeCells>
  <conditionalFormatting sqref="M1:M43">
    <cfRule type="colorScale" priority="2">
      <colorScale>
        <cfvo type="percent" val="0"/>
        <cfvo type="percent" val="50"/>
        <cfvo type="percent" val="100"/>
        <color rgb="FFCFE2F3"/>
        <color rgb="FFABDDC5"/>
        <color rgb="FFF4CCCC"/>
      </colorScale>
    </cfRule>
  </conditionalFormatting>
  <conditionalFormatting sqref="N1:N43">
    <cfRule type="colorScale" priority="1">
      <colorScale>
        <cfvo type="formula" val="1"/>
        <cfvo type="formula" val="9"/>
        <cfvo type="formula" val="16"/>
        <color rgb="FFF4CCCC"/>
        <color rgb="FFD9EAD3"/>
        <color rgb="FFCFE2F3"/>
      </colorScale>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I26"/>
  <sheetViews>
    <sheetView workbookViewId="0"/>
  </sheetViews>
  <sheetFormatPr baseColWidth="10" defaultColWidth="14.5" defaultRowHeight="15" customHeight="1" x14ac:dyDescent="0.2"/>
  <cols>
    <col min="1" max="1" width="39.5" customWidth="1"/>
    <col min="2" max="2" width="31.83203125" customWidth="1"/>
    <col min="4" max="4" width="19.33203125" customWidth="1"/>
    <col min="5" max="5" width="16.6640625" customWidth="1"/>
    <col min="6" max="6" width="12" customWidth="1"/>
  </cols>
  <sheetData>
    <row r="1" spans="1:9" x14ac:dyDescent="0.2">
      <c r="A1" s="311" t="s">
        <v>1280</v>
      </c>
      <c r="B1" s="311" t="s">
        <v>1281</v>
      </c>
      <c r="C1" s="311" t="s">
        <v>1282</v>
      </c>
    </row>
    <row r="2" spans="1:9" x14ac:dyDescent="0.2">
      <c r="A2" s="2" t="s">
        <v>1283</v>
      </c>
      <c r="B2" s="2" t="s">
        <v>1284</v>
      </c>
      <c r="C2" s="72">
        <v>40000000</v>
      </c>
      <c r="D2" s="2" t="s">
        <v>1254</v>
      </c>
      <c r="E2" s="121">
        <f>SUM(E3:E16)</f>
        <v>1089882000</v>
      </c>
      <c r="F2" s="121"/>
    </row>
    <row r="3" spans="1:9" x14ac:dyDescent="0.2">
      <c r="A3" s="2" t="s">
        <v>1283</v>
      </c>
      <c r="B3" s="2" t="s">
        <v>1285</v>
      </c>
      <c r="C3" s="72">
        <v>50000000</v>
      </c>
      <c r="D3" s="84" t="s">
        <v>1286</v>
      </c>
      <c r="E3" s="121">
        <f t="shared" ref="E3:E16" si="0">SUMIF($A$2:$A$26,D3,$C$2:$C$26)</f>
        <v>0</v>
      </c>
      <c r="F3" s="216">
        <f t="shared" ref="F3:F16" si="1">E3/$E$2</f>
        <v>0</v>
      </c>
      <c r="G3" s="2" t="s">
        <v>1259</v>
      </c>
      <c r="H3" s="121">
        <f>SUM(E3)</f>
        <v>0</v>
      </c>
      <c r="I3" s="216">
        <f t="shared" ref="I3:I9" si="2">H3/$E$2</f>
        <v>0</v>
      </c>
    </row>
    <row r="4" spans="1:9" x14ac:dyDescent="0.2">
      <c r="A4" s="2" t="s">
        <v>1283</v>
      </c>
      <c r="B4" s="2" t="s">
        <v>1287</v>
      </c>
      <c r="C4" s="72">
        <v>30000000</v>
      </c>
      <c r="D4" s="84" t="s">
        <v>1288</v>
      </c>
      <c r="E4" s="121">
        <f t="shared" si="0"/>
        <v>0</v>
      </c>
      <c r="F4" s="216">
        <f t="shared" si="1"/>
        <v>0</v>
      </c>
      <c r="G4" s="2" t="s">
        <v>1260</v>
      </c>
      <c r="H4" s="121">
        <f>SUM(E4:E5)</f>
        <v>0</v>
      </c>
      <c r="I4" s="216">
        <f t="shared" si="2"/>
        <v>0</v>
      </c>
    </row>
    <row r="5" spans="1:9" x14ac:dyDescent="0.2">
      <c r="A5" s="2" t="s">
        <v>1283</v>
      </c>
      <c r="B5" s="2" t="s">
        <v>1289</v>
      </c>
      <c r="C5" s="72">
        <v>35000000</v>
      </c>
      <c r="D5" s="84" t="s">
        <v>1290</v>
      </c>
      <c r="E5" s="121">
        <f t="shared" si="0"/>
        <v>0</v>
      </c>
      <c r="F5" s="216">
        <f t="shared" si="1"/>
        <v>0</v>
      </c>
      <c r="G5" s="2" t="s">
        <v>1261</v>
      </c>
      <c r="H5" s="121">
        <f>SUM(E6:E7)</f>
        <v>264882000</v>
      </c>
      <c r="I5" s="216">
        <f t="shared" si="2"/>
        <v>0.24303731963643771</v>
      </c>
    </row>
    <row r="6" spans="1:9" x14ac:dyDescent="0.2">
      <c r="A6" s="2" t="s">
        <v>1283</v>
      </c>
      <c r="B6" s="2" t="s">
        <v>1291</v>
      </c>
      <c r="C6" s="72">
        <v>40000000</v>
      </c>
      <c r="D6" s="84" t="s">
        <v>1292</v>
      </c>
      <c r="E6" s="121">
        <f t="shared" si="0"/>
        <v>0</v>
      </c>
      <c r="F6" s="216">
        <f t="shared" si="1"/>
        <v>0</v>
      </c>
      <c r="G6" s="2" t="s">
        <v>1262</v>
      </c>
      <c r="H6" s="121">
        <f>SUM(E8:E9)</f>
        <v>410000000</v>
      </c>
      <c r="I6" s="216">
        <f t="shared" si="2"/>
        <v>0.37618751387764915</v>
      </c>
    </row>
    <row r="7" spans="1:9" x14ac:dyDescent="0.2">
      <c r="A7" s="2" t="s">
        <v>1283</v>
      </c>
      <c r="B7" s="2" t="s">
        <v>1293</v>
      </c>
      <c r="C7" s="72">
        <v>40000000</v>
      </c>
      <c r="D7" s="84" t="s">
        <v>1283</v>
      </c>
      <c r="E7" s="121">
        <f t="shared" si="0"/>
        <v>264882000</v>
      </c>
      <c r="F7" s="216">
        <f t="shared" si="1"/>
        <v>0.24303731963643771</v>
      </c>
      <c r="G7" s="2" t="s">
        <v>1263</v>
      </c>
      <c r="H7" s="121">
        <f>SUM(E10:E12)</f>
        <v>100000000</v>
      </c>
      <c r="I7" s="216">
        <f t="shared" si="2"/>
        <v>9.1753052165280277E-2</v>
      </c>
    </row>
    <row r="8" spans="1:9" x14ac:dyDescent="0.2">
      <c r="A8" s="2" t="s">
        <v>1283</v>
      </c>
      <c r="B8" s="2" t="s">
        <v>1294</v>
      </c>
      <c r="C8" s="72">
        <v>29882000</v>
      </c>
      <c r="D8" s="84" t="s">
        <v>1295</v>
      </c>
      <c r="E8" s="121">
        <f t="shared" si="0"/>
        <v>290000000</v>
      </c>
      <c r="F8" s="216">
        <f t="shared" si="1"/>
        <v>0.26608385127931283</v>
      </c>
      <c r="G8" s="2" t="s">
        <v>1264</v>
      </c>
      <c r="H8" s="121">
        <f>SUM(E13:E14)</f>
        <v>65000000</v>
      </c>
      <c r="I8" s="216">
        <f t="shared" si="2"/>
        <v>5.9639483907432178E-2</v>
      </c>
    </row>
    <row r="9" spans="1:9" x14ac:dyDescent="0.2">
      <c r="A9" s="2" t="s">
        <v>1295</v>
      </c>
      <c r="B9" s="2" t="s">
        <v>1296</v>
      </c>
      <c r="C9" s="72">
        <v>50000000</v>
      </c>
      <c r="D9" s="84" t="s">
        <v>1297</v>
      </c>
      <c r="E9" s="121">
        <f t="shared" si="0"/>
        <v>120000000</v>
      </c>
      <c r="F9" s="216">
        <f t="shared" si="1"/>
        <v>0.11010366259833633</v>
      </c>
      <c r="G9" s="2" t="s">
        <v>1265</v>
      </c>
      <c r="H9" s="121">
        <f>SUM(E15:E16)</f>
        <v>250000000</v>
      </c>
      <c r="I9" s="216">
        <f t="shared" si="2"/>
        <v>0.2293826304132007</v>
      </c>
    </row>
    <row r="10" spans="1:9" x14ac:dyDescent="0.2">
      <c r="A10" s="2" t="s">
        <v>1295</v>
      </c>
      <c r="B10" s="2" t="s">
        <v>1298</v>
      </c>
      <c r="C10" s="72">
        <v>50000000</v>
      </c>
      <c r="D10" s="84" t="s">
        <v>1299</v>
      </c>
      <c r="E10" s="121">
        <f t="shared" si="0"/>
        <v>100000000</v>
      </c>
      <c r="F10" s="216">
        <f t="shared" si="1"/>
        <v>9.1753052165280277E-2</v>
      </c>
    </row>
    <row r="11" spans="1:9" x14ac:dyDescent="0.2">
      <c r="A11" s="2" t="s">
        <v>1295</v>
      </c>
      <c r="B11" s="2" t="s">
        <v>1300</v>
      </c>
      <c r="C11" s="72">
        <v>50000000</v>
      </c>
      <c r="D11" s="84" t="s">
        <v>1301</v>
      </c>
      <c r="E11" s="121">
        <f t="shared" si="0"/>
        <v>0</v>
      </c>
      <c r="F11" s="216">
        <f t="shared" si="1"/>
        <v>0</v>
      </c>
    </row>
    <row r="12" spans="1:9" x14ac:dyDescent="0.2">
      <c r="A12" s="2" t="s">
        <v>1295</v>
      </c>
      <c r="B12" s="2" t="s">
        <v>1302</v>
      </c>
      <c r="C12" s="72">
        <v>50000000</v>
      </c>
      <c r="D12" s="84" t="s">
        <v>1303</v>
      </c>
      <c r="E12" s="121">
        <f t="shared" si="0"/>
        <v>0</v>
      </c>
      <c r="F12" s="216">
        <f t="shared" si="1"/>
        <v>0</v>
      </c>
    </row>
    <row r="13" spans="1:9" x14ac:dyDescent="0.2">
      <c r="A13" s="2" t="s">
        <v>1295</v>
      </c>
      <c r="B13" s="2" t="s">
        <v>1304</v>
      </c>
      <c r="C13" s="72">
        <v>40000000</v>
      </c>
      <c r="D13" s="84" t="s">
        <v>1305</v>
      </c>
      <c r="E13" s="121">
        <f t="shared" si="0"/>
        <v>0</v>
      </c>
      <c r="F13" s="216">
        <f t="shared" si="1"/>
        <v>0</v>
      </c>
    </row>
    <row r="14" spans="1:9" x14ac:dyDescent="0.2">
      <c r="A14" s="2" t="s">
        <v>1295</v>
      </c>
      <c r="B14" s="2" t="s">
        <v>1306</v>
      </c>
      <c r="C14" s="72">
        <v>50000000</v>
      </c>
      <c r="D14" s="84" t="s">
        <v>1307</v>
      </c>
      <c r="E14" s="121">
        <f t="shared" si="0"/>
        <v>65000000</v>
      </c>
      <c r="F14" s="216">
        <f t="shared" si="1"/>
        <v>5.9639483907432178E-2</v>
      </c>
    </row>
    <row r="15" spans="1:9" x14ac:dyDescent="0.2">
      <c r="A15" s="2" t="s">
        <v>1297</v>
      </c>
      <c r="B15" s="2" t="s">
        <v>1308</v>
      </c>
      <c r="C15" s="72">
        <v>50000000</v>
      </c>
      <c r="D15" s="84" t="s">
        <v>1309</v>
      </c>
      <c r="E15" s="121">
        <f t="shared" si="0"/>
        <v>250000000</v>
      </c>
      <c r="F15" s="216">
        <f t="shared" si="1"/>
        <v>0.2293826304132007</v>
      </c>
    </row>
    <row r="16" spans="1:9" x14ac:dyDescent="0.2">
      <c r="A16" s="2" t="s">
        <v>1297</v>
      </c>
      <c r="B16" s="2" t="s">
        <v>1310</v>
      </c>
      <c r="C16" s="72">
        <v>35000000</v>
      </c>
      <c r="D16" s="84" t="s">
        <v>1311</v>
      </c>
      <c r="E16" s="121">
        <f t="shared" si="0"/>
        <v>0</v>
      </c>
      <c r="F16" s="216">
        <f t="shared" si="1"/>
        <v>0</v>
      </c>
    </row>
    <row r="17" spans="1:3" x14ac:dyDescent="0.2">
      <c r="A17" s="2" t="s">
        <v>1297</v>
      </c>
      <c r="B17" s="2" t="s">
        <v>1312</v>
      </c>
      <c r="C17" s="72">
        <v>35000000</v>
      </c>
    </row>
    <row r="18" spans="1:3" x14ac:dyDescent="0.2">
      <c r="A18" s="2" t="s">
        <v>1299</v>
      </c>
      <c r="B18" s="2" t="s">
        <v>1313</v>
      </c>
      <c r="C18" s="72">
        <v>50000000</v>
      </c>
    </row>
    <row r="19" spans="1:3" x14ac:dyDescent="0.2">
      <c r="A19" s="2" t="s">
        <v>1299</v>
      </c>
      <c r="B19" s="2" t="s">
        <v>1314</v>
      </c>
      <c r="C19" s="72">
        <v>50000000</v>
      </c>
    </row>
    <row r="20" spans="1:3" x14ac:dyDescent="0.2">
      <c r="A20" s="2" t="s">
        <v>1307</v>
      </c>
      <c r="B20" s="2" t="s">
        <v>1315</v>
      </c>
      <c r="C20" s="72">
        <v>15000000</v>
      </c>
    </row>
    <row r="21" spans="1:3" x14ac:dyDescent="0.2">
      <c r="A21" s="2" t="s">
        <v>1307</v>
      </c>
      <c r="B21" s="2" t="s">
        <v>1316</v>
      </c>
      <c r="C21" s="72">
        <v>50000000</v>
      </c>
    </row>
    <row r="22" spans="1:3" x14ac:dyDescent="0.2">
      <c r="A22" s="2" t="s">
        <v>1309</v>
      </c>
      <c r="B22" s="2" t="s">
        <v>1317</v>
      </c>
      <c r="C22" s="72">
        <v>50000000</v>
      </c>
    </row>
    <row r="23" spans="1:3" x14ac:dyDescent="0.2">
      <c r="A23" s="2" t="s">
        <v>1309</v>
      </c>
      <c r="B23" s="2" t="s">
        <v>1318</v>
      </c>
      <c r="C23" s="72">
        <v>50000000</v>
      </c>
    </row>
    <row r="24" spans="1:3" x14ac:dyDescent="0.2">
      <c r="A24" s="2" t="s">
        <v>1309</v>
      </c>
      <c r="B24" s="2" t="s">
        <v>1319</v>
      </c>
      <c r="C24" s="72">
        <v>50000000</v>
      </c>
    </row>
    <row r="25" spans="1:3" x14ac:dyDescent="0.2">
      <c r="A25" s="2" t="s">
        <v>1309</v>
      </c>
      <c r="B25" s="2" t="s">
        <v>1320</v>
      </c>
      <c r="C25" s="72">
        <v>50000000</v>
      </c>
    </row>
    <row r="26" spans="1:3" x14ac:dyDescent="0.2">
      <c r="A26" s="2" t="s">
        <v>1309</v>
      </c>
      <c r="B26" s="2" t="s">
        <v>1321</v>
      </c>
      <c r="C26" s="72">
        <v>50000000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2:B453"/>
  <sheetViews>
    <sheetView workbookViewId="0"/>
  </sheetViews>
  <sheetFormatPr baseColWidth="10" defaultColWidth="14.5" defaultRowHeight="15" customHeight="1" x14ac:dyDescent="0.2"/>
  <cols>
    <col min="2" max="2" width="74" customWidth="1"/>
  </cols>
  <sheetData>
    <row r="2" spans="1:2" x14ac:dyDescent="0.2">
      <c r="A2" s="2" t="s">
        <v>1256</v>
      </c>
      <c r="B2" s="2" t="s">
        <v>1322</v>
      </c>
    </row>
    <row r="3" spans="1:2" x14ac:dyDescent="0.2">
      <c r="B3" s="2" t="s">
        <v>1323</v>
      </c>
    </row>
    <row r="4" spans="1:2" x14ac:dyDescent="0.2">
      <c r="B4" s="72">
        <v>100000000</v>
      </c>
    </row>
    <row r="5" spans="1:2" x14ac:dyDescent="0.2">
      <c r="B5" s="2" t="s">
        <v>1322</v>
      </c>
    </row>
    <row r="6" spans="1:2" x14ac:dyDescent="0.2">
      <c r="B6" s="2" t="s">
        <v>1324</v>
      </c>
    </row>
    <row r="7" spans="1:2" x14ac:dyDescent="0.2">
      <c r="B7" s="72">
        <v>100000000</v>
      </c>
    </row>
    <row r="8" spans="1:2" x14ac:dyDescent="0.2">
      <c r="B8" s="2" t="s">
        <v>1322</v>
      </c>
    </row>
    <row r="9" spans="1:2" x14ac:dyDescent="0.2">
      <c r="B9" s="2" t="s">
        <v>1325</v>
      </c>
    </row>
    <row r="10" spans="1:2" x14ac:dyDescent="0.2">
      <c r="B10" s="72">
        <v>100000000</v>
      </c>
    </row>
    <row r="11" spans="1:2" x14ac:dyDescent="0.2">
      <c r="B11" s="2" t="s">
        <v>1322</v>
      </c>
    </row>
    <row r="12" spans="1:2" x14ac:dyDescent="0.2">
      <c r="B12" s="2" t="s">
        <v>1326</v>
      </c>
    </row>
    <row r="13" spans="1:2" x14ac:dyDescent="0.2">
      <c r="B13" s="72">
        <v>100000000</v>
      </c>
    </row>
    <row r="14" spans="1:2" x14ac:dyDescent="0.2">
      <c r="B14" s="2" t="s">
        <v>1322</v>
      </c>
    </row>
    <row r="15" spans="1:2" x14ac:dyDescent="0.2">
      <c r="B15" s="2" t="s">
        <v>1327</v>
      </c>
    </row>
    <row r="16" spans="1:2" x14ac:dyDescent="0.2">
      <c r="B16" s="72">
        <v>100000000</v>
      </c>
    </row>
    <row r="17" spans="2:2" x14ac:dyDescent="0.2">
      <c r="B17" s="2" t="s">
        <v>1328</v>
      </c>
    </row>
    <row r="18" spans="2:2" x14ac:dyDescent="0.2">
      <c r="B18" s="2" t="s">
        <v>1329</v>
      </c>
    </row>
    <row r="19" spans="2:2" x14ac:dyDescent="0.2">
      <c r="B19" s="72">
        <v>100000000</v>
      </c>
    </row>
    <row r="20" spans="2:2" x14ac:dyDescent="0.2">
      <c r="B20" s="2" t="s">
        <v>1328</v>
      </c>
    </row>
    <row r="21" spans="2:2" x14ac:dyDescent="0.2">
      <c r="B21" s="2" t="s">
        <v>1330</v>
      </c>
    </row>
    <row r="22" spans="2:2" x14ac:dyDescent="0.2">
      <c r="B22" s="72">
        <v>100000000</v>
      </c>
    </row>
    <row r="23" spans="2:2" x14ac:dyDescent="0.2">
      <c r="B23" s="2" t="s">
        <v>1328</v>
      </c>
    </row>
    <row r="24" spans="2:2" x14ac:dyDescent="0.2">
      <c r="B24" s="2" t="s">
        <v>1331</v>
      </c>
    </row>
    <row r="25" spans="2:2" x14ac:dyDescent="0.2">
      <c r="B25" s="72">
        <v>100000000</v>
      </c>
    </row>
    <row r="26" spans="2:2" x14ac:dyDescent="0.2">
      <c r="B26" s="2" t="s">
        <v>1328</v>
      </c>
    </row>
    <row r="27" spans="2:2" x14ac:dyDescent="0.2">
      <c r="B27" s="2" t="s">
        <v>1332</v>
      </c>
    </row>
    <row r="28" spans="2:2" x14ac:dyDescent="0.2">
      <c r="B28" s="72">
        <v>100000000</v>
      </c>
    </row>
    <row r="29" spans="2:2" x14ac:dyDescent="0.2">
      <c r="B29" s="2" t="s">
        <v>1328</v>
      </c>
    </row>
    <row r="30" spans="2:2" x14ac:dyDescent="0.2">
      <c r="B30" s="2" t="s">
        <v>1333</v>
      </c>
    </row>
    <row r="31" spans="2:2" x14ac:dyDescent="0.2">
      <c r="B31" s="72">
        <v>100000000</v>
      </c>
    </row>
    <row r="32" spans="2:2" x14ac:dyDescent="0.2">
      <c r="B32" s="2" t="s">
        <v>1334</v>
      </c>
    </row>
    <row r="33" spans="2:2" x14ac:dyDescent="0.2">
      <c r="B33" s="2" t="s">
        <v>1335</v>
      </c>
    </row>
    <row r="34" spans="2:2" x14ac:dyDescent="0.2">
      <c r="B34" s="72">
        <v>75000000</v>
      </c>
    </row>
    <row r="35" spans="2:2" x14ac:dyDescent="0.2">
      <c r="B35" s="2" t="s">
        <v>1336</v>
      </c>
    </row>
    <row r="36" spans="2:2" x14ac:dyDescent="0.2">
      <c r="B36" s="2" t="s">
        <v>1337</v>
      </c>
    </row>
    <row r="37" spans="2:2" x14ac:dyDescent="0.2">
      <c r="B37" s="2" t="s">
        <v>1338</v>
      </c>
    </row>
    <row r="38" spans="2:2" x14ac:dyDescent="0.2">
      <c r="B38" s="72">
        <v>80000000</v>
      </c>
    </row>
    <row r="39" spans="2:2" x14ac:dyDescent="0.2">
      <c r="B39" s="2" t="s">
        <v>1336</v>
      </c>
    </row>
    <row r="40" spans="2:2" x14ac:dyDescent="0.2">
      <c r="B40" s="2" t="s">
        <v>1339</v>
      </c>
    </row>
    <row r="41" spans="2:2" x14ac:dyDescent="0.2">
      <c r="B41" s="2" t="s">
        <v>1338</v>
      </c>
    </row>
    <row r="42" spans="2:2" x14ac:dyDescent="0.2">
      <c r="B42" s="72">
        <v>80000000</v>
      </c>
    </row>
    <row r="43" spans="2:2" x14ac:dyDescent="0.2">
      <c r="B43" s="2" t="s">
        <v>1336</v>
      </c>
    </row>
    <row r="44" spans="2:2" x14ac:dyDescent="0.2">
      <c r="B44" s="2" t="s">
        <v>1340</v>
      </c>
    </row>
    <row r="45" spans="2:2" x14ac:dyDescent="0.2">
      <c r="B45" s="72">
        <v>80000000</v>
      </c>
    </row>
    <row r="46" spans="2:2" x14ac:dyDescent="0.2">
      <c r="B46" s="2" t="s">
        <v>1336</v>
      </c>
    </row>
    <row r="47" spans="2:2" x14ac:dyDescent="0.2">
      <c r="B47" s="2" t="s">
        <v>1341</v>
      </c>
    </row>
    <row r="48" spans="2:2" x14ac:dyDescent="0.2">
      <c r="B48" s="72">
        <v>80000000</v>
      </c>
    </row>
    <row r="49" spans="2:2" x14ac:dyDescent="0.2">
      <c r="B49" s="2" t="s">
        <v>1336</v>
      </c>
    </row>
    <row r="50" spans="2:2" x14ac:dyDescent="0.2">
      <c r="B50" s="2" t="s">
        <v>1342</v>
      </c>
    </row>
    <row r="51" spans="2:2" x14ac:dyDescent="0.2">
      <c r="B51" s="2" t="s">
        <v>1343</v>
      </c>
    </row>
    <row r="52" spans="2:2" x14ac:dyDescent="0.2">
      <c r="B52" s="72">
        <v>80000000</v>
      </c>
    </row>
    <row r="53" spans="2:2" x14ac:dyDescent="0.2">
      <c r="B53" s="2" t="s">
        <v>1336</v>
      </c>
    </row>
    <row r="54" spans="2:2" x14ac:dyDescent="0.2">
      <c r="B54" s="2" t="s">
        <v>1344</v>
      </c>
    </row>
    <row r="55" spans="2:2" x14ac:dyDescent="0.2">
      <c r="B55" s="2" t="s">
        <v>1343</v>
      </c>
    </row>
    <row r="56" spans="2:2" x14ac:dyDescent="0.2">
      <c r="B56" s="72">
        <v>80000000</v>
      </c>
    </row>
    <row r="57" spans="2:2" x14ac:dyDescent="0.2">
      <c r="B57" s="2" t="s">
        <v>1336</v>
      </c>
    </row>
    <row r="58" spans="2:2" x14ac:dyDescent="0.2">
      <c r="B58" s="2" t="s">
        <v>1345</v>
      </c>
    </row>
    <row r="59" spans="2:2" x14ac:dyDescent="0.2">
      <c r="B59" s="72">
        <v>80000000</v>
      </c>
    </row>
    <row r="60" spans="2:2" x14ac:dyDescent="0.2">
      <c r="B60" s="2" t="s">
        <v>1336</v>
      </c>
    </row>
    <row r="61" spans="2:2" x14ac:dyDescent="0.2">
      <c r="B61" s="2" t="s">
        <v>1346</v>
      </c>
    </row>
    <row r="62" spans="2:2" x14ac:dyDescent="0.2">
      <c r="B62" s="72">
        <v>80000000</v>
      </c>
    </row>
    <row r="63" spans="2:2" x14ac:dyDescent="0.2">
      <c r="B63" s="2" t="s">
        <v>1336</v>
      </c>
    </row>
    <row r="64" spans="2:2" x14ac:dyDescent="0.2">
      <c r="B64" s="2" t="s">
        <v>1347</v>
      </c>
    </row>
    <row r="65" spans="2:2" x14ac:dyDescent="0.2">
      <c r="B65" s="2" t="s">
        <v>1261</v>
      </c>
    </row>
    <row r="66" spans="2:2" x14ac:dyDescent="0.2">
      <c r="B66" s="72">
        <v>80000000</v>
      </c>
    </row>
    <row r="67" spans="2:2" x14ac:dyDescent="0.2">
      <c r="B67" s="2" t="s">
        <v>1336</v>
      </c>
    </row>
    <row r="68" spans="2:2" x14ac:dyDescent="0.2">
      <c r="B68" s="2" t="s">
        <v>1348</v>
      </c>
    </row>
    <row r="69" spans="2:2" x14ac:dyDescent="0.2">
      <c r="B69" s="2" t="s">
        <v>1261</v>
      </c>
    </row>
    <row r="70" spans="2:2" x14ac:dyDescent="0.2">
      <c r="B70" s="72">
        <v>75000000</v>
      </c>
    </row>
    <row r="71" spans="2:2" x14ac:dyDescent="0.2">
      <c r="B71" s="2" t="s">
        <v>1336</v>
      </c>
    </row>
    <row r="72" spans="2:2" x14ac:dyDescent="0.2">
      <c r="B72" s="2" t="s">
        <v>1349</v>
      </c>
    </row>
    <row r="73" spans="2:2" x14ac:dyDescent="0.2">
      <c r="B73" s="2" t="s">
        <v>1261</v>
      </c>
    </row>
    <row r="74" spans="2:2" x14ac:dyDescent="0.2">
      <c r="B74" s="72">
        <v>75000000</v>
      </c>
    </row>
    <row r="75" spans="2:2" x14ac:dyDescent="0.2">
      <c r="B75" s="2" t="s">
        <v>1350</v>
      </c>
    </row>
    <row r="76" spans="2:2" x14ac:dyDescent="0.2">
      <c r="B76" s="2" t="s">
        <v>1351</v>
      </c>
    </row>
    <row r="77" spans="2:2" x14ac:dyDescent="0.2">
      <c r="B77" s="72">
        <v>75000000</v>
      </c>
    </row>
    <row r="78" spans="2:2" x14ac:dyDescent="0.2">
      <c r="B78" s="2" t="s">
        <v>1352</v>
      </c>
    </row>
    <row r="79" spans="2:2" x14ac:dyDescent="0.2">
      <c r="B79" s="2" t="s">
        <v>1353</v>
      </c>
    </row>
    <row r="80" spans="2:2" x14ac:dyDescent="0.2">
      <c r="B80" s="72">
        <v>30000000</v>
      </c>
    </row>
    <row r="81" spans="2:2" x14ac:dyDescent="0.2">
      <c r="B81" s="2" t="s">
        <v>1354</v>
      </c>
    </row>
    <row r="82" spans="2:2" x14ac:dyDescent="0.2">
      <c r="B82" s="2" t="s">
        <v>1355</v>
      </c>
    </row>
    <row r="83" spans="2:2" x14ac:dyDescent="0.2">
      <c r="B83" s="72">
        <v>100000000</v>
      </c>
    </row>
    <row r="84" spans="2:2" x14ac:dyDescent="0.2">
      <c r="B84" s="2" t="s">
        <v>1356</v>
      </c>
    </row>
    <row r="85" spans="2:2" x14ac:dyDescent="0.2">
      <c r="B85" s="2" t="s">
        <v>1357</v>
      </c>
    </row>
    <row r="86" spans="2:2" x14ac:dyDescent="0.2">
      <c r="B86" s="72">
        <v>150000000</v>
      </c>
    </row>
    <row r="87" spans="2:2" x14ac:dyDescent="0.2">
      <c r="B87" s="2" t="s">
        <v>1356</v>
      </c>
    </row>
    <row r="88" spans="2:2" x14ac:dyDescent="0.2">
      <c r="B88" s="2" t="s">
        <v>1358</v>
      </c>
    </row>
    <row r="89" spans="2:2" x14ac:dyDescent="0.2">
      <c r="B89" s="72">
        <v>150000000</v>
      </c>
    </row>
    <row r="90" spans="2:2" x14ac:dyDescent="0.2">
      <c r="B90" s="2" t="s">
        <v>1356</v>
      </c>
    </row>
    <row r="91" spans="2:2" x14ac:dyDescent="0.2">
      <c r="B91" s="2" t="s">
        <v>1359</v>
      </c>
    </row>
    <row r="92" spans="2:2" x14ac:dyDescent="0.2">
      <c r="B92" s="72">
        <v>150000000</v>
      </c>
    </row>
    <row r="93" spans="2:2" x14ac:dyDescent="0.2">
      <c r="B93" s="2" t="s">
        <v>1356</v>
      </c>
    </row>
    <row r="94" spans="2:2" x14ac:dyDescent="0.2">
      <c r="B94" s="2" t="s">
        <v>1360</v>
      </c>
    </row>
    <row r="95" spans="2:2" x14ac:dyDescent="0.2">
      <c r="B95" s="72">
        <v>150000000</v>
      </c>
    </row>
    <row r="96" spans="2:2" x14ac:dyDescent="0.2">
      <c r="B96" s="2" t="s">
        <v>1361</v>
      </c>
    </row>
    <row r="97" spans="2:2" x14ac:dyDescent="0.2">
      <c r="B97" s="2" t="s">
        <v>1362</v>
      </c>
    </row>
    <row r="98" spans="2:2" x14ac:dyDescent="0.2">
      <c r="B98" s="2" t="s">
        <v>1363</v>
      </c>
    </row>
    <row r="99" spans="2:2" x14ac:dyDescent="0.2">
      <c r="B99" s="72">
        <v>150000000</v>
      </c>
    </row>
    <row r="100" spans="2:2" x14ac:dyDescent="0.2">
      <c r="B100" s="2" t="s">
        <v>1364</v>
      </c>
    </row>
    <row r="101" spans="2:2" x14ac:dyDescent="0.2">
      <c r="B101" s="2" t="s">
        <v>1365</v>
      </c>
    </row>
    <row r="102" spans="2:2" x14ac:dyDescent="0.2">
      <c r="B102" s="2" t="s">
        <v>1366</v>
      </c>
    </row>
    <row r="103" spans="2:2" x14ac:dyDescent="0.2">
      <c r="B103" s="2" t="s">
        <v>1261</v>
      </c>
    </row>
    <row r="104" spans="2:2" x14ac:dyDescent="0.2">
      <c r="B104" s="72">
        <v>100000000</v>
      </c>
    </row>
    <row r="105" spans="2:2" x14ac:dyDescent="0.2">
      <c r="B105" s="2" t="s">
        <v>1367</v>
      </c>
    </row>
    <row r="106" spans="2:2" x14ac:dyDescent="0.2">
      <c r="B106" s="2" t="s">
        <v>1368</v>
      </c>
    </row>
    <row r="107" spans="2:2" x14ac:dyDescent="0.2">
      <c r="B107" s="2" t="s">
        <v>1369</v>
      </c>
    </row>
    <row r="108" spans="2:2" x14ac:dyDescent="0.2">
      <c r="B108" s="2" t="s">
        <v>1370</v>
      </c>
    </row>
    <row r="109" spans="2:2" x14ac:dyDescent="0.2">
      <c r="B109" s="72">
        <v>25000000</v>
      </c>
    </row>
    <row r="110" spans="2:2" x14ac:dyDescent="0.2">
      <c r="B110" s="2" t="s">
        <v>1371</v>
      </c>
    </row>
    <row r="111" spans="2:2" x14ac:dyDescent="0.2">
      <c r="B111" s="2" t="s">
        <v>1372</v>
      </c>
    </row>
    <row r="112" spans="2:2" x14ac:dyDescent="0.2">
      <c r="B112" s="72">
        <v>109056000</v>
      </c>
    </row>
    <row r="113" spans="2:2" x14ac:dyDescent="0.2">
      <c r="B113" s="2" t="s">
        <v>1373</v>
      </c>
    </row>
    <row r="114" spans="2:2" x14ac:dyDescent="0.2">
      <c r="B114" s="2" t="s">
        <v>1374</v>
      </c>
    </row>
    <row r="115" spans="2:2" x14ac:dyDescent="0.2">
      <c r="B115" s="2" t="s">
        <v>1375</v>
      </c>
    </row>
    <row r="116" spans="2:2" x14ac:dyDescent="0.2">
      <c r="B116" s="72">
        <v>50000000</v>
      </c>
    </row>
    <row r="117" spans="2:2" x14ac:dyDescent="0.2">
      <c r="B117" s="2" t="s">
        <v>1376</v>
      </c>
    </row>
    <row r="118" spans="2:2" x14ac:dyDescent="0.2">
      <c r="B118" s="2" t="s">
        <v>1377</v>
      </c>
    </row>
    <row r="119" spans="2:2" x14ac:dyDescent="0.2">
      <c r="B119" s="72">
        <v>50000000</v>
      </c>
    </row>
    <row r="120" spans="2:2" x14ac:dyDescent="0.2">
      <c r="B120" s="2" t="s">
        <v>1378</v>
      </c>
    </row>
    <row r="121" spans="2:2" x14ac:dyDescent="0.2">
      <c r="B121" s="2" t="s">
        <v>1379</v>
      </c>
    </row>
    <row r="122" spans="2:2" x14ac:dyDescent="0.2">
      <c r="B122" s="72">
        <v>50000000</v>
      </c>
    </row>
    <row r="123" spans="2:2" x14ac:dyDescent="0.2">
      <c r="B123" s="2" t="s">
        <v>1380</v>
      </c>
    </row>
    <row r="124" spans="2:2" x14ac:dyDescent="0.2">
      <c r="B124" s="2" t="s">
        <v>1381</v>
      </c>
    </row>
    <row r="125" spans="2:2" x14ac:dyDescent="0.2">
      <c r="B125" s="72">
        <v>50000000</v>
      </c>
    </row>
    <row r="126" spans="2:2" x14ac:dyDescent="0.2">
      <c r="B126" s="2" t="s">
        <v>1382</v>
      </c>
    </row>
    <row r="127" spans="2:2" x14ac:dyDescent="0.2">
      <c r="B127" s="2" t="s">
        <v>1383</v>
      </c>
    </row>
    <row r="128" spans="2:2" x14ac:dyDescent="0.2">
      <c r="B128" s="72">
        <v>50000000</v>
      </c>
    </row>
    <row r="129" spans="2:2" x14ac:dyDescent="0.2">
      <c r="B129" s="2" t="s">
        <v>1384</v>
      </c>
    </row>
    <row r="130" spans="2:2" x14ac:dyDescent="0.2">
      <c r="B130" s="2" t="s">
        <v>1385</v>
      </c>
    </row>
    <row r="131" spans="2:2" x14ac:dyDescent="0.2">
      <c r="B131" s="72">
        <v>103445000</v>
      </c>
    </row>
    <row r="132" spans="2:2" x14ac:dyDescent="0.2">
      <c r="B132" s="2" t="s">
        <v>1386</v>
      </c>
    </row>
    <row r="133" spans="2:2" x14ac:dyDescent="0.2">
      <c r="B133" s="2" t="s">
        <v>1385</v>
      </c>
    </row>
    <row r="134" spans="2:2" x14ac:dyDescent="0.2">
      <c r="B134" s="72">
        <v>103445000</v>
      </c>
    </row>
    <row r="135" spans="2:2" x14ac:dyDescent="0.2">
      <c r="B135" s="2" t="s">
        <v>1387</v>
      </c>
    </row>
    <row r="136" spans="2:2" x14ac:dyDescent="0.2">
      <c r="B136" s="2" t="s">
        <v>1388</v>
      </c>
    </row>
    <row r="137" spans="2:2" x14ac:dyDescent="0.2">
      <c r="B137" s="72">
        <v>55000000</v>
      </c>
    </row>
    <row r="138" spans="2:2" x14ac:dyDescent="0.2">
      <c r="B138" s="2" t="s">
        <v>1389</v>
      </c>
    </row>
    <row r="139" spans="2:2" x14ac:dyDescent="0.2">
      <c r="B139" s="2" t="s">
        <v>1260</v>
      </c>
    </row>
    <row r="140" spans="2:2" x14ac:dyDescent="0.2">
      <c r="B140" s="72">
        <v>45000000</v>
      </c>
    </row>
    <row r="141" spans="2:2" x14ac:dyDescent="0.2">
      <c r="B141" s="2" t="s">
        <v>1390</v>
      </c>
    </row>
    <row r="142" spans="2:2" x14ac:dyDescent="0.2">
      <c r="B142" s="2" t="s">
        <v>1391</v>
      </c>
    </row>
    <row r="143" spans="2:2" x14ac:dyDescent="0.2">
      <c r="B143" s="72">
        <v>100000000</v>
      </c>
    </row>
    <row r="144" spans="2:2" x14ac:dyDescent="0.2">
      <c r="B144" s="2" t="s">
        <v>1392</v>
      </c>
    </row>
    <row r="145" spans="2:2" x14ac:dyDescent="0.2">
      <c r="B145" s="2" t="s">
        <v>1391</v>
      </c>
    </row>
    <row r="146" spans="2:2" x14ac:dyDescent="0.2">
      <c r="B146" s="72">
        <v>100000000</v>
      </c>
    </row>
    <row r="147" spans="2:2" x14ac:dyDescent="0.2">
      <c r="B147" s="2" t="s">
        <v>1393</v>
      </c>
    </row>
    <row r="148" spans="2:2" x14ac:dyDescent="0.2">
      <c r="B148" s="2" t="s">
        <v>1391</v>
      </c>
    </row>
    <row r="149" spans="2:2" x14ac:dyDescent="0.2">
      <c r="B149" s="72">
        <v>100000000</v>
      </c>
    </row>
    <row r="150" spans="2:2" x14ac:dyDescent="0.2">
      <c r="B150" s="2" t="s">
        <v>1394</v>
      </c>
    </row>
    <row r="151" spans="2:2" x14ac:dyDescent="0.2">
      <c r="B151" s="2" t="s">
        <v>1395</v>
      </c>
    </row>
    <row r="152" spans="2:2" x14ac:dyDescent="0.2">
      <c r="B152" s="72">
        <v>100000000</v>
      </c>
    </row>
    <row r="153" spans="2:2" x14ac:dyDescent="0.2">
      <c r="B153" s="2" t="s">
        <v>1396</v>
      </c>
    </row>
    <row r="154" spans="2:2" x14ac:dyDescent="0.2">
      <c r="B154" s="2" t="s">
        <v>1397</v>
      </c>
    </row>
    <row r="155" spans="2:2" x14ac:dyDescent="0.2">
      <c r="B155" s="72">
        <v>100000000</v>
      </c>
    </row>
    <row r="156" spans="2:2" x14ac:dyDescent="0.2">
      <c r="B156" s="2" t="s">
        <v>1398</v>
      </c>
    </row>
    <row r="157" spans="2:2" x14ac:dyDescent="0.2">
      <c r="B157" s="2" t="s">
        <v>1399</v>
      </c>
    </row>
    <row r="158" spans="2:2" x14ac:dyDescent="0.2">
      <c r="B158" s="2" t="s">
        <v>1400</v>
      </c>
    </row>
    <row r="159" spans="2:2" x14ac:dyDescent="0.2">
      <c r="B159" s="72">
        <v>75000000</v>
      </c>
    </row>
    <row r="160" spans="2:2" x14ac:dyDescent="0.2">
      <c r="B160" s="2" t="s">
        <v>1401</v>
      </c>
    </row>
    <row r="161" spans="2:2" x14ac:dyDescent="0.2">
      <c r="B161" s="2" t="s">
        <v>1402</v>
      </c>
    </row>
    <row r="162" spans="2:2" x14ac:dyDescent="0.2">
      <c r="B162" s="72">
        <v>100000000</v>
      </c>
    </row>
    <row r="163" spans="2:2" x14ac:dyDescent="0.2">
      <c r="B163" s="2" t="s">
        <v>1403</v>
      </c>
    </row>
    <row r="164" spans="2:2" x14ac:dyDescent="0.2">
      <c r="B164" s="2" t="s">
        <v>1404</v>
      </c>
    </row>
    <row r="165" spans="2:2" x14ac:dyDescent="0.2">
      <c r="B165" s="2" t="s">
        <v>1405</v>
      </c>
    </row>
    <row r="166" spans="2:2" x14ac:dyDescent="0.2">
      <c r="B166" s="72">
        <v>100000000</v>
      </c>
    </row>
    <row r="167" spans="2:2" x14ac:dyDescent="0.2">
      <c r="B167" s="2" t="s">
        <v>1403</v>
      </c>
    </row>
    <row r="168" spans="2:2" x14ac:dyDescent="0.2">
      <c r="B168" s="2" t="s">
        <v>1406</v>
      </c>
    </row>
    <row r="169" spans="2:2" x14ac:dyDescent="0.2">
      <c r="B169" s="2" t="s">
        <v>1405</v>
      </c>
    </row>
    <row r="170" spans="2:2" x14ac:dyDescent="0.2">
      <c r="B170" s="72">
        <v>100000000</v>
      </c>
    </row>
    <row r="171" spans="2:2" x14ac:dyDescent="0.2">
      <c r="B171" s="2" t="s">
        <v>1403</v>
      </c>
    </row>
    <row r="172" spans="2:2" x14ac:dyDescent="0.2">
      <c r="B172" s="2" t="s">
        <v>1407</v>
      </c>
    </row>
    <row r="173" spans="2:2" x14ac:dyDescent="0.2">
      <c r="B173" s="72">
        <v>100000000</v>
      </c>
    </row>
    <row r="174" spans="2:2" x14ac:dyDescent="0.2">
      <c r="B174" s="2" t="s">
        <v>1403</v>
      </c>
    </row>
    <row r="175" spans="2:2" x14ac:dyDescent="0.2">
      <c r="B175" s="2" t="s">
        <v>1408</v>
      </c>
    </row>
    <row r="176" spans="2:2" x14ac:dyDescent="0.2">
      <c r="B176" s="2" t="s">
        <v>1261</v>
      </c>
    </row>
    <row r="177" spans="2:2" x14ac:dyDescent="0.2">
      <c r="B177" s="72">
        <v>100000000</v>
      </c>
    </row>
    <row r="178" spans="2:2" x14ac:dyDescent="0.2">
      <c r="B178" s="2" t="s">
        <v>1403</v>
      </c>
    </row>
    <row r="179" spans="2:2" x14ac:dyDescent="0.2">
      <c r="B179" s="2" t="s">
        <v>1409</v>
      </c>
    </row>
    <row r="180" spans="2:2" x14ac:dyDescent="0.2">
      <c r="B180" s="2" t="s">
        <v>1410</v>
      </c>
    </row>
    <row r="181" spans="2:2" x14ac:dyDescent="0.2">
      <c r="B181" s="72">
        <v>100000000</v>
      </c>
    </row>
    <row r="182" spans="2:2" x14ac:dyDescent="0.2">
      <c r="B182" s="2" t="s">
        <v>1411</v>
      </c>
    </row>
    <row r="183" spans="2:2" x14ac:dyDescent="0.2">
      <c r="B183" s="2" t="s">
        <v>1412</v>
      </c>
    </row>
    <row r="184" spans="2:2" x14ac:dyDescent="0.2">
      <c r="B184" s="72">
        <v>100000000</v>
      </c>
    </row>
    <row r="185" spans="2:2" x14ac:dyDescent="0.2">
      <c r="B185" s="2" t="s">
        <v>1413</v>
      </c>
    </row>
    <row r="186" spans="2:2" x14ac:dyDescent="0.2">
      <c r="B186" s="2" t="s">
        <v>1414</v>
      </c>
    </row>
    <row r="187" spans="2:2" x14ac:dyDescent="0.2">
      <c r="B187" s="72">
        <v>100000000</v>
      </c>
    </row>
    <row r="188" spans="2:2" x14ac:dyDescent="0.2">
      <c r="B188" s="2" t="s">
        <v>1415</v>
      </c>
    </row>
    <row r="189" spans="2:2" x14ac:dyDescent="0.2">
      <c r="B189" s="2" t="s">
        <v>1416</v>
      </c>
    </row>
    <row r="190" spans="2:2" x14ac:dyDescent="0.2">
      <c r="B190" s="72">
        <v>100000000</v>
      </c>
    </row>
    <row r="191" spans="2:2" x14ac:dyDescent="0.2">
      <c r="B191" s="2" t="s">
        <v>1415</v>
      </c>
    </row>
    <row r="192" spans="2:2" x14ac:dyDescent="0.2">
      <c r="B192" s="2" t="s">
        <v>1417</v>
      </c>
    </row>
    <row r="193" spans="2:2" x14ac:dyDescent="0.2">
      <c r="B193" s="72">
        <v>100000000</v>
      </c>
    </row>
    <row r="194" spans="2:2" x14ac:dyDescent="0.2">
      <c r="B194" s="2" t="s">
        <v>1418</v>
      </c>
    </row>
    <row r="195" spans="2:2" x14ac:dyDescent="0.2">
      <c r="B195" s="2" t="s">
        <v>1264</v>
      </c>
    </row>
    <row r="196" spans="2:2" x14ac:dyDescent="0.2">
      <c r="B196" s="72">
        <v>100000000</v>
      </c>
    </row>
    <row r="197" spans="2:2" x14ac:dyDescent="0.2">
      <c r="B197" s="2" t="s">
        <v>1419</v>
      </c>
    </row>
    <row r="198" spans="2:2" x14ac:dyDescent="0.2">
      <c r="B198" s="2" t="s">
        <v>1264</v>
      </c>
    </row>
    <row r="199" spans="2:2" x14ac:dyDescent="0.2">
      <c r="B199" s="72">
        <v>100000000</v>
      </c>
    </row>
    <row r="200" spans="2:2" x14ac:dyDescent="0.2">
      <c r="B200" s="2" t="s">
        <v>1420</v>
      </c>
    </row>
    <row r="201" spans="2:2" x14ac:dyDescent="0.2">
      <c r="B201" s="2" t="s">
        <v>1400</v>
      </c>
    </row>
    <row r="202" spans="2:2" x14ac:dyDescent="0.2">
      <c r="B202" s="72">
        <v>100000000</v>
      </c>
    </row>
    <row r="203" spans="2:2" x14ac:dyDescent="0.2">
      <c r="B203" s="2" t="s">
        <v>1421</v>
      </c>
    </row>
    <row r="204" spans="2:2" x14ac:dyDescent="0.2">
      <c r="B204" s="2" t="s">
        <v>1422</v>
      </c>
    </row>
    <row r="205" spans="2:2" x14ac:dyDescent="0.2">
      <c r="B205" s="72">
        <v>100000000</v>
      </c>
    </row>
    <row r="206" spans="2:2" x14ac:dyDescent="0.2">
      <c r="B206" s="2" t="s">
        <v>1423</v>
      </c>
    </row>
    <row r="207" spans="2:2" x14ac:dyDescent="0.2">
      <c r="B207" s="2" t="s">
        <v>1261</v>
      </c>
    </row>
    <row r="208" spans="2:2" x14ac:dyDescent="0.2">
      <c r="B208" s="72">
        <v>100000000</v>
      </c>
    </row>
    <row r="209" spans="2:2" x14ac:dyDescent="0.2">
      <c r="B209" s="2" t="s">
        <v>1424</v>
      </c>
    </row>
    <row r="210" spans="2:2" x14ac:dyDescent="0.2">
      <c r="B210" s="2" t="s">
        <v>1405</v>
      </c>
    </row>
    <row r="211" spans="2:2" x14ac:dyDescent="0.2">
      <c r="B211" s="72">
        <v>100000000</v>
      </c>
    </row>
    <row r="212" spans="2:2" x14ac:dyDescent="0.2">
      <c r="B212" s="2" t="s">
        <v>1425</v>
      </c>
    </row>
    <row r="213" spans="2:2" x14ac:dyDescent="0.2">
      <c r="B213" s="2" t="s">
        <v>1261</v>
      </c>
    </row>
    <row r="214" spans="2:2" x14ac:dyDescent="0.2">
      <c r="B214" s="72">
        <v>100000000</v>
      </c>
    </row>
    <row r="215" spans="2:2" x14ac:dyDescent="0.2">
      <c r="B215" s="2" t="s">
        <v>1426</v>
      </c>
    </row>
    <row r="216" spans="2:2" x14ac:dyDescent="0.2">
      <c r="B216" s="2" t="s">
        <v>1427</v>
      </c>
    </row>
    <row r="217" spans="2:2" x14ac:dyDescent="0.2">
      <c r="B217" s="72">
        <v>100000000</v>
      </c>
    </row>
    <row r="218" spans="2:2" x14ac:dyDescent="0.2">
      <c r="B218" s="2" t="s">
        <v>1428</v>
      </c>
    </row>
    <row r="219" spans="2:2" x14ac:dyDescent="0.2">
      <c r="B219" s="2" t="s">
        <v>1427</v>
      </c>
    </row>
    <row r="220" spans="2:2" x14ac:dyDescent="0.2">
      <c r="B220" s="72">
        <v>100000000</v>
      </c>
    </row>
    <row r="221" spans="2:2" x14ac:dyDescent="0.2">
      <c r="B221" s="2" t="s">
        <v>1429</v>
      </c>
    </row>
    <row r="222" spans="2:2" x14ac:dyDescent="0.2">
      <c r="B222" s="2" t="s">
        <v>1427</v>
      </c>
    </row>
    <row r="223" spans="2:2" x14ac:dyDescent="0.2">
      <c r="B223" s="72">
        <v>100000000</v>
      </c>
    </row>
    <row r="224" spans="2:2" x14ac:dyDescent="0.2">
      <c r="B224" s="2" t="s">
        <v>1430</v>
      </c>
    </row>
    <row r="225" spans="2:2" x14ac:dyDescent="0.2">
      <c r="B225" s="2" t="s">
        <v>1427</v>
      </c>
    </row>
    <row r="226" spans="2:2" x14ac:dyDescent="0.2">
      <c r="B226" s="72">
        <v>100000000</v>
      </c>
    </row>
    <row r="227" spans="2:2" x14ac:dyDescent="0.2">
      <c r="B227" s="2" t="s">
        <v>1426</v>
      </c>
    </row>
    <row r="228" spans="2:2" x14ac:dyDescent="0.2">
      <c r="B228" s="2" t="s">
        <v>1431</v>
      </c>
    </row>
    <row r="229" spans="2:2" x14ac:dyDescent="0.2">
      <c r="B229" s="72">
        <v>100000000</v>
      </c>
    </row>
    <row r="230" spans="2:2" x14ac:dyDescent="0.2">
      <c r="B230" s="2" t="s">
        <v>1428</v>
      </c>
    </row>
    <row r="231" spans="2:2" x14ac:dyDescent="0.2">
      <c r="B231" s="2" t="s">
        <v>1431</v>
      </c>
    </row>
    <row r="232" spans="2:2" x14ac:dyDescent="0.2">
      <c r="B232" s="2" t="s">
        <v>1432</v>
      </c>
    </row>
    <row r="233" spans="2:2" x14ac:dyDescent="0.2">
      <c r="B233" s="2" t="s">
        <v>1433</v>
      </c>
    </row>
    <row r="234" spans="2:2" x14ac:dyDescent="0.2">
      <c r="B234" s="2" t="s">
        <v>1434</v>
      </c>
    </row>
    <row r="235" spans="2:2" x14ac:dyDescent="0.2">
      <c r="B235" s="72">
        <v>100000000</v>
      </c>
    </row>
    <row r="236" spans="2:2" x14ac:dyDescent="0.2">
      <c r="B236" s="2" t="s">
        <v>1433</v>
      </c>
    </row>
    <row r="237" spans="2:2" x14ac:dyDescent="0.2">
      <c r="B237" s="2" t="s">
        <v>1435</v>
      </c>
    </row>
    <row r="238" spans="2:2" x14ac:dyDescent="0.2">
      <c r="B238" s="72">
        <v>100000000</v>
      </c>
    </row>
    <row r="239" spans="2:2" x14ac:dyDescent="0.2">
      <c r="B239" s="2" t="s">
        <v>1436</v>
      </c>
    </row>
    <row r="240" spans="2:2" x14ac:dyDescent="0.2">
      <c r="B240" s="2" t="s">
        <v>1437</v>
      </c>
    </row>
    <row r="241" spans="2:2" x14ac:dyDescent="0.2">
      <c r="B241" s="72">
        <v>40000000</v>
      </c>
    </row>
    <row r="242" spans="2:2" x14ac:dyDescent="0.2">
      <c r="B242" s="2" t="s">
        <v>1438</v>
      </c>
    </row>
    <row r="243" spans="2:2" x14ac:dyDescent="0.2">
      <c r="B243" s="2" t="s">
        <v>1439</v>
      </c>
    </row>
    <row r="244" spans="2:2" x14ac:dyDescent="0.2">
      <c r="B244" s="72">
        <v>40000000</v>
      </c>
    </row>
    <row r="245" spans="2:2" x14ac:dyDescent="0.2">
      <c r="B245" s="2" t="s">
        <v>1440</v>
      </c>
    </row>
    <row r="246" spans="2:2" x14ac:dyDescent="0.2">
      <c r="B246" s="2" t="s">
        <v>1410</v>
      </c>
    </row>
    <row r="247" spans="2:2" x14ac:dyDescent="0.2">
      <c r="B247" s="72">
        <v>40000000</v>
      </c>
    </row>
    <row r="248" spans="2:2" x14ac:dyDescent="0.2">
      <c r="B248" s="2" t="s">
        <v>1441</v>
      </c>
    </row>
    <row r="249" spans="2:2" x14ac:dyDescent="0.2">
      <c r="B249" s="2" t="s">
        <v>1442</v>
      </c>
    </row>
    <row r="250" spans="2:2" x14ac:dyDescent="0.2">
      <c r="B250" s="72">
        <v>60000000</v>
      </c>
    </row>
    <row r="251" spans="2:2" x14ac:dyDescent="0.2">
      <c r="B251" s="2" t="s">
        <v>1443</v>
      </c>
    </row>
    <row r="252" spans="2:2" x14ac:dyDescent="0.2">
      <c r="B252" s="2" t="s">
        <v>1444</v>
      </c>
    </row>
    <row r="253" spans="2:2" x14ac:dyDescent="0.2">
      <c r="B253" s="2" t="s">
        <v>1445</v>
      </c>
    </row>
    <row r="254" spans="2:2" x14ac:dyDescent="0.2">
      <c r="B254" s="72">
        <v>100000000</v>
      </c>
    </row>
    <row r="255" spans="2:2" x14ac:dyDescent="0.2">
      <c r="B255" s="2" t="s">
        <v>1446</v>
      </c>
    </row>
    <row r="256" spans="2:2" x14ac:dyDescent="0.2">
      <c r="B256" s="2" t="s">
        <v>1447</v>
      </c>
    </row>
    <row r="257" spans="2:2" x14ac:dyDescent="0.2">
      <c r="B257" s="72">
        <v>100000000</v>
      </c>
    </row>
    <row r="258" spans="2:2" x14ac:dyDescent="0.2">
      <c r="B258" s="2" t="s">
        <v>1448</v>
      </c>
    </row>
    <row r="259" spans="2:2" x14ac:dyDescent="0.2">
      <c r="B259" s="2" t="s">
        <v>1449</v>
      </c>
    </row>
    <row r="260" spans="2:2" x14ac:dyDescent="0.2">
      <c r="B260" s="72">
        <v>100000000</v>
      </c>
    </row>
    <row r="261" spans="2:2" x14ac:dyDescent="0.2">
      <c r="B261" s="2" t="s">
        <v>1450</v>
      </c>
    </row>
    <row r="262" spans="2:2" x14ac:dyDescent="0.2">
      <c r="B262" s="2" t="s">
        <v>1451</v>
      </c>
    </row>
    <row r="263" spans="2:2" x14ac:dyDescent="0.2">
      <c r="B263" s="2" t="s">
        <v>1452</v>
      </c>
    </row>
    <row r="264" spans="2:2" x14ac:dyDescent="0.2">
      <c r="B264" s="2" t="s">
        <v>1261</v>
      </c>
    </row>
    <row r="265" spans="2:2" x14ac:dyDescent="0.2">
      <c r="B265" s="72">
        <v>100000000</v>
      </c>
    </row>
    <row r="266" spans="2:2" x14ac:dyDescent="0.2">
      <c r="B266" s="2" t="s">
        <v>1453</v>
      </c>
    </row>
    <row r="267" spans="2:2" x14ac:dyDescent="0.2">
      <c r="B267" s="2" t="s">
        <v>1261</v>
      </c>
    </row>
    <row r="268" spans="2:2" x14ac:dyDescent="0.2">
      <c r="B268" s="72">
        <v>100000000</v>
      </c>
    </row>
    <row r="269" spans="2:2" x14ac:dyDescent="0.2">
      <c r="B269" s="2" t="s">
        <v>1454</v>
      </c>
    </row>
    <row r="270" spans="2:2" x14ac:dyDescent="0.2">
      <c r="B270" s="2" t="s">
        <v>1261</v>
      </c>
    </row>
    <row r="271" spans="2:2" x14ac:dyDescent="0.2">
      <c r="B271" s="72">
        <v>100000000</v>
      </c>
    </row>
    <row r="272" spans="2:2" x14ac:dyDescent="0.2">
      <c r="B272" s="2" t="s">
        <v>1455</v>
      </c>
    </row>
    <row r="273" spans="2:2" x14ac:dyDescent="0.2">
      <c r="B273" s="2" t="s">
        <v>1456</v>
      </c>
    </row>
    <row r="274" spans="2:2" x14ac:dyDescent="0.2">
      <c r="B274" s="72">
        <v>100000000</v>
      </c>
    </row>
    <row r="275" spans="2:2" x14ac:dyDescent="0.2">
      <c r="B275" s="2" t="s">
        <v>1455</v>
      </c>
    </row>
    <row r="276" spans="2:2" x14ac:dyDescent="0.2">
      <c r="B276" s="2" t="s">
        <v>1457</v>
      </c>
    </row>
    <row r="277" spans="2:2" x14ac:dyDescent="0.2">
      <c r="B277" s="72">
        <v>100000000</v>
      </c>
    </row>
    <row r="278" spans="2:2" x14ac:dyDescent="0.2">
      <c r="B278" s="2" t="s">
        <v>1455</v>
      </c>
    </row>
    <row r="279" spans="2:2" x14ac:dyDescent="0.2">
      <c r="B279" s="2" t="s">
        <v>1458</v>
      </c>
    </row>
    <row r="280" spans="2:2" x14ac:dyDescent="0.2">
      <c r="B280" s="72">
        <v>100000000</v>
      </c>
    </row>
    <row r="281" spans="2:2" x14ac:dyDescent="0.2">
      <c r="B281" s="2" t="s">
        <v>1459</v>
      </c>
    </row>
    <row r="282" spans="2:2" x14ac:dyDescent="0.2">
      <c r="B282" s="2" t="s">
        <v>1460</v>
      </c>
    </row>
    <row r="283" spans="2:2" x14ac:dyDescent="0.2">
      <c r="B283" s="2" t="s">
        <v>1461</v>
      </c>
    </row>
    <row r="284" spans="2:2" x14ac:dyDescent="0.2">
      <c r="B284" s="72">
        <v>100000000</v>
      </c>
    </row>
    <row r="285" spans="2:2" x14ac:dyDescent="0.2">
      <c r="B285" s="2" t="s">
        <v>1462</v>
      </c>
    </row>
    <row r="286" spans="2:2" x14ac:dyDescent="0.2">
      <c r="B286" s="2" t="s">
        <v>1261</v>
      </c>
    </row>
    <row r="287" spans="2:2" x14ac:dyDescent="0.2">
      <c r="B287" s="72">
        <v>100000000</v>
      </c>
    </row>
    <row r="288" spans="2:2" x14ac:dyDescent="0.2">
      <c r="B288" s="2" t="s">
        <v>1463</v>
      </c>
    </row>
    <row r="289" spans="2:2" x14ac:dyDescent="0.2">
      <c r="B289" s="2" t="s">
        <v>1464</v>
      </c>
    </row>
    <row r="290" spans="2:2" x14ac:dyDescent="0.2">
      <c r="B290" s="72">
        <v>100000000</v>
      </c>
    </row>
    <row r="291" spans="2:2" x14ac:dyDescent="0.2">
      <c r="B291" s="2" t="s">
        <v>1465</v>
      </c>
    </row>
    <row r="292" spans="2:2" x14ac:dyDescent="0.2">
      <c r="B292" s="2" t="s">
        <v>1461</v>
      </c>
    </row>
    <row r="293" spans="2:2" x14ac:dyDescent="0.2">
      <c r="B293" s="72">
        <v>56224000</v>
      </c>
    </row>
    <row r="294" spans="2:2" x14ac:dyDescent="0.2">
      <c r="B294" s="2" t="s">
        <v>1466</v>
      </c>
    </row>
    <row r="295" spans="2:2" x14ac:dyDescent="0.2">
      <c r="B295" s="2" t="s">
        <v>1467</v>
      </c>
    </row>
    <row r="296" spans="2:2" x14ac:dyDescent="0.2">
      <c r="B296" s="72">
        <v>100000000</v>
      </c>
    </row>
    <row r="297" spans="2:2" x14ac:dyDescent="0.2">
      <c r="B297" s="2" t="s">
        <v>1468</v>
      </c>
    </row>
    <row r="298" spans="2:2" x14ac:dyDescent="0.2">
      <c r="B298" s="2" t="s">
        <v>1469</v>
      </c>
    </row>
    <row r="299" spans="2:2" x14ac:dyDescent="0.2">
      <c r="B299" s="72">
        <v>95000000</v>
      </c>
    </row>
    <row r="300" spans="2:2" x14ac:dyDescent="0.2">
      <c r="B300" s="2" t="s">
        <v>1470</v>
      </c>
    </row>
    <row r="301" spans="2:2" x14ac:dyDescent="0.2">
      <c r="B301" s="2" t="s">
        <v>1469</v>
      </c>
    </row>
    <row r="302" spans="2:2" x14ac:dyDescent="0.2">
      <c r="B302" s="72">
        <v>27324000</v>
      </c>
    </row>
    <row r="303" spans="2:2" x14ac:dyDescent="0.2">
      <c r="B303" s="2" t="s">
        <v>1471</v>
      </c>
    </row>
    <row r="304" spans="2:2" x14ac:dyDescent="0.2">
      <c r="B304" s="2" t="s">
        <v>1469</v>
      </c>
    </row>
    <row r="305" spans="2:2" x14ac:dyDescent="0.2">
      <c r="B305" s="72">
        <v>95000000</v>
      </c>
    </row>
    <row r="306" spans="2:2" x14ac:dyDescent="0.2">
      <c r="B306" s="2" t="s">
        <v>1472</v>
      </c>
    </row>
    <row r="307" spans="2:2" x14ac:dyDescent="0.2">
      <c r="B307" s="2" t="s">
        <v>1473</v>
      </c>
    </row>
    <row r="308" spans="2:2" x14ac:dyDescent="0.2">
      <c r="B308" s="72">
        <v>95000000</v>
      </c>
    </row>
    <row r="309" spans="2:2" x14ac:dyDescent="0.2">
      <c r="B309" s="2" t="s">
        <v>1474</v>
      </c>
    </row>
    <row r="310" spans="2:2" x14ac:dyDescent="0.2">
      <c r="B310" s="2" t="s">
        <v>1262</v>
      </c>
    </row>
    <row r="311" spans="2:2" x14ac:dyDescent="0.2">
      <c r="B311" s="72">
        <v>100000000</v>
      </c>
    </row>
    <row r="312" spans="2:2" x14ac:dyDescent="0.2">
      <c r="B312" s="2" t="s">
        <v>1475</v>
      </c>
    </row>
    <row r="313" spans="2:2" x14ac:dyDescent="0.2">
      <c r="B313" s="2" t="s">
        <v>1476</v>
      </c>
    </row>
    <row r="314" spans="2:2" x14ac:dyDescent="0.2">
      <c r="B314" s="72">
        <v>75000000</v>
      </c>
    </row>
    <row r="315" spans="2:2" x14ac:dyDescent="0.2">
      <c r="B315" s="2" t="s">
        <v>1477</v>
      </c>
    </row>
    <row r="316" spans="2:2" x14ac:dyDescent="0.2">
      <c r="B316" s="2" t="s">
        <v>1478</v>
      </c>
    </row>
    <row r="317" spans="2:2" x14ac:dyDescent="0.2">
      <c r="B317" s="72">
        <v>30969000</v>
      </c>
    </row>
    <row r="318" spans="2:2" x14ac:dyDescent="0.2">
      <c r="B318" s="2" t="s">
        <v>1479</v>
      </c>
    </row>
    <row r="319" spans="2:2" x14ac:dyDescent="0.2">
      <c r="B319" s="2" t="s">
        <v>1480</v>
      </c>
    </row>
    <row r="320" spans="2:2" x14ac:dyDescent="0.2">
      <c r="B320" s="2" t="s">
        <v>1481</v>
      </c>
    </row>
    <row r="321" spans="2:2" x14ac:dyDescent="0.2">
      <c r="B321" s="72">
        <v>120000000</v>
      </c>
    </row>
    <row r="322" spans="2:2" x14ac:dyDescent="0.2">
      <c r="B322" s="2" t="s">
        <v>1482</v>
      </c>
    </row>
    <row r="323" spans="2:2" x14ac:dyDescent="0.2">
      <c r="B323" s="2" t="s">
        <v>1483</v>
      </c>
    </row>
    <row r="324" spans="2:2" x14ac:dyDescent="0.2">
      <c r="B324" s="72">
        <v>40000000</v>
      </c>
    </row>
    <row r="325" spans="2:2" x14ac:dyDescent="0.2">
      <c r="B325" s="2" t="s">
        <v>1484</v>
      </c>
    </row>
    <row r="326" spans="2:2" x14ac:dyDescent="0.2">
      <c r="B326" s="2" t="s">
        <v>1485</v>
      </c>
    </row>
    <row r="327" spans="2:2" x14ac:dyDescent="0.2">
      <c r="B327" s="72">
        <v>120000000</v>
      </c>
    </row>
    <row r="328" spans="2:2" x14ac:dyDescent="0.2">
      <c r="B328" s="2" t="s">
        <v>1486</v>
      </c>
    </row>
    <row r="329" spans="2:2" x14ac:dyDescent="0.2">
      <c r="B329" s="2" t="s">
        <v>1487</v>
      </c>
    </row>
    <row r="330" spans="2:2" x14ac:dyDescent="0.2">
      <c r="B330" s="72">
        <v>100139000</v>
      </c>
    </row>
    <row r="331" spans="2:2" x14ac:dyDescent="0.2">
      <c r="B331" s="2" t="s">
        <v>1488</v>
      </c>
    </row>
    <row r="332" spans="2:2" x14ac:dyDescent="0.2">
      <c r="B332" s="2" t="s">
        <v>1489</v>
      </c>
    </row>
    <row r="333" spans="2:2" x14ac:dyDescent="0.2">
      <c r="B333" s="72">
        <v>76948000</v>
      </c>
    </row>
    <row r="334" spans="2:2" x14ac:dyDescent="0.2">
      <c r="B334" s="2" t="s">
        <v>1490</v>
      </c>
    </row>
    <row r="335" spans="2:2" x14ac:dyDescent="0.2">
      <c r="B335" s="2" t="s">
        <v>1491</v>
      </c>
    </row>
    <row r="336" spans="2:2" x14ac:dyDescent="0.2">
      <c r="B336" s="2" t="s">
        <v>1492</v>
      </c>
    </row>
    <row r="337" spans="2:2" x14ac:dyDescent="0.2">
      <c r="B337" s="2" t="s">
        <v>1493</v>
      </c>
    </row>
    <row r="338" spans="2:2" x14ac:dyDescent="0.2">
      <c r="B338" s="72">
        <v>179781000</v>
      </c>
    </row>
    <row r="339" spans="2:2" x14ac:dyDescent="0.2">
      <c r="B339" s="2" t="s">
        <v>1494</v>
      </c>
    </row>
    <row r="340" spans="2:2" x14ac:dyDescent="0.2">
      <c r="B340" s="2" t="s">
        <v>1495</v>
      </c>
    </row>
    <row r="341" spans="2:2" x14ac:dyDescent="0.2">
      <c r="B341" s="72">
        <v>70000000</v>
      </c>
    </row>
    <row r="342" spans="2:2" x14ac:dyDescent="0.2">
      <c r="B342" s="2" t="s">
        <v>1496</v>
      </c>
    </row>
    <row r="343" spans="2:2" x14ac:dyDescent="0.2">
      <c r="B343" s="2" t="s">
        <v>1497</v>
      </c>
    </row>
    <row r="344" spans="2:2" x14ac:dyDescent="0.2">
      <c r="B344" s="2" t="s">
        <v>1498</v>
      </c>
    </row>
    <row r="345" spans="2:2" x14ac:dyDescent="0.2">
      <c r="B345" s="2" t="s">
        <v>1494</v>
      </c>
    </row>
    <row r="346" spans="2:2" x14ac:dyDescent="0.2">
      <c r="B346" s="2" t="s">
        <v>1499</v>
      </c>
    </row>
    <row r="347" spans="2:2" x14ac:dyDescent="0.2">
      <c r="B347" s="72">
        <v>100000000</v>
      </c>
    </row>
    <row r="348" spans="2:2" x14ac:dyDescent="0.2">
      <c r="B348" s="2" t="s">
        <v>1500</v>
      </c>
    </row>
    <row r="349" spans="2:2" x14ac:dyDescent="0.2">
      <c r="B349" s="2" t="s">
        <v>1501</v>
      </c>
    </row>
    <row r="350" spans="2:2" x14ac:dyDescent="0.2">
      <c r="B350" s="72">
        <v>100000000</v>
      </c>
    </row>
    <row r="351" spans="2:2" x14ac:dyDescent="0.2">
      <c r="B351" s="2" t="s">
        <v>1502</v>
      </c>
    </row>
    <row r="352" spans="2:2" x14ac:dyDescent="0.2">
      <c r="B352" s="2" t="s">
        <v>1503</v>
      </c>
    </row>
    <row r="353" spans="2:2" x14ac:dyDescent="0.2">
      <c r="B353" s="72">
        <v>100000000</v>
      </c>
    </row>
    <row r="354" spans="2:2" x14ac:dyDescent="0.2">
      <c r="B354" s="2" t="s">
        <v>1504</v>
      </c>
    </row>
    <row r="355" spans="2:2" x14ac:dyDescent="0.2">
      <c r="B355" s="2" t="s">
        <v>1505</v>
      </c>
    </row>
    <row r="356" spans="2:2" x14ac:dyDescent="0.2">
      <c r="B356" s="72">
        <v>150000000</v>
      </c>
    </row>
    <row r="357" spans="2:2" x14ac:dyDescent="0.2">
      <c r="B357" s="2" t="s">
        <v>1506</v>
      </c>
    </row>
    <row r="358" spans="2:2" x14ac:dyDescent="0.2">
      <c r="B358" s="2" t="s">
        <v>1507</v>
      </c>
    </row>
    <row r="359" spans="2:2" x14ac:dyDescent="0.2">
      <c r="B359" s="2" t="s">
        <v>1508</v>
      </c>
    </row>
    <row r="360" spans="2:2" x14ac:dyDescent="0.2">
      <c r="B360" s="72">
        <v>50000000</v>
      </c>
    </row>
    <row r="361" spans="2:2" x14ac:dyDescent="0.2">
      <c r="B361" s="2" t="s">
        <v>1507</v>
      </c>
    </row>
    <row r="362" spans="2:2" x14ac:dyDescent="0.2">
      <c r="B362" s="2" t="s">
        <v>1509</v>
      </c>
    </row>
    <row r="363" spans="2:2" x14ac:dyDescent="0.2">
      <c r="B363" s="72">
        <v>50000000</v>
      </c>
    </row>
    <row r="364" spans="2:2" x14ac:dyDescent="0.2">
      <c r="B364" s="2" t="s">
        <v>1510</v>
      </c>
    </row>
    <row r="365" spans="2:2" x14ac:dyDescent="0.2">
      <c r="B365" s="2" t="s">
        <v>1511</v>
      </c>
    </row>
    <row r="366" spans="2:2" x14ac:dyDescent="0.2">
      <c r="B366" s="72">
        <v>50000000</v>
      </c>
    </row>
    <row r="367" spans="2:2" x14ac:dyDescent="0.2">
      <c r="B367" s="2" t="s">
        <v>1512</v>
      </c>
    </row>
    <row r="368" spans="2:2" x14ac:dyDescent="0.2">
      <c r="B368" s="2" t="s">
        <v>1513</v>
      </c>
    </row>
    <row r="369" spans="2:2" x14ac:dyDescent="0.2">
      <c r="B369" s="72">
        <v>100000000</v>
      </c>
    </row>
    <row r="370" spans="2:2" x14ac:dyDescent="0.2">
      <c r="B370" s="2" t="s">
        <v>1512</v>
      </c>
    </row>
    <row r="371" spans="2:2" x14ac:dyDescent="0.2">
      <c r="B371" s="2" t="s">
        <v>1514</v>
      </c>
    </row>
    <row r="372" spans="2:2" x14ac:dyDescent="0.2">
      <c r="B372" s="72">
        <v>112770000</v>
      </c>
    </row>
    <row r="373" spans="2:2" x14ac:dyDescent="0.2">
      <c r="B373" s="2" t="s">
        <v>1515</v>
      </c>
    </row>
    <row r="374" spans="2:2" x14ac:dyDescent="0.2">
      <c r="B374" s="2" t="s">
        <v>1516</v>
      </c>
    </row>
    <row r="375" spans="2:2" x14ac:dyDescent="0.2">
      <c r="B375" s="2" t="s">
        <v>1517</v>
      </c>
    </row>
    <row r="376" spans="2:2" x14ac:dyDescent="0.2">
      <c r="B376" s="2" t="s">
        <v>1518</v>
      </c>
    </row>
    <row r="377" spans="2:2" x14ac:dyDescent="0.2">
      <c r="B377" s="72">
        <v>100000000</v>
      </c>
    </row>
    <row r="378" spans="2:2" x14ac:dyDescent="0.2">
      <c r="B378" s="2" t="s">
        <v>1519</v>
      </c>
    </row>
    <row r="379" spans="2:2" x14ac:dyDescent="0.2">
      <c r="B379" s="2" t="s">
        <v>1520</v>
      </c>
    </row>
    <row r="380" spans="2:2" x14ac:dyDescent="0.2">
      <c r="B380" s="72">
        <v>125030000</v>
      </c>
    </row>
    <row r="381" spans="2:2" x14ac:dyDescent="0.2">
      <c r="B381" s="2" t="s">
        <v>1521</v>
      </c>
    </row>
    <row r="382" spans="2:2" x14ac:dyDescent="0.2">
      <c r="B382" s="2" t="s">
        <v>1522</v>
      </c>
    </row>
    <row r="383" spans="2:2" x14ac:dyDescent="0.2">
      <c r="B383" s="2" t="s">
        <v>1261</v>
      </c>
    </row>
    <row r="384" spans="2:2" x14ac:dyDescent="0.2">
      <c r="B384" s="72">
        <v>100000000</v>
      </c>
    </row>
    <row r="385" spans="2:2" x14ac:dyDescent="0.2">
      <c r="B385" s="2" t="s">
        <v>1523</v>
      </c>
    </row>
    <row r="386" spans="2:2" x14ac:dyDescent="0.2">
      <c r="B386" s="2" t="s">
        <v>1524</v>
      </c>
    </row>
    <row r="387" spans="2:2" x14ac:dyDescent="0.2">
      <c r="B387" s="72">
        <v>100000000</v>
      </c>
    </row>
    <row r="388" spans="2:2" x14ac:dyDescent="0.2">
      <c r="B388" s="2" t="s">
        <v>1525</v>
      </c>
    </row>
    <row r="389" spans="2:2" x14ac:dyDescent="0.2">
      <c r="B389" s="2" t="s">
        <v>1526</v>
      </c>
    </row>
    <row r="390" spans="2:2" x14ac:dyDescent="0.2">
      <c r="B390" s="2" t="s">
        <v>1527</v>
      </c>
    </row>
    <row r="391" spans="2:2" x14ac:dyDescent="0.2">
      <c r="B391" s="2" t="s">
        <v>1528</v>
      </c>
    </row>
    <row r="392" spans="2:2" x14ac:dyDescent="0.2">
      <c r="B392" s="72">
        <v>50000000</v>
      </c>
    </row>
    <row r="393" spans="2:2" x14ac:dyDescent="0.2">
      <c r="B393" s="2" t="s">
        <v>1529</v>
      </c>
    </row>
    <row r="394" spans="2:2" x14ac:dyDescent="0.2">
      <c r="B394" s="2" t="s">
        <v>1530</v>
      </c>
    </row>
    <row r="395" spans="2:2" x14ac:dyDescent="0.2">
      <c r="B395" s="72">
        <v>75000000</v>
      </c>
    </row>
    <row r="396" spans="2:2" x14ac:dyDescent="0.2">
      <c r="B396" s="2" t="s">
        <v>1531</v>
      </c>
    </row>
    <row r="397" spans="2:2" x14ac:dyDescent="0.2">
      <c r="B397" s="2" t="s">
        <v>1532</v>
      </c>
    </row>
    <row r="398" spans="2:2" x14ac:dyDescent="0.2">
      <c r="B398" s="72">
        <v>75000000</v>
      </c>
    </row>
    <row r="399" spans="2:2" x14ac:dyDescent="0.2">
      <c r="B399" s="2" t="s">
        <v>1512</v>
      </c>
    </row>
    <row r="400" spans="2:2" x14ac:dyDescent="0.2">
      <c r="B400" s="2" t="s">
        <v>1533</v>
      </c>
    </row>
    <row r="401" spans="2:2" x14ac:dyDescent="0.2">
      <c r="B401" s="72">
        <v>100000000</v>
      </c>
    </row>
    <row r="402" spans="2:2" x14ac:dyDescent="0.2">
      <c r="B402" s="2" t="s">
        <v>1534</v>
      </c>
    </row>
    <row r="403" spans="2:2" x14ac:dyDescent="0.2">
      <c r="B403" s="2" t="s">
        <v>1400</v>
      </c>
    </row>
    <row r="404" spans="2:2" x14ac:dyDescent="0.2">
      <c r="B404" s="72">
        <v>100000000</v>
      </c>
    </row>
    <row r="405" spans="2:2" x14ac:dyDescent="0.2">
      <c r="B405" s="2" t="s">
        <v>1535</v>
      </c>
    </row>
    <row r="406" spans="2:2" x14ac:dyDescent="0.2">
      <c r="B406" s="2" t="s">
        <v>1536</v>
      </c>
    </row>
    <row r="407" spans="2:2" x14ac:dyDescent="0.2">
      <c r="B407" s="2" t="s">
        <v>1537</v>
      </c>
    </row>
    <row r="408" spans="2:2" x14ac:dyDescent="0.2">
      <c r="B408" s="2" t="s">
        <v>1261</v>
      </c>
    </row>
    <row r="409" spans="2:2" x14ac:dyDescent="0.2">
      <c r="B409" s="72">
        <v>40000000</v>
      </c>
    </row>
    <row r="410" spans="2:2" x14ac:dyDescent="0.2">
      <c r="B410" s="2" t="s">
        <v>1538</v>
      </c>
    </row>
    <row r="411" spans="2:2" x14ac:dyDescent="0.2">
      <c r="B411" s="2" t="s">
        <v>1261</v>
      </c>
    </row>
    <row r="412" spans="2:2" x14ac:dyDescent="0.2">
      <c r="B412" s="72">
        <v>40000000</v>
      </c>
    </row>
    <row r="413" spans="2:2" x14ac:dyDescent="0.2">
      <c r="B413" s="2" t="s">
        <v>1539</v>
      </c>
    </row>
    <row r="414" spans="2:2" x14ac:dyDescent="0.2">
      <c r="B414" s="2" t="s">
        <v>1264</v>
      </c>
    </row>
    <row r="415" spans="2:2" x14ac:dyDescent="0.2">
      <c r="B415" s="72">
        <v>50000000</v>
      </c>
    </row>
    <row r="416" spans="2:2" x14ac:dyDescent="0.2">
      <c r="B416" s="2" t="s">
        <v>1540</v>
      </c>
    </row>
    <row r="417" spans="2:2" x14ac:dyDescent="0.2">
      <c r="B417" s="2" t="s">
        <v>1264</v>
      </c>
    </row>
    <row r="418" spans="2:2" x14ac:dyDescent="0.2">
      <c r="B418" s="72">
        <v>50000000</v>
      </c>
    </row>
    <row r="419" spans="2:2" x14ac:dyDescent="0.2">
      <c r="B419" s="2" t="s">
        <v>1541</v>
      </c>
    </row>
    <row r="420" spans="2:2" x14ac:dyDescent="0.2">
      <c r="B420" s="2" t="s">
        <v>1264</v>
      </c>
    </row>
    <row r="421" spans="2:2" x14ac:dyDescent="0.2">
      <c r="B421" s="72">
        <v>50000000</v>
      </c>
    </row>
    <row r="422" spans="2:2" x14ac:dyDescent="0.2">
      <c r="B422" s="2" t="s">
        <v>1542</v>
      </c>
    </row>
    <row r="423" spans="2:2" x14ac:dyDescent="0.2">
      <c r="B423" s="2" t="s">
        <v>1264</v>
      </c>
    </row>
    <row r="424" spans="2:2" x14ac:dyDescent="0.2">
      <c r="B424" s="72">
        <v>50000000</v>
      </c>
    </row>
    <row r="425" spans="2:2" x14ac:dyDescent="0.2">
      <c r="B425" s="2" t="s">
        <v>1543</v>
      </c>
    </row>
    <row r="426" spans="2:2" x14ac:dyDescent="0.2">
      <c r="B426" s="2" t="s">
        <v>1544</v>
      </c>
    </row>
    <row r="427" spans="2:2" x14ac:dyDescent="0.2">
      <c r="B427" s="2" t="s">
        <v>1545</v>
      </c>
    </row>
    <row r="428" spans="2:2" x14ac:dyDescent="0.2">
      <c r="B428" s="72">
        <v>100000000</v>
      </c>
    </row>
    <row r="429" spans="2:2" x14ac:dyDescent="0.2">
      <c r="B429" s="2" t="s">
        <v>1546</v>
      </c>
    </row>
    <row r="430" spans="2:2" x14ac:dyDescent="0.2">
      <c r="B430" s="2" t="s">
        <v>1264</v>
      </c>
    </row>
    <row r="431" spans="2:2" x14ac:dyDescent="0.2">
      <c r="B431" s="72">
        <v>75000000</v>
      </c>
    </row>
    <row r="432" spans="2:2" x14ac:dyDescent="0.2">
      <c r="B432" s="2" t="s">
        <v>1547</v>
      </c>
    </row>
    <row r="433" spans="2:2" x14ac:dyDescent="0.2">
      <c r="B433" s="2" t="s">
        <v>1548</v>
      </c>
    </row>
    <row r="434" spans="2:2" x14ac:dyDescent="0.2">
      <c r="B434" s="72">
        <v>100000000</v>
      </c>
    </row>
    <row r="435" spans="2:2" x14ac:dyDescent="0.2">
      <c r="B435" s="2" t="s">
        <v>1549</v>
      </c>
    </row>
    <row r="436" spans="2:2" x14ac:dyDescent="0.2">
      <c r="B436" s="2" t="s">
        <v>1550</v>
      </c>
    </row>
    <row r="437" spans="2:2" x14ac:dyDescent="0.2">
      <c r="B437" s="72">
        <v>100000000</v>
      </c>
    </row>
    <row r="438" spans="2:2" x14ac:dyDescent="0.2">
      <c r="B438" s="2" t="s">
        <v>1551</v>
      </c>
    </row>
    <row r="439" spans="2:2" x14ac:dyDescent="0.2">
      <c r="B439" s="2" t="s">
        <v>1552</v>
      </c>
    </row>
    <row r="440" spans="2:2" x14ac:dyDescent="0.2">
      <c r="B440" s="2" t="s">
        <v>1553</v>
      </c>
    </row>
    <row r="441" spans="2:2" x14ac:dyDescent="0.2">
      <c r="B441" s="72">
        <v>100000000</v>
      </c>
    </row>
    <row r="442" spans="2:2" x14ac:dyDescent="0.2">
      <c r="B442" s="2" t="s">
        <v>1552</v>
      </c>
    </row>
    <row r="443" spans="2:2" x14ac:dyDescent="0.2">
      <c r="B443" s="2" t="s">
        <v>1554</v>
      </c>
    </row>
    <row r="444" spans="2:2" x14ac:dyDescent="0.2">
      <c r="B444" s="72">
        <v>50000000</v>
      </c>
    </row>
    <row r="445" spans="2:2" x14ac:dyDescent="0.2">
      <c r="B445" s="2" t="s">
        <v>1555</v>
      </c>
    </row>
    <row r="446" spans="2:2" x14ac:dyDescent="0.2">
      <c r="B446" s="2" t="s">
        <v>1556</v>
      </c>
    </row>
    <row r="447" spans="2:2" x14ac:dyDescent="0.2">
      <c r="B447" s="72">
        <v>100000000</v>
      </c>
    </row>
    <row r="448" spans="2:2" x14ac:dyDescent="0.2">
      <c r="B448" s="2" t="s">
        <v>1557</v>
      </c>
    </row>
    <row r="449" spans="2:2" x14ac:dyDescent="0.2">
      <c r="B449" s="2" t="s">
        <v>1558</v>
      </c>
    </row>
    <row r="450" spans="2:2" x14ac:dyDescent="0.2">
      <c r="B450" s="72">
        <v>100000000</v>
      </c>
    </row>
    <row r="451" spans="2:2" x14ac:dyDescent="0.2">
      <c r="B451" s="2" t="s">
        <v>1559</v>
      </c>
    </row>
    <row r="452" spans="2:2" x14ac:dyDescent="0.2">
      <c r="B452" s="2" t="s">
        <v>1261</v>
      </c>
    </row>
    <row r="453" spans="2:2" x14ac:dyDescent="0.2">
      <c r="B453" s="72">
        <v>100000000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F16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91.6640625" customWidth="1"/>
    <col min="5" max="5" width="17.1640625" customWidth="1"/>
  </cols>
  <sheetData>
    <row r="1" spans="1:6" x14ac:dyDescent="0.2">
      <c r="A1" s="311" t="s">
        <v>1281</v>
      </c>
      <c r="B1" s="311" t="s">
        <v>1560</v>
      </c>
      <c r="C1" s="311" t="s">
        <v>1561</v>
      </c>
    </row>
    <row r="2" spans="1:6" x14ac:dyDescent="0.2">
      <c r="A2" s="2" t="s">
        <v>1562</v>
      </c>
      <c r="B2" s="72">
        <v>150000000</v>
      </c>
      <c r="C2" s="2" t="s">
        <v>1259</v>
      </c>
    </row>
    <row r="3" spans="1:6" x14ac:dyDescent="0.2">
      <c r="A3" s="2" t="s">
        <v>1563</v>
      </c>
      <c r="B3" s="72">
        <v>150000000</v>
      </c>
      <c r="C3" s="2" t="s">
        <v>1259</v>
      </c>
      <c r="D3" s="312" t="s">
        <v>1254</v>
      </c>
      <c r="E3" s="313">
        <f>SUM(B2:B974)</f>
        <v>14582823000</v>
      </c>
      <c r="F3" s="312"/>
    </row>
    <row r="4" spans="1:6" x14ac:dyDescent="0.2">
      <c r="A4" s="2" t="s">
        <v>1564</v>
      </c>
      <c r="B4" s="72">
        <v>150000000</v>
      </c>
      <c r="C4" s="2" t="s">
        <v>1259</v>
      </c>
      <c r="D4" s="312" t="s">
        <v>1259</v>
      </c>
      <c r="E4" s="314">
        <f>SUMIF(C2:C166, "Aurora", B2:B166)</f>
        <v>891627000</v>
      </c>
      <c r="F4" s="315">
        <f t="shared" ref="F4:F10" si="0">E4/$E$3</f>
        <v>6.1142276773159768E-2</v>
      </c>
    </row>
    <row r="5" spans="1:6" x14ac:dyDescent="0.2">
      <c r="A5" s="2" t="s">
        <v>1565</v>
      </c>
      <c r="B5" s="72">
        <v>150000000</v>
      </c>
      <c r="C5" s="2" t="s">
        <v>1259</v>
      </c>
      <c r="D5" s="312" t="s">
        <v>1260</v>
      </c>
      <c r="E5" s="314">
        <f>SUMIF(C2:C166, "Bataan", B2:B166)</f>
        <v>565751000</v>
      </c>
      <c r="F5" s="315">
        <f t="shared" si="0"/>
        <v>3.8795711913941489E-2</v>
      </c>
    </row>
    <row r="6" spans="1:6" x14ac:dyDescent="0.2">
      <c r="A6" s="2" t="s">
        <v>1566</v>
      </c>
      <c r="B6" s="72">
        <v>100000000</v>
      </c>
      <c r="C6" s="2" t="s">
        <v>1259</v>
      </c>
      <c r="D6" s="312" t="s">
        <v>1261</v>
      </c>
      <c r="E6" s="314">
        <f>SUMIF(C2:C166, "Bulacan", B2:B166)</f>
        <v>6319236000</v>
      </c>
      <c r="F6" s="315">
        <f t="shared" si="0"/>
        <v>0.43333420422095226</v>
      </c>
    </row>
    <row r="7" spans="1:6" x14ac:dyDescent="0.2">
      <c r="A7" s="2" t="s">
        <v>1567</v>
      </c>
      <c r="B7" s="72">
        <v>100000000</v>
      </c>
      <c r="C7" s="2" t="s">
        <v>1259</v>
      </c>
      <c r="D7" s="312" t="s">
        <v>1262</v>
      </c>
      <c r="E7" s="314">
        <f>SUMIF(C2:C166, "Nueva Ecija", B2:B166)</f>
        <v>843293000</v>
      </c>
      <c r="F7" s="315">
        <f t="shared" si="0"/>
        <v>5.7827829357868503E-2</v>
      </c>
    </row>
    <row r="8" spans="1:6" x14ac:dyDescent="0.2">
      <c r="A8" s="2" t="s">
        <v>1568</v>
      </c>
      <c r="B8" s="72">
        <v>91627000</v>
      </c>
      <c r="C8" s="2" t="s">
        <v>1259</v>
      </c>
      <c r="D8" s="312" t="s">
        <v>1263</v>
      </c>
      <c r="E8" s="314">
        <f>SUMIF(C2:C166, "Pampanga", B2:B166)</f>
        <v>2335866000</v>
      </c>
      <c r="F8" s="315">
        <f t="shared" si="0"/>
        <v>0.16017927393070602</v>
      </c>
    </row>
    <row r="9" spans="1:6" x14ac:dyDescent="0.2">
      <c r="A9" s="2" t="s">
        <v>1569</v>
      </c>
      <c r="B9" s="72">
        <v>30000000</v>
      </c>
      <c r="C9" s="2" t="s">
        <v>1260</v>
      </c>
      <c r="D9" s="312" t="s">
        <v>1264</v>
      </c>
      <c r="E9" s="314">
        <f>SUMIF(C2:C166, "Tarlac", B2:B166)</f>
        <v>2704280000</v>
      </c>
      <c r="F9" s="315">
        <f t="shared" si="0"/>
        <v>0.18544283229659991</v>
      </c>
    </row>
    <row r="10" spans="1:6" x14ac:dyDescent="0.2">
      <c r="A10" s="2" t="s">
        <v>1570</v>
      </c>
      <c r="B10" s="72">
        <v>55000000</v>
      </c>
      <c r="C10" s="2" t="s">
        <v>1260</v>
      </c>
      <c r="D10" s="312" t="s">
        <v>1265</v>
      </c>
      <c r="E10" s="314">
        <f>SUMIF(C2:C166, "Zambales", B2:B166)</f>
        <v>922770000</v>
      </c>
      <c r="F10" s="315">
        <f t="shared" si="0"/>
        <v>6.327787150677204E-2</v>
      </c>
    </row>
    <row r="11" spans="1:6" x14ac:dyDescent="0.2">
      <c r="A11" s="2" t="s">
        <v>1571</v>
      </c>
      <c r="B11" s="72">
        <v>45000000</v>
      </c>
      <c r="C11" s="2" t="s">
        <v>1260</v>
      </c>
    </row>
    <row r="12" spans="1:6" x14ac:dyDescent="0.2">
      <c r="A12" s="2" t="s">
        <v>1572</v>
      </c>
      <c r="B12" s="72">
        <v>100000000</v>
      </c>
      <c r="C12" s="2" t="s">
        <v>1260</v>
      </c>
    </row>
    <row r="13" spans="1:6" x14ac:dyDescent="0.2">
      <c r="A13" s="2" t="s">
        <v>1573</v>
      </c>
      <c r="B13" s="72">
        <v>100000000</v>
      </c>
      <c r="C13" s="2" t="s">
        <v>1260</v>
      </c>
    </row>
    <row r="14" spans="1:6" x14ac:dyDescent="0.2">
      <c r="A14" s="2" t="s">
        <v>1574</v>
      </c>
      <c r="B14" s="72">
        <v>50721000</v>
      </c>
      <c r="C14" s="2" t="s">
        <v>1260</v>
      </c>
    </row>
    <row r="15" spans="1:6" x14ac:dyDescent="0.2">
      <c r="A15" s="2" t="s">
        <v>1575</v>
      </c>
      <c r="B15" s="72">
        <v>60000000</v>
      </c>
      <c r="C15" s="2" t="s">
        <v>1260</v>
      </c>
    </row>
    <row r="16" spans="1:6" x14ac:dyDescent="0.2">
      <c r="A16" s="2" t="s">
        <v>1576</v>
      </c>
      <c r="B16" s="72">
        <v>125030000</v>
      </c>
      <c r="C16" s="2" t="s">
        <v>1260</v>
      </c>
    </row>
    <row r="17" spans="1:3" x14ac:dyDescent="0.2">
      <c r="A17" s="2" t="s">
        <v>1577</v>
      </c>
      <c r="B17" s="72">
        <v>75000000</v>
      </c>
      <c r="C17" s="2" t="s">
        <v>1261</v>
      </c>
    </row>
    <row r="18" spans="1:3" x14ac:dyDescent="0.2">
      <c r="A18" s="2" t="s">
        <v>1578</v>
      </c>
      <c r="B18" s="72">
        <v>80000000</v>
      </c>
      <c r="C18" s="2" t="s">
        <v>1261</v>
      </c>
    </row>
    <row r="19" spans="1:3" x14ac:dyDescent="0.2">
      <c r="A19" s="2" t="s">
        <v>1579</v>
      </c>
      <c r="B19" s="72">
        <v>80000000</v>
      </c>
      <c r="C19" s="2" t="s">
        <v>1261</v>
      </c>
    </row>
    <row r="20" spans="1:3" x14ac:dyDescent="0.2">
      <c r="A20" s="2" t="s">
        <v>1580</v>
      </c>
      <c r="B20" s="72">
        <v>80000000</v>
      </c>
      <c r="C20" s="2" t="s">
        <v>1261</v>
      </c>
    </row>
    <row r="21" spans="1:3" x14ac:dyDescent="0.2">
      <c r="A21" s="2" t="s">
        <v>1581</v>
      </c>
      <c r="B21" s="72">
        <v>80000000</v>
      </c>
      <c r="C21" s="2" t="s">
        <v>1261</v>
      </c>
    </row>
    <row r="22" spans="1:3" x14ac:dyDescent="0.2">
      <c r="A22" s="2" t="s">
        <v>1582</v>
      </c>
      <c r="B22" s="72">
        <v>80000000</v>
      </c>
      <c r="C22" s="2" t="s">
        <v>1261</v>
      </c>
    </row>
    <row r="23" spans="1:3" x14ac:dyDescent="0.2">
      <c r="A23" s="2" t="s">
        <v>1583</v>
      </c>
      <c r="B23" s="72">
        <v>80000000</v>
      </c>
      <c r="C23" s="2" t="s">
        <v>1261</v>
      </c>
    </row>
    <row r="24" spans="1:3" x14ac:dyDescent="0.2">
      <c r="A24" s="2" t="s">
        <v>1584</v>
      </c>
      <c r="B24" s="72">
        <v>80000000</v>
      </c>
      <c r="C24" s="2" t="s">
        <v>1261</v>
      </c>
    </row>
    <row r="25" spans="1:3" x14ac:dyDescent="0.2">
      <c r="A25" s="2" t="s">
        <v>1585</v>
      </c>
      <c r="B25" s="72">
        <v>80000000</v>
      </c>
      <c r="C25" s="2" t="s">
        <v>1261</v>
      </c>
    </row>
    <row r="26" spans="1:3" x14ac:dyDescent="0.2">
      <c r="A26" s="2" t="s">
        <v>1586</v>
      </c>
      <c r="B26" s="72">
        <v>80000000</v>
      </c>
      <c r="C26" s="2" t="s">
        <v>1261</v>
      </c>
    </row>
    <row r="27" spans="1:3" x14ac:dyDescent="0.2">
      <c r="A27" s="2" t="s">
        <v>1587</v>
      </c>
      <c r="B27" s="72">
        <v>75000000</v>
      </c>
      <c r="C27" s="2" t="s">
        <v>1261</v>
      </c>
    </row>
    <row r="28" spans="1:3" x14ac:dyDescent="0.2">
      <c r="A28" s="2" t="s">
        <v>1588</v>
      </c>
      <c r="B28" s="72">
        <v>75000000</v>
      </c>
      <c r="C28" s="2" t="s">
        <v>1261</v>
      </c>
    </row>
    <row r="29" spans="1:3" x14ac:dyDescent="0.2">
      <c r="A29" s="2" t="s">
        <v>1589</v>
      </c>
      <c r="B29" s="72">
        <v>30000000</v>
      </c>
      <c r="C29" s="2" t="s">
        <v>1261</v>
      </c>
    </row>
    <row r="30" spans="1:3" x14ac:dyDescent="0.2">
      <c r="A30" s="2" t="s">
        <v>1590</v>
      </c>
      <c r="B30" s="72">
        <v>100000000</v>
      </c>
      <c r="C30" s="2" t="s">
        <v>1261</v>
      </c>
    </row>
    <row r="31" spans="1:3" x14ac:dyDescent="0.2">
      <c r="A31" s="2" t="s">
        <v>1591</v>
      </c>
      <c r="B31" s="72">
        <v>100000000</v>
      </c>
      <c r="C31" s="2" t="s">
        <v>1261</v>
      </c>
    </row>
    <row r="32" spans="1:3" x14ac:dyDescent="0.2">
      <c r="A32" s="2" t="s">
        <v>1592</v>
      </c>
      <c r="B32" s="72">
        <v>100000000</v>
      </c>
      <c r="C32" s="2" t="s">
        <v>1261</v>
      </c>
    </row>
    <row r="33" spans="1:3" x14ac:dyDescent="0.2">
      <c r="A33" s="2" t="s">
        <v>1593</v>
      </c>
      <c r="B33" s="72">
        <v>25000000</v>
      </c>
      <c r="C33" s="2" t="s">
        <v>1261</v>
      </c>
    </row>
    <row r="34" spans="1:3" x14ac:dyDescent="0.2">
      <c r="A34" s="2" t="s">
        <v>1594</v>
      </c>
      <c r="B34" s="72">
        <v>50000000</v>
      </c>
      <c r="C34" s="2" t="s">
        <v>1261</v>
      </c>
    </row>
    <row r="35" spans="1:3" x14ac:dyDescent="0.2">
      <c r="A35" s="2" t="s">
        <v>1595</v>
      </c>
      <c r="B35" s="72">
        <v>50000000</v>
      </c>
      <c r="C35" s="2" t="s">
        <v>1261</v>
      </c>
    </row>
    <row r="36" spans="1:3" x14ac:dyDescent="0.2">
      <c r="A36" s="2" t="s">
        <v>1596</v>
      </c>
      <c r="B36" s="72">
        <v>50000000</v>
      </c>
      <c r="C36" s="2" t="s">
        <v>1261</v>
      </c>
    </row>
    <row r="37" spans="1:3" x14ac:dyDescent="0.2">
      <c r="A37" s="2" t="s">
        <v>1597</v>
      </c>
      <c r="B37" s="72">
        <v>50000000</v>
      </c>
      <c r="C37" s="2" t="s">
        <v>1261</v>
      </c>
    </row>
    <row r="38" spans="1:3" x14ac:dyDescent="0.2">
      <c r="A38" s="2" t="s">
        <v>1598</v>
      </c>
      <c r="B38" s="72">
        <v>100000000</v>
      </c>
      <c r="C38" s="2" t="s">
        <v>1261</v>
      </c>
    </row>
    <row r="39" spans="1:3" x14ac:dyDescent="0.2">
      <c r="A39" s="2" t="s">
        <v>1599</v>
      </c>
      <c r="B39" s="72">
        <v>100000000</v>
      </c>
      <c r="C39" s="2" t="s">
        <v>1261</v>
      </c>
    </row>
    <row r="40" spans="1:3" x14ac:dyDescent="0.2">
      <c r="A40" s="2" t="s">
        <v>1600</v>
      </c>
      <c r="B40" s="72">
        <v>100000000</v>
      </c>
      <c r="C40" s="2" t="s">
        <v>1261</v>
      </c>
    </row>
    <row r="41" spans="1:3" x14ac:dyDescent="0.2">
      <c r="A41" s="2" t="s">
        <v>1601</v>
      </c>
      <c r="B41" s="72">
        <v>100000000</v>
      </c>
      <c r="C41" s="2" t="s">
        <v>1261</v>
      </c>
    </row>
    <row r="42" spans="1:3" x14ac:dyDescent="0.2">
      <c r="A42" s="2" t="s">
        <v>1602</v>
      </c>
      <c r="B42" s="72">
        <v>100000000</v>
      </c>
      <c r="C42" s="2" t="s">
        <v>1261</v>
      </c>
    </row>
    <row r="43" spans="1:3" x14ac:dyDescent="0.2">
      <c r="A43" s="2" t="s">
        <v>1603</v>
      </c>
      <c r="B43" s="72">
        <v>100000000</v>
      </c>
      <c r="C43" s="2" t="s">
        <v>1261</v>
      </c>
    </row>
    <row r="44" spans="1:3" x14ac:dyDescent="0.2">
      <c r="A44" s="2" t="s">
        <v>1604</v>
      </c>
      <c r="B44" s="72">
        <v>100000000</v>
      </c>
      <c r="C44" s="2" t="s">
        <v>1261</v>
      </c>
    </row>
    <row r="45" spans="1:3" x14ac:dyDescent="0.2">
      <c r="A45" s="2" t="s">
        <v>1605</v>
      </c>
      <c r="B45" s="72">
        <v>100000000</v>
      </c>
      <c r="C45" s="2" t="s">
        <v>1261</v>
      </c>
    </row>
    <row r="46" spans="1:3" x14ac:dyDescent="0.2">
      <c r="A46" s="2" t="s">
        <v>1606</v>
      </c>
      <c r="B46" s="72">
        <v>100000000</v>
      </c>
      <c r="C46" s="2" t="s">
        <v>1261</v>
      </c>
    </row>
    <row r="47" spans="1:3" x14ac:dyDescent="0.2">
      <c r="A47" s="2" t="s">
        <v>1607</v>
      </c>
      <c r="B47" s="72">
        <v>100000000</v>
      </c>
      <c r="C47" s="2" t="s">
        <v>1261</v>
      </c>
    </row>
    <row r="48" spans="1:3" x14ac:dyDescent="0.2">
      <c r="A48" s="2" t="s">
        <v>1608</v>
      </c>
      <c r="B48" s="72">
        <v>100000000</v>
      </c>
      <c r="C48" s="2" t="s">
        <v>1261</v>
      </c>
    </row>
    <row r="49" spans="1:3" x14ac:dyDescent="0.2">
      <c r="A49" s="2" t="s">
        <v>1609</v>
      </c>
      <c r="B49" s="72">
        <v>100000000</v>
      </c>
      <c r="C49" s="2" t="s">
        <v>1261</v>
      </c>
    </row>
    <row r="50" spans="1:3" x14ac:dyDescent="0.2">
      <c r="A50" s="2" t="s">
        <v>1610</v>
      </c>
      <c r="B50" s="72">
        <v>100000000</v>
      </c>
      <c r="C50" s="2" t="s">
        <v>1261</v>
      </c>
    </row>
    <row r="51" spans="1:3" x14ac:dyDescent="0.2">
      <c r="A51" s="2" t="s">
        <v>1611</v>
      </c>
      <c r="B51" s="72">
        <v>100000000</v>
      </c>
      <c r="C51" s="2" t="s">
        <v>1261</v>
      </c>
    </row>
    <row r="52" spans="1:3" x14ac:dyDescent="0.2">
      <c r="A52" s="2" t="s">
        <v>1612</v>
      </c>
      <c r="B52" s="72">
        <v>100000000</v>
      </c>
      <c r="C52" s="2" t="s">
        <v>1261</v>
      </c>
    </row>
    <row r="53" spans="1:3" x14ac:dyDescent="0.2">
      <c r="A53" s="2" t="s">
        <v>1613</v>
      </c>
      <c r="B53" s="72">
        <v>100000000</v>
      </c>
      <c r="C53" s="2" t="s">
        <v>1261</v>
      </c>
    </row>
    <row r="54" spans="1:3" x14ac:dyDescent="0.2">
      <c r="A54" s="2" t="s">
        <v>1614</v>
      </c>
      <c r="B54" s="72">
        <v>100000000</v>
      </c>
      <c r="C54" s="2" t="s">
        <v>1261</v>
      </c>
    </row>
    <row r="55" spans="1:3" x14ac:dyDescent="0.2">
      <c r="A55" s="2" t="s">
        <v>1615</v>
      </c>
      <c r="B55" s="72">
        <v>100000000</v>
      </c>
      <c r="C55" s="2" t="s">
        <v>1261</v>
      </c>
    </row>
    <row r="56" spans="1:3" x14ac:dyDescent="0.2">
      <c r="A56" s="2" t="s">
        <v>1616</v>
      </c>
      <c r="B56" s="72">
        <v>100000000</v>
      </c>
      <c r="C56" s="2" t="s">
        <v>1261</v>
      </c>
    </row>
    <row r="57" spans="1:3" x14ac:dyDescent="0.2">
      <c r="A57" s="2" t="s">
        <v>1617</v>
      </c>
      <c r="B57" s="72">
        <v>100000000</v>
      </c>
      <c r="C57" s="2" t="s">
        <v>1261</v>
      </c>
    </row>
    <row r="58" spans="1:3" x14ac:dyDescent="0.2">
      <c r="A58" s="2" t="s">
        <v>1618</v>
      </c>
      <c r="B58" s="72">
        <v>100000000</v>
      </c>
      <c r="C58" s="2" t="s">
        <v>1261</v>
      </c>
    </row>
    <row r="59" spans="1:3" x14ac:dyDescent="0.2">
      <c r="A59" s="2" t="s">
        <v>1619</v>
      </c>
      <c r="B59" s="72">
        <v>40000000</v>
      </c>
      <c r="C59" s="2" t="s">
        <v>1261</v>
      </c>
    </row>
    <row r="60" spans="1:3" x14ac:dyDescent="0.2">
      <c r="A60" s="2" t="s">
        <v>1620</v>
      </c>
      <c r="B60" s="72">
        <v>40000000</v>
      </c>
      <c r="C60" s="2" t="s">
        <v>1261</v>
      </c>
    </row>
    <row r="61" spans="1:3" x14ac:dyDescent="0.2">
      <c r="A61" s="2" t="s">
        <v>1621</v>
      </c>
      <c r="B61" s="72">
        <v>40000000</v>
      </c>
      <c r="C61" s="2" t="s">
        <v>1261</v>
      </c>
    </row>
    <row r="62" spans="1:3" x14ac:dyDescent="0.2">
      <c r="A62" s="2" t="s">
        <v>1622</v>
      </c>
      <c r="B62" s="72">
        <v>40000000</v>
      </c>
      <c r="C62" s="2" t="s">
        <v>1261</v>
      </c>
    </row>
    <row r="63" spans="1:3" x14ac:dyDescent="0.2">
      <c r="A63" s="2" t="s">
        <v>1623</v>
      </c>
      <c r="B63" s="72">
        <v>100000000</v>
      </c>
      <c r="C63" s="2" t="s">
        <v>1261</v>
      </c>
    </row>
    <row r="64" spans="1:3" x14ac:dyDescent="0.2">
      <c r="A64" s="2" t="s">
        <v>1624</v>
      </c>
      <c r="B64" s="72">
        <v>100000000</v>
      </c>
      <c r="C64" s="2" t="s">
        <v>1261</v>
      </c>
    </row>
    <row r="65" spans="1:3" x14ac:dyDescent="0.2">
      <c r="A65" s="2" t="s">
        <v>1625</v>
      </c>
      <c r="B65" s="72">
        <v>100000000</v>
      </c>
      <c r="C65" s="2" t="s">
        <v>1261</v>
      </c>
    </row>
    <row r="66" spans="1:3" x14ac:dyDescent="0.2">
      <c r="A66" s="2" t="s">
        <v>1626</v>
      </c>
      <c r="B66" s="72">
        <v>44630000</v>
      </c>
      <c r="C66" s="2" t="s">
        <v>1261</v>
      </c>
    </row>
    <row r="67" spans="1:3" x14ac:dyDescent="0.2">
      <c r="A67" s="2" t="s">
        <v>1627</v>
      </c>
      <c r="B67" s="72">
        <v>28382000</v>
      </c>
      <c r="C67" s="2" t="s">
        <v>1261</v>
      </c>
    </row>
    <row r="68" spans="1:3" x14ac:dyDescent="0.2">
      <c r="A68" s="2" t="s">
        <v>1628</v>
      </c>
      <c r="B68" s="72">
        <v>100000000</v>
      </c>
      <c r="C68" s="2" t="s">
        <v>1261</v>
      </c>
    </row>
    <row r="69" spans="1:3" x14ac:dyDescent="0.2">
      <c r="A69" s="2" t="s">
        <v>1629</v>
      </c>
      <c r="B69" s="72">
        <v>100000000</v>
      </c>
      <c r="C69" s="2" t="s">
        <v>1261</v>
      </c>
    </row>
    <row r="70" spans="1:3" x14ac:dyDescent="0.2">
      <c r="A70" s="2" t="s">
        <v>1630</v>
      </c>
      <c r="B70" s="72">
        <v>100000000</v>
      </c>
      <c r="C70" s="2" t="s">
        <v>1261</v>
      </c>
    </row>
    <row r="71" spans="1:3" x14ac:dyDescent="0.2">
      <c r="A71" s="2" t="s">
        <v>1631</v>
      </c>
      <c r="B71" s="72">
        <v>100000000</v>
      </c>
      <c r="C71" s="2" t="s">
        <v>1261</v>
      </c>
    </row>
    <row r="72" spans="1:3" x14ac:dyDescent="0.2">
      <c r="A72" s="2" t="s">
        <v>1632</v>
      </c>
      <c r="B72" s="72">
        <v>100000000</v>
      </c>
      <c r="C72" s="2" t="s">
        <v>1261</v>
      </c>
    </row>
    <row r="73" spans="1:3" x14ac:dyDescent="0.2">
      <c r="A73" s="2" t="s">
        <v>1633</v>
      </c>
      <c r="B73" s="72">
        <v>100000000</v>
      </c>
      <c r="C73" s="2" t="s">
        <v>1261</v>
      </c>
    </row>
    <row r="74" spans="1:3" x14ac:dyDescent="0.2">
      <c r="A74" s="2" t="s">
        <v>1634</v>
      </c>
      <c r="B74" s="72">
        <v>100000000</v>
      </c>
      <c r="C74" s="2" t="s">
        <v>1261</v>
      </c>
    </row>
    <row r="75" spans="1:3" x14ac:dyDescent="0.2">
      <c r="A75" s="2" t="s">
        <v>1635</v>
      </c>
      <c r="B75" s="72">
        <v>100000000</v>
      </c>
      <c r="C75" s="2" t="s">
        <v>1261</v>
      </c>
    </row>
    <row r="76" spans="1:3" x14ac:dyDescent="0.2">
      <c r="A76" s="2" t="s">
        <v>1636</v>
      </c>
      <c r="B76" s="72">
        <v>100000000</v>
      </c>
      <c r="C76" s="2" t="s">
        <v>1261</v>
      </c>
    </row>
    <row r="77" spans="1:3" x14ac:dyDescent="0.2">
      <c r="A77" s="2" t="s">
        <v>1637</v>
      </c>
      <c r="B77" s="72">
        <v>100000000</v>
      </c>
      <c r="C77" s="2" t="s">
        <v>1261</v>
      </c>
    </row>
    <row r="78" spans="1:3" x14ac:dyDescent="0.2">
      <c r="A78" s="2" t="s">
        <v>1638</v>
      </c>
      <c r="B78" s="72">
        <v>56224000</v>
      </c>
      <c r="C78" s="2" t="s">
        <v>1261</v>
      </c>
    </row>
    <row r="79" spans="1:3" x14ac:dyDescent="0.2">
      <c r="A79" s="2" t="s">
        <v>1639</v>
      </c>
      <c r="B79" s="72">
        <v>50000000</v>
      </c>
      <c r="C79" s="2" t="s">
        <v>1261</v>
      </c>
    </row>
    <row r="80" spans="1:3" x14ac:dyDescent="0.2">
      <c r="A80" s="2" t="s">
        <v>1640</v>
      </c>
      <c r="B80" s="72">
        <v>50000000</v>
      </c>
      <c r="C80" s="2" t="s">
        <v>1261</v>
      </c>
    </row>
    <row r="81" spans="1:3" x14ac:dyDescent="0.2">
      <c r="A81" s="2" t="s">
        <v>1641</v>
      </c>
      <c r="B81" s="72">
        <v>50000000</v>
      </c>
      <c r="C81" s="2" t="s">
        <v>1261</v>
      </c>
    </row>
    <row r="82" spans="1:3" x14ac:dyDescent="0.2">
      <c r="A82" s="2" t="s">
        <v>1642</v>
      </c>
      <c r="B82" s="72">
        <v>100000000</v>
      </c>
      <c r="C82" s="2" t="s">
        <v>1261</v>
      </c>
    </row>
    <row r="83" spans="1:3" x14ac:dyDescent="0.2">
      <c r="A83" s="2" t="s">
        <v>1643</v>
      </c>
      <c r="B83" s="72">
        <v>50000000</v>
      </c>
      <c r="C83" s="2" t="s">
        <v>1261</v>
      </c>
    </row>
    <row r="84" spans="1:3" x14ac:dyDescent="0.2">
      <c r="A84" s="2" t="s">
        <v>1644</v>
      </c>
      <c r="B84" s="72">
        <v>75000000</v>
      </c>
      <c r="C84" s="2" t="s">
        <v>1261</v>
      </c>
    </row>
    <row r="85" spans="1:3" x14ac:dyDescent="0.2">
      <c r="A85" s="2" t="s">
        <v>1645</v>
      </c>
      <c r="B85" s="72">
        <v>75000000</v>
      </c>
      <c r="C85" s="2" t="s">
        <v>1261</v>
      </c>
    </row>
    <row r="86" spans="1:3" x14ac:dyDescent="0.2">
      <c r="A86" s="2" t="s">
        <v>1646</v>
      </c>
      <c r="B86" s="72">
        <v>40000000</v>
      </c>
      <c r="C86" s="2" t="s">
        <v>1261</v>
      </c>
    </row>
    <row r="87" spans="1:3" x14ac:dyDescent="0.2">
      <c r="A87" s="2" t="s">
        <v>1647</v>
      </c>
      <c r="B87" s="72">
        <v>40000000</v>
      </c>
      <c r="C87" s="2" t="s">
        <v>1261</v>
      </c>
    </row>
    <row r="88" spans="1:3" x14ac:dyDescent="0.2">
      <c r="A88" s="2" t="s">
        <v>1648</v>
      </c>
      <c r="B88" s="72">
        <v>100000000</v>
      </c>
      <c r="C88" s="2" t="s">
        <v>1261</v>
      </c>
    </row>
    <row r="89" spans="1:3" x14ac:dyDescent="0.2">
      <c r="A89" s="2" t="s">
        <v>1649</v>
      </c>
      <c r="B89" s="72">
        <v>100000000</v>
      </c>
      <c r="C89" s="2" t="s">
        <v>1261</v>
      </c>
    </row>
    <row r="90" spans="1:3" x14ac:dyDescent="0.2">
      <c r="A90" s="2" t="s">
        <v>1650</v>
      </c>
      <c r="B90" s="72">
        <v>100000000</v>
      </c>
      <c r="C90" s="2" t="s">
        <v>1261</v>
      </c>
    </row>
    <row r="91" spans="1:3" x14ac:dyDescent="0.2">
      <c r="A91" s="2" t="s">
        <v>1651</v>
      </c>
      <c r="B91" s="72">
        <v>100000000</v>
      </c>
      <c r="C91" s="2" t="s">
        <v>1261</v>
      </c>
    </row>
    <row r="92" spans="1:3" x14ac:dyDescent="0.2">
      <c r="A92" s="2" t="s">
        <v>1652</v>
      </c>
      <c r="B92" s="72">
        <v>100000000</v>
      </c>
      <c r="C92" s="2" t="s">
        <v>1261</v>
      </c>
    </row>
    <row r="93" spans="1:3" x14ac:dyDescent="0.2">
      <c r="A93" s="2" t="s">
        <v>1653</v>
      </c>
      <c r="B93" s="72">
        <v>100000000</v>
      </c>
      <c r="C93" s="2" t="s">
        <v>1261</v>
      </c>
    </row>
    <row r="94" spans="1:3" x14ac:dyDescent="0.2">
      <c r="A94" s="2" t="s">
        <v>1654</v>
      </c>
      <c r="B94" s="72">
        <v>75000000</v>
      </c>
      <c r="C94" s="2" t="s">
        <v>1262</v>
      </c>
    </row>
    <row r="95" spans="1:3" x14ac:dyDescent="0.2">
      <c r="A95" s="2" t="s">
        <v>1655</v>
      </c>
      <c r="B95" s="72">
        <v>150000000</v>
      </c>
      <c r="C95" s="2" t="s">
        <v>1262</v>
      </c>
    </row>
    <row r="96" spans="1:3" x14ac:dyDescent="0.2">
      <c r="A96" s="2" t="s">
        <v>1656</v>
      </c>
      <c r="B96" s="72">
        <v>100000000</v>
      </c>
      <c r="C96" s="2" t="s">
        <v>1262</v>
      </c>
    </row>
    <row r="97" spans="1:3" x14ac:dyDescent="0.2">
      <c r="A97" s="2" t="s">
        <v>1657</v>
      </c>
      <c r="B97" s="72">
        <v>95000000</v>
      </c>
      <c r="C97" s="2" t="s">
        <v>1262</v>
      </c>
    </row>
    <row r="98" spans="1:3" x14ac:dyDescent="0.2">
      <c r="A98" s="2" t="s">
        <v>1658</v>
      </c>
      <c r="B98" s="72">
        <v>27324000</v>
      </c>
      <c r="C98" s="2" t="s">
        <v>1262</v>
      </c>
    </row>
    <row r="99" spans="1:3" x14ac:dyDescent="0.2">
      <c r="A99" s="2" t="s">
        <v>1659</v>
      </c>
      <c r="B99" s="72">
        <v>95000000</v>
      </c>
      <c r="C99" s="2" t="s">
        <v>1262</v>
      </c>
    </row>
    <row r="100" spans="1:3" x14ac:dyDescent="0.2">
      <c r="A100" s="2" t="s">
        <v>1660</v>
      </c>
      <c r="B100" s="72">
        <v>95000000</v>
      </c>
      <c r="C100" s="2" t="s">
        <v>1262</v>
      </c>
    </row>
    <row r="101" spans="1:3" x14ac:dyDescent="0.2">
      <c r="A101" s="2" t="s">
        <v>1661</v>
      </c>
      <c r="B101" s="72">
        <v>100000000</v>
      </c>
      <c r="C101" s="2" t="s">
        <v>1262</v>
      </c>
    </row>
    <row r="102" spans="1:3" x14ac:dyDescent="0.2">
      <c r="A102" s="2" t="s">
        <v>1662</v>
      </c>
      <c r="B102" s="72">
        <v>75000000</v>
      </c>
      <c r="C102" s="2" t="s">
        <v>1262</v>
      </c>
    </row>
    <row r="103" spans="1:3" x14ac:dyDescent="0.2">
      <c r="A103" s="2" t="s">
        <v>1663</v>
      </c>
      <c r="B103" s="72">
        <v>30969000</v>
      </c>
      <c r="C103" s="2" t="s">
        <v>1262</v>
      </c>
    </row>
    <row r="104" spans="1:3" x14ac:dyDescent="0.2">
      <c r="A104" s="2" t="s">
        <v>1664</v>
      </c>
      <c r="B104" s="72">
        <v>120000000</v>
      </c>
      <c r="C104" s="2" t="s">
        <v>1263</v>
      </c>
    </row>
    <row r="105" spans="1:3" x14ac:dyDescent="0.2">
      <c r="A105" s="2" t="s">
        <v>1665</v>
      </c>
      <c r="B105" s="72">
        <v>100000000</v>
      </c>
      <c r="C105" s="2" t="s">
        <v>1263</v>
      </c>
    </row>
    <row r="106" spans="1:3" x14ac:dyDescent="0.2">
      <c r="A106" s="2" t="s">
        <v>1666</v>
      </c>
      <c r="B106" s="72">
        <v>100000000</v>
      </c>
      <c r="C106" s="2" t="s">
        <v>1263</v>
      </c>
    </row>
    <row r="107" spans="1:3" x14ac:dyDescent="0.2">
      <c r="A107" s="2" t="s">
        <v>1667</v>
      </c>
      <c r="B107" s="72">
        <v>109056000</v>
      </c>
      <c r="C107" s="2" t="s">
        <v>1263</v>
      </c>
    </row>
    <row r="108" spans="1:3" x14ac:dyDescent="0.2">
      <c r="A108" s="2" t="s">
        <v>1668</v>
      </c>
      <c r="B108" s="72">
        <v>103445000</v>
      </c>
      <c r="C108" s="2" t="s">
        <v>1263</v>
      </c>
    </row>
    <row r="109" spans="1:3" x14ac:dyDescent="0.2">
      <c r="A109" s="2" t="s">
        <v>1669</v>
      </c>
      <c r="B109" s="72">
        <v>103445000</v>
      </c>
      <c r="C109" s="2" t="s">
        <v>1263</v>
      </c>
    </row>
    <row r="110" spans="1:3" x14ac:dyDescent="0.2">
      <c r="A110" s="2" t="s">
        <v>1670</v>
      </c>
      <c r="B110" s="72">
        <v>120000000</v>
      </c>
      <c r="C110" s="2" t="s">
        <v>1263</v>
      </c>
    </row>
    <row r="111" spans="1:3" x14ac:dyDescent="0.2">
      <c r="A111" s="2" t="s">
        <v>1671</v>
      </c>
      <c r="B111" s="72">
        <v>120000000</v>
      </c>
      <c r="C111" s="2" t="s">
        <v>1263</v>
      </c>
    </row>
    <row r="112" spans="1:3" x14ac:dyDescent="0.2">
      <c r="A112" s="2" t="s">
        <v>1672</v>
      </c>
      <c r="B112" s="72">
        <v>40000000</v>
      </c>
      <c r="C112" s="2" t="s">
        <v>1263</v>
      </c>
    </row>
    <row r="113" spans="1:3" x14ac:dyDescent="0.2">
      <c r="A113" s="2" t="s">
        <v>1673</v>
      </c>
      <c r="B113" s="72">
        <v>120000000</v>
      </c>
      <c r="C113" s="2" t="s">
        <v>1263</v>
      </c>
    </row>
    <row r="114" spans="1:3" x14ac:dyDescent="0.2">
      <c r="A114" s="2" t="s">
        <v>1674</v>
      </c>
      <c r="B114" s="72">
        <v>100139000</v>
      </c>
      <c r="C114" s="2" t="s">
        <v>1263</v>
      </c>
    </row>
    <row r="115" spans="1:3" x14ac:dyDescent="0.2">
      <c r="A115" s="2" t="s">
        <v>1675</v>
      </c>
      <c r="B115" s="72">
        <v>100000000</v>
      </c>
      <c r="C115" s="2" t="s">
        <v>1263</v>
      </c>
    </row>
    <row r="116" spans="1:3" x14ac:dyDescent="0.2">
      <c r="A116" s="2" t="s">
        <v>1676</v>
      </c>
      <c r="B116" s="72">
        <v>179781000</v>
      </c>
      <c r="C116" s="2" t="s">
        <v>1263</v>
      </c>
    </row>
    <row r="117" spans="1:3" x14ac:dyDescent="0.2">
      <c r="A117" s="2" t="s">
        <v>1677</v>
      </c>
      <c r="B117" s="72">
        <v>70000000</v>
      </c>
      <c r="C117" s="2" t="s">
        <v>1263</v>
      </c>
    </row>
    <row r="118" spans="1:3" x14ac:dyDescent="0.2">
      <c r="A118" s="2" t="s">
        <v>1678</v>
      </c>
      <c r="B118" s="72">
        <v>100000000</v>
      </c>
      <c r="C118" s="2" t="s">
        <v>1263</v>
      </c>
    </row>
    <row r="119" spans="1:3" x14ac:dyDescent="0.2">
      <c r="A119" s="2" t="s">
        <v>1679</v>
      </c>
      <c r="B119" s="72">
        <v>100000000</v>
      </c>
      <c r="C119" s="2" t="s">
        <v>1263</v>
      </c>
    </row>
    <row r="120" spans="1:3" x14ac:dyDescent="0.2">
      <c r="A120" s="2" t="s">
        <v>1680</v>
      </c>
      <c r="B120" s="72">
        <v>100000000</v>
      </c>
      <c r="C120" s="2" t="s">
        <v>1263</v>
      </c>
    </row>
    <row r="121" spans="1:3" x14ac:dyDescent="0.2">
      <c r="A121" s="2" t="s">
        <v>1681</v>
      </c>
      <c r="B121" s="72">
        <v>100000000</v>
      </c>
      <c r="C121" s="2" t="s">
        <v>1263</v>
      </c>
    </row>
    <row r="122" spans="1:3" x14ac:dyDescent="0.2">
      <c r="A122" s="2" t="s">
        <v>1682</v>
      </c>
      <c r="B122" s="72">
        <v>100000000</v>
      </c>
      <c r="C122" s="2" t="s">
        <v>1263</v>
      </c>
    </row>
    <row r="123" spans="1:3" x14ac:dyDescent="0.2">
      <c r="A123" s="2" t="s">
        <v>1683</v>
      </c>
      <c r="B123" s="72">
        <v>100000000</v>
      </c>
      <c r="C123" s="2" t="s">
        <v>1263</v>
      </c>
    </row>
    <row r="124" spans="1:3" x14ac:dyDescent="0.2">
      <c r="A124" s="2" t="s">
        <v>1684</v>
      </c>
      <c r="B124" s="72">
        <v>150000000</v>
      </c>
      <c r="C124" s="2" t="s">
        <v>1263</v>
      </c>
    </row>
    <row r="125" spans="1:3" x14ac:dyDescent="0.2">
      <c r="A125" s="2" t="s">
        <v>1685</v>
      </c>
      <c r="B125" s="72">
        <v>100000000</v>
      </c>
      <c r="C125" s="2" t="s">
        <v>1263</v>
      </c>
    </row>
    <row r="126" spans="1:3" x14ac:dyDescent="0.2">
      <c r="A126" s="2" t="s">
        <v>1686</v>
      </c>
      <c r="B126" s="72">
        <v>100000000</v>
      </c>
      <c r="C126" s="2" t="s">
        <v>1264</v>
      </c>
    </row>
    <row r="127" spans="1:3" x14ac:dyDescent="0.2">
      <c r="A127" s="2" t="s">
        <v>1687</v>
      </c>
      <c r="B127" s="72">
        <v>100000000</v>
      </c>
      <c r="C127" s="2" t="s">
        <v>1264</v>
      </c>
    </row>
    <row r="128" spans="1:3" x14ac:dyDescent="0.2">
      <c r="A128" s="2" t="s">
        <v>1688</v>
      </c>
      <c r="B128" s="72">
        <v>100000000</v>
      </c>
      <c r="C128" s="2" t="s">
        <v>1264</v>
      </c>
    </row>
    <row r="129" spans="1:3" x14ac:dyDescent="0.2">
      <c r="A129" s="2" t="s">
        <v>1689</v>
      </c>
      <c r="B129" s="72">
        <v>100000000</v>
      </c>
      <c r="C129" s="2" t="s">
        <v>1264</v>
      </c>
    </row>
    <row r="130" spans="1:3" x14ac:dyDescent="0.2">
      <c r="A130" s="2" t="s">
        <v>1690</v>
      </c>
      <c r="B130" s="72">
        <v>100000000</v>
      </c>
      <c r="C130" s="2" t="s">
        <v>1264</v>
      </c>
    </row>
    <row r="131" spans="1:3" x14ac:dyDescent="0.2">
      <c r="A131" s="2" t="s">
        <v>1691</v>
      </c>
      <c r="B131" s="72">
        <v>100000000</v>
      </c>
      <c r="C131" s="2" t="s">
        <v>1264</v>
      </c>
    </row>
    <row r="132" spans="1:3" x14ac:dyDescent="0.2">
      <c r="A132" s="2" t="s">
        <v>1692</v>
      </c>
      <c r="B132" s="72">
        <v>100000000</v>
      </c>
      <c r="C132" s="2" t="s">
        <v>1264</v>
      </c>
    </row>
    <row r="133" spans="1:3" x14ac:dyDescent="0.2">
      <c r="A133" s="2" t="s">
        <v>1693</v>
      </c>
      <c r="B133" s="72">
        <v>100000000</v>
      </c>
      <c r="C133" s="2" t="s">
        <v>1264</v>
      </c>
    </row>
    <row r="134" spans="1:3" x14ac:dyDescent="0.2">
      <c r="A134" s="2" t="s">
        <v>1694</v>
      </c>
      <c r="B134" s="72">
        <v>100000000</v>
      </c>
      <c r="C134" s="2" t="s">
        <v>1264</v>
      </c>
    </row>
    <row r="135" spans="1:3" x14ac:dyDescent="0.2">
      <c r="A135" s="2" t="s">
        <v>1695</v>
      </c>
      <c r="B135" s="72">
        <v>100000000</v>
      </c>
      <c r="C135" s="2" t="s">
        <v>1264</v>
      </c>
    </row>
    <row r="136" spans="1:3" x14ac:dyDescent="0.2">
      <c r="A136" s="2" t="s">
        <v>1696</v>
      </c>
      <c r="B136" s="72">
        <v>75000000</v>
      </c>
      <c r="C136" s="2" t="s">
        <v>1264</v>
      </c>
    </row>
    <row r="137" spans="1:3" x14ac:dyDescent="0.2">
      <c r="A137" s="2" t="s">
        <v>1697</v>
      </c>
      <c r="B137" s="72">
        <v>100000000</v>
      </c>
      <c r="C137" s="2" t="s">
        <v>1264</v>
      </c>
    </row>
    <row r="138" spans="1:3" x14ac:dyDescent="0.2">
      <c r="A138" s="2" t="s">
        <v>1698</v>
      </c>
      <c r="B138" s="72">
        <v>100000000</v>
      </c>
      <c r="C138" s="2" t="s">
        <v>1264</v>
      </c>
    </row>
    <row r="139" spans="1:3" x14ac:dyDescent="0.2">
      <c r="A139" s="2" t="s">
        <v>1699</v>
      </c>
      <c r="B139" s="72">
        <v>100000000</v>
      </c>
      <c r="C139" s="2" t="s">
        <v>1264</v>
      </c>
    </row>
    <row r="140" spans="1:3" x14ac:dyDescent="0.2">
      <c r="A140" s="2" t="s">
        <v>1700</v>
      </c>
      <c r="B140" s="72">
        <v>100000000</v>
      </c>
      <c r="C140" s="2" t="s">
        <v>1264</v>
      </c>
    </row>
    <row r="141" spans="1:3" x14ac:dyDescent="0.2">
      <c r="A141" s="2" t="s">
        <v>1701</v>
      </c>
      <c r="B141" s="72">
        <v>100000000</v>
      </c>
      <c r="C141" s="2" t="s">
        <v>1264</v>
      </c>
    </row>
    <row r="142" spans="1:3" x14ac:dyDescent="0.2">
      <c r="A142" s="2" t="s">
        <v>1702</v>
      </c>
      <c r="B142" s="72">
        <v>100000000</v>
      </c>
      <c r="C142" s="2" t="s">
        <v>1264</v>
      </c>
    </row>
    <row r="143" spans="1:3" x14ac:dyDescent="0.2">
      <c r="A143" s="2" t="s">
        <v>1703</v>
      </c>
      <c r="B143" s="72">
        <v>76948000</v>
      </c>
      <c r="C143" s="2" t="s">
        <v>1264</v>
      </c>
    </row>
    <row r="144" spans="1:3" x14ac:dyDescent="0.2">
      <c r="A144" s="2" t="s">
        <v>1704</v>
      </c>
      <c r="B144" s="72">
        <v>75000000</v>
      </c>
      <c r="C144" s="2" t="s">
        <v>1264</v>
      </c>
    </row>
    <row r="145" spans="1:3" x14ac:dyDescent="0.2">
      <c r="A145" s="2" t="s">
        <v>1705</v>
      </c>
      <c r="B145" s="72">
        <v>75000000</v>
      </c>
      <c r="C145" s="2" t="s">
        <v>1264</v>
      </c>
    </row>
    <row r="146" spans="1:3" x14ac:dyDescent="0.2">
      <c r="A146" s="2" t="s">
        <v>1706</v>
      </c>
      <c r="B146" s="72">
        <v>100000000</v>
      </c>
      <c r="C146" s="2" t="s">
        <v>1264</v>
      </c>
    </row>
    <row r="147" spans="1:3" x14ac:dyDescent="0.2">
      <c r="A147" s="2" t="s">
        <v>1707</v>
      </c>
      <c r="B147" s="72">
        <v>100000000</v>
      </c>
      <c r="C147" s="2" t="s">
        <v>1264</v>
      </c>
    </row>
    <row r="148" spans="1:3" x14ac:dyDescent="0.2">
      <c r="A148" s="2" t="s">
        <v>1708</v>
      </c>
      <c r="B148" s="72">
        <v>77332000</v>
      </c>
      <c r="C148" s="2" t="s">
        <v>1264</v>
      </c>
    </row>
    <row r="149" spans="1:3" x14ac:dyDescent="0.2">
      <c r="A149" s="2" t="s">
        <v>1709</v>
      </c>
      <c r="B149" s="72">
        <v>50000000</v>
      </c>
      <c r="C149" s="2" t="s">
        <v>1264</v>
      </c>
    </row>
    <row r="150" spans="1:3" x14ac:dyDescent="0.2">
      <c r="A150" s="2" t="s">
        <v>1710</v>
      </c>
      <c r="B150" s="72">
        <v>50000000</v>
      </c>
      <c r="C150" s="2" t="s">
        <v>1264</v>
      </c>
    </row>
    <row r="151" spans="1:3" x14ac:dyDescent="0.2">
      <c r="A151" s="2" t="s">
        <v>1711</v>
      </c>
      <c r="B151" s="72">
        <v>50000000</v>
      </c>
      <c r="C151" s="2" t="s">
        <v>1264</v>
      </c>
    </row>
    <row r="152" spans="1:3" x14ac:dyDescent="0.2">
      <c r="A152" s="2" t="s">
        <v>1712</v>
      </c>
      <c r="B152" s="72">
        <v>50000000</v>
      </c>
      <c r="C152" s="2" t="s">
        <v>1264</v>
      </c>
    </row>
    <row r="153" spans="1:3" x14ac:dyDescent="0.2">
      <c r="A153" s="2" t="s">
        <v>1713</v>
      </c>
      <c r="B153" s="72">
        <v>75000000</v>
      </c>
      <c r="C153" s="2" t="s">
        <v>1264</v>
      </c>
    </row>
    <row r="154" spans="1:3" x14ac:dyDescent="0.2">
      <c r="A154" s="2" t="s">
        <v>1714</v>
      </c>
      <c r="B154" s="72">
        <v>100000000</v>
      </c>
      <c r="C154" s="2" t="s">
        <v>1264</v>
      </c>
    </row>
    <row r="155" spans="1:3" x14ac:dyDescent="0.2">
      <c r="A155" s="2" t="s">
        <v>1715</v>
      </c>
      <c r="B155" s="72">
        <v>100000000</v>
      </c>
      <c r="C155" s="2" t="s">
        <v>1264</v>
      </c>
    </row>
    <row r="156" spans="1:3" x14ac:dyDescent="0.2">
      <c r="A156" s="2" t="s">
        <v>1716</v>
      </c>
      <c r="B156" s="72">
        <v>50000000</v>
      </c>
      <c r="C156" s="2" t="s">
        <v>1264</v>
      </c>
    </row>
    <row r="157" spans="1:3" x14ac:dyDescent="0.2">
      <c r="A157" s="2" t="s">
        <v>1717</v>
      </c>
      <c r="B157" s="72">
        <v>100000000</v>
      </c>
      <c r="C157" s="2" t="s">
        <v>1265</v>
      </c>
    </row>
    <row r="158" spans="1:3" x14ac:dyDescent="0.2">
      <c r="A158" s="2" t="s">
        <v>1718</v>
      </c>
      <c r="B158" s="72">
        <v>50000000</v>
      </c>
      <c r="C158" s="2" t="s">
        <v>1265</v>
      </c>
    </row>
    <row r="159" spans="1:3" x14ac:dyDescent="0.2">
      <c r="A159" s="2" t="s">
        <v>1719</v>
      </c>
      <c r="B159" s="72">
        <v>100000000</v>
      </c>
      <c r="C159" s="2" t="s">
        <v>1265</v>
      </c>
    </row>
    <row r="160" spans="1:3" x14ac:dyDescent="0.2">
      <c r="A160" s="2" t="s">
        <v>1720</v>
      </c>
      <c r="B160" s="72">
        <v>90000000</v>
      </c>
      <c r="C160" s="2" t="s">
        <v>1265</v>
      </c>
    </row>
    <row r="161" spans="1:3" x14ac:dyDescent="0.2">
      <c r="A161" s="2" t="s">
        <v>1721</v>
      </c>
      <c r="B161" s="72">
        <v>100000000</v>
      </c>
      <c r="C161" s="2" t="s">
        <v>1265</v>
      </c>
    </row>
    <row r="162" spans="1:3" x14ac:dyDescent="0.2">
      <c r="A162" s="2" t="s">
        <v>1722</v>
      </c>
      <c r="B162" s="72">
        <v>100000000</v>
      </c>
      <c r="C162" s="2" t="s">
        <v>1265</v>
      </c>
    </row>
    <row r="163" spans="1:3" x14ac:dyDescent="0.2">
      <c r="A163" s="2" t="s">
        <v>1723</v>
      </c>
      <c r="B163" s="72">
        <v>112770000</v>
      </c>
      <c r="C163" s="2" t="s">
        <v>1265</v>
      </c>
    </row>
    <row r="164" spans="1:3" x14ac:dyDescent="0.2">
      <c r="A164" s="2" t="s">
        <v>1724</v>
      </c>
      <c r="B164" s="72">
        <v>100000000</v>
      </c>
      <c r="C164" s="2" t="s">
        <v>1265</v>
      </c>
    </row>
    <row r="165" spans="1:3" x14ac:dyDescent="0.2">
      <c r="A165" s="2" t="s">
        <v>1725</v>
      </c>
      <c r="B165" s="72">
        <v>100000000</v>
      </c>
      <c r="C165" s="2" t="s">
        <v>1265</v>
      </c>
    </row>
    <row r="166" spans="1:3" x14ac:dyDescent="0.2">
      <c r="A166" s="2" t="s">
        <v>1726</v>
      </c>
      <c r="B166" s="72">
        <v>70000000</v>
      </c>
      <c r="C166" s="2" t="s">
        <v>1265</v>
      </c>
    </row>
  </sheetData>
  <autoFilter ref="A1:C974" xr:uid="{00000000-0009-0000-0000-00001A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J981"/>
  <sheetViews>
    <sheetView workbookViewId="0"/>
  </sheetViews>
  <sheetFormatPr baseColWidth="10" defaultColWidth="14.5" defaultRowHeight="15" customHeight="1" x14ac:dyDescent="0.2"/>
  <cols>
    <col min="1" max="1" width="41.6640625" customWidth="1"/>
    <col min="2" max="2" width="30" customWidth="1"/>
    <col min="4" max="4" width="7.83203125" customWidth="1"/>
    <col min="5" max="5" width="39.33203125" customWidth="1"/>
    <col min="6" max="6" width="22.1640625" customWidth="1"/>
    <col min="7" max="7" width="12.6640625" customWidth="1"/>
    <col min="10" max="10" width="11.33203125" customWidth="1"/>
  </cols>
  <sheetData>
    <row r="1" spans="1:10" x14ac:dyDescent="0.2">
      <c r="A1" s="311" t="s">
        <v>1280</v>
      </c>
      <c r="B1" s="311" t="s">
        <v>1281</v>
      </c>
      <c r="C1" s="316" t="s">
        <v>1282</v>
      </c>
    </row>
    <row r="2" spans="1:10" x14ac:dyDescent="0.2">
      <c r="A2" s="2" t="s">
        <v>1286</v>
      </c>
      <c r="B2" s="2" t="s">
        <v>1727</v>
      </c>
      <c r="C2" s="121">
        <v>15000000</v>
      </c>
      <c r="E2" s="2" t="s">
        <v>1254</v>
      </c>
      <c r="F2" s="121">
        <f>SUM(F3:F16)</f>
        <v>2645192000</v>
      </c>
      <c r="G2" s="121"/>
    </row>
    <row r="3" spans="1:10" x14ac:dyDescent="0.2">
      <c r="A3" s="2" t="s">
        <v>1286</v>
      </c>
      <c r="B3" s="2" t="s">
        <v>1728</v>
      </c>
      <c r="C3" s="121">
        <v>15000000</v>
      </c>
      <c r="E3" s="84" t="s">
        <v>1286</v>
      </c>
      <c r="F3" s="121">
        <f t="shared" ref="F3:F16" si="0">SUMIF(A2:A85, E3, C2:C85)</f>
        <v>30000000</v>
      </c>
      <c r="G3" s="216">
        <f t="shared" ref="G3:G16" si="1">F3/$F$2</f>
        <v>1.1341331744538771E-2</v>
      </c>
      <c r="H3" s="2" t="s">
        <v>1259</v>
      </c>
      <c r="I3" s="121">
        <f>SUM(F3)</f>
        <v>30000000</v>
      </c>
      <c r="J3" s="216">
        <f t="shared" ref="J3:J9" si="2">I3/$F$2</f>
        <v>1.1341331744538771E-2</v>
      </c>
    </row>
    <row r="4" spans="1:10" x14ac:dyDescent="0.2">
      <c r="A4" s="2" t="s">
        <v>1288</v>
      </c>
      <c r="B4" s="2" t="s">
        <v>1729</v>
      </c>
      <c r="C4" s="121">
        <v>15000000</v>
      </c>
      <c r="E4" s="84" t="s">
        <v>1288</v>
      </c>
      <c r="F4" s="121">
        <f t="shared" si="0"/>
        <v>30000000</v>
      </c>
      <c r="G4" s="216">
        <f t="shared" si="1"/>
        <v>1.1341331744538771E-2</v>
      </c>
      <c r="H4" s="2" t="s">
        <v>1260</v>
      </c>
      <c r="I4" s="121">
        <f>SUM(F4:F5)</f>
        <v>410346000</v>
      </c>
      <c r="J4" s="216">
        <f t="shared" si="2"/>
        <v>0.15512900386815021</v>
      </c>
    </row>
    <row r="5" spans="1:10" x14ac:dyDescent="0.2">
      <c r="A5" s="2" t="s">
        <v>1288</v>
      </c>
      <c r="B5" s="2" t="s">
        <v>1730</v>
      </c>
      <c r="C5" s="121">
        <v>15000000</v>
      </c>
      <c r="E5" s="84" t="s">
        <v>1290</v>
      </c>
      <c r="F5" s="121">
        <f t="shared" si="0"/>
        <v>380346000</v>
      </c>
      <c r="G5" s="216">
        <f t="shared" si="1"/>
        <v>0.14378767212361143</v>
      </c>
      <c r="H5" s="2" t="s">
        <v>1261</v>
      </c>
      <c r="I5" s="121">
        <f>SUM(F6:F7)</f>
        <v>881752000</v>
      </c>
      <c r="J5" s="216">
        <f t="shared" si="2"/>
        <v>0.3333413982803517</v>
      </c>
    </row>
    <row r="6" spans="1:10" x14ac:dyDescent="0.2">
      <c r="A6" s="2" t="s">
        <v>1290</v>
      </c>
      <c r="B6" s="2" t="s">
        <v>1731</v>
      </c>
      <c r="C6" s="121">
        <v>10000000</v>
      </c>
      <c r="E6" s="84" t="s">
        <v>1292</v>
      </c>
      <c r="F6" s="121">
        <f t="shared" si="0"/>
        <v>656000000</v>
      </c>
      <c r="G6" s="216">
        <f t="shared" si="1"/>
        <v>0.24799712081391445</v>
      </c>
      <c r="H6" s="2" t="s">
        <v>1262</v>
      </c>
      <c r="I6" s="121">
        <f>SUM(F8:F9)</f>
        <v>351836000</v>
      </c>
      <c r="J6" s="216">
        <f t="shared" si="2"/>
        <v>0.13300962652238477</v>
      </c>
    </row>
    <row r="7" spans="1:10" x14ac:dyDescent="0.2">
      <c r="A7" s="2" t="s">
        <v>1290</v>
      </c>
      <c r="B7" s="2" t="s">
        <v>1732</v>
      </c>
      <c r="C7" s="121">
        <v>10000000</v>
      </c>
      <c r="E7" s="84" t="s">
        <v>1283</v>
      </c>
      <c r="F7" s="121">
        <f t="shared" si="0"/>
        <v>225752000</v>
      </c>
      <c r="G7" s="216">
        <f t="shared" si="1"/>
        <v>8.5344277466437218E-2</v>
      </c>
      <c r="H7" s="2" t="s">
        <v>1263</v>
      </c>
      <c r="I7" s="121">
        <f>SUM(F10:F12)</f>
        <v>385000000</v>
      </c>
      <c r="J7" s="216">
        <f t="shared" si="2"/>
        <v>0.1455470907215809</v>
      </c>
    </row>
    <row r="8" spans="1:10" x14ac:dyDescent="0.2">
      <c r="A8" s="2" t="s">
        <v>1290</v>
      </c>
      <c r="B8" s="2" t="s">
        <v>1733</v>
      </c>
      <c r="C8" s="121">
        <v>50000000</v>
      </c>
      <c r="E8" s="84" t="s">
        <v>1295</v>
      </c>
      <c r="F8" s="121">
        <f t="shared" si="0"/>
        <v>291836000</v>
      </c>
      <c r="G8" s="216">
        <f t="shared" si="1"/>
        <v>0.11032696303330722</v>
      </c>
      <c r="H8" s="2" t="s">
        <v>1264</v>
      </c>
      <c r="I8" s="121">
        <f>SUM(F13:F14)</f>
        <v>423282000</v>
      </c>
      <c r="J8" s="216">
        <f t="shared" si="2"/>
        <v>0.16001938611639532</v>
      </c>
    </row>
    <row r="9" spans="1:10" x14ac:dyDescent="0.2">
      <c r="A9" s="2" t="s">
        <v>1290</v>
      </c>
      <c r="B9" s="2" t="s">
        <v>1734</v>
      </c>
      <c r="C9" s="121">
        <v>50000000</v>
      </c>
      <c r="E9" s="84" t="s">
        <v>1297</v>
      </c>
      <c r="F9" s="121">
        <f t="shared" si="0"/>
        <v>60000000</v>
      </c>
      <c r="G9" s="216">
        <f t="shared" si="1"/>
        <v>2.2682663489077541E-2</v>
      </c>
      <c r="H9" s="2" t="s">
        <v>1265</v>
      </c>
      <c r="I9" s="121">
        <f>SUM(F15:F16)</f>
        <v>162976000</v>
      </c>
      <c r="J9" s="216">
        <f t="shared" si="2"/>
        <v>6.1612162746598358E-2</v>
      </c>
    </row>
    <row r="10" spans="1:10" x14ac:dyDescent="0.2">
      <c r="A10" s="2" t="s">
        <v>1290</v>
      </c>
      <c r="B10" s="2" t="s">
        <v>1735</v>
      </c>
      <c r="C10" s="121">
        <v>50000000</v>
      </c>
      <c r="E10" s="84" t="s">
        <v>1299</v>
      </c>
      <c r="F10" s="121">
        <f t="shared" si="0"/>
        <v>200000000</v>
      </c>
      <c r="G10" s="216">
        <f t="shared" si="1"/>
        <v>7.5608878296925142E-2</v>
      </c>
    </row>
    <row r="11" spans="1:10" x14ac:dyDescent="0.2">
      <c r="A11" s="2" t="s">
        <v>1290</v>
      </c>
      <c r="B11" s="2" t="s">
        <v>1736</v>
      </c>
      <c r="C11" s="121">
        <v>20346000</v>
      </c>
      <c r="E11" s="84" t="s">
        <v>1301</v>
      </c>
      <c r="F11" s="121">
        <f t="shared" si="0"/>
        <v>30000000</v>
      </c>
      <c r="G11" s="216">
        <f t="shared" si="1"/>
        <v>1.1341331744538771E-2</v>
      </c>
    </row>
    <row r="12" spans="1:10" x14ac:dyDescent="0.2">
      <c r="A12" s="2" t="s">
        <v>1290</v>
      </c>
      <c r="B12" s="2" t="s">
        <v>1737</v>
      </c>
      <c r="C12" s="121">
        <v>20000000</v>
      </c>
      <c r="E12" s="84" t="s">
        <v>1303</v>
      </c>
      <c r="F12" s="121">
        <f t="shared" si="0"/>
        <v>155000000</v>
      </c>
      <c r="G12" s="216">
        <f t="shared" si="1"/>
        <v>5.8596880680116981E-2</v>
      </c>
    </row>
    <row r="13" spans="1:10" x14ac:dyDescent="0.2">
      <c r="A13" s="2" t="s">
        <v>1290</v>
      </c>
      <c r="B13" s="2" t="s">
        <v>1738</v>
      </c>
      <c r="C13" s="121">
        <v>20000000</v>
      </c>
      <c r="E13" s="84" t="s">
        <v>1305</v>
      </c>
      <c r="F13" s="121">
        <f t="shared" si="0"/>
        <v>130000000</v>
      </c>
      <c r="G13" s="216">
        <f t="shared" si="1"/>
        <v>4.9145770893001338E-2</v>
      </c>
    </row>
    <row r="14" spans="1:10" x14ac:dyDescent="0.2">
      <c r="A14" s="2" t="s">
        <v>1290</v>
      </c>
      <c r="B14" s="2" t="s">
        <v>1739</v>
      </c>
      <c r="C14" s="121">
        <v>50000000</v>
      </c>
      <c r="E14" s="84" t="s">
        <v>1307</v>
      </c>
      <c r="F14" s="121">
        <f t="shared" si="0"/>
        <v>293282000</v>
      </c>
      <c r="G14" s="216">
        <f t="shared" si="1"/>
        <v>0.11087361522339399</v>
      </c>
    </row>
    <row r="15" spans="1:10" x14ac:dyDescent="0.2">
      <c r="A15" s="2" t="s">
        <v>1290</v>
      </c>
      <c r="B15" s="2" t="s">
        <v>1740</v>
      </c>
      <c r="C15" s="121">
        <v>50000000</v>
      </c>
      <c r="E15" s="84" t="s">
        <v>1309</v>
      </c>
      <c r="F15" s="121">
        <f t="shared" si="0"/>
        <v>52976000</v>
      </c>
      <c r="G15" s="216">
        <f t="shared" si="1"/>
        <v>2.0027279683289531E-2</v>
      </c>
    </row>
    <row r="16" spans="1:10" x14ac:dyDescent="0.2">
      <c r="A16" s="2" t="s">
        <v>1290</v>
      </c>
      <c r="B16" s="2" t="s">
        <v>1741</v>
      </c>
      <c r="C16" s="121">
        <v>50000000</v>
      </c>
      <c r="E16" s="84" t="s">
        <v>1311</v>
      </c>
      <c r="F16" s="121">
        <f t="shared" si="0"/>
        <v>110000000</v>
      </c>
      <c r="G16" s="216">
        <f t="shared" si="1"/>
        <v>4.1584883063308827E-2</v>
      </c>
    </row>
    <row r="17" spans="1:3" x14ac:dyDescent="0.2">
      <c r="A17" s="2" t="s">
        <v>1292</v>
      </c>
      <c r="B17" s="2" t="s">
        <v>1742</v>
      </c>
      <c r="C17" s="121">
        <v>15000000</v>
      </c>
    </row>
    <row r="18" spans="1:3" x14ac:dyDescent="0.2">
      <c r="A18" s="2" t="s">
        <v>1292</v>
      </c>
      <c r="B18" s="2" t="s">
        <v>1743</v>
      </c>
      <c r="C18" s="121">
        <v>40000000</v>
      </c>
    </row>
    <row r="19" spans="1:3" x14ac:dyDescent="0.2">
      <c r="A19" s="2" t="s">
        <v>1292</v>
      </c>
      <c r="B19" s="2" t="s">
        <v>1744</v>
      </c>
      <c r="C19" s="121">
        <v>30000000</v>
      </c>
    </row>
    <row r="20" spans="1:3" x14ac:dyDescent="0.2">
      <c r="A20" s="2" t="s">
        <v>1292</v>
      </c>
      <c r="B20" s="2" t="s">
        <v>1745</v>
      </c>
      <c r="C20" s="121">
        <v>30000000</v>
      </c>
    </row>
    <row r="21" spans="1:3" x14ac:dyDescent="0.2">
      <c r="A21" s="2" t="s">
        <v>1292</v>
      </c>
      <c r="B21" s="2" t="s">
        <v>1746</v>
      </c>
      <c r="C21" s="121">
        <v>40000000</v>
      </c>
    </row>
    <row r="22" spans="1:3" x14ac:dyDescent="0.2">
      <c r="A22" s="2" t="s">
        <v>1292</v>
      </c>
      <c r="B22" s="2" t="s">
        <v>1747</v>
      </c>
      <c r="C22" s="121">
        <v>40000000</v>
      </c>
    </row>
    <row r="23" spans="1:3" x14ac:dyDescent="0.2">
      <c r="A23" s="2" t="s">
        <v>1292</v>
      </c>
      <c r="B23" s="2" t="s">
        <v>1748</v>
      </c>
      <c r="C23" s="121">
        <v>40000000</v>
      </c>
    </row>
    <row r="24" spans="1:3" x14ac:dyDescent="0.2">
      <c r="A24" s="2" t="s">
        <v>1292</v>
      </c>
      <c r="B24" s="2" t="s">
        <v>1749</v>
      </c>
      <c r="C24" s="121">
        <v>40000000</v>
      </c>
    </row>
    <row r="25" spans="1:3" x14ac:dyDescent="0.2">
      <c r="A25" s="2" t="s">
        <v>1292</v>
      </c>
      <c r="B25" s="2" t="s">
        <v>1750</v>
      </c>
      <c r="C25" s="121">
        <v>40000000</v>
      </c>
    </row>
    <row r="26" spans="1:3" x14ac:dyDescent="0.2">
      <c r="A26" s="2" t="s">
        <v>1292</v>
      </c>
      <c r="B26" s="2" t="s">
        <v>1751</v>
      </c>
      <c r="C26" s="121">
        <v>16000000</v>
      </c>
    </row>
    <row r="27" spans="1:3" x14ac:dyDescent="0.2">
      <c r="A27" s="2" t="s">
        <v>1292</v>
      </c>
      <c r="B27" s="2" t="s">
        <v>1752</v>
      </c>
      <c r="C27" s="121">
        <v>40000000</v>
      </c>
    </row>
    <row r="28" spans="1:3" x14ac:dyDescent="0.2">
      <c r="A28" s="2" t="s">
        <v>1292</v>
      </c>
      <c r="B28" s="2" t="s">
        <v>1753</v>
      </c>
      <c r="C28" s="121">
        <v>40000000</v>
      </c>
    </row>
    <row r="29" spans="1:3" x14ac:dyDescent="0.2">
      <c r="A29" s="2" t="s">
        <v>1292</v>
      </c>
      <c r="B29" s="2" t="s">
        <v>1754</v>
      </c>
      <c r="C29" s="121">
        <v>40000000</v>
      </c>
    </row>
    <row r="30" spans="1:3" x14ac:dyDescent="0.2">
      <c r="A30" s="2" t="s">
        <v>1292</v>
      </c>
      <c r="B30" s="2" t="s">
        <v>1755</v>
      </c>
      <c r="C30" s="121">
        <v>20000000</v>
      </c>
    </row>
    <row r="31" spans="1:3" x14ac:dyDescent="0.2">
      <c r="A31" s="2" t="s">
        <v>1292</v>
      </c>
      <c r="B31" s="2" t="s">
        <v>1756</v>
      </c>
      <c r="C31" s="121">
        <v>10000000</v>
      </c>
    </row>
    <row r="32" spans="1:3" x14ac:dyDescent="0.2">
      <c r="A32" s="2" t="s">
        <v>1292</v>
      </c>
      <c r="B32" s="2" t="s">
        <v>1757</v>
      </c>
      <c r="C32" s="121">
        <v>40000000</v>
      </c>
    </row>
    <row r="33" spans="1:3" x14ac:dyDescent="0.2">
      <c r="A33" s="2" t="s">
        <v>1292</v>
      </c>
      <c r="B33" s="2" t="s">
        <v>1758</v>
      </c>
      <c r="C33" s="121">
        <v>15000000</v>
      </c>
    </row>
    <row r="34" spans="1:3" x14ac:dyDescent="0.2">
      <c r="A34" s="2" t="s">
        <v>1292</v>
      </c>
      <c r="B34" s="2" t="s">
        <v>1759</v>
      </c>
      <c r="C34" s="121">
        <v>15000000</v>
      </c>
    </row>
    <row r="35" spans="1:3" x14ac:dyDescent="0.2">
      <c r="A35" s="2" t="s">
        <v>1292</v>
      </c>
      <c r="B35" s="2" t="s">
        <v>1760</v>
      </c>
      <c r="C35" s="121">
        <v>15000000</v>
      </c>
    </row>
    <row r="36" spans="1:3" x14ac:dyDescent="0.2">
      <c r="A36" s="2" t="s">
        <v>1292</v>
      </c>
      <c r="B36" s="2" t="s">
        <v>1761</v>
      </c>
      <c r="C36" s="121">
        <v>40000000</v>
      </c>
    </row>
    <row r="37" spans="1:3" x14ac:dyDescent="0.2">
      <c r="A37" s="2" t="s">
        <v>1292</v>
      </c>
      <c r="B37" s="2" t="s">
        <v>1762</v>
      </c>
      <c r="C37" s="121">
        <v>50000000</v>
      </c>
    </row>
    <row r="38" spans="1:3" x14ac:dyDescent="0.2">
      <c r="A38" s="2" t="s">
        <v>1283</v>
      </c>
      <c r="B38" s="2" t="s">
        <v>1763</v>
      </c>
      <c r="C38" s="121">
        <v>50000000</v>
      </c>
    </row>
    <row r="39" spans="1:3" x14ac:dyDescent="0.2">
      <c r="A39" s="2" t="s">
        <v>1283</v>
      </c>
      <c r="B39" s="2" t="s">
        <v>1764</v>
      </c>
      <c r="C39" s="121">
        <v>50000000</v>
      </c>
    </row>
    <row r="40" spans="1:3" x14ac:dyDescent="0.2">
      <c r="A40" s="2" t="s">
        <v>1283</v>
      </c>
      <c r="B40" s="2" t="s">
        <v>1765</v>
      </c>
      <c r="C40" s="121">
        <v>50000000</v>
      </c>
    </row>
    <row r="41" spans="1:3" x14ac:dyDescent="0.2">
      <c r="A41" s="2" t="s">
        <v>1283</v>
      </c>
      <c r="B41" s="2" t="s">
        <v>1766</v>
      </c>
      <c r="C41" s="121">
        <v>50000000</v>
      </c>
    </row>
    <row r="42" spans="1:3" x14ac:dyDescent="0.2">
      <c r="A42" s="2" t="s">
        <v>1283</v>
      </c>
      <c r="B42" s="2" t="s">
        <v>1767</v>
      </c>
      <c r="C42" s="121">
        <v>25752000</v>
      </c>
    </row>
    <row r="43" spans="1:3" x14ac:dyDescent="0.2">
      <c r="A43" s="2" t="s">
        <v>1295</v>
      </c>
      <c r="B43" s="2" t="s">
        <v>1768</v>
      </c>
      <c r="C43" s="121">
        <v>10000000</v>
      </c>
    </row>
    <row r="44" spans="1:3" x14ac:dyDescent="0.2">
      <c r="A44" s="2" t="s">
        <v>1295</v>
      </c>
      <c r="B44" s="2" t="s">
        <v>1769</v>
      </c>
      <c r="C44" s="121">
        <v>10000000</v>
      </c>
    </row>
    <row r="45" spans="1:3" x14ac:dyDescent="0.2">
      <c r="A45" s="2" t="s">
        <v>1295</v>
      </c>
      <c r="B45" s="2" t="s">
        <v>1770</v>
      </c>
      <c r="C45" s="121">
        <v>10000000</v>
      </c>
    </row>
    <row r="46" spans="1:3" x14ac:dyDescent="0.2">
      <c r="A46" s="2" t="s">
        <v>1295</v>
      </c>
      <c r="B46" s="2" t="s">
        <v>1771</v>
      </c>
      <c r="C46" s="121">
        <v>120000000</v>
      </c>
    </row>
    <row r="47" spans="1:3" x14ac:dyDescent="0.2">
      <c r="A47" s="2" t="s">
        <v>1295</v>
      </c>
      <c r="B47" s="2" t="s">
        <v>1772</v>
      </c>
      <c r="C47" s="121">
        <v>50000000</v>
      </c>
    </row>
    <row r="48" spans="1:3" x14ac:dyDescent="0.2">
      <c r="A48" s="2" t="s">
        <v>1295</v>
      </c>
      <c r="B48" s="2" t="s">
        <v>1773</v>
      </c>
      <c r="C48" s="121">
        <v>41836000</v>
      </c>
    </row>
    <row r="49" spans="1:3" x14ac:dyDescent="0.2">
      <c r="A49" s="2" t="s">
        <v>1295</v>
      </c>
      <c r="B49" s="2" t="s">
        <v>1774</v>
      </c>
      <c r="C49" s="121">
        <v>50000000</v>
      </c>
    </row>
    <row r="50" spans="1:3" x14ac:dyDescent="0.2">
      <c r="A50" s="2" t="s">
        <v>1297</v>
      </c>
      <c r="B50" s="2" t="s">
        <v>1775</v>
      </c>
      <c r="C50" s="121">
        <v>15000000</v>
      </c>
    </row>
    <row r="51" spans="1:3" x14ac:dyDescent="0.2">
      <c r="A51" s="2" t="s">
        <v>1297</v>
      </c>
      <c r="B51" s="2" t="s">
        <v>1776</v>
      </c>
      <c r="C51" s="121">
        <v>15000000</v>
      </c>
    </row>
    <row r="52" spans="1:3" x14ac:dyDescent="0.2">
      <c r="A52" s="2" t="s">
        <v>1297</v>
      </c>
      <c r="B52" s="2" t="s">
        <v>1777</v>
      </c>
      <c r="C52" s="121">
        <v>10000000</v>
      </c>
    </row>
    <row r="53" spans="1:3" x14ac:dyDescent="0.2">
      <c r="A53" s="2" t="s">
        <v>1297</v>
      </c>
      <c r="B53" s="2" t="s">
        <v>1778</v>
      </c>
      <c r="C53" s="121">
        <v>10000000</v>
      </c>
    </row>
    <row r="54" spans="1:3" x14ac:dyDescent="0.2">
      <c r="A54" s="2" t="s">
        <v>1297</v>
      </c>
      <c r="B54" s="2" t="s">
        <v>1779</v>
      </c>
      <c r="C54" s="121">
        <v>10000000</v>
      </c>
    </row>
    <row r="55" spans="1:3" x14ac:dyDescent="0.2">
      <c r="A55" s="2" t="s">
        <v>1299</v>
      </c>
      <c r="B55" s="2" t="s">
        <v>1780</v>
      </c>
      <c r="C55" s="121">
        <v>15000000</v>
      </c>
    </row>
    <row r="56" spans="1:3" x14ac:dyDescent="0.2">
      <c r="A56" s="2" t="s">
        <v>1299</v>
      </c>
      <c r="B56" s="2" t="s">
        <v>1781</v>
      </c>
      <c r="C56" s="121">
        <v>50000000</v>
      </c>
    </row>
    <row r="57" spans="1:3" x14ac:dyDescent="0.2">
      <c r="A57" s="2" t="s">
        <v>1299</v>
      </c>
      <c r="B57" s="2" t="s">
        <v>1782</v>
      </c>
      <c r="C57" s="121">
        <v>50000000</v>
      </c>
    </row>
    <row r="58" spans="1:3" x14ac:dyDescent="0.2">
      <c r="A58" s="2" t="s">
        <v>1299</v>
      </c>
      <c r="B58" s="2" t="s">
        <v>1783</v>
      </c>
      <c r="C58" s="121">
        <v>40000000</v>
      </c>
    </row>
    <row r="59" spans="1:3" x14ac:dyDescent="0.2">
      <c r="A59" s="2" t="s">
        <v>1299</v>
      </c>
      <c r="B59" s="2" t="s">
        <v>1784</v>
      </c>
      <c r="C59" s="121">
        <v>15000000</v>
      </c>
    </row>
    <row r="60" spans="1:3" x14ac:dyDescent="0.2">
      <c r="A60" s="2" t="s">
        <v>1299</v>
      </c>
      <c r="B60" s="2" t="s">
        <v>1785</v>
      </c>
      <c r="C60" s="121">
        <v>15000000</v>
      </c>
    </row>
    <row r="61" spans="1:3" x14ac:dyDescent="0.2">
      <c r="A61" s="2" t="s">
        <v>1299</v>
      </c>
      <c r="B61" s="2" t="s">
        <v>1786</v>
      </c>
      <c r="C61" s="121">
        <v>15000000</v>
      </c>
    </row>
    <row r="62" spans="1:3" x14ac:dyDescent="0.2">
      <c r="A62" s="2" t="s">
        <v>1301</v>
      </c>
      <c r="B62" s="2" t="s">
        <v>1787</v>
      </c>
      <c r="C62" s="121">
        <v>30000000</v>
      </c>
    </row>
    <row r="63" spans="1:3" x14ac:dyDescent="0.2">
      <c r="A63" s="2" t="s">
        <v>1303</v>
      </c>
      <c r="B63" s="2" t="s">
        <v>1788</v>
      </c>
      <c r="C63" s="121">
        <v>15000000</v>
      </c>
    </row>
    <row r="64" spans="1:3" x14ac:dyDescent="0.2">
      <c r="A64" s="2" t="s">
        <v>1303</v>
      </c>
      <c r="B64" s="2" t="s">
        <v>1789</v>
      </c>
      <c r="C64" s="121">
        <v>15000000</v>
      </c>
    </row>
    <row r="65" spans="1:3" x14ac:dyDescent="0.2">
      <c r="A65" s="2" t="s">
        <v>1303</v>
      </c>
      <c r="B65" s="2" t="s">
        <v>1790</v>
      </c>
      <c r="C65" s="121">
        <v>50000000</v>
      </c>
    </row>
    <row r="66" spans="1:3" x14ac:dyDescent="0.2">
      <c r="A66" s="2" t="s">
        <v>1303</v>
      </c>
      <c r="B66" s="2" t="s">
        <v>1791</v>
      </c>
      <c r="C66" s="121">
        <v>25000000</v>
      </c>
    </row>
    <row r="67" spans="1:3" x14ac:dyDescent="0.2">
      <c r="A67" s="2" t="s">
        <v>1303</v>
      </c>
      <c r="B67" s="2" t="s">
        <v>1792</v>
      </c>
      <c r="C67" s="121">
        <v>50000000</v>
      </c>
    </row>
    <row r="68" spans="1:3" x14ac:dyDescent="0.2">
      <c r="A68" s="2" t="s">
        <v>1305</v>
      </c>
      <c r="B68" s="2" t="s">
        <v>1793</v>
      </c>
      <c r="C68" s="121">
        <v>15000000</v>
      </c>
    </row>
    <row r="69" spans="1:3" x14ac:dyDescent="0.2">
      <c r="A69" s="2" t="s">
        <v>1305</v>
      </c>
      <c r="B69" s="2" t="s">
        <v>1794</v>
      </c>
      <c r="C69" s="121">
        <v>15000000</v>
      </c>
    </row>
    <row r="70" spans="1:3" x14ac:dyDescent="0.2">
      <c r="A70" s="2" t="s">
        <v>1305</v>
      </c>
      <c r="B70" s="2" t="s">
        <v>1795</v>
      </c>
      <c r="C70" s="121">
        <v>50000000</v>
      </c>
    </row>
    <row r="71" spans="1:3" x14ac:dyDescent="0.2">
      <c r="A71" s="2" t="s">
        <v>1305</v>
      </c>
      <c r="B71" s="2" t="s">
        <v>1796</v>
      </c>
      <c r="C71" s="121">
        <v>50000000</v>
      </c>
    </row>
    <row r="72" spans="1:3" x14ac:dyDescent="0.2">
      <c r="A72" s="2" t="s">
        <v>1307</v>
      </c>
      <c r="B72" s="2" t="s">
        <v>1797</v>
      </c>
      <c r="C72" s="121">
        <v>15000000</v>
      </c>
    </row>
    <row r="73" spans="1:3" x14ac:dyDescent="0.2">
      <c r="A73" s="2" t="s">
        <v>1307</v>
      </c>
      <c r="B73" s="2" t="s">
        <v>1798</v>
      </c>
      <c r="C73" s="121">
        <v>50000000</v>
      </c>
    </row>
    <row r="74" spans="1:3" x14ac:dyDescent="0.2">
      <c r="A74" s="2" t="s">
        <v>1307</v>
      </c>
      <c r="B74" s="2" t="s">
        <v>1799</v>
      </c>
      <c r="C74" s="121">
        <v>15000000</v>
      </c>
    </row>
    <row r="75" spans="1:3" x14ac:dyDescent="0.2">
      <c r="A75" s="2" t="s">
        <v>1307</v>
      </c>
      <c r="B75" s="2" t="s">
        <v>1800</v>
      </c>
      <c r="C75" s="121">
        <v>15000000</v>
      </c>
    </row>
    <row r="76" spans="1:3" x14ac:dyDescent="0.2">
      <c r="A76" s="2" t="s">
        <v>1307</v>
      </c>
      <c r="B76" s="2" t="s">
        <v>1801</v>
      </c>
      <c r="C76" s="121">
        <v>48282000</v>
      </c>
    </row>
    <row r="77" spans="1:3" x14ac:dyDescent="0.2">
      <c r="A77" s="2" t="s">
        <v>1307</v>
      </c>
      <c r="B77" s="2" t="s">
        <v>1802</v>
      </c>
      <c r="C77" s="121">
        <v>50000000</v>
      </c>
    </row>
    <row r="78" spans="1:3" x14ac:dyDescent="0.2">
      <c r="A78" s="2" t="s">
        <v>1307</v>
      </c>
      <c r="B78" s="2" t="s">
        <v>1803</v>
      </c>
      <c r="C78" s="121">
        <v>50000000</v>
      </c>
    </row>
    <row r="79" spans="1:3" x14ac:dyDescent="0.2">
      <c r="A79" s="2" t="s">
        <v>1307</v>
      </c>
      <c r="B79" s="2" t="s">
        <v>1804</v>
      </c>
      <c r="C79" s="121">
        <v>50000000</v>
      </c>
    </row>
    <row r="80" spans="1:3" x14ac:dyDescent="0.2">
      <c r="A80" s="2" t="s">
        <v>1309</v>
      </c>
      <c r="B80" s="2" t="s">
        <v>1805</v>
      </c>
      <c r="C80" s="121">
        <v>22976000</v>
      </c>
    </row>
    <row r="81" spans="1:3" x14ac:dyDescent="0.2">
      <c r="A81" s="2" t="s">
        <v>1309</v>
      </c>
      <c r="B81" s="2" t="s">
        <v>1806</v>
      </c>
      <c r="C81" s="121">
        <v>15000000</v>
      </c>
    </row>
    <row r="82" spans="1:3" x14ac:dyDescent="0.2">
      <c r="A82" s="2" t="s">
        <v>1309</v>
      </c>
      <c r="B82" s="2" t="s">
        <v>1807</v>
      </c>
      <c r="C82" s="121">
        <v>15000000</v>
      </c>
    </row>
    <row r="83" spans="1:3" x14ac:dyDescent="0.2">
      <c r="A83" s="2" t="s">
        <v>1311</v>
      </c>
      <c r="B83" s="2" t="s">
        <v>1808</v>
      </c>
      <c r="C83" s="121">
        <v>50000000</v>
      </c>
    </row>
    <row r="84" spans="1:3" x14ac:dyDescent="0.2">
      <c r="A84" s="2" t="s">
        <v>1311</v>
      </c>
      <c r="B84" s="2" t="s">
        <v>1809</v>
      </c>
      <c r="C84" s="121">
        <v>50000000</v>
      </c>
    </row>
    <row r="85" spans="1:3" x14ac:dyDescent="0.2">
      <c r="A85" s="2" t="s">
        <v>1311</v>
      </c>
      <c r="B85" s="2" t="s">
        <v>1810</v>
      </c>
      <c r="C85" s="121">
        <v>10000000</v>
      </c>
    </row>
    <row r="86" spans="1:3" x14ac:dyDescent="0.2">
      <c r="C86" s="121"/>
    </row>
    <row r="87" spans="1:3" x14ac:dyDescent="0.2">
      <c r="C87" s="121"/>
    </row>
    <row r="88" spans="1:3" x14ac:dyDescent="0.2">
      <c r="C88" s="121"/>
    </row>
    <row r="89" spans="1:3" x14ac:dyDescent="0.2">
      <c r="C89" s="121"/>
    </row>
    <row r="90" spans="1:3" x14ac:dyDescent="0.2">
      <c r="C90" s="121"/>
    </row>
    <row r="91" spans="1:3" x14ac:dyDescent="0.2">
      <c r="C91" s="121"/>
    </row>
    <row r="92" spans="1:3" x14ac:dyDescent="0.2">
      <c r="C92" s="121"/>
    </row>
    <row r="93" spans="1:3" x14ac:dyDescent="0.2">
      <c r="C93" s="121"/>
    </row>
    <row r="94" spans="1:3" x14ac:dyDescent="0.2">
      <c r="C94" s="121"/>
    </row>
    <row r="95" spans="1:3" x14ac:dyDescent="0.2">
      <c r="C95" s="121"/>
    </row>
    <row r="96" spans="1:3" x14ac:dyDescent="0.2">
      <c r="C96" s="121"/>
    </row>
    <row r="97" spans="3:3" x14ac:dyDescent="0.2">
      <c r="C97" s="121"/>
    </row>
    <row r="98" spans="3:3" x14ac:dyDescent="0.2">
      <c r="C98" s="121"/>
    </row>
    <row r="99" spans="3:3" x14ac:dyDescent="0.2">
      <c r="C99" s="121"/>
    </row>
    <row r="100" spans="3:3" x14ac:dyDescent="0.2">
      <c r="C100" s="121"/>
    </row>
    <row r="101" spans="3:3" x14ac:dyDescent="0.2">
      <c r="C101" s="121"/>
    </row>
    <row r="102" spans="3:3" x14ac:dyDescent="0.2">
      <c r="C102" s="121"/>
    </row>
    <row r="103" spans="3:3" x14ac:dyDescent="0.2">
      <c r="C103" s="121"/>
    </row>
    <row r="104" spans="3:3" x14ac:dyDescent="0.2">
      <c r="C104" s="121"/>
    </row>
    <row r="105" spans="3:3" x14ac:dyDescent="0.2">
      <c r="C105" s="121"/>
    </row>
    <row r="106" spans="3:3" x14ac:dyDescent="0.2">
      <c r="C106" s="121"/>
    </row>
    <row r="107" spans="3:3" x14ac:dyDescent="0.2">
      <c r="C107" s="121"/>
    </row>
    <row r="108" spans="3:3" x14ac:dyDescent="0.2">
      <c r="C108" s="121"/>
    </row>
    <row r="109" spans="3:3" x14ac:dyDescent="0.2">
      <c r="C109" s="121"/>
    </row>
    <row r="110" spans="3:3" x14ac:dyDescent="0.2">
      <c r="C110" s="121"/>
    </row>
    <row r="111" spans="3:3" x14ac:dyDescent="0.2">
      <c r="C111" s="121"/>
    </row>
    <row r="112" spans="3:3" x14ac:dyDescent="0.2">
      <c r="C112" s="121"/>
    </row>
    <row r="113" spans="3:3" x14ac:dyDescent="0.2">
      <c r="C113" s="121"/>
    </row>
    <row r="114" spans="3:3" x14ac:dyDescent="0.2">
      <c r="C114" s="121"/>
    </row>
    <row r="115" spans="3:3" x14ac:dyDescent="0.2">
      <c r="C115" s="121"/>
    </row>
    <row r="116" spans="3:3" x14ac:dyDescent="0.2">
      <c r="C116" s="121"/>
    </row>
    <row r="117" spans="3:3" x14ac:dyDescent="0.2">
      <c r="C117" s="121"/>
    </row>
    <row r="118" spans="3:3" x14ac:dyDescent="0.2">
      <c r="C118" s="121"/>
    </row>
    <row r="119" spans="3:3" x14ac:dyDescent="0.2">
      <c r="C119" s="121"/>
    </row>
    <row r="120" spans="3:3" x14ac:dyDescent="0.2">
      <c r="C120" s="121"/>
    </row>
    <row r="121" spans="3:3" x14ac:dyDescent="0.2">
      <c r="C121" s="121"/>
    </row>
    <row r="122" spans="3:3" x14ac:dyDescent="0.2">
      <c r="C122" s="121"/>
    </row>
    <row r="123" spans="3:3" x14ac:dyDescent="0.2">
      <c r="C123" s="121"/>
    </row>
    <row r="124" spans="3:3" x14ac:dyDescent="0.2">
      <c r="C124" s="121"/>
    </row>
    <row r="125" spans="3:3" x14ac:dyDescent="0.2">
      <c r="C125" s="121"/>
    </row>
    <row r="126" spans="3:3" x14ac:dyDescent="0.2">
      <c r="C126" s="121"/>
    </row>
    <row r="127" spans="3:3" x14ac:dyDescent="0.2">
      <c r="C127" s="121"/>
    </row>
    <row r="128" spans="3:3" x14ac:dyDescent="0.2">
      <c r="C128" s="121"/>
    </row>
    <row r="129" spans="3:3" x14ac:dyDescent="0.2">
      <c r="C129" s="121"/>
    </row>
    <row r="130" spans="3:3" x14ac:dyDescent="0.2">
      <c r="C130" s="121"/>
    </row>
    <row r="131" spans="3:3" x14ac:dyDescent="0.2">
      <c r="C131" s="121"/>
    </row>
    <row r="132" spans="3:3" x14ac:dyDescent="0.2">
      <c r="C132" s="121"/>
    </row>
    <row r="133" spans="3:3" x14ac:dyDescent="0.2">
      <c r="C133" s="121"/>
    </row>
    <row r="134" spans="3:3" x14ac:dyDescent="0.2">
      <c r="C134" s="121"/>
    </row>
    <row r="135" spans="3:3" x14ac:dyDescent="0.2">
      <c r="C135" s="121"/>
    </row>
    <row r="136" spans="3:3" x14ac:dyDescent="0.2">
      <c r="C136" s="121"/>
    </row>
    <row r="137" spans="3:3" x14ac:dyDescent="0.2">
      <c r="C137" s="121"/>
    </row>
    <row r="138" spans="3:3" x14ac:dyDescent="0.2">
      <c r="C138" s="121"/>
    </row>
    <row r="139" spans="3:3" x14ac:dyDescent="0.2">
      <c r="C139" s="121"/>
    </row>
    <row r="140" spans="3:3" x14ac:dyDescent="0.2">
      <c r="C140" s="121"/>
    </row>
    <row r="141" spans="3:3" x14ac:dyDescent="0.2">
      <c r="C141" s="121"/>
    </row>
    <row r="142" spans="3:3" x14ac:dyDescent="0.2">
      <c r="C142" s="121"/>
    </row>
    <row r="143" spans="3:3" x14ac:dyDescent="0.2">
      <c r="C143" s="121"/>
    </row>
    <row r="144" spans="3:3" x14ac:dyDescent="0.2">
      <c r="C144" s="121"/>
    </row>
    <row r="145" spans="3:3" x14ac:dyDescent="0.2">
      <c r="C145" s="121"/>
    </row>
    <row r="146" spans="3:3" x14ac:dyDescent="0.2">
      <c r="C146" s="121"/>
    </row>
    <row r="147" spans="3:3" x14ac:dyDescent="0.2">
      <c r="C147" s="121"/>
    </row>
    <row r="148" spans="3:3" x14ac:dyDescent="0.2">
      <c r="C148" s="121"/>
    </row>
    <row r="149" spans="3:3" x14ac:dyDescent="0.2">
      <c r="C149" s="121"/>
    </row>
    <row r="150" spans="3:3" x14ac:dyDescent="0.2">
      <c r="C150" s="121"/>
    </row>
    <row r="151" spans="3:3" x14ac:dyDescent="0.2">
      <c r="C151" s="121"/>
    </row>
    <row r="152" spans="3:3" x14ac:dyDescent="0.2">
      <c r="C152" s="121"/>
    </row>
    <row r="153" spans="3:3" x14ac:dyDescent="0.2">
      <c r="C153" s="121"/>
    </row>
    <row r="154" spans="3:3" x14ac:dyDescent="0.2">
      <c r="C154" s="121"/>
    </row>
    <row r="155" spans="3:3" x14ac:dyDescent="0.2">
      <c r="C155" s="121"/>
    </row>
    <row r="156" spans="3:3" x14ac:dyDescent="0.2">
      <c r="C156" s="121"/>
    </row>
    <row r="157" spans="3:3" x14ac:dyDescent="0.2">
      <c r="C157" s="121"/>
    </row>
    <row r="158" spans="3:3" x14ac:dyDescent="0.2">
      <c r="C158" s="121"/>
    </row>
    <row r="159" spans="3:3" x14ac:dyDescent="0.2">
      <c r="C159" s="121"/>
    </row>
    <row r="160" spans="3:3" x14ac:dyDescent="0.2">
      <c r="C160" s="121"/>
    </row>
    <row r="161" spans="3:3" x14ac:dyDescent="0.2">
      <c r="C161" s="121"/>
    </row>
    <row r="162" spans="3:3" x14ac:dyDescent="0.2">
      <c r="C162" s="121"/>
    </row>
    <row r="163" spans="3:3" x14ac:dyDescent="0.2">
      <c r="C163" s="121"/>
    </row>
    <row r="164" spans="3:3" x14ac:dyDescent="0.2">
      <c r="C164" s="121"/>
    </row>
    <row r="165" spans="3:3" x14ac:dyDescent="0.2">
      <c r="C165" s="121"/>
    </row>
    <row r="166" spans="3:3" x14ac:dyDescent="0.2">
      <c r="C166" s="121"/>
    </row>
    <row r="167" spans="3:3" x14ac:dyDescent="0.2">
      <c r="C167" s="121"/>
    </row>
    <row r="168" spans="3:3" x14ac:dyDescent="0.2">
      <c r="C168" s="121"/>
    </row>
    <row r="169" spans="3:3" x14ac:dyDescent="0.2">
      <c r="C169" s="121"/>
    </row>
    <row r="170" spans="3:3" x14ac:dyDescent="0.2">
      <c r="C170" s="121"/>
    </row>
    <row r="171" spans="3:3" x14ac:dyDescent="0.2">
      <c r="C171" s="121"/>
    </row>
    <row r="172" spans="3:3" x14ac:dyDescent="0.2">
      <c r="C172" s="121"/>
    </row>
    <row r="173" spans="3:3" x14ac:dyDescent="0.2">
      <c r="C173" s="121"/>
    </row>
    <row r="174" spans="3:3" x14ac:dyDescent="0.2">
      <c r="C174" s="121"/>
    </row>
    <row r="175" spans="3:3" x14ac:dyDescent="0.2">
      <c r="C175" s="121"/>
    </row>
    <row r="176" spans="3:3" x14ac:dyDescent="0.2">
      <c r="C176" s="121"/>
    </row>
    <row r="177" spans="3:3" x14ac:dyDescent="0.2">
      <c r="C177" s="121"/>
    </row>
    <row r="178" spans="3:3" x14ac:dyDescent="0.2">
      <c r="C178" s="121"/>
    </row>
    <row r="179" spans="3:3" x14ac:dyDescent="0.2">
      <c r="C179" s="121"/>
    </row>
    <row r="180" spans="3:3" x14ac:dyDescent="0.2">
      <c r="C180" s="121"/>
    </row>
    <row r="181" spans="3:3" x14ac:dyDescent="0.2">
      <c r="C181" s="121"/>
    </row>
    <row r="182" spans="3:3" x14ac:dyDescent="0.2">
      <c r="C182" s="121"/>
    </row>
    <row r="183" spans="3:3" x14ac:dyDescent="0.2">
      <c r="C183" s="121"/>
    </row>
    <row r="184" spans="3:3" x14ac:dyDescent="0.2">
      <c r="C184" s="121"/>
    </row>
    <row r="185" spans="3:3" x14ac:dyDescent="0.2">
      <c r="C185" s="121"/>
    </row>
    <row r="186" spans="3:3" x14ac:dyDescent="0.2">
      <c r="C186" s="121"/>
    </row>
    <row r="187" spans="3:3" x14ac:dyDescent="0.2">
      <c r="C187" s="121"/>
    </row>
    <row r="188" spans="3:3" x14ac:dyDescent="0.2">
      <c r="C188" s="121"/>
    </row>
    <row r="189" spans="3:3" x14ac:dyDescent="0.2">
      <c r="C189" s="121"/>
    </row>
    <row r="190" spans="3:3" x14ac:dyDescent="0.2">
      <c r="C190" s="121"/>
    </row>
    <row r="191" spans="3:3" x14ac:dyDescent="0.2">
      <c r="C191" s="121"/>
    </row>
    <row r="192" spans="3:3" x14ac:dyDescent="0.2">
      <c r="C192" s="121"/>
    </row>
    <row r="193" spans="3:3" x14ac:dyDescent="0.2">
      <c r="C193" s="121"/>
    </row>
    <row r="194" spans="3:3" x14ac:dyDescent="0.2">
      <c r="C194" s="121"/>
    </row>
    <row r="195" spans="3:3" x14ac:dyDescent="0.2">
      <c r="C195" s="121"/>
    </row>
    <row r="196" spans="3:3" x14ac:dyDescent="0.2">
      <c r="C196" s="121"/>
    </row>
    <row r="197" spans="3:3" x14ac:dyDescent="0.2">
      <c r="C197" s="121"/>
    </row>
    <row r="198" spans="3:3" x14ac:dyDescent="0.2">
      <c r="C198" s="121"/>
    </row>
    <row r="199" spans="3:3" x14ac:dyDescent="0.2">
      <c r="C199" s="121"/>
    </row>
    <row r="200" spans="3:3" x14ac:dyDescent="0.2">
      <c r="C200" s="121"/>
    </row>
    <row r="201" spans="3:3" x14ac:dyDescent="0.2">
      <c r="C201" s="121"/>
    </row>
    <row r="202" spans="3:3" x14ac:dyDescent="0.2">
      <c r="C202" s="121"/>
    </row>
    <row r="203" spans="3:3" x14ac:dyDescent="0.2">
      <c r="C203" s="121"/>
    </row>
    <row r="204" spans="3:3" x14ac:dyDescent="0.2">
      <c r="C204" s="121"/>
    </row>
    <row r="205" spans="3:3" x14ac:dyDescent="0.2">
      <c r="C205" s="121"/>
    </row>
    <row r="206" spans="3:3" x14ac:dyDescent="0.2">
      <c r="C206" s="121"/>
    </row>
    <row r="207" spans="3:3" x14ac:dyDescent="0.2">
      <c r="C207" s="121"/>
    </row>
    <row r="208" spans="3:3" x14ac:dyDescent="0.2">
      <c r="C208" s="121"/>
    </row>
    <row r="209" spans="3:3" x14ac:dyDescent="0.2">
      <c r="C209" s="121"/>
    </row>
    <row r="210" spans="3:3" x14ac:dyDescent="0.2">
      <c r="C210" s="121"/>
    </row>
    <row r="211" spans="3:3" x14ac:dyDescent="0.2">
      <c r="C211" s="121"/>
    </row>
    <row r="212" spans="3:3" x14ac:dyDescent="0.2">
      <c r="C212" s="121"/>
    </row>
    <row r="213" spans="3:3" x14ac:dyDescent="0.2">
      <c r="C213" s="121"/>
    </row>
    <row r="214" spans="3:3" x14ac:dyDescent="0.2">
      <c r="C214" s="121"/>
    </row>
    <row r="215" spans="3:3" x14ac:dyDescent="0.2">
      <c r="C215" s="121"/>
    </row>
    <row r="216" spans="3:3" x14ac:dyDescent="0.2">
      <c r="C216" s="121"/>
    </row>
    <row r="217" spans="3:3" x14ac:dyDescent="0.2">
      <c r="C217" s="121"/>
    </row>
    <row r="218" spans="3:3" x14ac:dyDescent="0.2">
      <c r="C218" s="121"/>
    </row>
    <row r="219" spans="3:3" x14ac:dyDescent="0.2">
      <c r="C219" s="121"/>
    </row>
    <row r="220" spans="3:3" x14ac:dyDescent="0.2">
      <c r="C220" s="121"/>
    </row>
    <row r="221" spans="3:3" x14ac:dyDescent="0.2">
      <c r="C221" s="121"/>
    </row>
    <row r="222" spans="3:3" x14ac:dyDescent="0.2">
      <c r="C222" s="121"/>
    </row>
    <row r="223" spans="3:3" x14ac:dyDescent="0.2">
      <c r="C223" s="121"/>
    </row>
    <row r="224" spans="3:3" x14ac:dyDescent="0.2">
      <c r="C224" s="121"/>
    </row>
    <row r="225" spans="3:3" x14ac:dyDescent="0.2">
      <c r="C225" s="121"/>
    </row>
    <row r="226" spans="3:3" x14ac:dyDescent="0.2">
      <c r="C226" s="121"/>
    </row>
    <row r="227" spans="3:3" x14ac:dyDescent="0.2">
      <c r="C227" s="121"/>
    </row>
    <row r="228" spans="3:3" x14ac:dyDescent="0.2">
      <c r="C228" s="121"/>
    </row>
    <row r="229" spans="3:3" x14ac:dyDescent="0.2">
      <c r="C229" s="121"/>
    </row>
    <row r="230" spans="3:3" x14ac:dyDescent="0.2">
      <c r="C230" s="121"/>
    </row>
    <row r="231" spans="3:3" x14ac:dyDescent="0.2">
      <c r="C231" s="121"/>
    </row>
    <row r="232" spans="3:3" x14ac:dyDescent="0.2">
      <c r="C232" s="121"/>
    </row>
    <row r="233" spans="3:3" x14ac:dyDescent="0.2">
      <c r="C233" s="121"/>
    </row>
    <row r="234" spans="3:3" x14ac:dyDescent="0.2">
      <c r="C234" s="121"/>
    </row>
    <row r="235" spans="3:3" x14ac:dyDescent="0.2">
      <c r="C235" s="121"/>
    </row>
    <row r="236" spans="3:3" x14ac:dyDescent="0.2">
      <c r="C236" s="121"/>
    </row>
    <row r="237" spans="3:3" x14ac:dyDescent="0.2">
      <c r="C237" s="121"/>
    </row>
    <row r="238" spans="3:3" x14ac:dyDescent="0.2">
      <c r="C238" s="121"/>
    </row>
    <row r="239" spans="3:3" x14ac:dyDescent="0.2">
      <c r="C239" s="121"/>
    </row>
    <row r="240" spans="3:3" x14ac:dyDescent="0.2">
      <c r="C240" s="121"/>
    </row>
    <row r="241" spans="3:3" x14ac:dyDescent="0.2">
      <c r="C241" s="121"/>
    </row>
    <row r="242" spans="3:3" x14ac:dyDescent="0.2">
      <c r="C242" s="121"/>
    </row>
    <row r="243" spans="3:3" x14ac:dyDescent="0.2">
      <c r="C243" s="121"/>
    </row>
    <row r="244" spans="3:3" x14ac:dyDescent="0.2">
      <c r="C244" s="121"/>
    </row>
    <row r="245" spans="3:3" x14ac:dyDescent="0.2">
      <c r="C245" s="121"/>
    </row>
    <row r="246" spans="3:3" x14ac:dyDescent="0.2">
      <c r="C246" s="121"/>
    </row>
    <row r="247" spans="3:3" x14ac:dyDescent="0.2">
      <c r="C247" s="121"/>
    </row>
    <row r="248" spans="3:3" x14ac:dyDescent="0.2">
      <c r="C248" s="121"/>
    </row>
    <row r="249" spans="3:3" x14ac:dyDescent="0.2">
      <c r="C249" s="121"/>
    </row>
    <row r="250" spans="3:3" x14ac:dyDescent="0.2">
      <c r="C250" s="121"/>
    </row>
    <row r="251" spans="3:3" x14ac:dyDescent="0.2">
      <c r="C251" s="121"/>
    </row>
    <row r="252" spans="3:3" x14ac:dyDescent="0.2">
      <c r="C252" s="121"/>
    </row>
    <row r="253" spans="3:3" x14ac:dyDescent="0.2">
      <c r="C253" s="121"/>
    </row>
    <row r="254" spans="3:3" x14ac:dyDescent="0.2">
      <c r="C254" s="121"/>
    </row>
    <row r="255" spans="3:3" x14ac:dyDescent="0.2">
      <c r="C255" s="121"/>
    </row>
    <row r="256" spans="3:3" x14ac:dyDescent="0.2">
      <c r="C256" s="121"/>
    </row>
    <row r="257" spans="3:3" x14ac:dyDescent="0.2">
      <c r="C257" s="121"/>
    </row>
    <row r="258" spans="3:3" x14ac:dyDescent="0.2">
      <c r="C258" s="121"/>
    </row>
    <row r="259" spans="3:3" x14ac:dyDescent="0.2">
      <c r="C259" s="121"/>
    </row>
    <row r="260" spans="3:3" x14ac:dyDescent="0.2">
      <c r="C260" s="121"/>
    </row>
    <row r="261" spans="3:3" x14ac:dyDescent="0.2">
      <c r="C261" s="121"/>
    </row>
    <row r="262" spans="3:3" x14ac:dyDescent="0.2">
      <c r="C262" s="121"/>
    </row>
    <row r="263" spans="3:3" x14ac:dyDescent="0.2">
      <c r="C263" s="121"/>
    </row>
    <row r="264" spans="3:3" x14ac:dyDescent="0.2">
      <c r="C264" s="121"/>
    </row>
    <row r="265" spans="3:3" x14ac:dyDescent="0.2">
      <c r="C265" s="121"/>
    </row>
    <row r="266" spans="3:3" x14ac:dyDescent="0.2">
      <c r="C266" s="121"/>
    </row>
    <row r="267" spans="3:3" x14ac:dyDescent="0.2">
      <c r="C267" s="121"/>
    </row>
    <row r="268" spans="3:3" x14ac:dyDescent="0.2">
      <c r="C268" s="121"/>
    </row>
    <row r="269" spans="3:3" x14ac:dyDescent="0.2">
      <c r="C269" s="121"/>
    </row>
    <row r="270" spans="3:3" x14ac:dyDescent="0.2">
      <c r="C270" s="121"/>
    </row>
    <row r="271" spans="3:3" x14ac:dyDescent="0.2">
      <c r="C271" s="121"/>
    </row>
    <row r="272" spans="3:3" x14ac:dyDescent="0.2">
      <c r="C272" s="121"/>
    </row>
    <row r="273" spans="3:3" x14ac:dyDescent="0.2">
      <c r="C273" s="121"/>
    </row>
    <row r="274" spans="3:3" x14ac:dyDescent="0.2">
      <c r="C274" s="121"/>
    </row>
    <row r="275" spans="3:3" x14ac:dyDescent="0.2">
      <c r="C275" s="121"/>
    </row>
    <row r="276" spans="3:3" x14ac:dyDescent="0.2">
      <c r="C276" s="121"/>
    </row>
    <row r="277" spans="3:3" x14ac:dyDescent="0.2">
      <c r="C277" s="121"/>
    </row>
    <row r="278" spans="3:3" x14ac:dyDescent="0.2">
      <c r="C278" s="121"/>
    </row>
    <row r="279" spans="3:3" x14ac:dyDescent="0.2">
      <c r="C279" s="121"/>
    </row>
    <row r="280" spans="3:3" x14ac:dyDescent="0.2">
      <c r="C280" s="121"/>
    </row>
    <row r="281" spans="3:3" x14ac:dyDescent="0.2">
      <c r="C281" s="121"/>
    </row>
    <row r="282" spans="3:3" x14ac:dyDescent="0.2">
      <c r="C282" s="121"/>
    </row>
    <row r="283" spans="3:3" x14ac:dyDescent="0.2">
      <c r="C283" s="121"/>
    </row>
    <row r="284" spans="3:3" x14ac:dyDescent="0.2">
      <c r="C284" s="121"/>
    </row>
    <row r="285" spans="3:3" x14ac:dyDescent="0.2">
      <c r="C285" s="121"/>
    </row>
    <row r="286" spans="3:3" x14ac:dyDescent="0.2">
      <c r="C286" s="121"/>
    </row>
    <row r="287" spans="3:3" x14ac:dyDescent="0.2">
      <c r="C287" s="121"/>
    </row>
    <row r="288" spans="3:3" x14ac:dyDescent="0.2">
      <c r="C288" s="121"/>
    </row>
    <row r="289" spans="3:3" x14ac:dyDescent="0.2">
      <c r="C289" s="121"/>
    </row>
    <row r="290" spans="3:3" x14ac:dyDescent="0.2">
      <c r="C290" s="121"/>
    </row>
    <row r="291" spans="3:3" x14ac:dyDescent="0.2">
      <c r="C291" s="121"/>
    </row>
    <row r="292" spans="3:3" x14ac:dyDescent="0.2">
      <c r="C292" s="121"/>
    </row>
    <row r="293" spans="3:3" x14ac:dyDescent="0.2">
      <c r="C293" s="121"/>
    </row>
    <row r="294" spans="3:3" x14ac:dyDescent="0.2">
      <c r="C294" s="121"/>
    </row>
    <row r="295" spans="3:3" x14ac:dyDescent="0.2">
      <c r="C295" s="121"/>
    </row>
    <row r="296" spans="3:3" x14ac:dyDescent="0.2">
      <c r="C296" s="121"/>
    </row>
    <row r="297" spans="3:3" x14ac:dyDescent="0.2">
      <c r="C297" s="121"/>
    </row>
    <row r="298" spans="3:3" x14ac:dyDescent="0.2">
      <c r="C298" s="121"/>
    </row>
    <row r="299" spans="3:3" x14ac:dyDescent="0.2">
      <c r="C299" s="121"/>
    </row>
    <row r="300" spans="3:3" x14ac:dyDescent="0.2">
      <c r="C300" s="121"/>
    </row>
    <row r="301" spans="3:3" x14ac:dyDescent="0.2">
      <c r="C301" s="121"/>
    </row>
    <row r="302" spans="3:3" x14ac:dyDescent="0.2">
      <c r="C302" s="121"/>
    </row>
    <row r="303" spans="3:3" x14ac:dyDescent="0.2">
      <c r="C303" s="121"/>
    </row>
    <row r="304" spans="3:3" x14ac:dyDescent="0.2">
      <c r="C304" s="121"/>
    </row>
    <row r="305" spans="3:3" x14ac:dyDescent="0.2">
      <c r="C305" s="121"/>
    </row>
    <row r="306" spans="3:3" x14ac:dyDescent="0.2">
      <c r="C306" s="121"/>
    </row>
    <row r="307" spans="3:3" x14ac:dyDescent="0.2">
      <c r="C307" s="121"/>
    </row>
    <row r="308" spans="3:3" x14ac:dyDescent="0.2">
      <c r="C308" s="121"/>
    </row>
    <row r="309" spans="3:3" x14ac:dyDescent="0.2">
      <c r="C309" s="121"/>
    </row>
    <row r="310" spans="3:3" x14ac:dyDescent="0.2">
      <c r="C310" s="121"/>
    </row>
    <row r="311" spans="3:3" x14ac:dyDescent="0.2">
      <c r="C311" s="121"/>
    </row>
    <row r="312" spans="3:3" x14ac:dyDescent="0.2">
      <c r="C312" s="121"/>
    </row>
    <row r="313" spans="3:3" x14ac:dyDescent="0.2">
      <c r="C313" s="121"/>
    </row>
    <row r="314" spans="3:3" x14ac:dyDescent="0.2">
      <c r="C314" s="121"/>
    </row>
    <row r="315" spans="3:3" x14ac:dyDescent="0.2">
      <c r="C315" s="121"/>
    </row>
    <row r="316" spans="3:3" x14ac:dyDescent="0.2">
      <c r="C316" s="121"/>
    </row>
    <row r="317" spans="3:3" x14ac:dyDescent="0.2">
      <c r="C317" s="121"/>
    </row>
    <row r="318" spans="3:3" x14ac:dyDescent="0.2">
      <c r="C318" s="121"/>
    </row>
    <row r="319" spans="3:3" x14ac:dyDescent="0.2">
      <c r="C319" s="121"/>
    </row>
    <row r="320" spans="3:3" x14ac:dyDescent="0.2">
      <c r="C320" s="121"/>
    </row>
    <row r="321" spans="3:3" x14ac:dyDescent="0.2">
      <c r="C321" s="121"/>
    </row>
    <row r="322" spans="3:3" x14ac:dyDescent="0.2">
      <c r="C322" s="121"/>
    </row>
    <row r="323" spans="3:3" x14ac:dyDescent="0.2">
      <c r="C323" s="121"/>
    </row>
    <row r="324" spans="3:3" x14ac:dyDescent="0.2">
      <c r="C324" s="121"/>
    </row>
    <row r="325" spans="3:3" x14ac:dyDescent="0.2">
      <c r="C325" s="121"/>
    </row>
    <row r="326" spans="3:3" x14ac:dyDescent="0.2">
      <c r="C326" s="121"/>
    </row>
    <row r="327" spans="3:3" x14ac:dyDescent="0.2">
      <c r="C327" s="121"/>
    </row>
    <row r="328" spans="3:3" x14ac:dyDescent="0.2">
      <c r="C328" s="121"/>
    </row>
    <row r="329" spans="3:3" x14ac:dyDescent="0.2">
      <c r="C329" s="121"/>
    </row>
    <row r="330" spans="3:3" x14ac:dyDescent="0.2">
      <c r="C330" s="121"/>
    </row>
    <row r="331" spans="3:3" x14ac:dyDescent="0.2">
      <c r="C331" s="121"/>
    </row>
    <row r="332" spans="3:3" x14ac:dyDescent="0.2">
      <c r="C332" s="121"/>
    </row>
    <row r="333" spans="3:3" x14ac:dyDescent="0.2">
      <c r="C333" s="121"/>
    </row>
    <row r="334" spans="3:3" x14ac:dyDescent="0.2">
      <c r="C334" s="121"/>
    </row>
    <row r="335" spans="3:3" x14ac:dyDescent="0.2">
      <c r="C335" s="121"/>
    </row>
    <row r="336" spans="3:3" x14ac:dyDescent="0.2">
      <c r="C336" s="121"/>
    </row>
    <row r="337" spans="3:3" x14ac:dyDescent="0.2">
      <c r="C337" s="121"/>
    </row>
    <row r="338" spans="3:3" x14ac:dyDescent="0.2">
      <c r="C338" s="121"/>
    </row>
    <row r="339" spans="3:3" x14ac:dyDescent="0.2">
      <c r="C339" s="121"/>
    </row>
    <row r="340" spans="3:3" x14ac:dyDescent="0.2">
      <c r="C340" s="121"/>
    </row>
    <row r="341" spans="3:3" x14ac:dyDescent="0.2">
      <c r="C341" s="121"/>
    </row>
    <row r="342" spans="3:3" x14ac:dyDescent="0.2">
      <c r="C342" s="121"/>
    </row>
    <row r="343" spans="3:3" x14ac:dyDescent="0.2">
      <c r="C343" s="121"/>
    </row>
    <row r="344" spans="3:3" x14ac:dyDescent="0.2">
      <c r="C344" s="121"/>
    </row>
    <row r="345" spans="3:3" x14ac:dyDescent="0.2">
      <c r="C345" s="121"/>
    </row>
    <row r="346" spans="3:3" x14ac:dyDescent="0.2">
      <c r="C346" s="121"/>
    </row>
    <row r="347" spans="3:3" x14ac:dyDescent="0.2">
      <c r="C347" s="121"/>
    </row>
    <row r="348" spans="3:3" x14ac:dyDescent="0.2">
      <c r="C348" s="121"/>
    </row>
    <row r="349" spans="3:3" x14ac:dyDescent="0.2">
      <c r="C349" s="121"/>
    </row>
    <row r="350" spans="3:3" x14ac:dyDescent="0.2">
      <c r="C350" s="121"/>
    </row>
    <row r="351" spans="3:3" x14ac:dyDescent="0.2">
      <c r="C351" s="121"/>
    </row>
    <row r="352" spans="3:3" x14ac:dyDescent="0.2">
      <c r="C352" s="121"/>
    </row>
    <row r="353" spans="3:3" x14ac:dyDescent="0.2">
      <c r="C353" s="121"/>
    </row>
    <row r="354" spans="3:3" x14ac:dyDescent="0.2">
      <c r="C354" s="121"/>
    </row>
    <row r="355" spans="3:3" x14ac:dyDescent="0.2">
      <c r="C355" s="121"/>
    </row>
    <row r="356" spans="3:3" x14ac:dyDescent="0.2">
      <c r="C356" s="121"/>
    </row>
    <row r="357" spans="3:3" x14ac:dyDescent="0.2">
      <c r="C357" s="121"/>
    </row>
    <row r="358" spans="3:3" x14ac:dyDescent="0.2">
      <c r="C358" s="121"/>
    </row>
    <row r="359" spans="3:3" x14ac:dyDescent="0.2">
      <c r="C359" s="121"/>
    </row>
    <row r="360" spans="3:3" x14ac:dyDescent="0.2">
      <c r="C360" s="121"/>
    </row>
    <row r="361" spans="3:3" x14ac:dyDescent="0.2">
      <c r="C361" s="121"/>
    </row>
    <row r="362" spans="3:3" x14ac:dyDescent="0.2">
      <c r="C362" s="121"/>
    </row>
    <row r="363" spans="3:3" x14ac:dyDescent="0.2">
      <c r="C363" s="121"/>
    </row>
    <row r="364" spans="3:3" x14ac:dyDescent="0.2">
      <c r="C364" s="121"/>
    </row>
    <row r="365" spans="3:3" x14ac:dyDescent="0.2">
      <c r="C365" s="121"/>
    </row>
    <row r="366" spans="3:3" x14ac:dyDescent="0.2">
      <c r="C366" s="121"/>
    </row>
    <row r="367" spans="3:3" x14ac:dyDescent="0.2">
      <c r="C367" s="121"/>
    </row>
    <row r="368" spans="3:3" x14ac:dyDescent="0.2">
      <c r="C368" s="121"/>
    </row>
    <row r="369" spans="3:3" x14ac:dyDescent="0.2">
      <c r="C369" s="121"/>
    </row>
    <row r="370" spans="3:3" x14ac:dyDescent="0.2">
      <c r="C370" s="121"/>
    </row>
    <row r="371" spans="3:3" x14ac:dyDescent="0.2">
      <c r="C371" s="121"/>
    </row>
    <row r="372" spans="3:3" x14ac:dyDescent="0.2">
      <c r="C372" s="121"/>
    </row>
    <row r="373" spans="3:3" x14ac:dyDescent="0.2">
      <c r="C373" s="121"/>
    </row>
    <row r="374" spans="3:3" x14ac:dyDescent="0.2">
      <c r="C374" s="121"/>
    </row>
    <row r="375" spans="3:3" x14ac:dyDescent="0.2">
      <c r="C375" s="121"/>
    </row>
    <row r="376" spans="3:3" x14ac:dyDescent="0.2">
      <c r="C376" s="121"/>
    </row>
    <row r="377" spans="3:3" x14ac:dyDescent="0.2">
      <c r="C377" s="121"/>
    </row>
    <row r="378" spans="3:3" x14ac:dyDescent="0.2">
      <c r="C378" s="121"/>
    </row>
    <row r="379" spans="3:3" x14ac:dyDescent="0.2">
      <c r="C379" s="121"/>
    </row>
    <row r="380" spans="3:3" x14ac:dyDescent="0.2">
      <c r="C380" s="121"/>
    </row>
    <row r="381" spans="3:3" x14ac:dyDescent="0.2">
      <c r="C381" s="121"/>
    </row>
    <row r="382" spans="3:3" x14ac:dyDescent="0.2">
      <c r="C382" s="121"/>
    </row>
    <row r="383" spans="3:3" x14ac:dyDescent="0.2">
      <c r="C383" s="121"/>
    </row>
    <row r="384" spans="3:3" x14ac:dyDescent="0.2">
      <c r="C384" s="121"/>
    </row>
    <row r="385" spans="3:3" x14ac:dyDescent="0.2">
      <c r="C385" s="121"/>
    </row>
    <row r="386" spans="3:3" x14ac:dyDescent="0.2">
      <c r="C386" s="121"/>
    </row>
    <row r="387" spans="3:3" x14ac:dyDescent="0.2">
      <c r="C387" s="121"/>
    </row>
    <row r="388" spans="3:3" x14ac:dyDescent="0.2">
      <c r="C388" s="121"/>
    </row>
    <row r="389" spans="3:3" x14ac:dyDescent="0.2">
      <c r="C389" s="121"/>
    </row>
    <row r="390" spans="3:3" x14ac:dyDescent="0.2">
      <c r="C390" s="121"/>
    </row>
    <row r="391" spans="3:3" x14ac:dyDescent="0.2">
      <c r="C391" s="121"/>
    </row>
    <row r="392" spans="3:3" x14ac:dyDescent="0.2">
      <c r="C392" s="121"/>
    </row>
    <row r="393" spans="3:3" x14ac:dyDescent="0.2">
      <c r="C393" s="121"/>
    </row>
    <row r="394" spans="3:3" x14ac:dyDescent="0.2">
      <c r="C394" s="121"/>
    </row>
    <row r="395" spans="3:3" x14ac:dyDescent="0.2">
      <c r="C395" s="121"/>
    </row>
    <row r="396" spans="3:3" x14ac:dyDescent="0.2">
      <c r="C396" s="121"/>
    </row>
    <row r="397" spans="3:3" x14ac:dyDescent="0.2">
      <c r="C397" s="121"/>
    </row>
    <row r="398" spans="3:3" x14ac:dyDescent="0.2">
      <c r="C398" s="121"/>
    </row>
    <row r="399" spans="3:3" x14ac:dyDescent="0.2">
      <c r="C399" s="121"/>
    </row>
    <row r="400" spans="3:3" x14ac:dyDescent="0.2">
      <c r="C400" s="121"/>
    </row>
    <row r="401" spans="3:3" x14ac:dyDescent="0.2">
      <c r="C401" s="121"/>
    </row>
    <row r="402" spans="3:3" x14ac:dyDescent="0.2">
      <c r="C402" s="121"/>
    </row>
    <row r="403" spans="3:3" x14ac:dyDescent="0.2">
      <c r="C403" s="121"/>
    </row>
    <row r="404" spans="3:3" x14ac:dyDescent="0.2">
      <c r="C404" s="121"/>
    </row>
    <row r="405" spans="3:3" x14ac:dyDescent="0.2">
      <c r="C405" s="121"/>
    </row>
    <row r="406" spans="3:3" x14ac:dyDescent="0.2">
      <c r="C406" s="121"/>
    </row>
    <row r="407" spans="3:3" x14ac:dyDescent="0.2">
      <c r="C407" s="121"/>
    </row>
    <row r="408" spans="3:3" x14ac:dyDescent="0.2">
      <c r="C408" s="121"/>
    </row>
    <row r="409" spans="3:3" x14ac:dyDescent="0.2">
      <c r="C409" s="121"/>
    </row>
    <row r="410" spans="3:3" x14ac:dyDescent="0.2">
      <c r="C410" s="121"/>
    </row>
    <row r="411" spans="3:3" x14ac:dyDescent="0.2">
      <c r="C411" s="121"/>
    </row>
    <row r="412" spans="3:3" x14ac:dyDescent="0.2">
      <c r="C412" s="121"/>
    </row>
    <row r="413" spans="3:3" x14ac:dyDescent="0.2">
      <c r="C413" s="121"/>
    </row>
    <row r="414" spans="3:3" x14ac:dyDescent="0.2">
      <c r="C414" s="121"/>
    </row>
    <row r="415" spans="3:3" x14ac:dyDescent="0.2">
      <c r="C415" s="121"/>
    </row>
    <row r="416" spans="3:3" x14ac:dyDescent="0.2">
      <c r="C416" s="121"/>
    </row>
    <row r="417" spans="3:3" x14ac:dyDescent="0.2">
      <c r="C417" s="121"/>
    </row>
    <row r="418" spans="3:3" x14ac:dyDescent="0.2">
      <c r="C418" s="121"/>
    </row>
    <row r="419" spans="3:3" x14ac:dyDescent="0.2">
      <c r="C419" s="121"/>
    </row>
    <row r="420" spans="3:3" x14ac:dyDescent="0.2">
      <c r="C420" s="121"/>
    </row>
    <row r="421" spans="3:3" x14ac:dyDescent="0.2">
      <c r="C421" s="121"/>
    </row>
    <row r="422" spans="3:3" x14ac:dyDescent="0.2">
      <c r="C422" s="121"/>
    </row>
    <row r="423" spans="3:3" x14ac:dyDescent="0.2">
      <c r="C423" s="121"/>
    </row>
    <row r="424" spans="3:3" x14ac:dyDescent="0.2">
      <c r="C424" s="121"/>
    </row>
    <row r="425" spans="3:3" x14ac:dyDescent="0.2">
      <c r="C425" s="121"/>
    </row>
    <row r="426" spans="3:3" x14ac:dyDescent="0.2">
      <c r="C426" s="121"/>
    </row>
    <row r="427" spans="3:3" x14ac:dyDescent="0.2">
      <c r="C427" s="121"/>
    </row>
    <row r="428" spans="3:3" x14ac:dyDescent="0.2">
      <c r="C428" s="121"/>
    </row>
    <row r="429" spans="3:3" x14ac:dyDescent="0.2">
      <c r="C429" s="121"/>
    </row>
    <row r="430" spans="3:3" x14ac:dyDescent="0.2">
      <c r="C430" s="121"/>
    </row>
    <row r="431" spans="3:3" x14ac:dyDescent="0.2">
      <c r="C431" s="121"/>
    </row>
    <row r="432" spans="3:3" x14ac:dyDescent="0.2">
      <c r="C432" s="121"/>
    </row>
    <row r="433" spans="3:3" x14ac:dyDescent="0.2">
      <c r="C433" s="121"/>
    </row>
    <row r="434" spans="3:3" x14ac:dyDescent="0.2">
      <c r="C434" s="121"/>
    </row>
    <row r="435" spans="3:3" x14ac:dyDescent="0.2">
      <c r="C435" s="121"/>
    </row>
    <row r="436" spans="3:3" x14ac:dyDescent="0.2">
      <c r="C436" s="121"/>
    </row>
    <row r="437" spans="3:3" x14ac:dyDescent="0.2">
      <c r="C437" s="121"/>
    </row>
    <row r="438" spans="3:3" x14ac:dyDescent="0.2">
      <c r="C438" s="121"/>
    </row>
    <row r="439" spans="3:3" x14ac:dyDescent="0.2">
      <c r="C439" s="121"/>
    </row>
    <row r="440" spans="3:3" x14ac:dyDescent="0.2">
      <c r="C440" s="121"/>
    </row>
    <row r="441" spans="3:3" x14ac:dyDescent="0.2">
      <c r="C441" s="121"/>
    </row>
    <row r="442" spans="3:3" x14ac:dyDescent="0.2">
      <c r="C442" s="121"/>
    </row>
    <row r="443" spans="3:3" x14ac:dyDescent="0.2">
      <c r="C443" s="121"/>
    </row>
    <row r="444" spans="3:3" x14ac:dyDescent="0.2">
      <c r="C444" s="121"/>
    </row>
    <row r="445" spans="3:3" x14ac:dyDescent="0.2">
      <c r="C445" s="121"/>
    </row>
    <row r="446" spans="3:3" x14ac:dyDescent="0.2">
      <c r="C446" s="121"/>
    </row>
    <row r="447" spans="3:3" x14ac:dyDescent="0.2">
      <c r="C447" s="121"/>
    </row>
    <row r="448" spans="3:3" x14ac:dyDescent="0.2">
      <c r="C448" s="121"/>
    </row>
    <row r="449" spans="3:3" x14ac:dyDescent="0.2">
      <c r="C449" s="121"/>
    </row>
    <row r="450" spans="3:3" x14ac:dyDescent="0.2">
      <c r="C450" s="121"/>
    </row>
    <row r="451" spans="3:3" x14ac:dyDescent="0.2">
      <c r="C451" s="121"/>
    </row>
    <row r="452" spans="3:3" x14ac:dyDescent="0.2">
      <c r="C452" s="121"/>
    </row>
    <row r="453" spans="3:3" x14ac:dyDescent="0.2">
      <c r="C453" s="121"/>
    </row>
    <row r="454" spans="3:3" x14ac:dyDescent="0.2">
      <c r="C454" s="121"/>
    </row>
    <row r="455" spans="3:3" x14ac:dyDescent="0.2">
      <c r="C455" s="121"/>
    </row>
    <row r="456" spans="3:3" x14ac:dyDescent="0.2">
      <c r="C456" s="121"/>
    </row>
    <row r="457" spans="3:3" x14ac:dyDescent="0.2">
      <c r="C457" s="121"/>
    </row>
    <row r="458" spans="3:3" x14ac:dyDescent="0.2">
      <c r="C458" s="121"/>
    </row>
    <row r="459" spans="3:3" x14ac:dyDescent="0.2">
      <c r="C459" s="121"/>
    </row>
    <row r="460" spans="3:3" x14ac:dyDescent="0.2">
      <c r="C460" s="121"/>
    </row>
    <row r="461" spans="3:3" x14ac:dyDescent="0.2">
      <c r="C461" s="121"/>
    </row>
    <row r="462" spans="3:3" x14ac:dyDescent="0.2">
      <c r="C462" s="121"/>
    </row>
    <row r="463" spans="3:3" x14ac:dyDescent="0.2">
      <c r="C463" s="121"/>
    </row>
    <row r="464" spans="3:3" x14ac:dyDescent="0.2">
      <c r="C464" s="121"/>
    </row>
    <row r="465" spans="3:3" x14ac:dyDescent="0.2">
      <c r="C465" s="121"/>
    </row>
    <row r="466" spans="3:3" x14ac:dyDescent="0.2">
      <c r="C466" s="121"/>
    </row>
    <row r="467" spans="3:3" x14ac:dyDescent="0.2">
      <c r="C467" s="121"/>
    </row>
    <row r="468" spans="3:3" x14ac:dyDescent="0.2">
      <c r="C468" s="121"/>
    </row>
    <row r="469" spans="3:3" x14ac:dyDescent="0.2">
      <c r="C469" s="121"/>
    </row>
    <row r="470" spans="3:3" x14ac:dyDescent="0.2">
      <c r="C470" s="121"/>
    </row>
    <row r="471" spans="3:3" x14ac:dyDescent="0.2">
      <c r="C471" s="121"/>
    </row>
    <row r="472" spans="3:3" x14ac:dyDescent="0.2">
      <c r="C472" s="121"/>
    </row>
    <row r="473" spans="3:3" x14ac:dyDescent="0.2">
      <c r="C473" s="121"/>
    </row>
    <row r="474" spans="3:3" x14ac:dyDescent="0.2">
      <c r="C474" s="121"/>
    </row>
    <row r="475" spans="3:3" x14ac:dyDescent="0.2">
      <c r="C475" s="121"/>
    </row>
    <row r="476" spans="3:3" x14ac:dyDescent="0.2">
      <c r="C476" s="121"/>
    </row>
    <row r="477" spans="3:3" x14ac:dyDescent="0.2">
      <c r="C477" s="121"/>
    </row>
    <row r="478" spans="3:3" x14ac:dyDescent="0.2">
      <c r="C478" s="121"/>
    </row>
    <row r="479" spans="3:3" x14ac:dyDescent="0.2">
      <c r="C479" s="121"/>
    </row>
    <row r="480" spans="3:3" x14ac:dyDescent="0.2">
      <c r="C480" s="121"/>
    </row>
    <row r="481" spans="3:3" x14ac:dyDescent="0.2">
      <c r="C481" s="121"/>
    </row>
    <row r="482" spans="3:3" x14ac:dyDescent="0.2">
      <c r="C482" s="121"/>
    </row>
    <row r="483" spans="3:3" x14ac:dyDescent="0.2">
      <c r="C483" s="121"/>
    </row>
    <row r="484" spans="3:3" x14ac:dyDescent="0.2">
      <c r="C484" s="121"/>
    </row>
    <row r="485" spans="3:3" x14ac:dyDescent="0.2">
      <c r="C485" s="121"/>
    </row>
    <row r="486" spans="3:3" x14ac:dyDescent="0.2">
      <c r="C486" s="121"/>
    </row>
    <row r="487" spans="3:3" x14ac:dyDescent="0.2">
      <c r="C487" s="121"/>
    </row>
    <row r="488" spans="3:3" x14ac:dyDescent="0.2">
      <c r="C488" s="121"/>
    </row>
    <row r="489" spans="3:3" x14ac:dyDescent="0.2">
      <c r="C489" s="121"/>
    </row>
    <row r="490" spans="3:3" x14ac:dyDescent="0.2">
      <c r="C490" s="121"/>
    </row>
    <row r="491" spans="3:3" x14ac:dyDescent="0.2">
      <c r="C491" s="121"/>
    </row>
    <row r="492" spans="3:3" x14ac:dyDescent="0.2">
      <c r="C492" s="121"/>
    </row>
    <row r="493" spans="3:3" x14ac:dyDescent="0.2">
      <c r="C493" s="121"/>
    </row>
    <row r="494" spans="3:3" x14ac:dyDescent="0.2">
      <c r="C494" s="121"/>
    </row>
    <row r="495" spans="3:3" x14ac:dyDescent="0.2">
      <c r="C495" s="121"/>
    </row>
    <row r="496" spans="3:3" x14ac:dyDescent="0.2">
      <c r="C496" s="121"/>
    </row>
    <row r="497" spans="3:3" x14ac:dyDescent="0.2">
      <c r="C497" s="121"/>
    </row>
    <row r="498" spans="3:3" x14ac:dyDescent="0.2">
      <c r="C498" s="121"/>
    </row>
    <row r="499" spans="3:3" x14ac:dyDescent="0.2">
      <c r="C499" s="121"/>
    </row>
    <row r="500" spans="3:3" x14ac:dyDescent="0.2">
      <c r="C500" s="121"/>
    </row>
    <row r="501" spans="3:3" x14ac:dyDescent="0.2">
      <c r="C501" s="121"/>
    </row>
    <row r="502" spans="3:3" x14ac:dyDescent="0.2">
      <c r="C502" s="121"/>
    </row>
    <row r="503" spans="3:3" x14ac:dyDescent="0.2">
      <c r="C503" s="121"/>
    </row>
    <row r="504" spans="3:3" x14ac:dyDescent="0.2">
      <c r="C504" s="121"/>
    </row>
    <row r="505" spans="3:3" x14ac:dyDescent="0.2">
      <c r="C505" s="121"/>
    </row>
    <row r="506" spans="3:3" x14ac:dyDescent="0.2">
      <c r="C506" s="121"/>
    </row>
    <row r="507" spans="3:3" x14ac:dyDescent="0.2">
      <c r="C507" s="121"/>
    </row>
    <row r="508" spans="3:3" x14ac:dyDescent="0.2">
      <c r="C508" s="121"/>
    </row>
    <row r="509" spans="3:3" x14ac:dyDescent="0.2">
      <c r="C509" s="121"/>
    </row>
    <row r="510" spans="3:3" x14ac:dyDescent="0.2">
      <c r="C510" s="121"/>
    </row>
    <row r="511" spans="3:3" x14ac:dyDescent="0.2">
      <c r="C511" s="121"/>
    </row>
    <row r="512" spans="3:3" x14ac:dyDescent="0.2">
      <c r="C512" s="121"/>
    </row>
    <row r="513" spans="3:3" x14ac:dyDescent="0.2">
      <c r="C513" s="121"/>
    </row>
    <row r="514" spans="3:3" x14ac:dyDescent="0.2">
      <c r="C514" s="121"/>
    </row>
    <row r="515" spans="3:3" x14ac:dyDescent="0.2">
      <c r="C515" s="121"/>
    </row>
    <row r="516" spans="3:3" x14ac:dyDescent="0.2">
      <c r="C516" s="121"/>
    </row>
    <row r="517" spans="3:3" x14ac:dyDescent="0.2">
      <c r="C517" s="121"/>
    </row>
    <row r="518" spans="3:3" x14ac:dyDescent="0.2">
      <c r="C518" s="121"/>
    </row>
    <row r="519" spans="3:3" x14ac:dyDescent="0.2">
      <c r="C519" s="121"/>
    </row>
    <row r="520" spans="3:3" x14ac:dyDescent="0.2">
      <c r="C520" s="121"/>
    </row>
    <row r="521" spans="3:3" x14ac:dyDescent="0.2">
      <c r="C521" s="121"/>
    </row>
    <row r="522" spans="3:3" x14ac:dyDescent="0.2">
      <c r="C522" s="121"/>
    </row>
    <row r="523" spans="3:3" x14ac:dyDescent="0.2">
      <c r="C523" s="121"/>
    </row>
    <row r="524" spans="3:3" x14ac:dyDescent="0.2">
      <c r="C524" s="121"/>
    </row>
    <row r="525" spans="3:3" x14ac:dyDescent="0.2">
      <c r="C525" s="121"/>
    </row>
    <row r="526" spans="3:3" x14ac:dyDescent="0.2">
      <c r="C526" s="121"/>
    </row>
    <row r="527" spans="3:3" x14ac:dyDescent="0.2">
      <c r="C527" s="121"/>
    </row>
    <row r="528" spans="3:3" x14ac:dyDescent="0.2">
      <c r="C528" s="121"/>
    </row>
    <row r="529" spans="3:3" x14ac:dyDescent="0.2">
      <c r="C529" s="121"/>
    </row>
    <row r="530" spans="3:3" x14ac:dyDescent="0.2">
      <c r="C530" s="121"/>
    </row>
    <row r="531" spans="3:3" x14ac:dyDescent="0.2">
      <c r="C531" s="121"/>
    </row>
    <row r="532" spans="3:3" x14ac:dyDescent="0.2">
      <c r="C532" s="121"/>
    </row>
    <row r="533" spans="3:3" x14ac:dyDescent="0.2">
      <c r="C533" s="121"/>
    </row>
    <row r="534" spans="3:3" x14ac:dyDescent="0.2">
      <c r="C534" s="121"/>
    </row>
    <row r="535" spans="3:3" x14ac:dyDescent="0.2">
      <c r="C535" s="121"/>
    </row>
    <row r="536" spans="3:3" x14ac:dyDescent="0.2">
      <c r="C536" s="121"/>
    </row>
    <row r="537" spans="3:3" x14ac:dyDescent="0.2">
      <c r="C537" s="121"/>
    </row>
    <row r="538" spans="3:3" x14ac:dyDescent="0.2">
      <c r="C538" s="121"/>
    </row>
    <row r="539" spans="3:3" x14ac:dyDescent="0.2">
      <c r="C539" s="121"/>
    </row>
    <row r="540" spans="3:3" x14ac:dyDescent="0.2">
      <c r="C540" s="121"/>
    </row>
    <row r="541" spans="3:3" x14ac:dyDescent="0.2">
      <c r="C541" s="121"/>
    </row>
    <row r="542" spans="3:3" x14ac:dyDescent="0.2">
      <c r="C542" s="121"/>
    </row>
    <row r="543" spans="3:3" x14ac:dyDescent="0.2">
      <c r="C543" s="121"/>
    </row>
    <row r="544" spans="3:3" x14ac:dyDescent="0.2">
      <c r="C544" s="121"/>
    </row>
    <row r="545" spans="3:3" x14ac:dyDescent="0.2">
      <c r="C545" s="121"/>
    </row>
    <row r="546" spans="3:3" x14ac:dyDescent="0.2">
      <c r="C546" s="121"/>
    </row>
    <row r="547" spans="3:3" x14ac:dyDescent="0.2">
      <c r="C547" s="121"/>
    </row>
    <row r="548" spans="3:3" x14ac:dyDescent="0.2">
      <c r="C548" s="121"/>
    </row>
    <row r="549" spans="3:3" x14ac:dyDescent="0.2">
      <c r="C549" s="121"/>
    </row>
    <row r="550" spans="3:3" x14ac:dyDescent="0.2">
      <c r="C550" s="121"/>
    </row>
    <row r="551" spans="3:3" x14ac:dyDescent="0.2">
      <c r="C551" s="121"/>
    </row>
    <row r="552" spans="3:3" x14ac:dyDescent="0.2">
      <c r="C552" s="121"/>
    </row>
    <row r="553" spans="3:3" x14ac:dyDescent="0.2">
      <c r="C553" s="121"/>
    </row>
    <row r="554" spans="3:3" x14ac:dyDescent="0.2">
      <c r="C554" s="121"/>
    </row>
    <row r="555" spans="3:3" x14ac:dyDescent="0.2">
      <c r="C555" s="121"/>
    </row>
    <row r="556" spans="3:3" x14ac:dyDescent="0.2">
      <c r="C556" s="121"/>
    </row>
    <row r="557" spans="3:3" x14ac:dyDescent="0.2">
      <c r="C557" s="121"/>
    </row>
    <row r="558" spans="3:3" x14ac:dyDescent="0.2">
      <c r="C558" s="121"/>
    </row>
    <row r="559" spans="3:3" x14ac:dyDescent="0.2">
      <c r="C559" s="121"/>
    </row>
    <row r="560" spans="3:3" x14ac:dyDescent="0.2">
      <c r="C560" s="121"/>
    </row>
    <row r="561" spans="3:3" x14ac:dyDescent="0.2">
      <c r="C561" s="121"/>
    </row>
    <row r="562" spans="3:3" x14ac:dyDescent="0.2">
      <c r="C562" s="121"/>
    </row>
    <row r="563" spans="3:3" x14ac:dyDescent="0.2">
      <c r="C563" s="121"/>
    </row>
    <row r="564" spans="3:3" x14ac:dyDescent="0.2">
      <c r="C564" s="121"/>
    </row>
    <row r="565" spans="3:3" x14ac:dyDescent="0.2">
      <c r="C565" s="121"/>
    </row>
    <row r="566" spans="3:3" x14ac:dyDescent="0.2">
      <c r="C566" s="121"/>
    </row>
    <row r="567" spans="3:3" x14ac:dyDescent="0.2">
      <c r="C567" s="121"/>
    </row>
    <row r="568" spans="3:3" x14ac:dyDescent="0.2">
      <c r="C568" s="121"/>
    </row>
    <row r="569" spans="3:3" x14ac:dyDescent="0.2">
      <c r="C569" s="121"/>
    </row>
    <row r="570" spans="3:3" x14ac:dyDescent="0.2">
      <c r="C570" s="121"/>
    </row>
    <row r="571" spans="3:3" x14ac:dyDescent="0.2">
      <c r="C571" s="121"/>
    </row>
    <row r="572" spans="3:3" x14ac:dyDescent="0.2">
      <c r="C572" s="121"/>
    </row>
    <row r="573" spans="3:3" x14ac:dyDescent="0.2">
      <c r="C573" s="121"/>
    </row>
    <row r="574" spans="3:3" x14ac:dyDescent="0.2">
      <c r="C574" s="121"/>
    </row>
    <row r="575" spans="3:3" x14ac:dyDescent="0.2">
      <c r="C575" s="121"/>
    </row>
    <row r="576" spans="3:3" x14ac:dyDescent="0.2">
      <c r="C576" s="121"/>
    </row>
    <row r="577" spans="3:3" x14ac:dyDescent="0.2">
      <c r="C577" s="121"/>
    </row>
    <row r="578" spans="3:3" x14ac:dyDescent="0.2">
      <c r="C578" s="121"/>
    </row>
    <row r="579" spans="3:3" x14ac:dyDescent="0.2">
      <c r="C579" s="121"/>
    </row>
    <row r="580" spans="3:3" x14ac:dyDescent="0.2">
      <c r="C580" s="121"/>
    </row>
    <row r="581" spans="3:3" x14ac:dyDescent="0.2">
      <c r="C581" s="121"/>
    </row>
    <row r="582" spans="3:3" x14ac:dyDescent="0.2">
      <c r="C582" s="121"/>
    </row>
    <row r="583" spans="3:3" x14ac:dyDescent="0.2">
      <c r="C583" s="121"/>
    </row>
    <row r="584" spans="3:3" x14ac:dyDescent="0.2">
      <c r="C584" s="121"/>
    </row>
    <row r="585" spans="3:3" x14ac:dyDescent="0.2">
      <c r="C585" s="121"/>
    </row>
    <row r="586" spans="3:3" x14ac:dyDescent="0.2">
      <c r="C586" s="121"/>
    </row>
    <row r="587" spans="3:3" x14ac:dyDescent="0.2">
      <c r="C587" s="121"/>
    </row>
    <row r="588" spans="3:3" x14ac:dyDescent="0.2">
      <c r="C588" s="121"/>
    </row>
    <row r="589" spans="3:3" x14ac:dyDescent="0.2">
      <c r="C589" s="121"/>
    </row>
    <row r="590" spans="3:3" x14ac:dyDescent="0.2">
      <c r="C590" s="121"/>
    </row>
    <row r="591" spans="3:3" x14ac:dyDescent="0.2">
      <c r="C591" s="121"/>
    </row>
    <row r="592" spans="3:3" x14ac:dyDescent="0.2">
      <c r="C592" s="121"/>
    </row>
    <row r="593" spans="3:3" x14ac:dyDescent="0.2">
      <c r="C593" s="121"/>
    </row>
    <row r="594" spans="3:3" x14ac:dyDescent="0.2">
      <c r="C594" s="121"/>
    </row>
    <row r="595" spans="3:3" x14ac:dyDescent="0.2">
      <c r="C595" s="121"/>
    </row>
    <row r="596" spans="3:3" x14ac:dyDescent="0.2">
      <c r="C596" s="121"/>
    </row>
    <row r="597" spans="3:3" x14ac:dyDescent="0.2">
      <c r="C597" s="121"/>
    </row>
    <row r="598" spans="3:3" x14ac:dyDescent="0.2">
      <c r="C598" s="121"/>
    </row>
    <row r="599" spans="3:3" x14ac:dyDescent="0.2">
      <c r="C599" s="121"/>
    </row>
    <row r="600" spans="3:3" x14ac:dyDescent="0.2">
      <c r="C600" s="121"/>
    </row>
    <row r="601" spans="3:3" x14ac:dyDescent="0.2">
      <c r="C601" s="121"/>
    </row>
    <row r="602" spans="3:3" x14ac:dyDescent="0.2">
      <c r="C602" s="121"/>
    </row>
    <row r="603" spans="3:3" x14ac:dyDescent="0.2">
      <c r="C603" s="121"/>
    </row>
    <row r="604" spans="3:3" x14ac:dyDescent="0.2">
      <c r="C604" s="121"/>
    </row>
    <row r="605" spans="3:3" x14ac:dyDescent="0.2">
      <c r="C605" s="121"/>
    </row>
    <row r="606" spans="3:3" x14ac:dyDescent="0.2">
      <c r="C606" s="121"/>
    </row>
    <row r="607" spans="3:3" x14ac:dyDescent="0.2">
      <c r="C607" s="121"/>
    </row>
    <row r="608" spans="3:3" x14ac:dyDescent="0.2">
      <c r="C608" s="121"/>
    </row>
    <row r="609" spans="3:3" x14ac:dyDescent="0.2">
      <c r="C609" s="121"/>
    </row>
    <row r="610" spans="3:3" x14ac:dyDescent="0.2">
      <c r="C610" s="121"/>
    </row>
    <row r="611" spans="3:3" x14ac:dyDescent="0.2">
      <c r="C611" s="121"/>
    </row>
    <row r="612" spans="3:3" x14ac:dyDescent="0.2">
      <c r="C612" s="121"/>
    </row>
    <row r="613" spans="3:3" x14ac:dyDescent="0.2">
      <c r="C613" s="121"/>
    </row>
    <row r="614" spans="3:3" x14ac:dyDescent="0.2">
      <c r="C614" s="121"/>
    </row>
    <row r="615" spans="3:3" x14ac:dyDescent="0.2">
      <c r="C615" s="121"/>
    </row>
    <row r="616" spans="3:3" x14ac:dyDescent="0.2">
      <c r="C616" s="121"/>
    </row>
    <row r="617" spans="3:3" x14ac:dyDescent="0.2">
      <c r="C617" s="121"/>
    </row>
    <row r="618" spans="3:3" x14ac:dyDescent="0.2">
      <c r="C618" s="121"/>
    </row>
    <row r="619" spans="3:3" x14ac:dyDescent="0.2">
      <c r="C619" s="121"/>
    </row>
    <row r="620" spans="3:3" x14ac:dyDescent="0.2">
      <c r="C620" s="121"/>
    </row>
    <row r="621" spans="3:3" x14ac:dyDescent="0.2">
      <c r="C621" s="121"/>
    </row>
    <row r="622" spans="3:3" x14ac:dyDescent="0.2">
      <c r="C622" s="121"/>
    </row>
    <row r="623" spans="3:3" x14ac:dyDescent="0.2">
      <c r="C623" s="121"/>
    </row>
    <row r="624" spans="3:3" x14ac:dyDescent="0.2">
      <c r="C624" s="121"/>
    </row>
    <row r="625" spans="3:3" x14ac:dyDescent="0.2">
      <c r="C625" s="121"/>
    </row>
    <row r="626" spans="3:3" x14ac:dyDescent="0.2">
      <c r="C626" s="121"/>
    </row>
    <row r="627" spans="3:3" x14ac:dyDescent="0.2">
      <c r="C627" s="121"/>
    </row>
    <row r="628" spans="3:3" x14ac:dyDescent="0.2">
      <c r="C628" s="121"/>
    </row>
    <row r="629" spans="3:3" x14ac:dyDescent="0.2">
      <c r="C629" s="121"/>
    </row>
    <row r="630" spans="3:3" x14ac:dyDescent="0.2">
      <c r="C630" s="121"/>
    </row>
    <row r="631" spans="3:3" x14ac:dyDescent="0.2">
      <c r="C631" s="121"/>
    </row>
    <row r="632" spans="3:3" x14ac:dyDescent="0.2">
      <c r="C632" s="121"/>
    </row>
    <row r="633" spans="3:3" x14ac:dyDescent="0.2">
      <c r="C633" s="121"/>
    </row>
    <row r="634" spans="3:3" x14ac:dyDescent="0.2">
      <c r="C634" s="121"/>
    </row>
    <row r="635" spans="3:3" x14ac:dyDescent="0.2">
      <c r="C635" s="121"/>
    </row>
    <row r="636" spans="3:3" x14ac:dyDescent="0.2">
      <c r="C636" s="121"/>
    </row>
    <row r="637" spans="3:3" x14ac:dyDescent="0.2">
      <c r="C637" s="121"/>
    </row>
    <row r="638" spans="3:3" x14ac:dyDescent="0.2">
      <c r="C638" s="121"/>
    </row>
    <row r="639" spans="3:3" x14ac:dyDescent="0.2">
      <c r="C639" s="121"/>
    </row>
    <row r="640" spans="3:3" x14ac:dyDescent="0.2">
      <c r="C640" s="121"/>
    </row>
    <row r="641" spans="3:3" x14ac:dyDescent="0.2">
      <c r="C641" s="121"/>
    </row>
    <row r="642" spans="3:3" x14ac:dyDescent="0.2">
      <c r="C642" s="121"/>
    </row>
    <row r="643" spans="3:3" x14ac:dyDescent="0.2">
      <c r="C643" s="121"/>
    </row>
    <row r="644" spans="3:3" x14ac:dyDescent="0.2">
      <c r="C644" s="121"/>
    </row>
    <row r="645" spans="3:3" x14ac:dyDescent="0.2">
      <c r="C645" s="121"/>
    </row>
    <row r="646" spans="3:3" x14ac:dyDescent="0.2">
      <c r="C646" s="121"/>
    </row>
    <row r="647" spans="3:3" x14ac:dyDescent="0.2">
      <c r="C647" s="121"/>
    </row>
    <row r="648" spans="3:3" x14ac:dyDescent="0.2">
      <c r="C648" s="121"/>
    </row>
    <row r="649" spans="3:3" x14ac:dyDescent="0.2">
      <c r="C649" s="121"/>
    </row>
    <row r="650" spans="3:3" x14ac:dyDescent="0.2">
      <c r="C650" s="121"/>
    </row>
    <row r="651" spans="3:3" x14ac:dyDescent="0.2">
      <c r="C651" s="121"/>
    </row>
    <row r="652" spans="3:3" x14ac:dyDescent="0.2">
      <c r="C652" s="121"/>
    </row>
    <row r="653" spans="3:3" x14ac:dyDescent="0.2">
      <c r="C653" s="121"/>
    </row>
    <row r="654" spans="3:3" x14ac:dyDescent="0.2">
      <c r="C654" s="121"/>
    </row>
    <row r="655" spans="3:3" x14ac:dyDescent="0.2">
      <c r="C655" s="121"/>
    </row>
    <row r="656" spans="3:3" x14ac:dyDescent="0.2">
      <c r="C656" s="121"/>
    </row>
    <row r="657" spans="3:3" x14ac:dyDescent="0.2">
      <c r="C657" s="121"/>
    </row>
    <row r="658" spans="3:3" x14ac:dyDescent="0.2">
      <c r="C658" s="121"/>
    </row>
    <row r="659" spans="3:3" x14ac:dyDescent="0.2">
      <c r="C659" s="121"/>
    </row>
    <row r="660" spans="3:3" x14ac:dyDescent="0.2">
      <c r="C660" s="121"/>
    </row>
    <row r="661" spans="3:3" x14ac:dyDescent="0.2">
      <c r="C661" s="121"/>
    </row>
    <row r="662" spans="3:3" x14ac:dyDescent="0.2">
      <c r="C662" s="121"/>
    </row>
    <row r="663" spans="3:3" x14ac:dyDescent="0.2">
      <c r="C663" s="121"/>
    </row>
    <row r="664" spans="3:3" x14ac:dyDescent="0.2">
      <c r="C664" s="121"/>
    </row>
    <row r="665" spans="3:3" x14ac:dyDescent="0.2">
      <c r="C665" s="121"/>
    </row>
    <row r="666" spans="3:3" x14ac:dyDescent="0.2">
      <c r="C666" s="121"/>
    </row>
    <row r="667" spans="3:3" x14ac:dyDescent="0.2">
      <c r="C667" s="121"/>
    </row>
    <row r="668" spans="3:3" x14ac:dyDescent="0.2">
      <c r="C668" s="121"/>
    </row>
    <row r="669" spans="3:3" x14ac:dyDescent="0.2">
      <c r="C669" s="121"/>
    </row>
    <row r="670" spans="3:3" x14ac:dyDescent="0.2">
      <c r="C670" s="121"/>
    </row>
    <row r="671" spans="3:3" x14ac:dyDescent="0.2">
      <c r="C671" s="121"/>
    </row>
    <row r="672" spans="3:3" x14ac:dyDescent="0.2">
      <c r="C672" s="121"/>
    </row>
    <row r="673" spans="3:3" x14ac:dyDescent="0.2">
      <c r="C673" s="121"/>
    </row>
    <row r="674" spans="3:3" x14ac:dyDescent="0.2">
      <c r="C674" s="121"/>
    </row>
    <row r="675" spans="3:3" x14ac:dyDescent="0.2">
      <c r="C675" s="121"/>
    </row>
    <row r="676" spans="3:3" x14ac:dyDescent="0.2">
      <c r="C676" s="121"/>
    </row>
    <row r="677" spans="3:3" x14ac:dyDescent="0.2">
      <c r="C677" s="121"/>
    </row>
    <row r="678" spans="3:3" x14ac:dyDescent="0.2">
      <c r="C678" s="121"/>
    </row>
    <row r="679" spans="3:3" x14ac:dyDescent="0.2">
      <c r="C679" s="121"/>
    </row>
    <row r="680" spans="3:3" x14ac:dyDescent="0.2">
      <c r="C680" s="121"/>
    </row>
    <row r="681" spans="3:3" x14ac:dyDescent="0.2">
      <c r="C681" s="121"/>
    </row>
    <row r="682" spans="3:3" x14ac:dyDescent="0.2">
      <c r="C682" s="121"/>
    </row>
    <row r="683" spans="3:3" x14ac:dyDescent="0.2">
      <c r="C683" s="121"/>
    </row>
    <row r="684" spans="3:3" x14ac:dyDescent="0.2">
      <c r="C684" s="121"/>
    </row>
    <row r="685" spans="3:3" x14ac:dyDescent="0.2">
      <c r="C685" s="121"/>
    </row>
    <row r="686" spans="3:3" x14ac:dyDescent="0.2">
      <c r="C686" s="121"/>
    </row>
    <row r="687" spans="3:3" x14ac:dyDescent="0.2">
      <c r="C687" s="121"/>
    </row>
    <row r="688" spans="3:3" x14ac:dyDescent="0.2">
      <c r="C688" s="121"/>
    </row>
    <row r="689" spans="3:3" x14ac:dyDescent="0.2">
      <c r="C689" s="121"/>
    </row>
    <row r="690" spans="3:3" x14ac:dyDescent="0.2">
      <c r="C690" s="121"/>
    </row>
    <row r="691" spans="3:3" x14ac:dyDescent="0.2">
      <c r="C691" s="121"/>
    </row>
    <row r="692" spans="3:3" x14ac:dyDescent="0.2">
      <c r="C692" s="121"/>
    </row>
    <row r="693" spans="3:3" x14ac:dyDescent="0.2">
      <c r="C693" s="121"/>
    </row>
    <row r="694" spans="3:3" x14ac:dyDescent="0.2">
      <c r="C694" s="121"/>
    </row>
    <row r="695" spans="3:3" x14ac:dyDescent="0.2">
      <c r="C695" s="121"/>
    </row>
    <row r="696" spans="3:3" x14ac:dyDescent="0.2">
      <c r="C696" s="121"/>
    </row>
    <row r="697" spans="3:3" x14ac:dyDescent="0.2">
      <c r="C697" s="121"/>
    </row>
    <row r="698" spans="3:3" x14ac:dyDescent="0.2">
      <c r="C698" s="121"/>
    </row>
    <row r="699" spans="3:3" x14ac:dyDescent="0.2">
      <c r="C699" s="121"/>
    </row>
    <row r="700" spans="3:3" x14ac:dyDescent="0.2">
      <c r="C700" s="121"/>
    </row>
    <row r="701" spans="3:3" x14ac:dyDescent="0.2">
      <c r="C701" s="121"/>
    </row>
    <row r="702" spans="3:3" x14ac:dyDescent="0.2">
      <c r="C702" s="121"/>
    </row>
    <row r="703" spans="3:3" x14ac:dyDescent="0.2">
      <c r="C703" s="121"/>
    </row>
    <row r="704" spans="3:3" x14ac:dyDescent="0.2">
      <c r="C704" s="121"/>
    </row>
    <row r="705" spans="3:3" x14ac:dyDescent="0.2">
      <c r="C705" s="121"/>
    </row>
    <row r="706" spans="3:3" x14ac:dyDescent="0.2">
      <c r="C706" s="121"/>
    </row>
    <row r="707" spans="3:3" x14ac:dyDescent="0.2">
      <c r="C707" s="121"/>
    </row>
    <row r="708" spans="3:3" x14ac:dyDescent="0.2">
      <c r="C708" s="121"/>
    </row>
    <row r="709" spans="3:3" x14ac:dyDescent="0.2">
      <c r="C709" s="121"/>
    </row>
    <row r="710" spans="3:3" x14ac:dyDescent="0.2">
      <c r="C710" s="121"/>
    </row>
    <row r="711" spans="3:3" x14ac:dyDescent="0.2">
      <c r="C711" s="121"/>
    </row>
    <row r="712" spans="3:3" x14ac:dyDescent="0.2">
      <c r="C712" s="121"/>
    </row>
    <row r="713" spans="3:3" x14ac:dyDescent="0.2">
      <c r="C713" s="121"/>
    </row>
    <row r="714" spans="3:3" x14ac:dyDescent="0.2">
      <c r="C714" s="121"/>
    </row>
    <row r="715" spans="3:3" x14ac:dyDescent="0.2">
      <c r="C715" s="121"/>
    </row>
    <row r="716" spans="3:3" x14ac:dyDescent="0.2">
      <c r="C716" s="121"/>
    </row>
    <row r="717" spans="3:3" x14ac:dyDescent="0.2">
      <c r="C717" s="121"/>
    </row>
    <row r="718" spans="3:3" x14ac:dyDescent="0.2">
      <c r="C718" s="121"/>
    </row>
    <row r="719" spans="3:3" x14ac:dyDescent="0.2">
      <c r="C719" s="121"/>
    </row>
    <row r="720" spans="3:3" x14ac:dyDescent="0.2">
      <c r="C720" s="121"/>
    </row>
    <row r="721" spans="3:3" x14ac:dyDescent="0.2">
      <c r="C721" s="121"/>
    </row>
    <row r="722" spans="3:3" x14ac:dyDescent="0.2">
      <c r="C722" s="121"/>
    </row>
    <row r="723" spans="3:3" x14ac:dyDescent="0.2">
      <c r="C723" s="121"/>
    </row>
    <row r="724" spans="3:3" x14ac:dyDescent="0.2">
      <c r="C724" s="121"/>
    </row>
    <row r="725" spans="3:3" x14ac:dyDescent="0.2">
      <c r="C725" s="121"/>
    </row>
    <row r="726" spans="3:3" x14ac:dyDescent="0.2">
      <c r="C726" s="121"/>
    </row>
    <row r="727" spans="3:3" x14ac:dyDescent="0.2">
      <c r="C727" s="121"/>
    </row>
    <row r="728" spans="3:3" x14ac:dyDescent="0.2">
      <c r="C728" s="121"/>
    </row>
    <row r="729" spans="3:3" x14ac:dyDescent="0.2">
      <c r="C729" s="121"/>
    </row>
    <row r="730" spans="3:3" x14ac:dyDescent="0.2">
      <c r="C730" s="121"/>
    </row>
    <row r="731" spans="3:3" x14ac:dyDescent="0.2">
      <c r="C731" s="121"/>
    </row>
    <row r="732" spans="3:3" x14ac:dyDescent="0.2">
      <c r="C732" s="121"/>
    </row>
    <row r="733" spans="3:3" x14ac:dyDescent="0.2">
      <c r="C733" s="121"/>
    </row>
    <row r="734" spans="3:3" x14ac:dyDescent="0.2">
      <c r="C734" s="121"/>
    </row>
    <row r="735" spans="3:3" x14ac:dyDescent="0.2">
      <c r="C735" s="121"/>
    </row>
    <row r="736" spans="3:3" x14ac:dyDescent="0.2">
      <c r="C736" s="121"/>
    </row>
    <row r="737" spans="3:3" x14ac:dyDescent="0.2">
      <c r="C737" s="121"/>
    </row>
    <row r="738" spans="3:3" x14ac:dyDescent="0.2">
      <c r="C738" s="121"/>
    </row>
    <row r="739" spans="3:3" x14ac:dyDescent="0.2">
      <c r="C739" s="121"/>
    </row>
    <row r="740" spans="3:3" x14ac:dyDescent="0.2">
      <c r="C740" s="121"/>
    </row>
    <row r="741" spans="3:3" x14ac:dyDescent="0.2">
      <c r="C741" s="121"/>
    </row>
    <row r="742" spans="3:3" x14ac:dyDescent="0.2">
      <c r="C742" s="121"/>
    </row>
    <row r="743" spans="3:3" x14ac:dyDescent="0.2">
      <c r="C743" s="121"/>
    </row>
    <row r="744" spans="3:3" x14ac:dyDescent="0.2">
      <c r="C744" s="121"/>
    </row>
    <row r="745" spans="3:3" x14ac:dyDescent="0.2">
      <c r="C745" s="121"/>
    </row>
    <row r="746" spans="3:3" x14ac:dyDescent="0.2">
      <c r="C746" s="121"/>
    </row>
    <row r="747" spans="3:3" x14ac:dyDescent="0.2">
      <c r="C747" s="121"/>
    </row>
    <row r="748" spans="3:3" x14ac:dyDescent="0.2">
      <c r="C748" s="121"/>
    </row>
    <row r="749" spans="3:3" x14ac:dyDescent="0.2">
      <c r="C749" s="121"/>
    </row>
    <row r="750" spans="3:3" x14ac:dyDescent="0.2">
      <c r="C750" s="121"/>
    </row>
    <row r="751" spans="3:3" x14ac:dyDescent="0.2">
      <c r="C751" s="121"/>
    </row>
    <row r="752" spans="3:3" x14ac:dyDescent="0.2">
      <c r="C752" s="121"/>
    </row>
    <row r="753" spans="3:3" x14ac:dyDescent="0.2">
      <c r="C753" s="121"/>
    </row>
    <row r="754" spans="3:3" x14ac:dyDescent="0.2">
      <c r="C754" s="121"/>
    </row>
    <row r="755" spans="3:3" x14ac:dyDescent="0.2">
      <c r="C755" s="121"/>
    </row>
    <row r="756" spans="3:3" x14ac:dyDescent="0.2">
      <c r="C756" s="121"/>
    </row>
    <row r="757" spans="3:3" x14ac:dyDescent="0.2">
      <c r="C757" s="121"/>
    </row>
    <row r="758" spans="3:3" x14ac:dyDescent="0.2">
      <c r="C758" s="121"/>
    </row>
    <row r="759" spans="3:3" x14ac:dyDescent="0.2">
      <c r="C759" s="121"/>
    </row>
    <row r="760" spans="3:3" x14ac:dyDescent="0.2">
      <c r="C760" s="121"/>
    </row>
    <row r="761" spans="3:3" x14ac:dyDescent="0.2">
      <c r="C761" s="121"/>
    </row>
    <row r="762" spans="3:3" x14ac:dyDescent="0.2">
      <c r="C762" s="121"/>
    </row>
    <row r="763" spans="3:3" x14ac:dyDescent="0.2">
      <c r="C763" s="121"/>
    </row>
    <row r="764" spans="3:3" x14ac:dyDescent="0.2">
      <c r="C764" s="121"/>
    </row>
    <row r="765" spans="3:3" x14ac:dyDescent="0.2">
      <c r="C765" s="121"/>
    </row>
    <row r="766" spans="3:3" x14ac:dyDescent="0.2">
      <c r="C766" s="121"/>
    </row>
    <row r="767" spans="3:3" x14ac:dyDescent="0.2">
      <c r="C767" s="121"/>
    </row>
    <row r="768" spans="3:3" x14ac:dyDescent="0.2">
      <c r="C768" s="121"/>
    </row>
    <row r="769" spans="3:3" x14ac:dyDescent="0.2">
      <c r="C769" s="121"/>
    </row>
    <row r="770" spans="3:3" x14ac:dyDescent="0.2">
      <c r="C770" s="121"/>
    </row>
    <row r="771" spans="3:3" x14ac:dyDescent="0.2">
      <c r="C771" s="121"/>
    </row>
    <row r="772" spans="3:3" x14ac:dyDescent="0.2">
      <c r="C772" s="121"/>
    </row>
    <row r="773" spans="3:3" x14ac:dyDescent="0.2">
      <c r="C773" s="121"/>
    </row>
    <row r="774" spans="3:3" x14ac:dyDescent="0.2">
      <c r="C774" s="121"/>
    </row>
    <row r="775" spans="3:3" x14ac:dyDescent="0.2">
      <c r="C775" s="121"/>
    </row>
    <row r="776" spans="3:3" x14ac:dyDescent="0.2">
      <c r="C776" s="121"/>
    </row>
    <row r="777" spans="3:3" x14ac:dyDescent="0.2">
      <c r="C777" s="121"/>
    </row>
    <row r="778" spans="3:3" x14ac:dyDescent="0.2">
      <c r="C778" s="121"/>
    </row>
    <row r="779" spans="3:3" x14ac:dyDescent="0.2">
      <c r="C779" s="121"/>
    </row>
    <row r="780" spans="3:3" x14ac:dyDescent="0.2">
      <c r="C780" s="121"/>
    </row>
    <row r="781" spans="3:3" x14ac:dyDescent="0.2">
      <c r="C781" s="121"/>
    </row>
    <row r="782" spans="3:3" x14ac:dyDescent="0.2">
      <c r="C782" s="121"/>
    </row>
    <row r="783" spans="3:3" x14ac:dyDescent="0.2">
      <c r="C783" s="121"/>
    </row>
    <row r="784" spans="3:3" x14ac:dyDescent="0.2">
      <c r="C784" s="121"/>
    </row>
    <row r="785" spans="3:3" x14ac:dyDescent="0.2">
      <c r="C785" s="121"/>
    </row>
    <row r="786" spans="3:3" x14ac:dyDescent="0.2">
      <c r="C786" s="121"/>
    </row>
    <row r="787" spans="3:3" x14ac:dyDescent="0.2">
      <c r="C787" s="121"/>
    </row>
    <row r="788" spans="3:3" x14ac:dyDescent="0.2">
      <c r="C788" s="121"/>
    </row>
    <row r="789" spans="3:3" x14ac:dyDescent="0.2">
      <c r="C789" s="121"/>
    </row>
    <row r="790" spans="3:3" x14ac:dyDescent="0.2">
      <c r="C790" s="121"/>
    </row>
    <row r="791" spans="3:3" x14ac:dyDescent="0.2">
      <c r="C791" s="121"/>
    </row>
    <row r="792" spans="3:3" x14ac:dyDescent="0.2">
      <c r="C792" s="121"/>
    </row>
    <row r="793" spans="3:3" x14ac:dyDescent="0.2">
      <c r="C793" s="121"/>
    </row>
    <row r="794" spans="3:3" x14ac:dyDescent="0.2">
      <c r="C794" s="121"/>
    </row>
    <row r="795" spans="3:3" x14ac:dyDescent="0.2">
      <c r="C795" s="121"/>
    </row>
    <row r="796" spans="3:3" x14ac:dyDescent="0.2">
      <c r="C796" s="121"/>
    </row>
    <row r="797" spans="3:3" x14ac:dyDescent="0.2">
      <c r="C797" s="121"/>
    </row>
    <row r="798" spans="3:3" x14ac:dyDescent="0.2">
      <c r="C798" s="121"/>
    </row>
    <row r="799" spans="3:3" x14ac:dyDescent="0.2">
      <c r="C799" s="121"/>
    </row>
    <row r="800" spans="3:3" x14ac:dyDescent="0.2">
      <c r="C800" s="121"/>
    </row>
    <row r="801" spans="3:3" x14ac:dyDescent="0.2">
      <c r="C801" s="121"/>
    </row>
    <row r="802" spans="3:3" x14ac:dyDescent="0.2">
      <c r="C802" s="121"/>
    </row>
    <row r="803" spans="3:3" x14ac:dyDescent="0.2">
      <c r="C803" s="121"/>
    </row>
    <row r="804" spans="3:3" x14ac:dyDescent="0.2">
      <c r="C804" s="121"/>
    </row>
    <row r="805" spans="3:3" x14ac:dyDescent="0.2">
      <c r="C805" s="121"/>
    </row>
    <row r="806" spans="3:3" x14ac:dyDescent="0.2">
      <c r="C806" s="121"/>
    </row>
    <row r="807" spans="3:3" x14ac:dyDescent="0.2">
      <c r="C807" s="121"/>
    </row>
    <row r="808" spans="3:3" x14ac:dyDescent="0.2">
      <c r="C808" s="121"/>
    </row>
    <row r="809" spans="3:3" x14ac:dyDescent="0.2">
      <c r="C809" s="121"/>
    </row>
    <row r="810" spans="3:3" x14ac:dyDescent="0.2">
      <c r="C810" s="121"/>
    </row>
    <row r="811" spans="3:3" x14ac:dyDescent="0.2">
      <c r="C811" s="121"/>
    </row>
    <row r="812" spans="3:3" x14ac:dyDescent="0.2">
      <c r="C812" s="121"/>
    </row>
    <row r="813" spans="3:3" x14ac:dyDescent="0.2">
      <c r="C813" s="121"/>
    </row>
    <row r="814" spans="3:3" x14ac:dyDescent="0.2">
      <c r="C814" s="121"/>
    </row>
    <row r="815" spans="3:3" x14ac:dyDescent="0.2">
      <c r="C815" s="121"/>
    </row>
    <row r="816" spans="3:3" x14ac:dyDescent="0.2">
      <c r="C816" s="121"/>
    </row>
    <row r="817" spans="3:3" x14ac:dyDescent="0.2">
      <c r="C817" s="121"/>
    </row>
    <row r="818" spans="3:3" x14ac:dyDescent="0.2">
      <c r="C818" s="121"/>
    </row>
    <row r="819" spans="3:3" x14ac:dyDescent="0.2">
      <c r="C819" s="121"/>
    </row>
    <row r="820" spans="3:3" x14ac:dyDescent="0.2">
      <c r="C820" s="121"/>
    </row>
    <row r="821" spans="3:3" x14ac:dyDescent="0.2">
      <c r="C821" s="121"/>
    </row>
    <row r="822" spans="3:3" x14ac:dyDescent="0.2">
      <c r="C822" s="121"/>
    </row>
    <row r="823" spans="3:3" x14ac:dyDescent="0.2">
      <c r="C823" s="121"/>
    </row>
    <row r="824" spans="3:3" x14ac:dyDescent="0.2">
      <c r="C824" s="121"/>
    </row>
    <row r="825" spans="3:3" x14ac:dyDescent="0.2">
      <c r="C825" s="121"/>
    </row>
    <row r="826" spans="3:3" x14ac:dyDescent="0.2">
      <c r="C826" s="121"/>
    </row>
    <row r="827" spans="3:3" x14ac:dyDescent="0.2">
      <c r="C827" s="121"/>
    </row>
    <row r="828" spans="3:3" x14ac:dyDescent="0.2">
      <c r="C828" s="121"/>
    </row>
    <row r="829" spans="3:3" x14ac:dyDescent="0.2">
      <c r="C829" s="121"/>
    </row>
    <row r="830" spans="3:3" x14ac:dyDescent="0.2">
      <c r="C830" s="121"/>
    </row>
    <row r="831" spans="3:3" x14ac:dyDescent="0.2">
      <c r="C831" s="121"/>
    </row>
    <row r="832" spans="3:3" x14ac:dyDescent="0.2">
      <c r="C832" s="121"/>
    </row>
    <row r="833" spans="3:3" x14ac:dyDescent="0.2">
      <c r="C833" s="121"/>
    </row>
    <row r="834" spans="3:3" x14ac:dyDescent="0.2">
      <c r="C834" s="121"/>
    </row>
    <row r="835" spans="3:3" x14ac:dyDescent="0.2">
      <c r="C835" s="121"/>
    </row>
    <row r="836" spans="3:3" x14ac:dyDescent="0.2">
      <c r="C836" s="121"/>
    </row>
    <row r="837" spans="3:3" x14ac:dyDescent="0.2">
      <c r="C837" s="121"/>
    </row>
    <row r="838" spans="3:3" x14ac:dyDescent="0.2">
      <c r="C838" s="121"/>
    </row>
    <row r="839" spans="3:3" x14ac:dyDescent="0.2">
      <c r="C839" s="121"/>
    </row>
    <row r="840" spans="3:3" x14ac:dyDescent="0.2">
      <c r="C840" s="121"/>
    </row>
    <row r="841" spans="3:3" x14ac:dyDescent="0.2">
      <c r="C841" s="121"/>
    </row>
    <row r="842" spans="3:3" x14ac:dyDescent="0.2">
      <c r="C842" s="121"/>
    </row>
    <row r="843" spans="3:3" x14ac:dyDescent="0.2">
      <c r="C843" s="121"/>
    </row>
    <row r="844" spans="3:3" x14ac:dyDescent="0.2">
      <c r="C844" s="121"/>
    </row>
    <row r="845" spans="3:3" x14ac:dyDescent="0.2">
      <c r="C845" s="121"/>
    </row>
    <row r="846" spans="3:3" x14ac:dyDescent="0.2">
      <c r="C846" s="121"/>
    </row>
    <row r="847" spans="3:3" x14ac:dyDescent="0.2">
      <c r="C847" s="121"/>
    </row>
    <row r="848" spans="3:3" x14ac:dyDescent="0.2">
      <c r="C848" s="121"/>
    </row>
    <row r="849" spans="3:3" x14ac:dyDescent="0.2">
      <c r="C849" s="121"/>
    </row>
    <row r="850" spans="3:3" x14ac:dyDescent="0.2">
      <c r="C850" s="121"/>
    </row>
    <row r="851" spans="3:3" x14ac:dyDescent="0.2">
      <c r="C851" s="121"/>
    </row>
    <row r="852" spans="3:3" x14ac:dyDescent="0.2">
      <c r="C852" s="121"/>
    </row>
    <row r="853" spans="3:3" x14ac:dyDescent="0.2">
      <c r="C853" s="121"/>
    </row>
    <row r="854" spans="3:3" x14ac:dyDescent="0.2">
      <c r="C854" s="121"/>
    </row>
    <row r="855" spans="3:3" x14ac:dyDescent="0.2">
      <c r="C855" s="121"/>
    </row>
    <row r="856" spans="3:3" x14ac:dyDescent="0.2">
      <c r="C856" s="121"/>
    </row>
    <row r="857" spans="3:3" x14ac:dyDescent="0.2">
      <c r="C857" s="121"/>
    </row>
    <row r="858" spans="3:3" x14ac:dyDescent="0.2">
      <c r="C858" s="121"/>
    </row>
    <row r="859" spans="3:3" x14ac:dyDescent="0.2">
      <c r="C859" s="121"/>
    </row>
    <row r="860" spans="3:3" x14ac:dyDescent="0.2">
      <c r="C860" s="121"/>
    </row>
    <row r="861" spans="3:3" x14ac:dyDescent="0.2">
      <c r="C861" s="121"/>
    </row>
    <row r="862" spans="3:3" x14ac:dyDescent="0.2">
      <c r="C862" s="121"/>
    </row>
    <row r="863" spans="3:3" x14ac:dyDescent="0.2">
      <c r="C863" s="121"/>
    </row>
    <row r="864" spans="3:3" x14ac:dyDescent="0.2">
      <c r="C864" s="121"/>
    </row>
    <row r="865" spans="3:3" x14ac:dyDescent="0.2">
      <c r="C865" s="121"/>
    </row>
    <row r="866" spans="3:3" x14ac:dyDescent="0.2">
      <c r="C866" s="121"/>
    </row>
    <row r="867" spans="3:3" x14ac:dyDescent="0.2">
      <c r="C867" s="121"/>
    </row>
    <row r="868" spans="3:3" x14ac:dyDescent="0.2">
      <c r="C868" s="121"/>
    </row>
    <row r="869" spans="3:3" x14ac:dyDescent="0.2">
      <c r="C869" s="121"/>
    </row>
    <row r="870" spans="3:3" x14ac:dyDescent="0.2">
      <c r="C870" s="121"/>
    </row>
    <row r="871" spans="3:3" x14ac:dyDescent="0.2">
      <c r="C871" s="121"/>
    </row>
    <row r="872" spans="3:3" x14ac:dyDescent="0.2">
      <c r="C872" s="121"/>
    </row>
    <row r="873" spans="3:3" x14ac:dyDescent="0.2">
      <c r="C873" s="121"/>
    </row>
    <row r="874" spans="3:3" x14ac:dyDescent="0.2">
      <c r="C874" s="121"/>
    </row>
    <row r="875" spans="3:3" x14ac:dyDescent="0.2">
      <c r="C875" s="121"/>
    </row>
    <row r="876" spans="3:3" x14ac:dyDescent="0.2">
      <c r="C876" s="121"/>
    </row>
    <row r="877" spans="3:3" x14ac:dyDescent="0.2">
      <c r="C877" s="121"/>
    </row>
    <row r="878" spans="3:3" x14ac:dyDescent="0.2">
      <c r="C878" s="121"/>
    </row>
    <row r="879" spans="3:3" x14ac:dyDescent="0.2">
      <c r="C879" s="121"/>
    </row>
    <row r="880" spans="3:3" x14ac:dyDescent="0.2">
      <c r="C880" s="121"/>
    </row>
    <row r="881" spans="3:3" x14ac:dyDescent="0.2">
      <c r="C881" s="121"/>
    </row>
    <row r="882" spans="3:3" x14ac:dyDescent="0.2">
      <c r="C882" s="121"/>
    </row>
    <row r="883" spans="3:3" x14ac:dyDescent="0.2">
      <c r="C883" s="121"/>
    </row>
    <row r="884" spans="3:3" x14ac:dyDescent="0.2">
      <c r="C884" s="121"/>
    </row>
    <row r="885" spans="3:3" x14ac:dyDescent="0.2">
      <c r="C885" s="121"/>
    </row>
    <row r="886" spans="3:3" x14ac:dyDescent="0.2">
      <c r="C886" s="121"/>
    </row>
    <row r="887" spans="3:3" x14ac:dyDescent="0.2">
      <c r="C887" s="121"/>
    </row>
    <row r="888" spans="3:3" x14ac:dyDescent="0.2">
      <c r="C888" s="121"/>
    </row>
    <row r="889" spans="3:3" x14ac:dyDescent="0.2">
      <c r="C889" s="121"/>
    </row>
    <row r="890" spans="3:3" x14ac:dyDescent="0.2">
      <c r="C890" s="121"/>
    </row>
    <row r="891" spans="3:3" x14ac:dyDescent="0.2">
      <c r="C891" s="121"/>
    </row>
    <row r="892" spans="3:3" x14ac:dyDescent="0.2">
      <c r="C892" s="121"/>
    </row>
    <row r="893" spans="3:3" x14ac:dyDescent="0.2">
      <c r="C893" s="121"/>
    </row>
    <row r="894" spans="3:3" x14ac:dyDescent="0.2">
      <c r="C894" s="121"/>
    </row>
    <row r="895" spans="3:3" x14ac:dyDescent="0.2">
      <c r="C895" s="121"/>
    </row>
    <row r="896" spans="3:3" x14ac:dyDescent="0.2">
      <c r="C896" s="121"/>
    </row>
    <row r="897" spans="3:3" x14ac:dyDescent="0.2">
      <c r="C897" s="121"/>
    </row>
    <row r="898" spans="3:3" x14ac:dyDescent="0.2">
      <c r="C898" s="121"/>
    </row>
    <row r="899" spans="3:3" x14ac:dyDescent="0.2">
      <c r="C899" s="121"/>
    </row>
    <row r="900" spans="3:3" x14ac:dyDescent="0.2">
      <c r="C900" s="121"/>
    </row>
    <row r="901" spans="3:3" x14ac:dyDescent="0.2">
      <c r="C901" s="121"/>
    </row>
    <row r="902" spans="3:3" x14ac:dyDescent="0.2">
      <c r="C902" s="121"/>
    </row>
    <row r="903" spans="3:3" x14ac:dyDescent="0.2">
      <c r="C903" s="121"/>
    </row>
    <row r="904" spans="3:3" x14ac:dyDescent="0.2">
      <c r="C904" s="121"/>
    </row>
    <row r="905" spans="3:3" x14ac:dyDescent="0.2">
      <c r="C905" s="121"/>
    </row>
    <row r="906" spans="3:3" x14ac:dyDescent="0.2">
      <c r="C906" s="121"/>
    </row>
    <row r="907" spans="3:3" x14ac:dyDescent="0.2">
      <c r="C907" s="121"/>
    </row>
    <row r="908" spans="3:3" x14ac:dyDescent="0.2">
      <c r="C908" s="121"/>
    </row>
    <row r="909" spans="3:3" x14ac:dyDescent="0.2">
      <c r="C909" s="121"/>
    </row>
    <row r="910" spans="3:3" x14ac:dyDescent="0.2">
      <c r="C910" s="121"/>
    </row>
    <row r="911" spans="3:3" x14ac:dyDescent="0.2">
      <c r="C911" s="121"/>
    </row>
    <row r="912" spans="3:3" x14ac:dyDescent="0.2">
      <c r="C912" s="121"/>
    </row>
    <row r="913" spans="3:3" x14ac:dyDescent="0.2">
      <c r="C913" s="121"/>
    </row>
    <row r="914" spans="3:3" x14ac:dyDescent="0.2">
      <c r="C914" s="121"/>
    </row>
    <row r="915" spans="3:3" x14ac:dyDescent="0.2">
      <c r="C915" s="121"/>
    </row>
    <row r="916" spans="3:3" x14ac:dyDescent="0.2">
      <c r="C916" s="121"/>
    </row>
    <row r="917" spans="3:3" x14ac:dyDescent="0.2">
      <c r="C917" s="121"/>
    </row>
    <row r="918" spans="3:3" x14ac:dyDescent="0.2">
      <c r="C918" s="121"/>
    </row>
    <row r="919" spans="3:3" x14ac:dyDescent="0.2">
      <c r="C919" s="121"/>
    </row>
    <row r="920" spans="3:3" x14ac:dyDescent="0.2">
      <c r="C920" s="121"/>
    </row>
    <row r="921" spans="3:3" x14ac:dyDescent="0.2">
      <c r="C921" s="121"/>
    </row>
    <row r="922" spans="3:3" x14ac:dyDescent="0.2">
      <c r="C922" s="121"/>
    </row>
    <row r="923" spans="3:3" x14ac:dyDescent="0.2">
      <c r="C923" s="121"/>
    </row>
    <row r="924" spans="3:3" x14ac:dyDescent="0.2">
      <c r="C924" s="121"/>
    </row>
    <row r="925" spans="3:3" x14ac:dyDescent="0.2">
      <c r="C925" s="121"/>
    </row>
    <row r="926" spans="3:3" x14ac:dyDescent="0.2">
      <c r="C926" s="121"/>
    </row>
    <row r="927" spans="3:3" x14ac:dyDescent="0.2">
      <c r="C927" s="121"/>
    </row>
    <row r="928" spans="3:3" x14ac:dyDescent="0.2">
      <c r="C928" s="121"/>
    </row>
    <row r="929" spans="3:3" x14ac:dyDescent="0.2">
      <c r="C929" s="121"/>
    </row>
    <row r="930" spans="3:3" x14ac:dyDescent="0.2">
      <c r="C930" s="121"/>
    </row>
    <row r="931" spans="3:3" x14ac:dyDescent="0.2">
      <c r="C931" s="121"/>
    </row>
    <row r="932" spans="3:3" x14ac:dyDescent="0.2">
      <c r="C932" s="121"/>
    </row>
    <row r="933" spans="3:3" x14ac:dyDescent="0.2">
      <c r="C933" s="121"/>
    </row>
    <row r="934" spans="3:3" x14ac:dyDescent="0.2">
      <c r="C934" s="121"/>
    </row>
    <row r="935" spans="3:3" x14ac:dyDescent="0.2">
      <c r="C935" s="121"/>
    </row>
    <row r="936" spans="3:3" x14ac:dyDescent="0.2">
      <c r="C936" s="121"/>
    </row>
    <row r="937" spans="3:3" x14ac:dyDescent="0.2">
      <c r="C937" s="121"/>
    </row>
    <row r="938" spans="3:3" x14ac:dyDescent="0.2">
      <c r="C938" s="121"/>
    </row>
    <row r="939" spans="3:3" x14ac:dyDescent="0.2">
      <c r="C939" s="121"/>
    </row>
    <row r="940" spans="3:3" x14ac:dyDescent="0.2">
      <c r="C940" s="121"/>
    </row>
    <row r="941" spans="3:3" x14ac:dyDescent="0.2">
      <c r="C941" s="121"/>
    </row>
    <row r="942" spans="3:3" x14ac:dyDescent="0.2">
      <c r="C942" s="121"/>
    </row>
    <row r="943" spans="3:3" x14ac:dyDescent="0.2">
      <c r="C943" s="121"/>
    </row>
    <row r="944" spans="3:3" x14ac:dyDescent="0.2">
      <c r="C944" s="121"/>
    </row>
    <row r="945" spans="3:3" x14ac:dyDescent="0.2">
      <c r="C945" s="121"/>
    </row>
    <row r="946" spans="3:3" x14ac:dyDescent="0.2">
      <c r="C946" s="121"/>
    </row>
    <row r="947" spans="3:3" x14ac:dyDescent="0.2">
      <c r="C947" s="121"/>
    </row>
    <row r="948" spans="3:3" x14ac:dyDescent="0.2">
      <c r="C948" s="121"/>
    </row>
    <row r="949" spans="3:3" x14ac:dyDescent="0.2">
      <c r="C949" s="121"/>
    </row>
    <row r="950" spans="3:3" x14ac:dyDescent="0.2">
      <c r="C950" s="121"/>
    </row>
    <row r="951" spans="3:3" x14ac:dyDescent="0.2">
      <c r="C951" s="121"/>
    </row>
    <row r="952" spans="3:3" x14ac:dyDescent="0.2">
      <c r="C952" s="121"/>
    </row>
    <row r="953" spans="3:3" x14ac:dyDescent="0.2">
      <c r="C953" s="121"/>
    </row>
    <row r="954" spans="3:3" x14ac:dyDescent="0.2">
      <c r="C954" s="121"/>
    </row>
    <row r="955" spans="3:3" x14ac:dyDescent="0.2">
      <c r="C955" s="121"/>
    </row>
    <row r="956" spans="3:3" x14ac:dyDescent="0.2">
      <c r="C956" s="121"/>
    </row>
    <row r="957" spans="3:3" x14ac:dyDescent="0.2">
      <c r="C957" s="121"/>
    </row>
    <row r="958" spans="3:3" x14ac:dyDescent="0.2">
      <c r="C958" s="121"/>
    </row>
    <row r="959" spans="3:3" x14ac:dyDescent="0.2">
      <c r="C959" s="121"/>
    </row>
    <row r="960" spans="3:3" x14ac:dyDescent="0.2">
      <c r="C960" s="121"/>
    </row>
    <row r="961" spans="3:3" x14ac:dyDescent="0.2">
      <c r="C961" s="121"/>
    </row>
    <row r="962" spans="3:3" x14ac:dyDescent="0.2">
      <c r="C962" s="121"/>
    </row>
    <row r="963" spans="3:3" x14ac:dyDescent="0.2">
      <c r="C963" s="121"/>
    </row>
    <row r="964" spans="3:3" x14ac:dyDescent="0.2">
      <c r="C964" s="121"/>
    </row>
    <row r="965" spans="3:3" x14ac:dyDescent="0.2">
      <c r="C965" s="121"/>
    </row>
    <row r="966" spans="3:3" x14ac:dyDescent="0.2">
      <c r="C966" s="121"/>
    </row>
    <row r="967" spans="3:3" x14ac:dyDescent="0.2">
      <c r="C967" s="121"/>
    </row>
    <row r="968" spans="3:3" x14ac:dyDescent="0.2">
      <c r="C968" s="121"/>
    </row>
    <row r="969" spans="3:3" x14ac:dyDescent="0.2">
      <c r="C969" s="121"/>
    </row>
    <row r="970" spans="3:3" x14ac:dyDescent="0.2">
      <c r="C970" s="121"/>
    </row>
    <row r="971" spans="3:3" x14ac:dyDescent="0.2">
      <c r="C971" s="121"/>
    </row>
    <row r="972" spans="3:3" x14ac:dyDescent="0.2">
      <c r="C972" s="121"/>
    </row>
    <row r="973" spans="3:3" x14ac:dyDescent="0.2">
      <c r="C973" s="121"/>
    </row>
    <row r="974" spans="3:3" x14ac:dyDescent="0.2">
      <c r="C974" s="121"/>
    </row>
    <row r="975" spans="3:3" x14ac:dyDescent="0.2">
      <c r="C975" s="121"/>
    </row>
    <row r="976" spans="3:3" x14ac:dyDescent="0.2">
      <c r="C976" s="121"/>
    </row>
    <row r="977" spans="3:3" x14ac:dyDescent="0.2">
      <c r="C977" s="121"/>
    </row>
    <row r="978" spans="3:3" x14ac:dyDescent="0.2">
      <c r="C978" s="121"/>
    </row>
    <row r="979" spans="3:3" x14ac:dyDescent="0.2">
      <c r="C979" s="121"/>
    </row>
    <row r="980" spans="3:3" x14ac:dyDescent="0.2">
      <c r="C980" s="121"/>
    </row>
    <row r="981" spans="3:3" x14ac:dyDescent="0.2">
      <c r="C981" s="12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2:A181"/>
  <sheetViews>
    <sheetView workbookViewId="0"/>
  </sheetViews>
  <sheetFormatPr baseColWidth="10" defaultColWidth="14.5" defaultRowHeight="15" customHeight="1" x14ac:dyDescent="0.2"/>
  <sheetData>
    <row r="2" spans="1:1" x14ac:dyDescent="0.2">
      <c r="A2" s="2" t="s">
        <v>1811</v>
      </c>
    </row>
    <row r="3" spans="1:1" x14ac:dyDescent="0.2">
      <c r="A3" s="2" t="s">
        <v>1812</v>
      </c>
    </row>
    <row r="4" spans="1:1" x14ac:dyDescent="0.2">
      <c r="A4" s="2" t="s">
        <v>1813</v>
      </c>
    </row>
    <row r="5" spans="1:1" x14ac:dyDescent="0.2">
      <c r="A5" s="2" t="s">
        <v>1814</v>
      </c>
    </row>
    <row r="6" spans="1:1" x14ac:dyDescent="0.2">
      <c r="A6" s="72">
        <v>15000000</v>
      </c>
    </row>
    <row r="7" spans="1:1" x14ac:dyDescent="0.2">
      <c r="A7" s="2" t="s">
        <v>1815</v>
      </c>
    </row>
    <row r="8" spans="1:1" x14ac:dyDescent="0.2">
      <c r="A8" s="2" t="s">
        <v>1816</v>
      </c>
    </row>
    <row r="9" spans="1:1" x14ac:dyDescent="0.2">
      <c r="A9" s="72">
        <v>15000000</v>
      </c>
    </row>
    <row r="10" spans="1:1" x14ac:dyDescent="0.2">
      <c r="A10" s="2" t="s">
        <v>1817</v>
      </c>
    </row>
    <row r="11" spans="1:1" x14ac:dyDescent="0.2">
      <c r="A11" s="2" t="s">
        <v>1818</v>
      </c>
    </row>
    <row r="12" spans="1:1" x14ac:dyDescent="0.2">
      <c r="A12" s="2" t="s">
        <v>1819</v>
      </c>
    </row>
    <row r="13" spans="1:1" x14ac:dyDescent="0.2">
      <c r="A13" s="72">
        <v>15000000</v>
      </c>
    </row>
    <row r="14" spans="1:1" x14ac:dyDescent="0.2">
      <c r="A14" s="2" t="s">
        <v>1820</v>
      </c>
    </row>
    <row r="15" spans="1:1" x14ac:dyDescent="0.2">
      <c r="A15" s="2" t="s">
        <v>1821</v>
      </c>
    </row>
    <row r="16" spans="1:1" x14ac:dyDescent="0.2">
      <c r="A16" s="2" t="s">
        <v>1822</v>
      </c>
    </row>
    <row r="17" spans="1:1" x14ac:dyDescent="0.2">
      <c r="A17" s="2" t="s">
        <v>1823</v>
      </c>
    </row>
    <row r="18" spans="1:1" x14ac:dyDescent="0.2">
      <c r="A18" s="72">
        <v>10000000</v>
      </c>
    </row>
    <row r="19" spans="1:1" x14ac:dyDescent="0.2">
      <c r="A19" s="2" t="s">
        <v>1824</v>
      </c>
    </row>
    <row r="20" spans="1:1" x14ac:dyDescent="0.2">
      <c r="A20" s="2" t="s">
        <v>1825</v>
      </c>
    </row>
    <row r="21" spans="1:1" x14ac:dyDescent="0.2">
      <c r="A21" s="72">
        <v>10000000</v>
      </c>
    </row>
    <row r="22" spans="1:1" x14ac:dyDescent="0.2">
      <c r="A22" s="2" t="s">
        <v>1826</v>
      </c>
    </row>
    <row r="23" spans="1:1" x14ac:dyDescent="0.2">
      <c r="A23" s="2" t="s">
        <v>1827</v>
      </c>
    </row>
    <row r="24" spans="1:1" x14ac:dyDescent="0.2">
      <c r="A24" s="72">
        <v>50000000</v>
      </c>
    </row>
    <row r="25" spans="1:1" x14ac:dyDescent="0.2">
      <c r="A25" s="2" t="s">
        <v>1828</v>
      </c>
    </row>
    <row r="26" spans="1:1" x14ac:dyDescent="0.2">
      <c r="A26" s="2" t="s">
        <v>1829</v>
      </c>
    </row>
    <row r="27" spans="1:1" x14ac:dyDescent="0.2">
      <c r="A27" s="72">
        <v>50000000</v>
      </c>
    </row>
    <row r="28" spans="1:1" x14ac:dyDescent="0.2">
      <c r="A28" s="72" t="s">
        <v>1830</v>
      </c>
    </row>
    <row r="29" spans="1:1" x14ac:dyDescent="0.2">
      <c r="A29" s="2" t="s">
        <v>1831</v>
      </c>
    </row>
    <row r="30" spans="1:1" x14ac:dyDescent="0.2">
      <c r="A30" s="72">
        <v>50000000</v>
      </c>
    </row>
    <row r="31" spans="1:1" x14ac:dyDescent="0.2">
      <c r="A31" s="2" t="s">
        <v>1832</v>
      </c>
    </row>
    <row r="32" spans="1:1" x14ac:dyDescent="0.2">
      <c r="A32" s="72" t="s">
        <v>1833</v>
      </c>
    </row>
    <row r="33" spans="1:1" x14ac:dyDescent="0.2">
      <c r="A33" s="2" t="s">
        <v>1834</v>
      </c>
    </row>
    <row r="34" spans="1:1" x14ac:dyDescent="0.2">
      <c r="A34" s="2" t="s">
        <v>1835</v>
      </c>
    </row>
    <row r="35" spans="1:1" x14ac:dyDescent="0.2">
      <c r="A35" s="72" t="s">
        <v>1836</v>
      </c>
    </row>
    <row r="36" spans="1:1" x14ac:dyDescent="0.2">
      <c r="A36" s="2" t="s">
        <v>1837</v>
      </c>
    </row>
    <row r="37" spans="1:1" x14ac:dyDescent="0.2">
      <c r="A37" s="2" t="s">
        <v>1838</v>
      </c>
    </row>
    <row r="38" spans="1:1" x14ac:dyDescent="0.2">
      <c r="A38" s="72">
        <v>50000000</v>
      </c>
    </row>
    <row r="39" spans="1:1" x14ac:dyDescent="0.2">
      <c r="A39" s="2" t="s">
        <v>1839</v>
      </c>
    </row>
    <row r="40" spans="1:1" x14ac:dyDescent="0.2">
      <c r="A40" s="2" t="s">
        <v>1840</v>
      </c>
    </row>
    <row r="41" spans="1:1" x14ac:dyDescent="0.2">
      <c r="A41" s="72" t="s">
        <v>1841</v>
      </c>
    </row>
    <row r="42" spans="1:1" x14ac:dyDescent="0.2">
      <c r="A42" s="2" t="s">
        <v>1842</v>
      </c>
    </row>
    <row r="43" spans="1:1" x14ac:dyDescent="0.2">
      <c r="A43" s="2" t="s">
        <v>1843</v>
      </c>
    </row>
    <row r="44" spans="1:1" x14ac:dyDescent="0.2">
      <c r="A44" s="2" t="s">
        <v>1844</v>
      </c>
    </row>
    <row r="45" spans="1:1" x14ac:dyDescent="0.2">
      <c r="A45" s="2" t="s">
        <v>1845</v>
      </c>
    </row>
    <row r="46" spans="1:1" x14ac:dyDescent="0.2">
      <c r="A46" s="72" t="s">
        <v>1846</v>
      </c>
    </row>
    <row r="47" spans="1:1" x14ac:dyDescent="0.2">
      <c r="A47" s="2" t="s">
        <v>1847</v>
      </c>
    </row>
    <row r="48" spans="1:1" x14ac:dyDescent="0.2">
      <c r="A48" s="2" t="s">
        <v>1848</v>
      </c>
    </row>
    <row r="49" spans="1:1" x14ac:dyDescent="0.2">
      <c r="A49" s="2" t="s">
        <v>1849</v>
      </c>
    </row>
    <row r="50" spans="1:1" x14ac:dyDescent="0.2">
      <c r="A50" s="2" t="s">
        <v>1850</v>
      </c>
    </row>
    <row r="51" spans="1:1" x14ac:dyDescent="0.2">
      <c r="A51" s="72" t="s">
        <v>1851</v>
      </c>
    </row>
    <row r="52" spans="1:1" x14ac:dyDescent="0.2">
      <c r="A52" s="2" t="s">
        <v>1852</v>
      </c>
    </row>
    <row r="53" spans="1:1" x14ac:dyDescent="0.2">
      <c r="A53" s="2" t="s">
        <v>1853</v>
      </c>
    </row>
    <row r="54" spans="1:1" x14ac:dyDescent="0.2">
      <c r="A54" s="72" t="s">
        <v>1854</v>
      </c>
    </row>
    <row r="55" spans="1:1" x14ac:dyDescent="0.2">
      <c r="A55" s="2" t="s">
        <v>1855</v>
      </c>
    </row>
    <row r="56" spans="1:1" x14ac:dyDescent="0.2">
      <c r="A56" s="72">
        <v>10000000</v>
      </c>
    </row>
    <row r="57" spans="1:1" x14ac:dyDescent="0.2">
      <c r="A57" s="72" t="s">
        <v>1856</v>
      </c>
    </row>
    <row r="58" spans="1:1" x14ac:dyDescent="0.2">
      <c r="A58" s="2" t="s">
        <v>1857</v>
      </c>
    </row>
    <row r="59" spans="1:1" x14ac:dyDescent="0.2">
      <c r="A59" s="2" t="s">
        <v>1858</v>
      </c>
    </row>
    <row r="60" spans="1:1" x14ac:dyDescent="0.2">
      <c r="A60" s="2" t="s">
        <v>1859</v>
      </c>
    </row>
    <row r="61" spans="1:1" x14ac:dyDescent="0.2">
      <c r="A61" s="72">
        <v>15000000</v>
      </c>
    </row>
    <row r="62" spans="1:1" x14ac:dyDescent="0.2">
      <c r="A62" s="2" t="s">
        <v>1860</v>
      </c>
    </row>
    <row r="63" spans="1:1" x14ac:dyDescent="0.2">
      <c r="A63" s="72" t="s">
        <v>1861</v>
      </c>
    </row>
    <row r="64" spans="1:1" x14ac:dyDescent="0.2">
      <c r="A64" s="2" t="s">
        <v>1862</v>
      </c>
    </row>
    <row r="65" spans="1:1" x14ac:dyDescent="0.2">
      <c r="A65" s="2" t="s">
        <v>1863</v>
      </c>
    </row>
    <row r="66" spans="1:1" x14ac:dyDescent="0.2">
      <c r="A66" s="72" t="s">
        <v>1864</v>
      </c>
    </row>
    <row r="67" spans="1:1" x14ac:dyDescent="0.2">
      <c r="A67" s="2" t="s">
        <v>1865</v>
      </c>
    </row>
    <row r="68" spans="1:1" x14ac:dyDescent="0.2">
      <c r="A68" s="72">
        <v>50000000</v>
      </c>
    </row>
    <row r="69" spans="1:1" x14ac:dyDescent="0.2">
      <c r="A69" s="72" t="s">
        <v>1866</v>
      </c>
    </row>
    <row r="70" spans="1:1" x14ac:dyDescent="0.2">
      <c r="A70" s="2" t="s">
        <v>1867</v>
      </c>
    </row>
    <row r="71" spans="1:1" x14ac:dyDescent="0.2">
      <c r="A71" s="2" t="s">
        <v>1261</v>
      </c>
    </row>
    <row r="72" spans="1:1" x14ac:dyDescent="0.2">
      <c r="A72" s="72">
        <v>50000000</v>
      </c>
    </row>
    <row r="73" spans="1:1" x14ac:dyDescent="0.2">
      <c r="A73" s="2" t="s">
        <v>1868</v>
      </c>
    </row>
    <row r="74" spans="1:1" x14ac:dyDescent="0.2">
      <c r="A74" s="72" t="s">
        <v>1869</v>
      </c>
    </row>
    <row r="75" spans="1:1" x14ac:dyDescent="0.2">
      <c r="A75" s="72">
        <v>50000000</v>
      </c>
    </row>
    <row r="76" spans="1:1" x14ac:dyDescent="0.2">
      <c r="A76" s="2" t="s">
        <v>1864</v>
      </c>
    </row>
    <row r="77" spans="1:1" x14ac:dyDescent="0.2">
      <c r="A77" s="72" t="s">
        <v>1870</v>
      </c>
    </row>
    <row r="78" spans="1:1" x14ac:dyDescent="0.2">
      <c r="A78" s="72">
        <v>50000000</v>
      </c>
    </row>
    <row r="79" spans="1:1" x14ac:dyDescent="0.2">
      <c r="A79" s="2" t="s">
        <v>1864</v>
      </c>
    </row>
    <row r="80" spans="1:1" x14ac:dyDescent="0.2">
      <c r="A80" s="72" t="s">
        <v>1871</v>
      </c>
    </row>
    <row r="81" spans="1:1" x14ac:dyDescent="0.2">
      <c r="A81" s="72">
        <v>25752000</v>
      </c>
    </row>
    <row r="82" spans="1:1" x14ac:dyDescent="0.2">
      <c r="A82" s="2" t="s">
        <v>1872</v>
      </c>
    </row>
    <row r="83" spans="1:1" x14ac:dyDescent="0.2">
      <c r="A83" s="72" t="s">
        <v>1873</v>
      </c>
    </row>
    <row r="84" spans="1:1" x14ac:dyDescent="0.2">
      <c r="A84" s="2" t="s">
        <v>1874</v>
      </c>
    </row>
    <row r="85" spans="1:1" x14ac:dyDescent="0.2">
      <c r="A85" s="2" t="s">
        <v>1875</v>
      </c>
    </row>
    <row r="86" spans="1:1" x14ac:dyDescent="0.2">
      <c r="A86" s="72">
        <v>10000000</v>
      </c>
    </row>
    <row r="87" spans="1:1" x14ac:dyDescent="0.2">
      <c r="A87" s="72" t="s">
        <v>1876</v>
      </c>
    </row>
    <row r="88" spans="1:1" x14ac:dyDescent="0.2">
      <c r="A88" s="2" t="s">
        <v>1877</v>
      </c>
    </row>
    <row r="89" spans="1:1" x14ac:dyDescent="0.2">
      <c r="A89" s="2" t="s">
        <v>1878</v>
      </c>
    </row>
    <row r="90" spans="1:1" x14ac:dyDescent="0.2">
      <c r="A90" s="2" t="s">
        <v>1879</v>
      </c>
    </row>
    <row r="91" spans="1:1" x14ac:dyDescent="0.2">
      <c r="A91" s="72">
        <v>50000000</v>
      </c>
    </row>
    <row r="92" spans="1:1" x14ac:dyDescent="0.2">
      <c r="A92" s="2" t="s">
        <v>1880</v>
      </c>
    </row>
    <row r="93" spans="1:1" x14ac:dyDescent="0.2">
      <c r="A93" s="72" t="s">
        <v>1881</v>
      </c>
    </row>
    <row r="94" spans="1:1" x14ac:dyDescent="0.2">
      <c r="A94" s="72">
        <v>41836000</v>
      </c>
    </row>
    <row r="95" spans="1:1" x14ac:dyDescent="0.2">
      <c r="A95" s="2" t="s">
        <v>1882</v>
      </c>
    </row>
    <row r="96" spans="1:1" x14ac:dyDescent="0.2">
      <c r="A96" s="72" t="s">
        <v>1262</v>
      </c>
    </row>
    <row r="97" spans="1:1" x14ac:dyDescent="0.2">
      <c r="A97" s="72">
        <v>50000000</v>
      </c>
    </row>
    <row r="98" spans="1:1" x14ac:dyDescent="0.2">
      <c r="A98" s="2" t="s">
        <v>1883</v>
      </c>
    </row>
    <row r="99" spans="1:1" x14ac:dyDescent="0.2">
      <c r="A99" s="72" t="s">
        <v>1884</v>
      </c>
    </row>
    <row r="100" spans="1:1" x14ac:dyDescent="0.2">
      <c r="A100" s="2" t="s">
        <v>1885</v>
      </c>
    </row>
    <row r="101" spans="1:1" x14ac:dyDescent="0.2">
      <c r="A101" s="2" t="s">
        <v>1886</v>
      </c>
    </row>
    <row r="102" spans="1:1" x14ac:dyDescent="0.2">
      <c r="A102" s="2" t="s">
        <v>1887</v>
      </c>
    </row>
    <row r="103" spans="1:1" x14ac:dyDescent="0.2">
      <c r="A103" s="72">
        <v>10000000</v>
      </c>
    </row>
    <row r="104" spans="1:1" x14ac:dyDescent="0.2">
      <c r="A104" s="2" t="s">
        <v>1888</v>
      </c>
    </row>
    <row r="105" spans="1:1" x14ac:dyDescent="0.2">
      <c r="A105" s="2" t="s">
        <v>1262</v>
      </c>
    </row>
    <row r="106" spans="1:1" x14ac:dyDescent="0.2">
      <c r="A106" s="72">
        <v>10000000</v>
      </c>
    </row>
    <row r="107" spans="1:1" x14ac:dyDescent="0.2">
      <c r="A107" s="2" t="s">
        <v>1889</v>
      </c>
    </row>
    <row r="108" spans="1:1" x14ac:dyDescent="0.2">
      <c r="A108" s="2" t="s">
        <v>1890</v>
      </c>
    </row>
    <row r="109" spans="1:1" x14ac:dyDescent="0.2">
      <c r="A109" s="72">
        <v>10000000</v>
      </c>
    </row>
    <row r="110" spans="1:1" x14ac:dyDescent="0.2">
      <c r="A110" s="2" t="s">
        <v>1891</v>
      </c>
    </row>
    <row r="111" spans="1:1" x14ac:dyDescent="0.2">
      <c r="A111" s="2" t="s">
        <v>1892</v>
      </c>
    </row>
    <row r="112" spans="1:1" x14ac:dyDescent="0.2">
      <c r="A112" s="72" t="s">
        <v>1893</v>
      </c>
    </row>
    <row r="113" spans="1:1" x14ac:dyDescent="0.2">
      <c r="A113" s="2" t="s">
        <v>1894</v>
      </c>
    </row>
    <row r="114" spans="1:1" x14ac:dyDescent="0.2">
      <c r="A114" s="72">
        <v>50000000</v>
      </c>
    </row>
    <row r="115" spans="1:1" x14ac:dyDescent="0.2">
      <c r="A115" s="2" t="s">
        <v>1895</v>
      </c>
    </row>
    <row r="116" spans="1:1" x14ac:dyDescent="0.2">
      <c r="A116" s="72" t="s">
        <v>1896</v>
      </c>
    </row>
    <row r="117" spans="1:1" x14ac:dyDescent="0.2">
      <c r="A117" s="72">
        <v>15000000</v>
      </c>
    </row>
    <row r="118" spans="1:1" x14ac:dyDescent="0.2">
      <c r="A118" s="2" t="s">
        <v>1897</v>
      </c>
    </row>
    <row r="119" spans="1:1" x14ac:dyDescent="0.2">
      <c r="A119" s="2" t="s">
        <v>1898</v>
      </c>
    </row>
    <row r="120" spans="1:1" x14ac:dyDescent="0.2">
      <c r="A120" s="72">
        <v>15000000</v>
      </c>
    </row>
    <row r="121" spans="1:1" x14ac:dyDescent="0.2">
      <c r="A121" s="72" t="s">
        <v>1899</v>
      </c>
    </row>
    <row r="122" spans="1:1" x14ac:dyDescent="0.2">
      <c r="A122" s="2" t="s">
        <v>1263</v>
      </c>
    </row>
    <row r="123" spans="1:1" x14ac:dyDescent="0.2">
      <c r="A123" s="72">
        <v>15000000</v>
      </c>
    </row>
    <row r="124" spans="1:1" x14ac:dyDescent="0.2">
      <c r="A124" s="72" t="s">
        <v>1900</v>
      </c>
    </row>
    <row r="125" spans="1:1" x14ac:dyDescent="0.2">
      <c r="A125" s="2" t="s">
        <v>1901</v>
      </c>
    </row>
    <row r="126" spans="1:1" x14ac:dyDescent="0.2">
      <c r="A126" s="2" t="s">
        <v>1902</v>
      </c>
    </row>
    <row r="127" spans="1:1" x14ac:dyDescent="0.2">
      <c r="A127" s="72">
        <v>30000000</v>
      </c>
    </row>
    <row r="128" spans="1:1" x14ac:dyDescent="0.2">
      <c r="A128" s="2" t="s">
        <v>1903</v>
      </c>
    </row>
    <row r="129" spans="1:1" x14ac:dyDescent="0.2">
      <c r="A129" s="2" t="s">
        <v>1904</v>
      </c>
    </row>
    <row r="130" spans="1:1" x14ac:dyDescent="0.2">
      <c r="A130" s="72" t="s">
        <v>1905</v>
      </c>
    </row>
    <row r="131" spans="1:1" x14ac:dyDescent="0.2">
      <c r="A131" s="2" t="s">
        <v>1906</v>
      </c>
    </row>
    <row r="132" spans="1:1" x14ac:dyDescent="0.2">
      <c r="A132" s="2" t="s">
        <v>1907</v>
      </c>
    </row>
    <row r="133" spans="1:1" x14ac:dyDescent="0.2">
      <c r="A133" s="72">
        <v>50000000</v>
      </c>
    </row>
    <row r="134" spans="1:1" x14ac:dyDescent="0.2">
      <c r="A134" s="2" t="s">
        <v>1908</v>
      </c>
    </row>
    <row r="135" spans="1:1" x14ac:dyDescent="0.2">
      <c r="A135" s="2" t="s">
        <v>1263</v>
      </c>
    </row>
    <row r="136" spans="1:1" x14ac:dyDescent="0.2">
      <c r="A136" s="72">
        <v>25000000</v>
      </c>
    </row>
    <row r="137" spans="1:1" x14ac:dyDescent="0.2">
      <c r="A137" s="2" t="s">
        <v>1909</v>
      </c>
    </row>
    <row r="138" spans="1:1" x14ac:dyDescent="0.2">
      <c r="A138" s="2" t="s">
        <v>1910</v>
      </c>
    </row>
    <row r="139" spans="1:1" x14ac:dyDescent="0.2">
      <c r="A139" s="72">
        <v>50000000</v>
      </c>
    </row>
    <row r="140" spans="1:1" x14ac:dyDescent="0.2">
      <c r="A140" s="2" t="s">
        <v>1911</v>
      </c>
    </row>
    <row r="141" spans="1:1" x14ac:dyDescent="0.2">
      <c r="A141" s="2" t="s">
        <v>1912</v>
      </c>
    </row>
    <row r="142" spans="1:1" x14ac:dyDescent="0.2">
      <c r="A142" s="2" t="s">
        <v>1913</v>
      </c>
    </row>
    <row r="143" spans="1:1" x14ac:dyDescent="0.2">
      <c r="A143" s="72">
        <v>15000000</v>
      </c>
    </row>
    <row r="144" spans="1:1" x14ac:dyDescent="0.2">
      <c r="A144" s="2" t="s">
        <v>1914</v>
      </c>
    </row>
    <row r="145" spans="1:1" x14ac:dyDescent="0.2">
      <c r="A145" s="2" t="s">
        <v>1913</v>
      </c>
    </row>
    <row r="146" spans="1:1" x14ac:dyDescent="0.2">
      <c r="A146" s="72">
        <v>15000000</v>
      </c>
    </row>
    <row r="147" spans="1:1" x14ac:dyDescent="0.2">
      <c r="A147" s="2" t="s">
        <v>1915</v>
      </c>
    </row>
    <row r="148" spans="1:1" x14ac:dyDescent="0.2">
      <c r="A148" s="2" t="s">
        <v>1264</v>
      </c>
    </row>
    <row r="149" spans="1:1" x14ac:dyDescent="0.2">
      <c r="A149" s="72">
        <v>50000000</v>
      </c>
    </row>
    <row r="150" spans="1:1" x14ac:dyDescent="0.2">
      <c r="A150" s="2" t="s">
        <v>1916</v>
      </c>
    </row>
    <row r="151" spans="1:1" x14ac:dyDescent="0.2">
      <c r="A151" s="2" t="s">
        <v>1913</v>
      </c>
    </row>
    <row r="152" spans="1:1" x14ac:dyDescent="0.2">
      <c r="A152" s="72">
        <v>50000000</v>
      </c>
    </row>
    <row r="153" spans="1:1" x14ac:dyDescent="0.2">
      <c r="A153" s="2" t="s">
        <v>1917</v>
      </c>
    </row>
    <row r="154" spans="1:1" x14ac:dyDescent="0.2">
      <c r="A154" s="2" t="s">
        <v>1918</v>
      </c>
    </row>
    <row r="155" spans="1:1" x14ac:dyDescent="0.2">
      <c r="A155" s="2" t="s">
        <v>1919</v>
      </c>
    </row>
    <row r="156" spans="1:1" x14ac:dyDescent="0.2">
      <c r="A156" s="72">
        <v>15000000</v>
      </c>
    </row>
    <row r="157" spans="1:1" x14ac:dyDescent="0.2">
      <c r="A157" s="2" t="s">
        <v>1920</v>
      </c>
    </row>
    <row r="158" spans="1:1" x14ac:dyDescent="0.2">
      <c r="A158" s="2" t="s">
        <v>1921</v>
      </c>
    </row>
    <row r="159" spans="1:1" x14ac:dyDescent="0.2">
      <c r="A159" s="2" t="s">
        <v>1922</v>
      </c>
    </row>
    <row r="160" spans="1:1" x14ac:dyDescent="0.2">
      <c r="A160" s="2" t="s">
        <v>1264</v>
      </c>
    </row>
    <row r="161" spans="1:1" x14ac:dyDescent="0.2">
      <c r="A161" s="72">
        <v>15000000</v>
      </c>
    </row>
    <row r="162" spans="1:1" x14ac:dyDescent="0.2">
      <c r="A162" s="2" t="s">
        <v>1923</v>
      </c>
    </row>
    <row r="163" spans="1:1" x14ac:dyDescent="0.2">
      <c r="A163" s="2" t="s">
        <v>1400</v>
      </c>
    </row>
    <row r="164" spans="1:1" x14ac:dyDescent="0.2">
      <c r="A164" s="72">
        <v>48282000</v>
      </c>
    </row>
    <row r="165" spans="1:1" x14ac:dyDescent="0.2">
      <c r="A165" s="2" t="s">
        <v>1924</v>
      </c>
    </row>
    <row r="166" spans="1:1" x14ac:dyDescent="0.2">
      <c r="A166" s="2" t="s">
        <v>1264</v>
      </c>
    </row>
    <row r="167" spans="1:1" x14ac:dyDescent="0.2">
      <c r="A167" s="72">
        <v>50000000</v>
      </c>
    </row>
    <row r="168" spans="1:1" x14ac:dyDescent="0.2">
      <c r="A168" s="2" t="s">
        <v>1925</v>
      </c>
    </row>
    <row r="169" spans="1:1" x14ac:dyDescent="0.2">
      <c r="A169" s="2" t="s">
        <v>1264</v>
      </c>
    </row>
    <row r="170" spans="1:1" x14ac:dyDescent="0.2">
      <c r="A170" s="72">
        <v>50000000</v>
      </c>
    </row>
    <row r="171" spans="1:1" x14ac:dyDescent="0.2">
      <c r="A171" s="2" t="s">
        <v>1926</v>
      </c>
    </row>
    <row r="172" spans="1:1" x14ac:dyDescent="0.2">
      <c r="A172" s="2" t="s">
        <v>1264</v>
      </c>
    </row>
    <row r="173" spans="1:1" x14ac:dyDescent="0.2">
      <c r="A173" s="72">
        <v>50000000</v>
      </c>
    </row>
    <row r="174" spans="1:1" x14ac:dyDescent="0.2">
      <c r="A174" s="2" t="s">
        <v>1927</v>
      </c>
    </row>
    <row r="175" spans="1:1" x14ac:dyDescent="0.2">
      <c r="A175" s="2" t="s">
        <v>1928</v>
      </c>
    </row>
    <row r="176" spans="1:1" x14ac:dyDescent="0.2">
      <c r="A176" s="2" t="s">
        <v>1929</v>
      </c>
    </row>
    <row r="177" spans="1:1" x14ac:dyDescent="0.2">
      <c r="A177" s="2" t="s">
        <v>1930</v>
      </c>
    </row>
    <row r="178" spans="1:1" x14ac:dyDescent="0.2">
      <c r="A178" s="2" t="s">
        <v>1931</v>
      </c>
    </row>
    <row r="179" spans="1:1" x14ac:dyDescent="0.2">
      <c r="A179" s="2" t="s">
        <v>1932</v>
      </c>
    </row>
    <row r="180" spans="1:1" x14ac:dyDescent="0.2">
      <c r="A180" s="2" t="s">
        <v>1933</v>
      </c>
    </row>
    <row r="181" spans="1:1" x14ac:dyDescent="0.2">
      <c r="A181" s="2" t="s">
        <v>1934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F127"/>
  <sheetViews>
    <sheetView workbookViewId="0"/>
  </sheetViews>
  <sheetFormatPr baseColWidth="10" defaultColWidth="14.5" defaultRowHeight="15" customHeight="1" x14ac:dyDescent="0.2"/>
  <cols>
    <col min="1" max="1" width="48.83203125" customWidth="1"/>
    <col min="5" max="5" width="20.6640625" customWidth="1"/>
  </cols>
  <sheetData>
    <row r="1" spans="1:6" x14ac:dyDescent="0.2">
      <c r="A1" s="311" t="s">
        <v>1281</v>
      </c>
      <c r="B1" s="311" t="s">
        <v>1282</v>
      </c>
      <c r="C1" s="311" t="s">
        <v>1561</v>
      </c>
    </row>
    <row r="2" spans="1:6" x14ac:dyDescent="0.2">
      <c r="A2" s="2" t="s">
        <v>1935</v>
      </c>
      <c r="B2" s="72">
        <v>150000000</v>
      </c>
      <c r="C2" s="2" t="s">
        <v>1259</v>
      </c>
      <c r="D2" s="2" t="s">
        <v>1254</v>
      </c>
      <c r="E2" s="121">
        <f>SUM(B2:B127)</f>
        <v>12758624000</v>
      </c>
    </row>
    <row r="3" spans="1:6" x14ac:dyDescent="0.2">
      <c r="A3" s="2" t="s">
        <v>1936</v>
      </c>
      <c r="B3" s="72">
        <v>150000000</v>
      </c>
      <c r="C3" s="2" t="s">
        <v>1259</v>
      </c>
      <c r="D3" s="2" t="s">
        <v>1259</v>
      </c>
      <c r="E3" s="121">
        <f t="shared" ref="E3:E9" si="0">SUMIF(C2:C127,D3,B2:B127)</f>
        <v>800000000</v>
      </c>
      <c r="F3" s="216">
        <f t="shared" ref="F3:F9" si="1">E3/$E$2</f>
        <v>6.2702686433897578E-2</v>
      </c>
    </row>
    <row r="4" spans="1:6" x14ac:dyDescent="0.2">
      <c r="A4" s="2" t="s">
        <v>1937</v>
      </c>
      <c r="B4" s="72">
        <v>100000000</v>
      </c>
      <c r="C4" s="2" t="s">
        <v>1259</v>
      </c>
      <c r="D4" s="2" t="s">
        <v>1260</v>
      </c>
      <c r="E4" s="121">
        <f t="shared" si="0"/>
        <v>0</v>
      </c>
      <c r="F4" s="216">
        <f t="shared" si="1"/>
        <v>0</v>
      </c>
    </row>
    <row r="5" spans="1:6" x14ac:dyDescent="0.2">
      <c r="A5" s="2" t="s">
        <v>1938</v>
      </c>
      <c r="B5" s="72">
        <v>100000000</v>
      </c>
      <c r="C5" s="2" t="s">
        <v>1259</v>
      </c>
      <c r="D5" s="2" t="s">
        <v>1261</v>
      </c>
      <c r="E5" s="121">
        <f t="shared" si="0"/>
        <v>5393624000</v>
      </c>
      <c r="F5" s="216">
        <f t="shared" si="1"/>
        <v>0.42274339301793046</v>
      </c>
    </row>
    <row r="6" spans="1:6" x14ac:dyDescent="0.2">
      <c r="A6" s="2" t="s">
        <v>1939</v>
      </c>
      <c r="B6" s="72">
        <v>200000000</v>
      </c>
      <c r="C6" s="2" t="s">
        <v>1259</v>
      </c>
      <c r="D6" s="2" t="s">
        <v>1262</v>
      </c>
      <c r="E6" s="121">
        <f t="shared" si="0"/>
        <v>1175000000</v>
      </c>
      <c r="F6" s="216">
        <f t="shared" si="1"/>
        <v>9.2094570699787062E-2</v>
      </c>
    </row>
    <row r="7" spans="1:6" x14ac:dyDescent="0.2">
      <c r="A7" s="2" t="s">
        <v>1940</v>
      </c>
      <c r="B7" s="72">
        <v>100000000</v>
      </c>
      <c r="C7" s="2" t="s">
        <v>1259</v>
      </c>
      <c r="D7" s="2" t="s">
        <v>1263</v>
      </c>
      <c r="E7" s="121">
        <f t="shared" si="0"/>
        <v>1900000000</v>
      </c>
      <c r="F7" s="216">
        <f t="shared" si="1"/>
        <v>0.14891888028050673</v>
      </c>
    </row>
    <row r="8" spans="1:6" x14ac:dyDescent="0.2">
      <c r="A8" s="2" t="s">
        <v>1941</v>
      </c>
      <c r="B8" s="72">
        <v>100000000</v>
      </c>
      <c r="C8" s="2" t="s">
        <v>1261</v>
      </c>
      <c r="D8" s="2" t="s">
        <v>1264</v>
      </c>
      <c r="E8" s="121">
        <f t="shared" si="0"/>
        <v>1990000000</v>
      </c>
      <c r="F8" s="216">
        <f t="shared" si="1"/>
        <v>0.15597293250432021</v>
      </c>
    </row>
    <row r="9" spans="1:6" x14ac:dyDescent="0.2">
      <c r="A9" s="2" t="s">
        <v>1942</v>
      </c>
      <c r="B9" s="72">
        <v>100000000</v>
      </c>
      <c r="C9" s="2" t="s">
        <v>1261</v>
      </c>
      <c r="D9" s="2" t="s">
        <v>1265</v>
      </c>
      <c r="E9" s="121">
        <f t="shared" si="0"/>
        <v>1500000000</v>
      </c>
      <c r="F9" s="216">
        <f t="shared" si="1"/>
        <v>0.11756753706355795</v>
      </c>
    </row>
    <row r="10" spans="1:6" x14ac:dyDescent="0.2">
      <c r="A10" s="2" t="s">
        <v>1943</v>
      </c>
      <c r="B10" s="72">
        <v>100000000</v>
      </c>
      <c r="C10" s="2" t="s">
        <v>1261</v>
      </c>
    </row>
    <row r="11" spans="1:6" x14ac:dyDescent="0.2">
      <c r="A11" s="2" t="s">
        <v>1944</v>
      </c>
      <c r="B11" s="72">
        <v>100000000</v>
      </c>
      <c r="C11" s="2" t="s">
        <v>1261</v>
      </c>
    </row>
    <row r="12" spans="1:6" x14ac:dyDescent="0.2">
      <c r="A12" s="2" t="s">
        <v>1945</v>
      </c>
      <c r="B12" s="72">
        <v>75000000</v>
      </c>
      <c r="C12" s="2" t="s">
        <v>1261</v>
      </c>
    </row>
    <row r="13" spans="1:6" x14ac:dyDescent="0.2">
      <c r="A13" s="2" t="s">
        <v>1946</v>
      </c>
      <c r="B13" s="72">
        <v>75000000</v>
      </c>
      <c r="C13" s="2" t="s">
        <v>1261</v>
      </c>
    </row>
    <row r="14" spans="1:6" x14ac:dyDescent="0.2">
      <c r="A14" s="2" t="s">
        <v>1947</v>
      </c>
      <c r="B14" s="72">
        <v>100000000</v>
      </c>
      <c r="C14" s="2" t="s">
        <v>1261</v>
      </c>
    </row>
    <row r="15" spans="1:6" x14ac:dyDescent="0.2">
      <c r="A15" s="2" t="s">
        <v>1948</v>
      </c>
      <c r="B15" s="72">
        <v>100000000</v>
      </c>
      <c r="C15" s="2" t="s">
        <v>1261</v>
      </c>
    </row>
    <row r="16" spans="1:6" x14ac:dyDescent="0.2">
      <c r="A16" s="2" t="s">
        <v>1949</v>
      </c>
      <c r="B16" s="72">
        <v>100000000</v>
      </c>
      <c r="C16" s="2" t="s">
        <v>1261</v>
      </c>
    </row>
    <row r="17" spans="1:3" x14ac:dyDescent="0.2">
      <c r="A17" s="2" t="s">
        <v>1950</v>
      </c>
      <c r="B17" s="72">
        <v>80000000</v>
      </c>
      <c r="C17" s="2" t="s">
        <v>1261</v>
      </c>
    </row>
    <row r="18" spans="1:3" x14ac:dyDescent="0.2">
      <c r="A18" s="2" t="s">
        <v>1951</v>
      </c>
      <c r="B18" s="72">
        <v>80000000</v>
      </c>
      <c r="C18" s="2" t="s">
        <v>1261</v>
      </c>
    </row>
    <row r="19" spans="1:3" x14ac:dyDescent="0.2">
      <c r="A19" s="2" t="s">
        <v>1952</v>
      </c>
      <c r="B19" s="72">
        <v>80000000</v>
      </c>
      <c r="C19" s="2" t="s">
        <v>1261</v>
      </c>
    </row>
    <row r="20" spans="1:3" x14ac:dyDescent="0.2">
      <c r="A20" s="2" t="s">
        <v>1953</v>
      </c>
      <c r="B20" s="72">
        <v>100000000</v>
      </c>
      <c r="C20" s="2" t="s">
        <v>1261</v>
      </c>
    </row>
    <row r="21" spans="1:3" x14ac:dyDescent="0.2">
      <c r="A21" s="2" t="s">
        <v>1954</v>
      </c>
      <c r="B21" s="72">
        <v>100000000</v>
      </c>
      <c r="C21" s="2" t="s">
        <v>1261</v>
      </c>
    </row>
    <row r="22" spans="1:3" x14ac:dyDescent="0.2">
      <c r="A22" s="2" t="s">
        <v>1955</v>
      </c>
      <c r="B22" s="72">
        <v>85000000</v>
      </c>
      <c r="C22" s="2" t="s">
        <v>1261</v>
      </c>
    </row>
    <row r="23" spans="1:3" x14ac:dyDescent="0.2">
      <c r="A23" s="2" t="s">
        <v>1956</v>
      </c>
      <c r="B23" s="72">
        <v>100000000</v>
      </c>
      <c r="C23" s="2" t="s">
        <v>1261</v>
      </c>
    </row>
    <row r="24" spans="1:3" x14ac:dyDescent="0.2">
      <c r="A24" s="2" t="s">
        <v>1957</v>
      </c>
      <c r="B24" s="72">
        <v>100000000</v>
      </c>
      <c r="C24" s="2" t="s">
        <v>1261</v>
      </c>
    </row>
    <row r="25" spans="1:3" x14ac:dyDescent="0.2">
      <c r="A25" s="2" t="s">
        <v>1958</v>
      </c>
      <c r="B25" s="72">
        <v>100000000</v>
      </c>
      <c r="C25" s="2" t="s">
        <v>1261</v>
      </c>
    </row>
    <row r="26" spans="1:3" x14ac:dyDescent="0.2">
      <c r="A26" s="2" t="s">
        <v>1959</v>
      </c>
      <c r="B26" s="72">
        <v>100000000</v>
      </c>
      <c r="C26" s="2" t="s">
        <v>1261</v>
      </c>
    </row>
    <row r="27" spans="1:3" x14ac:dyDescent="0.2">
      <c r="A27" s="2" t="s">
        <v>1960</v>
      </c>
      <c r="B27" s="72">
        <v>100000000</v>
      </c>
      <c r="C27" s="2" t="s">
        <v>1261</v>
      </c>
    </row>
    <row r="28" spans="1:3" x14ac:dyDescent="0.2">
      <c r="A28" s="2" t="s">
        <v>1961</v>
      </c>
      <c r="B28" s="72">
        <v>100000000</v>
      </c>
      <c r="C28" s="2" t="s">
        <v>1261</v>
      </c>
    </row>
    <row r="29" spans="1:3" x14ac:dyDescent="0.2">
      <c r="A29" s="2" t="s">
        <v>1962</v>
      </c>
      <c r="B29" s="72">
        <v>100000000</v>
      </c>
      <c r="C29" s="2" t="s">
        <v>1261</v>
      </c>
    </row>
    <row r="30" spans="1:3" x14ac:dyDescent="0.2">
      <c r="A30" s="2" t="s">
        <v>1963</v>
      </c>
      <c r="B30" s="72">
        <v>100000000</v>
      </c>
      <c r="C30" s="2" t="s">
        <v>1261</v>
      </c>
    </row>
    <row r="31" spans="1:3" x14ac:dyDescent="0.2">
      <c r="A31" s="2" t="s">
        <v>1964</v>
      </c>
      <c r="B31" s="72">
        <v>80000000</v>
      </c>
      <c r="C31" s="2" t="s">
        <v>1261</v>
      </c>
    </row>
    <row r="32" spans="1:3" x14ac:dyDescent="0.2">
      <c r="A32" s="2" t="s">
        <v>1965</v>
      </c>
      <c r="B32" s="72">
        <v>80000000</v>
      </c>
      <c r="C32" s="2" t="s">
        <v>1261</v>
      </c>
    </row>
    <row r="33" spans="1:3" x14ac:dyDescent="0.2">
      <c r="A33" s="2" t="s">
        <v>1966</v>
      </c>
      <c r="B33" s="72">
        <v>100000000</v>
      </c>
      <c r="C33" s="2" t="s">
        <v>1261</v>
      </c>
    </row>
    <row r="34" spans="1:3" x14ac:dyDescent="0.2">
      <c r="A34" s="2" t="s">
        <v>1967</v>
      </c>
      <c r="B34" s="72">
        <v>100000000</v>
      </c>
      <c r="C34" s="2" t="s">
        <v>1261</v>
      </c>
    </row>
    <row r="35" spans="1:3" x14ac:dyDescent="0.2">
      <c r="A35" s="2" t="s">
        <v>1968</v>
      </c>
      <c r="B35" s="72">
        <v>100000000</v>
      </c>
      <c r="C35" s="2" t="s">
        <v>1261</v>
      </c>
    </row>
    <row r="36" spans="1:3" x14ac:dyDescent="0.2">
      <c r="A36" s="2" t="s">
        <v>1969</v>
      </c>
      <c r="B36" s="72">
        <v>100000000</v>
      </c>
      <c r="C36" s="2" t="s">
        <v>1261</v>
      </c>
    </row>
    <row r="37" spans="1:3" x14ac:dyDescent="0.2">
      <c r="A37" s="2" t="s">
        <v>1970</v>
      </c>
      <c r="B37" s="72">
        <v>100000000</v>
      </c>
      <c r="C37" s="2" t="s">
        <v>1261</v>
      </c>
    </row>
    <row r="38" spans="1:3" x14ac:dyDescent="0.2">
      <c r="A38" s="2" t="s">
        <v>1971</v>
      </c>
      <c r="B38" s="72">
        <v>100000000</v>
      </c>
      <c r="C38" s="2" t="s">
        <v>1261</v>
      </c>
    </row>
    <row r="39" spans="1:3" x14ac:dyDescent="0.2">
      <c r="A39" s="2" t="s">
        <v>1972</v>
      </c>
      <c r="B39" s="72">
        <v>125000000</v>
      </c>
      <c r="C39" s="2" t="s">
        <v>1261</v>
      </c>
    </row>
    <row r="40" spans="1:3" x14ac:dyDescent="0.2">
      <c r="A40" s="2" t="s">
        <v>1973</v>
      </c>
      <c r="B40" s="72">
        <v>100000000</v>
      </c>
      <c r="C40" s="2" t="s">
        <v>1261</v>
      </c>
    </row>
    <row r="41" spans="1:3" x14ac:dyDescent="0.2">
      <c r="A41" s="2" t="s">
        <v>1974</v>
      </c>
      <c r="B41" s="72">
        <v>100000000</v>
      </c>
      <c r="C41" s="2" t="s">
        <v>1261</v>
      </c>
    </row>
    <row r="42" spans="1:3" x14ac:dyDescent="0.2">
      <c r="A42" s="2" t="s">
        <v>1975</v>
      </c>
      <c r="B42" s="72">
        <v>100000000</v>
      </c>
      <c r="C42" s="2" t="s">
        <v>1261</v>
      </c>
    </row>
    <row r="43" spans="1:3" x14ac:dyDescent="0.2">
      <c r="A43" s="2" t="s">
        <v>1976</v>
      </c>
      <c r="B43" s="72">
        <v>100000000</v>
      </c>
      <c r="C43" s="2" t="s">
        <v>1261</v>
      </c>
    </row>
    <row r="44" spans="1:3" x14ac:dyDescent="0.2">
      <c r="A44" s="2" t="s">
        <v>1977</v>
      </c>
      <c r="B44" s="72">
        <v>100000000</v>
      </c>
      <c r="C44" s="2" t="s">
        <v>1261</v>
      </c>
    </row>
    <row r="45" spans="1:3" x14ac:dyDescent="0.2">
      <c r="A45" s="2" t="s">
        <v>1978</v>
      </c>
      <c r="B45" s="72">
        <v>100000000</v>
      </c>
      <c r="C45" s="2" t="s">
        <v>1261</v>
      </c>
    </row>
    <row r="46" spans="1:3" x14ac:dyDescent="0.2">
      <c r="A46" s="2" t="s">
        <v>1979</v>
      </c>
      <c r="B46" s="72">
        <v>100000000</v>
      </c>
      <c r="C46" s="2" t="s">
        <v>1261</v>
      </c>
    </row>
    <row r="47" spans="1:3" x14ac:dyDescent="0.2">
      <c r="A47" s="2" t="s">
        <v>1980</v>
      </c>
      <c r="B47" s="72">
        <v>100000000</v>
      </c>
      <c r="C47" s="2" t="s">
        <v>1261</v>
      </c>
    </row>
    <row r="48" spans="1:3" x14ac:dyDescent="0.2">
      <c r="A48" s="2" t="s">
        <v>1981</v>
      </c>
      <c r="B48" s="72">
        <v>100000000</v>
      </c>
      <c r="C48" s="2" t="s">
        <v>1261</v>
      </c>
    </row>
    <row r="49" spans="1:3" x14ac:dyDescent="0.2">
      <c r="A49" s="2" t="s">
        <v>1982</v>
      </c>
      <c r="B49" s="72">
        <v>60000000</v>
      </c>
      <c r="C49" s="2" t="s">
        <v>1261</v>
      </c>
    </row>
    <row r="50" spans="1:3" x14ac:dyDescent="0.2">
      <c r="A50" s="2" t="s">
        <v>1983</v>
      </c>
      <c r="B50" s="72">
        <v>70000000</v>
      </c>
      <c r="C50" s="2" t="s">
        <v>1261</v>
      </c>
    </row>
    <row r="51" spans="1:3" x14ac:dyDescent="0.2">
      <c r="A51" s="2" t="s">
        <v>1984</v>
      </c>
      <c r="B51" s="72">
        <v>65000000</v>
      </c>
      <c r="C51" s="2" t="s">
        <v>1261</v>
      </c>
    </row>
    <row r="52" spans="1:3" x14ac:dyDescent="0.2">
      <c r="A52" s="2" t="s">
        <v>1985</v>
      </c>
      <c r="B52" s="72">
        <v>60000000</v>
      </c>
      <c r="C52" s="2" t="s">
        <v>1261</v>
      </c>
    </row>
    <row r="53" spans="1:3" x14ac:dyDescent="0.2">
      <c r="A53" s="2" t="s">
        <v>1986</v>
      </c>
      <c r="B53" s="72">
        <v>50000000</v>
      </c>
      <c r="C53" s="2" t="s">
        <v>1261</v>
      </c>
    </row>
    <row r="54" spans="1:3" x14ac:dyDescent="0.2">
      <c r="A54" s="2" t="s">
        <v>1987</v>
      </c>
      <c r="B54" s="72">
        <v>100000000</v>
      </c>
      <c r="C54" s="2" t="s">
        <v>1261</v>
      </c>
    </row>
    <row r="55" spans="1:3" x14ac:dyDescent="0.2">
      <c r="A55" s="2" t="s">
        <v>1988</v>
      </c>
      <c r="B55" s="72">
        <v>100000000</v>
      </c>
      <c r="C55" s="2" t="s">
        <v>1261</v>
      </c>
    </row>
    <row r="56" spans="1:3" x14ac:dyDescent="0.2">
      <c r="A56" s="2" t="s">
        <v>1989</v>
      </c>
      <c r="B56" s="72">
        <v>100000000</v>
      </c>
      <c r="C56" s="2" t="s">
        <v>1261</v>
      </c>
    </row>
    <row r="57" spans="1:3" x14ac:dyDescent="0.2">
      <c r="A57" s="2" t="s">
        <v>1990</v>
      </c>
      <c r="B57" s="72">
        <v>100000000</v>
      </c>
      <c r="C57" s="2" t="s">
        <v>1261</v>
      </c>
    </row>
    <row r="58" spans="1:3" x14ac:dyDescent="0.2">
      <c r="A58" s="2" t="s">
        <v>1991</v>
      </c>
      <c r="B58" s="72">
        <v>100000000</v>
      </c>
      <c r="C58" s="2" t="s">
        <v>1261</v>
      </c>
    </row>
    <row r="59" spans="1:3" x14ac:dyDescent="0.2">
      <c r="A59" s="2" t="s">
        <v>1992</v>
      </c>
      <c r="B59" s="72">
        <v>72000000</v>
      </c>
      <c r="C59" s="2" t="s">
        <v>1261</v>
      </c>
    </row>
    <row r="60" spans="1:3" x14ac:dyDescent="0.2">
      <c r="A60" s="2" t="s">
        <v>1993</v>
      </c>
      <c r="B60" s="72">
        <v>52000000</v>
      </c>
      <c r="C60" s="2" t="s">
        <v>1261</v>
      </c>
    </row>
    <row r="61" spans="1:3" x14ac:dyDescent="0.2">
      <c r="A61" s="2" t="s">
        <v>1994</v>
      </c>
      <c r="B61" s="72">
        <v>54624000</v>
      </c>
      <c r="C61" s="2" t="s">
        <v>1261</v>
      </c>
    </row>
    <row r="62" spans="1:3" x14ac:dyDescent="0.2">
      <c r="A62" s="2" t="s">
        <v>1995</v>
      </c>
      <c r="B62" s="72">
        <v>100000000</v>
      </c>
      <c r="C62" s="2" t="s">
        <v>1261</v>
      </c>
    </row>
    <row r="63" spans="1:3" x14ac:dyDescent="0.2">
      <c r="A63" s="2" t="s">
        <v>1996</v>
      </c>
      <c r="B63" s="72">
        <v>125000000</v>
      </c>
      <c r="C63" s="2" t="s">
        <v>1261</v>
      </c>
    </row>
    <row r="64" spans="1:3" x14ac:dyDescent="0.2">
      <c r="A64" s="2" t="s">
        <v>1997</v>
      </c>
      <c r="B64" s="72">
        <v>125000000</v>
      </c>
      <c r="C64" s="2" t="s">
        <v>1261</v>
      </c>
    </row>
    <row r="65" spans="1:3" x14ac:dyDescent="0.2">
      <c r="A65" s="2" t="s">
        <v>1998</v>
      </c>
      <c r="B65" s="72">
        <v>100000000</v>
      </c>
      <c r="C65" s="2" t="s">
        <v>1261</v>
      </c>
    </row>
    <row r="66" spans="1:3" x14ac:dyDescent="0.2">
      <c r="A66" s="2" t="s">
        <v>1999</v>
      </c>
      <c r="B66" s="72">
        <v>100000000</v>
      </c>
      <c r="C66" s="2" t="s">
        <v>1262</v>
      </c>
    </row>
    <row r="67" spans="1:3" x14ac:dyDescent="0.2">
      <c r="A67" s="2" t="s">
        <v>2000</v>
      </c>
      <c r="B67" s="72">
        <v>125000000</v>
      </c>
      <c r="C67" s="2" t="s">
        <v>1262</v>
      </c>
    </row>
    <row r="68" spans="1:3" x14ac:dyDescent="0.2">
      <c r="A68" s="2" t="s">
        <v>2001</v>
      </c>
      <c r="B68" s="72">
        <v>100000000</v>
      </c>
      <c r="C68" s="2" t="s">
        <v>1262</v>
      </c>
    </row>
    <row r="69" spans="1:3" x14ac:dyDescent="0.2">
      <c r="A69" s="2" t="s">
        <v>2002</v>
      </c>
      <c r="B69" s="72">
        <v>100000000</v>
      </c>
      <c r="C69" s="2" t="s">
        <v>1262</v>
      </c>
    </row>
    <row r="70" spans="1:3" x14ac:dyDescent="0.2">
      <c r="A70" s="2" t="s">
        <v>2003</v>
      </c>
      <c r="B70" s="72">
        <v>100000000</v>
      </c>
      <c r="C70" s="2" t="s">
        <v>1262</v>
      </c>
    </row>
    <row r="71" spans="1:3" x14ac:dyDescent="0.2">
      <c r="A71" s="2" t="s">
        <v>2004</v>
      </c>
      <c r="B71" s="72">
        <v>100000000</v>
      </c>
      <c r="C71" s="2" t="s">
        <v>1262</v>
      </c>
    </row>
    <row r="72" spans="1:3" x14ac:dyDescent="0.2">
      <c r="A72" s="2" t="s">
        <v>2005</v>
      </c>
      <c r="B72" s="72">
        <v>100000000</v>
      </c>
      <c r="C72" s="2" t="s">
        <v>1262</v>
      </c>
    </row>
    <row r="73" spans="1:3" x14ac:dyDescent="0.2">
      <c r="A73" s="2" t="s">
        <v>2006</v>
      </c>
      <c r="B73" s="72">
        <v>100000000</v>
      </c>
      <c r="C73" s="2" t="s">
        <v>1262</v>
      </c>
    </row>
    <row r="74" spans="1:3" x14ac:dyDescent="0.2">
      <c r="A74" s="2" t="s">
        <v>2007</v>
      </c>
      <c r="B74" s="72">
        <v>100000000</v>
      </c>
      <c r="C74" s="2" t="s">
        <v>1262</v>
      </c>
    </row>
    <row r="75" spans="1:3" x14ac:dyDescent="0.2">
      <c r="A75" s="2" t="s">
        <v>2008</v>
      </c>
      <c r="B75" s="72">
        <v>100000000</v>
      </c>
      <c r="C75" s="2" t="s">
        <v>1262</v>
      </c>
    </row>
    <row r="76" spans="1:3" x14ac:dyDescent="0.2">
      <c r="A76" s="2" t="s">
        <v>2009</v>
      </c>
      <c r="B76" s="72">
        <v>75000000</v>
      </c>
      <c r="C76" s="2" t="s">
        <v>1262</v>
      </c>
    </row>
    <row r="77" spans="1:3" x14ac:dyDescent="0.2">
      <c r="A77" s="2" t="s">
        <v>2010</v>
      </c>
      <c r="B77" s="72">
        <v>75000000</v>
      </c>
      <c r="C77" s="2" t="s">
        <v>1262</v>
      </c>
    </row>
    <row r="78" spans="1:3" x14ac:dyDescent="0.2">
      <c r="A78" s="2" t="s">
        <v>2011</v>
      </c>
      <c r="B78" s="72">
        <v>150000000</v>
      </c>
      <c r="C78" s="2" t="s">
        <v>1263</v>
      </c>
    </row>
    <row r="79" spans="1:3" x14ac:dyDescent="0.2">
      <c r="A79" s="2" t="s">
        <v>2012</v>
      </c>
      <c r="B79" s="72">
        <v>150000000</v>
      </c>
      <c r="C79" s="2" t="s">
        <v>1263</v>
      </c>
    </row>
    <row r="80" spans="1:3" x14ac:dyDescent="0.2">
      <c r="A80" s="2" t="s">
        <v>2013</v>
      </c>
      <c r="B80" s="72">
        <v>150000000</v>
      </c>
      <c r="C80" s="2" t="s">
        <v>1263</v>
      </c>
    </row>
    <row r="81" spans="1:3" x14ac:dyDescent="0.2">
      <c r="A81" s="2" t="s">
        <v>2014</v>
      </c>
      <c r="B81" s="72">
        <v>100000000</v>
      </c>
      <c r="C81" s="2" t="s">
        <v>1263</v>
      </c>
    </row>
    <row r="82" spans="1:3" x14ac:dyDescent="0.2">
      <c r="A82" s="2" t="s">
        <v>2015</v>
      </c>
      <c r="B82" s="72">
        <v>100000000</v>
      </c>
      <c r="C82" s="2" t="s">
        <v>1263</v>
      </c>
    </row>
    <row r="83" spans="1:3" x14ac:dyDescent="0.2">
      <c r="A83" s="2" t="s">
        <v>2016</v>
      </c>
      <c r="B83" s="72">
        <v>100000000</v>
      </c>
      <c r="C83" s="2" t="s">
        <v>1263</v>
      </c>
    </row>
    <row r="84" spans="1:3" x14ac:dyDescent="0.2">
      <c r="A84" s="2" t="s">
        <v>2017</v>
      </c>
      <c r="B84" s="72">
        <v>150000000</v>
      </c>
      <c r="C84" s="2" t="s">
        <v>1263</v>
      </c>
    </row>
    <row r="85" spans="1:3" x14ac:dyDescent="0.2">
      <c r="A85" s="2" t="s">
        <v>2018</v>
      </c>
      <c r="B85" s="72">
        <v>150000000</v>
      </c>
      <c r="C85" s="2" t="s">
        <v>1263</v>
      </c>
    </row>
    <row r="86" spans="1:3" x14ac:dyDescent="0.2">
      <c r="A86" s="2" t="s">
        <v>2019</v>
      </c>
      <c r="B86" s="72">
        <v>150000000</v>
      </c>
      <c r="C86" s="2" t="s">
        <v>1263</v>
      </c>
    </row>
    <row r="87" spans="1:3" x14ac:dyDescent="0.2">
      <c r="A87" s="2" t="s">
        <v>2020</v>
      </c>
      <c r="B87" s="72">
        <v>150000000</v>
      </c>
      <c r="C87" s="2" t="s">
        <v>1263</v>
      </c>
    </row>
    <row r="88" spans="1:3" x14ac:dyDescent="0.2">
      <c r="A88" s="2" t="s">
        <v>2021</v>
      </c>
      <c r="B88" s="72">
        <v>150000000</v>
      </c>
      <c r="C88" s="2" t="s">
        <v>1263</v>
      </c>
    </row>
    <row r="89" spans="1:3" x14ac:dyDescent="0.2">
      <c r="A89" s="2" t="s">
        <v>2022</v>
      </c>
      <c r="B89" s="72">
        <v>150000000</v>
      </c>
      <c r="C89" s="2" t="s">
        <v>1263</v>
      </c>
    </row>
    <row r="90" spans="1:3" x14ac:dyDescent="0.2">
      <c r="A90" s="2" t="s">
        <v>2023</v>
      </c>
      <c r="B90" s="72">
        <v>150000000</v>
      </c>
      <c r="C90" s="2" t="s">
        <v>1263</v>
      </c>
    </row>
    <row r="91" spans="1:3" x14ac:dyDescent="0.2">
      <c r="A91" s="2" t="s">
        <v>2024</v>
      </c>
      <c r="B91" s="72">
        <v>100000000</v>
      </c>
      <c r="C91" s="2" t="s">
        <v>1263</v>
      </c>
    </row>
    <row r="92" spans="1:3" x14ac:dyDescent="0.2">
      <c r="A92" s="2" t="s">
        <v>2025</v>
      </c>
      <c r="B92" s="72">
        <v>100000000</v>
      </c>
      <c r="C92" s="2" t="s">
        <v>1264</v>
      </c>
    </row>
    <row r="93" spans="1:3" x14ac:dyDescent="0.2">
      <c r="A93" s="2" t="s">
        <v>2026</v>
      </c>
      <c r="B93" s="72">
        <v>100000000</v>
      </c>
      <c r="C93" s="2" t="s">
        <v>1264</v>
      </c>
    </row>
    <row r="94" spans="1:3" x14ac:dyDescent="0.2">
      <c r="A94" s="2" t="s">
        <v>2027</v>
      </c>
      <c r="B94" s="72">
        <v>100000000</v>
      </c>
      <c r="C94" s="2" t="s">
        <v>1264</v>
      </c>
    </row>
    <row r="95" spans="1:3" x14ac:dyDescent="0.2">
      <c r="A95" s="2" t="s">
        <v>2028</v>
      </c>
      <c r="B95" s="72">
        <v>100000000</v>
      </c>
      <c r="C95" s="2" t="s">
        <v>1264</v>
      </c>
    </row>
    <row r="96" spans="1:3" x14ac:dyDescent="0.2">
      <c r="A96" s="2" t="s">
        <v>2029</v>
      </c>
      <c r="B96" s="72">
        <v>65000000</v>
      </c>
      <c r="C96" s="2" t="s">
        <v>1264</v>
      </c>
    </row>
    <row r="97" spans="1:3" x14ac:dyDescent="0.2">
      <c r="A97" s="2" t="s">
        <v>2030</v>
      </c>
      <c r="B97" s="72">
        <v>100000000</v>
      </c>
      <c r="C97" s="2" t="s">
        <v>1264</v>
      </c>
    </row>
    <row r="98" spans="1:3" x14ac:dyDescent="0.2">
      <c r="A98" s="2" t="s">
        <v>2031</v>
      </c>
      <c r="B98" s="72">
        <v>100000000</v>
      </c>
      <c r="C98" s="2" t="s">
        <v>1264</v>
      </c>
    </row>
    <row r="99" spans="1:3" x14ac:dyDescent="0.2">
      <c r="A99" s="2" t="s">
        <v>2032</v>
      </c>
      <c r="B99" s="72">
        <v>100000000</v>
      </c>
      <c r="C99" s="2" t="s">
        <v>1264</v>
      </c>
    </row>
    <row r="100" spans="1:3" x14ac:dyDescent="0.2">
      <c r="A100" s="2" t="s">
        <v>2033</v>
      </c>
      <c r="B100" s="72">
        <v>100000000</v>
      </c>
      <c r="C100" s="2" t="s">
        <v>1264</v>
      </c>
    </row>
    <row r="101" spans="1:3" x14ac:dyDescent="0.2">
      <c r="A101" s="2" t="s">
        <v>2034</v>
      </c>
      <c r="B101" s="72">
        <v>100000000</v>
      </c>
      <c r="C101" s="2" t="s">
        <v>1264</v>
      </c>
    </row>
    <row r="102" spans="1:3" x14ac:dyDescent="0.2">
      <c r="A102" s="2" t="s">
        <v>2035</v>
      </c>
      <c r="B102" s="72">
        <v>100000000</v>
      </c>
      <c r="C102" s="2" t="s">
        <v>1264</v>
      </c>
    </row>
    <row r="103" spans="1:3" x14ac:dyDescent="0.2">
      <c r="A103" s="2" t="s">
        <v>2036</v>
      </c>
      <c r="B103" s="72">
        <v>75000000</v>
      </c>
      <c r="C103" s="2" t="s">
        <v>1264</v>
      </c>
    </row>
    <row r="104" spans="1:3" x14ac:dyDescent="0.2">
      <c r="A104" s="2" t="s">
        <v>2037</v>
      </c>
      <c r="B104" s="72">
        <v>50000000</v>
      </c>
      <c r="C104" s="2" t="s">
        <v>1264</v>
      </c>
    </row>
    <row r="105" spans="1:3" x14ac:dyDescent="0.2">
      <c r="A105" s="2" t="s">
        <v>2038</v>
      </c>
      <c r="B105" s="72">
        <v>100000000</v>
      </c>
      <c r="C105" s="2" t="s">
        <v>1264</v>
      </c>
    </row>
    <row r="106" spans="1:3" x14ac:dyDescent="0.2">
      <c r="A106" s="2" t="s">
        <v>2039</v>
      </c>
      <c r="B106" s="72">
        <v>100000000</v>
      </c>
      <c r="C106" s="2" t="s">
        <v>1264</v>
      </c>
    </row>
    <row r="107" spans="1:3" x14ac:dyDescent="0.2">
      <c r="A107" s="2" t="s">
        <v>2040</v>
      </c>
      <c r="B107" s="72">
        <v>100000000</v>
      </c>
      <c r="C107" s="2" t="s">
        <v>1264</v>
      </c>
    </row>
    <row r="108" spans="1:3" x14ac:dyDescent="0.2">
      <c r="A108" s="2" t="s">
        <v>2041</v>
      </c>
      <c r="B108" s="72">
        <v>100000000</v>
      </c>
      <c r="C108" s="2" t="s">
        <v>1264</v>
      </c>
    </row>
    <row r="109" spans="1:3" x14ac:dyDescent="0.2">
      <c r="A109" s="2" t="s">
        <v>2042</v>
      </c>
      <c r="B109" s="72">
        <v>100000000</v>
      </c>
      <c r="C109" s="2" t="s">
        <v>1264</v>
      </c>
    </row>
    <row r="110" spans="1:3" x14ac:dyDescent="0.2">
      <c r="A110" s="2" t="s">
        <v>2043</v>
      </c>
      <c r="B110" s="72">
        <v>100000000</v>
      </c>
      <c r="C110" s="2" t="s">
        <v>1264</v>
      </c>
    </row>
    <row r="111" spans="1:3" x14ac:dyDescent="0.2">
      <c r="A111" s="2" t="s">
        <v>2044</v>
      </c>
      <c r="B111" s="72">
        <v>100000000</v>
      </c>
      <c r="C111" s="2" t="s">
        <v>1264</v>
      </c>
    </row>
    <row r="112" spans="1:3" x14ac:dyDescent="0.2">
      <c r="A112" s="2" t="s">
        <v>2045</v>
      </c>
      <c r="B112" s="72">
        <v>100000000</v>
      </c>
      <c r="C112" s="2" t="s">
        <v>1264</v>
      </c>
    </row>
    <row r="113" spans="1:3" x14ac:dyDescent="0.2">
      <c r="A113" s="2" t="s">
        <v>2046</v>
      </c>
      <c r="B113" s="72">
        <v>100000000</v>
      </c>
      <c r="C113" s="2" t="s">
        <v>1265</v>
      </c>
    </row>
    <row r="114" spans="1:3" x14ac:dyDescent="0.2">
      <c r="A114" s="2" t="s">
        <v>2047</v>
      </c>
      <c r="B114" s="72">
        <v>100000000</v>
      </c>
      <c r="C114" s="2" t="s">
        <v>1265</v>
      </c>
    </row>
    <row r="115" spans="1:3" x14ac:dyDescent="0.2">
      <c r="A115" s="2" t="s">
        <v>2048</v>
      </c>
      <c r="B115" s="72">
        <v>100000000</v>
      </c>
      <c r="C115" s="2" t="s">
        <v>1265</v>
      </c>
    </row>
    <row r="116" spans="1:3" x14ac:dyDescent="0.2">
      <c r="A116" s="2" t="s">
        <v>2049</v>
      </c>
      <c r="B116" s="72">
        <v>100000000</v>
      </c>
      <c r="C116" s="2" t="s">
        <v>1265</v>
      </c>
    </row>
    <row r="117" spans="1:3" x14ac:dyDescent="0.2">
      <c r="A117" s="2" t="s">
        <v>2050</v>
      </c>
      <c r="B117" s="72">
        <v>100000000</v>
      </c>
      <c r="C117" s="2" t="s">
        <v>1265</v>
      </c>
    </row>
    <row r="118" spans="1:3" x14ac:dyDescent="0.2">
      <c r="A118" s="2" t="s">
        <v>2051</v>
      </c>
      <c r="B118" s="72">
        <v>100000000</v>
      </c>
      <c r="C118" s="2" t="s">
        <v>1265</v>
      </c>
    </row>
    <row r="119" spans="1:3" x14ac:dyDescent="0.2">
      <c r="A119" s="2" t="s">
        <v>2052</v>
      </c>
      <c r="B119" s="72">
        <v>100000000</v>
      </c>
      <c r="C119" s="2" t="s">
        <v>1265</v>
      </c>
    </row>
    <row r="120" spans="1:3" x14ac:dyDescent="0.2">
      <c r="A120" s="2" t="s">
        <v>2053</v>
      </c>
      <c r="B120" s="72">
        <v>100000000</v>
      </c>
      <c r="C120" s="2" t="s">
        <v>1265</v>
      </c>
    </row>
    <row r="121" spans="1:3" x14ac:dyDescent="0.2">
      <c r="A121" s="2" t="s">
        <v>2054</v>
      </c>
      <c r="B121" s="72">
        <v>100000000</v>
      </c>
      <c r="C121" s="2" t="s">
        <v>1265</v>
      </c>
    </row>
    <row r="122" spans="1:3" x14ac:dyDescent="0.2">
      <c r="A122" s="2" t="s">
        <v>2055</v>
      </c>
      <c r="B122" s="72">
        <v>100000000</v>
      </c>
      <c r="C122" s="2" t="s">
        <v>1265</v>
      </c>
    </row>
    <row r="123" spans="1:3" x14ac:dyDescent="0.2">
      <c r="A123" s="2" t="s">
        <v>2056</v>
      </c>
      <c r="B123" s="72">
        <v>100000000</v>
      </c>
      <c r="C123" s="2" t="s">
        <v>1265</v>
      </c>
    </row>
    <row r="124" spans="1:3" x14ac:dyDescent="0.2">
      <c r="A124" s="2" t="s">
        <v>2057</v>
      </c>
      <c r="B124" s="72">
        <v>100000000</v>
      </c>
      <c r="C124" s="2" t="s">
        <v>1265</v>
      </c>
    </row>
    <row r="125" spans="1:3" x14ac:dyDescent="0.2">
      <c r="A125" s="2" t="s">
        <v>2058</v>
      </c>
      <c r="B125" s="72">
        <v>150000000</v>
      </c>
      <c r="C125" s="2" t="s">
        <v>1265</v>
      </c>
    </row>
    <row r="126" spans="1:3" x14ac:dyDescent="0.2">
      <c r="A126" s="2" t="s">
        <v>2059</v>
      </c>
      <c r="B126" s="72">
        <v>100000000</v>
      </c>
      <c r="C126" s="2" t="s">
        <v>1265</v>
      </c>
    </row>
    <row r="127" spans="1:3" x14ac:dyDescent="0.2">
      <c r="A127" s="2" t="s">
        <v>2060</v>
      </c>
      <c r="B127" s="72">
        <v>50000000</v>
      </c>
      <c r="C127" s="2" t="s">
        <v>1265</v>
      </c>
    </row>
  </sheetData>
  <autoFilter ref="A1:C997" xr:uid="{00000000-0009-0000-0000-00001D000000}"/>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A82"/>
  <sheetViews>
    <sheetView workbookViewId="0"/>
  </sheetViews>
  <sheetFormatPr baseColWidth="10" defaultColWidth="14.5" defaultRowHeight="15" customHeight="1" x14ac:dyDescent="0.2"/>
  <sheetData>
    <row r="1" spans="1:1" x14ac:dyDescent="0.2">
      <c r="A1" s="2" t="s">
        <v>37</v>
      </c>
    </row>
    <row r="3" spans="1:1" x14ac:dyDescent="0.2">
      <c r="A3" s="2" t="s">
        <v>2061</v>
      </c>
    </row>
    <row r="4" spans="1:1" x14ac:dyDescent="0.2">
      <c r="A4" s="2" t="s">
        <v>2062</v>
      </c>
    </row>
    <row r="5" spans="1:1" x14ac:dyDescent="0.2">
      <c r="A5" s="2" t="s">
        <v>2063</v>
      </c>
    </row>
    <row r="6" spans="1:1" x14ac:dyDescent="0.2">
      <c r="A6" s="2" t="s">
        <v>2064</v>
      </c>
    </row>
    <row r="7" spans="1:1" x14ac:dyDescent="0.2">
      <c r="A7" s="72">
        <v>40000000</v>
      </c>
    </row>
    <row r="8" spans="1:1" x14ac:dyDescent="0.2">
      <c r="A8" s="2" t="s">
        <v>2065</v>
      </c>
    </row>
    <row r="9" spans="1:1" x14ac:dyDescent="0.2">
      <c r="A9" s="2" t="s">
        <v>2066</v>
      </c>
    </row>
    <row r="10" spans="1:1" x14ac:dyDescent="0.2">
      <c r="A10" s="72">
        <v>50000000</v>
      </c>
    </row>
    <row r="11" spans="1:1" x14ac:dyDescent="0.2">
      <c r="A11" s="2" t="s">
        <v>2067</v>
      </c>
    </row>
    <row r="12" spans="1:1" x14ac:dyDescent="0.2">
      <c r="A12" s="2" t="s">
        <v>2068</v>
      </c>
    </row>
    <row r="13" spans="1:1" x14ac:dyDescent="0.2">
      <c r="A13" s="72">
        <v>30000000</v>
      </c>
    </row>
    <row r="14" spans="1:1" x14ac:dyDescent="0.2">
      <c r="A14" s="2" t="s">
        <v>2067</v>
      </c>
    </row>
    <row r="15" spans="1:1" x14ac:dyDescent="0.2">
      <c r="A15" s="2" t="s">
        <v>2069</v>
      </c>
    </row>
    <row r="16" spans="1:1" x14ac:dyDescent="0.2">
      <c r="A16" s="72">
        <v>35000000</v>
      </c>
    </row>
    <row r="17" spans="1:1" x14ac:dyDescent="0.2">
      <c r="A17" s="2" t="s">
        <v>2070</v>
      </c>
    </row>
    <row r="18" spans="1:1" x14ac:dyDescent="0.2">
      <c r="A18" s="2" t="s">
        <v>2071</v>
      </c>
    </row>
    <row r="19" spans="1:1" x14ac:dyDescent="0.2">
      <c r="A19" s="72">
        <v>40000000</v>
      </c>
    </row>
    <row r="20" spans="1:1" x14ac:dyDescent="0.2">
      <c r="A20" s="2" t="s">
        <v>2072</v>
      </c>
    </row>
    <row r="21" spans="1:1" x14ac:dyDescent="0.2">
      <c r="A21" s="2" t="s">
        <v>2073</v>
      </c>
    </row>
    <row r="22" spans="1:1" x14ac:dyDescent="0.2">
      <c r="A22" s="72">
        <v>40000000</v>
      </c>
    </row>
    <row r="23" spans="1:1" x14ac:dyDescent="0.2">
      <c r="A23" s="2" t="s">
        <v>2070</v>
      </c>
    </row>
    <row r="24" spans="1:1" x14ac:dyDescent="0.2">
      <c r="A24" s="2" t="s">
        <v>2074</v>
      </c>
    </row>
    <row r="25" spans="1:1" x14ac:dyDescent="0.2">
      <c r="A25" s="72">
        <v>29882000</v>
      </c>
    </row>
    <row r="26" spans="1:1" x14ac:dyDescent="0.2">
      <c r="A26" s="2" t="s">
        <v>2075</v>
      </c>
    </row>
    <row r="27" spans="1:1" x14ac:dyDescent="0.2">
      <c r="A27" s="2" t="s">
        <v>2076</v>
      </c>
    </row>
    <row r="28" spans="1:1" x14ac:dyDescent="0.2">
      <c r="A28" s="2" t="s">
        <v>2077</v>
      </c>
    </row>
    <row r="29" spans="1:1" x14ac:dyDescent="0.2">
      <c r="A29" s="72">
        <v>50000000</v>
      </c>
    </row>
    <row r="30" spans="1:1" x14ac:dyDescent="0.2">
      <c r="A30" s="2" t="s">
        <v>2078</v>
      </c>
    </row>
    <row r="31" spans="1:1" x14ac:dyDescent="0.2">
      <c r="A31" s="2" t="s">
        <v>2077</v>
      </c>
    </row>
    <row r="32" spans="1:1" x14ac:dyDescent="0.2">
      <c r="A32" s="72">
        <v>50000000</v>
      </c>
    </row>
    <row r="33" spans="1:1" x14ac:dyDescent="0.2">
      <c r="A33" s="2" t="s">
        <v>2079</v>
      </c>
    </row>
    <row r="34" spans="1:1" x14ac:dyDescent="0.2">
      <c r="A34" s="2" t="s">
        <v>2080</v>
      </c>
    </row>
    <row r="35" spans="1:1" x14ac:dyDescent="0.2">
      <c r="A35" s="72">
        <v>50000000</v>
      </c>
    </row>
    <row r="36" spans="1:1" x14ac:dyDescent="0.2">
      <c r="A36" s="2" t="s">
        <v>2081</v>
      </c>
    </row>
    <row r="37" spans="1:1" x14ac:dyDescent="0.2">
      <c r="A37" s="2" t="s">
        <v>2077</v>
      </c>
    </row>
    <row r="38" spans="1:1" x14ac:dyDescent="0.2">
      <c r="A38" s="72">
        <v>50000000</v>
      </c>
    </row>
    <row r="39" spans="1:1" x14ac:dyDescent="0.2">
      <c r="A39" s="2" t="s">
        <v>2082</v>
      </c>
    </row>
    <row r="40" spans="1:1" x14ac:dyDescent="0.2">
      <c r="A40" s="2" t="s">
        <v>2077</v>
      </c>
    </row>
    <row r="41" spans="1:1" x14ac:dyDescent="0.2">
      <c r="A41" s="72">
        <v>40000000</v>
      </c>
    </row>
    <row r="42" spans="1:1" x14ac:dyDescent="0.2">
      <c r="A42" s="2" t="s">
        <v>2083</v>
      </c>
    </row>
    <row r="43" spans="1:1" x14ac:dyDescent="0.2">
      <c r="A43" s="2" t="s">
        <v>2084</v>
      </c>
    </row>
    <row r="44" spans="1:1" x14ac:dyDescent="0.2">
      <c r="A44" s="72">
        <v>50000000</v>
      </c>
    </row>
    <row r="45" spans="1:1" x14ac:dyDescent="0.2">
      <c r="A45" s="2" t="s">
        <v>2085</v>
      </c>
    </row>
    <row r="46" spans="1:1" x14ac:dyDescent="0.2">
      <c r="A46" s="2" t="s">
        <v>2086</v>
      </c>
    </row>
    <row r="47" spans="1:1" x14ac:dyDescent="0.2">
      <c r="A47" s="2" t="s">
        <v>2087</v>
      </c>
    </row>
    <row r="48" spans="1:1" x14ac:dyDescent="0.2">
      <c r="A48" s="72">
        <v>50000000</v>
      </c>
    </row>
    <row r="49" spans="1:1" x14ac:dyDescent="0.2">
      <c r="A49" s="2" t="s">
        <v>2088</v>
      </c>
    </row>
    <row r="50" spans="1:1" x14ac:dyDescent="0.2">
      <c r="A50" s="2" t="s">
        <v>2089</v>
      </c>
    </row>
    <row r="51" spans="1:1" x14ac:dyDescent="0.2">
      <c r="A51" s="72">
        <v>35000000</v>
      </c>
    </row>
    <row r="52" spans="1:1" x14ac:dyDescent="0.2">
      <c r="A52" s="2" t="s">
        <v>2090</v>
      </c>
    </row>
    <row r="53" spans="1:1" x14ac:dyDescent="0.2">
      <c r="A53" s="2" t="s">
        <v>2091</v>
      </c>
    </row>
    <row r="54" spans="1:1" x14ac:dyDescent="0.2">
      <c r="A54" s="72">
        <v>35000000</v>
      </c>
    </row>
    <row r="55" spans="1:1" x14ac:dyDescent="0.2">
      <c r="A55" s="2" t="s">
        <v>2092</v>
      </c>
    </row>
    <row r="56" spans="1:1" x14ac:dyDescent="0.2">
      <c r="A56" s="2" t="s">
        <v>2093</v>
      </c>
    </row>
    <row r="57" spans="1:1" x14ac:dyDescent="0.2">
      <c r="A57" s="2" t="s">
        <v>2094</v>
      </c>
    </row>
    <row r="58" spans="1:1" x14ac:dyDescent="0.2">
      <c r="A58" s="72">
        <v>50000000</v>
      </c>
    </row>
    <row r="59" spans="1:1" x14ac:dyDescent="0.2">
      <c r="A59" s="2" t="s">
        <v>2095</v>
      </c>
    </row>
    <row r="60" spans="1:1" x14ac:dyDescent="0.2">
      <c r="A60" s="2" t="s">
        <v>2094</v>
      </c>
    </row>
    <row r="61" spans="1:1" x14ac:dyDescent="0.2">
      <c r="A61" s="72">
        <v>50000000</v>
      </c>
    </row>
    <row r="62" spans="1:1" x14ac:dyDescent="0.2">
      <c r="A62" s="2" t="s">
        <v>2096</v>
      </c>
    </row>
    <row r="63" spans="1:1" x14ac:dyDescent="0.2">
      <c r="A63" s="2" t="s">
        <v>2097</v>
      </c>
    </row>
    <row r="64" spans="1:1" x14ac:dyDescent="0.2">
      <c r="A64" s="2" t="s">
        <v>2098</v>
      </c>
    </row>
    <row r="65" spans="1:1" x14ac:dyDescent="0.2">
      <c r="A65" s="2" t="s">
        <v>2099</v>
      </c>
    </row>
    <row r="66" spans="1:1" x14ac:dyDescent="0.2">
      <c r="A66" s="72">
        <v>50000000</v>
      </c>
    </row>
    <row r="67" spans="1:1" x14ac:dyDescent="0.2">
      <c r="A67" s="2" t="s">
        <v>2100</v>
      </c>
    </row>
    <row r="68" spans="1:1" x14ac:dyDescent="0.2">
      <c r="A68" s="2" t="s">
        <v>2101</v>
      </c>
    </row>
    <row r="69" spans="1:1" x14ac:dyDescent="0.2">
      <c r="A69" s="2" t="s">
        <v>2102</v>
      </c>
    </row>
    <row r="70" spans="1:1" x14ac:dyDescent="0.2">
      <c r="A70" s="72">
        <v>50000000</v>
      </c>
    </row>
    <row r="71" spans="1:1" x14ac:dyDescent="0.2">
      <c r="A71" s="2" t="s">
        <v>2103</v>
      </c>
    </row>
    <row r="72" spans="1:1" x14ac:dyDescent="0.2">
      <c r="A72" s="2" t="s">
        <v>1265</v>
      </c>
    </row>
    <row r="73" spans="1:1" x14ac:dyDescent="0.2">
      <c r="A73" s="72">
        <v>50000000</v>
      </c>
    </row>
    <row r="74" spans="1:1" x14ac:dyDescent="0.2">
      <c r="A74" s="2" t="s">
        <v>2104</v>
      </c>
    </row>
    <row r="75" spans="1:1" x14ac:dyDescent="0.2">
      <c r="A75" s="2" t="s">
        <v>1265</v>
      </c>
    </row>
    <row r="76" spans="1:1" x14ac:dyDescent="0.2">
      <c r="A76" s="72">
        <v>50000000</v>
      </c>
    </row>
    <row r="77" spans="1:1" x14ac:dyDescent="0.2">
      <c r="A77" s="2" t="s">
        <v>2105</v>
      </c>
    </row>
    <row r="78" spans="1:1" x14ac:dyDescent="0.2">
      <c r="A78" s="2" t="s">
        <v>1265</v>
      </c>
    </row>
    <row r="79" spans="1:1" x14ac:dyDescent="0.2">
      <c r="A79" s="72">
        <v>50000000</v>
      </c>
    </row>
    <row r="80" spans="1:1" x14ac:dyDescent="0.2">
      <c r="A80" s="2" t="s">
        <v>2106</v>
      </c>
    </row>
    <row r="81" spans="1:1" x14ac:dyDescent="0.2">
      <c r="A81" s="2" t="s">
        <v>1265</v>
      </c>
    </row>
    <row r="82" spans="1:1" x14ac:dyDescent="0.2">
      <c r="A82" s="72">
        <v>50000000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AB1042"/>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20.1640625" customWidth="1"/>
    <col min="8" max="28" width="8.6640625" customWidth="1"/>
  </cols>
  <sheetData>
    <row r="1" spans="1:28" ht="14.25" customHeight="1" x14ac:dyDescent="0.2">
      <c r="A1" s="4" t="s">
        <v>0</v>
      </c>
      <c r="B1" s="5"/>
      <c r="C1" s="5"/>
      <c r="D1" s="5"/>
      <c r="E1" s="6" t="s">
        <v>135</v>
      </c>
      <c r="F1" s="6" t="s">
        <v>136</v>
      </c>
      <c r="G1" s="10"/>
      <c r="H1" s="10"/>
      <c r="I1" s="1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11686309000</v>
      </c>
      <c r="F2" s="22"/>
    </row>
    <row r="3" spans="1:28" ht="14.25" customHeight="1" x14ac:dyDescent="0.2">
      <c r="A3" s="12" t="s">
        <v>7</v>
      </c>
      <c r="B3" s="12"/>
      <c r="C3" s="12"/>
      <c r="D3" s="13"/>
      <c r="E3" s="14">
        <v>6825760000</v>
      </c>
      <c r="F3" s="22"/>
    </row>
    <row r="4" spans="1:28" ht="14.25" customHeight="1" x14ac:dyDescent="0.2">
      <c r="A4" s="12" t="s">
        <v>8</v>
      </c>
      <c r="B4" s="12"/>
      <c r="C4" s="12"/>
      <c r="D4" s="19"/>
      <c r="E4" s="20">
        <v>874608971000</v>
      </c>
      <c r="F4" s="22"/>
      <c r="G4" s="72">
        <f>SUM(E10,E6,E5,E87)</f>
        <v>874608971000</v>
      </c>
      <c r="H4" s="2" t="str">
        <f>IF(E4=G4,"Match","No Match")</f>
        <v>Match</v>
      </c>
    </row>
    <row r="5" spans="1:28" ht="14.25" customHeight="1" x14ac:dyDescent="0.2">
      <c r="A5" s="21" t="s">
        <v>9</v>
      </c>
      <c r="B5" s="21" t="s">
        <v>10</v>
      </c>
      <c r="C5" s="21"/>
      <c r="D5" s="21"/>
      <c r="E5" s="22">
        <v>692964000</v>
      </c>
    </row>
    <row r="6" spans="1:28" ht="14.25" customHeight="1" x14ac:dyDescent="0.2">
      <c r="A6" s="21" t="s">
        <v>11</v>
      </c>
      <c r="B6" s="21" t="s">
        <v>12</v>
      </c>
      <c r="C6" s="21"/>
      <c r="D6" s="21"/>
      <c r="E6" s="22">
        <v>3206756000</v>
      </c>
      <c r="F6" s="22"/>
      <c r="G6" s="72">
        <f>SUM(E7:E9)</f>
        <v>3206756000</v>
      </c>
      <c r="H6" s="2" t="str">
        <f>IF(E6=G6,"Match","No Match")</f>
        <v>Match</v>
      </c>
    </row>
    <row r="7" spans="1:28" ht="14.25" customHeight="1" x14ac:dyDescent="0.2">
      <c r="A7" s="26" t="s">
        <v>137</v>
      </c>
      <c r="B7" s="26"/>
      <c r="C7" s="21"/>
      <c r="D7" s="21"/>
      <c r="E7" s="22">
        <v>1172428000</v>
      </c>
      <c r="F7" s="22"/>
    </row>
    <row r="8" spans="1:28" ht="14.25" customHeight="1" x14ac:dyDescent="0.2">
      <c r="A8" s="50" t="s">
        <v>138</v>
      </c>
      <c r="B8" s="50"/>
      <c r="C8" s="73"/>
      <c r="D8" s="73"/>
      <c r="E8" s="22">
        <v>1600210000</v>
      </c>
      <c r="F8" s="22"/>
    </row>
    <row r="9" spans="1:28" ht="14.25" customHeight="1" x14ac:dyDescent="0.2">
      <c r="A9" s="50" t="s">
        <v>139</v>
      </c>
      <c r="B9" s="50"/>
      <c r="C9" s="73"/>
      <c r="D9" s="73"/>
      <c r="E9" s="22">
        <v>434118000</v>
      </c>
      <c r="F9" s="22"/>
    </row>
    <row r="10" spans="1:28" ht="14.25" customHeight="1" x14ac:dyDescent="0.2">
      <c r="A10" s="21" t="s">
        <v>140</v>
      </c>
      <c r="B10" s="21" t="s">
        <v>14</v>
      </c>
      <c r="C10" s="21"/>
      <c r="D10" s="21"/>
      <c r="E10" s="22">
        <v>841198293000</v>
      </c>
      <c r="F10" s="22"/>
      <c r="G10" s="72">
        <f>SUM(E11,E24,E36,E43,E46)</f>
        <v>841198293000</v>
      </c>
      <c r="H10" s="2" t="str">
        <f t="shared" ref="H10:H11" si="0">IF(E10=G10,"Match","No Match")</f>
        <v>Match</v>
      </c>
    </row>
    <row r="11" spans="1:28" ht="14.25" customHeight="1" x14ac:dyDescent="0.2">
      <c r="A11" s="21"/>
      <c r="B11" s="74" t="s">
        <v>141</v>
      </c>
      <c r="C11" s="75" t="s">
        <v>16</v>
      </c>
      <c r="D11" s="75"/>
      <c r="E11" s="76">
        <v>124335295000</v>
      </c>
      <c r="F11" s="22">
        <f>E11</f>
        <v>124335295000</v>
      </c>
      <c r="G11" s="72">
        <f>SUM(E12:E23)</f>
        <v>124335295000</v>
      </c>
      <c r="H11" s="2" t="str">
        <f t="shared" si="0"/>
        <v>Match</v>
      </c>
    </row>
    <row r="12" spans="1:28" ht="14.25" customHeight="1" x14ac:dyDescent="0.2">
      <c r="A12" s="74"/>
      <c r="B12" s="74"/>
      <c r="C12" s="26" t="s">
        <v>142</v>
      </c>
      <c r="D12" s="26"/>
      <c r="E12" s="72">
        <v>17740311000</v>
      </c>
      <c r="F12" s="22"/>
    </row>
    <row r="13" spans="1:28" ht="14.25" customHeight="1" x14ac:dyDescent="0.2">
      <c r="A13" s="74"/>
      <c r="B13" s="74"/>
      <c r="C13" s="26" t="s">
        <v>143</v>
      </c>
      <c r="D13" s="26"/>
      <c r="E13" s="72">
        <v>18379410000</v>
      </c>
      <c r="F13" s="22"/>
    </row>
    <row r="14" spans="1:28" ht="14.25" customHeight="1" x14ac:dyDescent="0.2">
      <c r="A14" s="74"/>
      <c r="B14" s="74"/>
      <c r="C14" s="26" t="s">
        <v>144</v>
      </c>
      <c r="D14" s="26"/>
      <c r="E14" s="72">
        <v>9609705000</v>
      </c>
      <c r="F14" s="22"/>
    </row>
    <row r="15" spans="1:28" ht="14.25" customHeight="1" x14ac:dyDescent="0.2">
      <c r="A15" s="74"/>
      <c r="B15" s="74"/>
      <c r="C15" s="26" t="s">
        <v>145</v>
      </c>
      <c r="D15" s="26"/>
      <c r="E15" s="22">
        <v>7824467000</v>
      </c>
      <c r="F15" s="22"/>
    </row>
    <row r="16" spans="1:28" ht="14.25" customHeight="1" x14ac:dyDescent="0.2">
      <c r="A16" s="74"/>
      <c r="B16" s="74"/>
      <c r="C16" s="26" t="s">
        <v>146</v>
      </c>
      <c r="D16" s="26"/>
      <c r="E16" s="22">
        <v>6566212000</v>
      </c>
      <c r="F16" s="22"/>
    </row>
    <row r="17" spans="1:8" ht="14.25" customHeight="1" x14ac:dyDescent="0.2">
      <c r="A17" s="74"/>
      <c r="B17" s="74"/>
      <c r="C17" s="26" t="s">
        <v>147</v>
      </c>
      <c r="D17" s="26"/>
      <c r="E17" s="22">
        <v>4910110000</v>
      </c>
      <c r="F17" s="22"/>
    </row>
    <row r="18" spans="1:8" ht="14.25" customHeight="1" x14ac:dyDescent="0.2">
      <c r="A18" s="74"/>
      <c r="B18" s="74"/>
      <c r="C18" s="26" t="s">
        <v>148</v>
      </c>
      <c r="D18" s="26"/>
      <c r="E18" s="22">
        <v>9848573000</v>
      </c>
      <c r="F18" s="22"/>
    </row>
    <row r="19" spans="1:8" ht="14.25" customHeight="1" x14ac:dyDescent="0.2">
      <c r="A19" s="74"/>
      <c r="B19" s="74"/>
      <c r="C19" s="26" t="s">
        <v>149</v>
      </c>
      <c r="D19" s="26"/>
      <c r="E19" s="22">
        <v>24233228000</v>
      </c>
      <c r="F19" s="22"/>
    </row>
    <row r="20" spans="1:8" ht="14.25" customHeight="1" x14ac:dyDescent="0.2">
      <c r="A20" s="74"/>
      <c r="B20" s="74"/>
      <c r="C20" s="26" t="s">
        <v>150</v>
      </c>
      <c r="D20" s="26"/>
      <c r="E20" s="22">
        <v>18640379000</v>
      </c>
      <c r="F20" s="22"/>
    </row>
    <row r="21" spans="1:8" ht="14.25" customHeight="1" x14ac:dyDescent="0.2">
      <c r="A21" s="74"/>
      <c r="B21" s="74"/>
      <c r="C21" s="26" t="s">
        <v>151</v>
      </c>
      <c r="D21" s="26"/>
      <c r="E21" s="22">
        <v>2155960000</v>
      </c>
      <c r="F21" s="22"/>
    </row>
    <row r="22" spans="1:8" ht="14.25" customHeight="1" x14ac:dyDescent="0.2">
      <c r="A22" s="74"/>
      <c r="B22" s="74"/>
      <c r="C22" s="26" t="s">
        <v>152</v>
      </c>
      <c r="D22" s="26"/>
      <c r="E22" s="22">
        <v>2773504000</v>
      </c>
      <c r="F22" s="22"/>
    </row>
    <row r="23" spans="1:8" ht="14.25" customHeight="1" x14ac:dyDescent="0.2">
      <c r="A23" s="74"/>
      <c r="B23" s="74"/>
      <c r="C23" s="26" t="s">
        <v>153</v>
      </c>
      <c r="D23" s="26"/>
      <c r="E23" s="22">
        <v>1653436000</v>
      </c>
      <c r="F23" s="22"/>
    </row>
    <row r="24" spans="1:8" ht="14.25" customHeight="1" x14ac:dyDescent="0.2">
      <c r="A24" s="74"/>
      <c r="B24" s="74" t="s">
        <v>154</v>
      </c>
      <c r="C24" s="27" t="s">
        <v>21</v>
      </c>
      <c r="D24" s="75"/>
      <c r="E24" s="76">
        <v>116252873000</v>
      </c>
      <c r="F24" s="22">
        <f>E24</f>
        <v>116252873000</v>
      </c>
      <c r="G24" s="72">
        <f>SUM(E25:E35)</f>
        <v>116252873000</v>
      </c>
      <c r="H24" s="2" t="str">
        <f>IF(E24=G24,"Match","No Match")</f>
        <v>Match</v>
      </c>
    </row>
    <row r="25" spans="1:8" ht="14.25" customHeight="1" x14ac:dyDescent="0.2">
      <c r="A25" s="74"/>
      <c r="B25" s="74"/>
      <c r="C25" s="26" t="s">
        <v>155</v>
      </c>
      <c r="D25" s="26"/>
      <c r="E25" s="22">
        <v>9470060000</v>
      </c>
    </row>
    <row r="26" spans="1:8" ht="14.25" customHeight="1" x14ac:dyDescent="0.2">
      <c r="A26" s="74"/>
      <c r="B26" s="74"/>
      <c r="C26" s="26" t="s">
        <v>156</v>
      </c>
      <c r="D26" s="26"/>
      <c r="E26" s="22">
        <v>12095401000</v>
      </c>
    </row>
    <row r="27" spans="1:8" ht="14.25" customHeight="1" x14ac:dyDescent="0.2">
      <c r="A27" s="74"/>
      <c r="B27" s="74"/>
      <c r="C27" s="26" t="s">
        <v>157</v>
      </c>
      <c r="D27" s="26"/>
      <c r="E27" s="22">
        <v>4721960000</v>
      </c>
    </row>
    <row r="28" spans="1:8" ht="14.25" customHeight="1" x14ac:dyDescent="0.2">
      <c r="A28" s="74"/>
      <c r="B28" s="74"/>
      <c r="C28" s="26" t="s">
        <v>23</v>
      </c>
      <c r="D28" s="26"/>
      <c r="E28" s="22">
        <v>59104749000</v>
      </c>
    </row>
    <row r="29" spans="1:8" ht="14.25" customHeight="1" x14ac:dyDescent="0.2">
      <c r="A29" s="74"/>
      <c r="B29" s="74"/>
      <c r="C29" s="26" t="s">
        <v>24</v>
      </c>
      <c r="D29" s="26"/>
      <c r="E29" s="22">
        <v>20954411000</v>
      </c>
    </row>
    <row r="30" spans="1:8" ht="14.25" customHeight="1" x14ac:dyDescent="0.2">
      <c r="A30" s="74"/>
      <c r="B30" s="74"/>
      <c r="C30" s="26" t="s">
        <v>25</v>
      </c>
      <c r="D30" s="26"/>
      <c r="E30" s="22">
        <v>2356000000</v>
      </c>
    </row>
    <row r="31" spans="1:8" ht="14.25" customHeight="1" x14ac:dyDescent="0.2">
      <c r="A31" s="74"/>
      <c r="B31" s="74"/>
      <c r="C31" s="26" t="s">
        <v>158</v>
      </c>
      <c r="D31" s="26"/>
      <c r="E31" s="22">
        <v>1809059000</v>
      </c>
    </row>
    <row r="32" spans="1:8" ht="14.25" customHeight="1" x14ac:dyDescent="0.2">
      <c r="A32" s="74"/>
      <c r="B32" s="74"/>
      <c r="C32" s="26" t="s">
        <v>159</v>
      </c>
      <c r="D32" s="26"/>
      <c r="E32" s="22">
        <v>1914399000</v>
      </c>
    </row>
    <row r="33" spans="1:8" ht="14.25" customHeight="1" x14ac:dyDescent="0.2">
      <c r="A33" s="74"/>
      <c r="B33" s="74"/>
      <c r="C33" s="26" t="s">
        <v>160</v>
      </c>
      <c r="D33" s="26"/>
      <c r="E33" s="22">
        <v>1188529000</v>
      </c>
    </row>
    <row r="34" spans="1:8" ht="14.25" customHeight="1" x14ac:dyDescent="0.2">
      <c r="A34" s="74"/>
      <c r="B34" s="74"/>
      <c r="C34" s="26" t="s">
        <v>161</v>
      </c>
      <c r="D34" s="26"/>
      <c r="E34" s="22">
        <v>865114000</v>
      </c>
    </row>
    <row r="35" spans="1:8" ht="14.25" customHeight="1" x14ac:dyDescent="0.2">
      <c r="A35" s="74"/>
      <c r="B35" s="74"/>
      <c r="C35" s="26" t="s">
        <v>162</v>
      </c>
      <c r="D35" s="26"/>
      <c r="E35" s="22">
        <v>1773191000</v>
      </c>
    </row>
    <row r="36" spans="1:8" ht="14.25" customHeight="1" x14ac:dyDescent="0.2">
      <c r="A36" s="74"/>
      <c r="B36" s="74" t="s">
        <v>163</v>
      </c>
      <c r="C36" s="27" t="s">
        <v>28</v>
      </c>
      <c r="D36" s="75"/>
      <c r="E36" s="76">
        <v>29333447000</v>
      </c>
      <c r="F36" s="22">
        <f>E36</f>
        <v>29333447000</v>
      </c>
      <c r="G36" s="72">
        <f>SUM(E37:E42)</f>
        <v>29333447000</v>
      </c>
      <c r="H36" s="2" t="str">
        <f>IF(E36=G36,"Match","No Match")</f>
        <v>Match</v>
      </c>
    </row>
    <row r="37" spans="1:8" ht="14.25" customHeight="1" x14ac:dyDescent="0.2">
      <c r="A37" s="74"/>
      <c r="B37" s="74"/>
      <c r="C37" s="26" t="s">
        <v>103</v>
      </c>
      <c r="D37" s="37"/>
      <c r="E37" s="22">
        <v>520000000</v>
      </c>
      <c r="F37" s="22"/>
    </row>
    <row r="38" spans="1:8" ht="14.25" customHeight="1" x14ac:dyDescent="0.2">
      <c r="A38" s="74"/>
      <c r="B38" s="74"/>
      <c r="C38" s="26" t="s">
        <v>29</v>
      </c>
      <c r="D38" s="37"/>
      <c r="E38" s="22">
        <v>6697288000</v>
      </c>
      <c r="F38" s="22"/>
    </row>
    <row r="39" spans="1:8" ht="14.25" customHeight="1" x14ac:dyDescent="0.2">
      <c r="A39" s="74"/>
      <c r="B39" s="74"/>
      <c r="C39" s="26" t="s">
        <v>30</v>
      </c>
      <c r="D39" s="37"/>
      <c r="E39" s="39">
        <v>4400904000</v>
      </c>
      <c r="F39" s="22"/>
    </row>
    <row r="40" spans="1:8" ht="14.25" customHeight="1" x14ac:dyDescent="0.2">
      <c r="A40" s="74"/>
      <c r="B40" s="74"/>
      <c r="C40" s="26" t="s">
        <v>31</v>
      </c>
      <c r="D40" s="37"/>
      <c r="E40" s="22">
        <v>2732593000</v>
      </c>
      <c r="F40" s="22"/>
    </row>
    <row r="41" spans="1:8" ht="14.25" customHeight="1" x14ac:dyDescent="0.2">
      <c r="A41" s="74"/>
      <c r="B41" s="74"/>
      <c r="C41" s="26" t="s">
        <v>32</v>
      </c>
      <c r="D41" s="37"/>
      <c r="E41" s="22">
        <v>13305436000</v>
      </c>
      <c r="F41" s="22"/>
    </row>
    <row r="42" spans="1:8" ht="14.25" customHeight="1" x14ac:dyDescent="0.2">
      <c r="A42" s="74"/>
      <c r="B42" s="74"/>
      <c r="C42" s="26" t="s">
        <v>105</v>
      </c>
      <c r="D42" s="37"/>
      <c r="E42" s="22">
        <v>1677226000</v>
      </c>
    </row>
    <row r="43" spans="1:8" ht="14.25" customHeight="1" x14ac:dyDescent="0.2">
      <c r="A43" s="74"/>
      <c r="B43" s="74" t="s">
        <v>164</v>
      </c>
      <c r="C43" s="75" t="s">
        <v>35</v>
      </c>
      <c r="D43" s="75"/>
      <c r="E43" s="76">
        <v>182989695000</v>
      </c>
      <c r="F43" s="22">
        <f>E43</f>
        <v>182989695000</v>
      </c>
      <c r="G43" s="72">
        <f>SUM(E44:E45)</f>
        <v>182989695000</v>
      </c>
      <c r="H43" s="2" t="str">
        <f>IF(E43=G43,"Match","No Match")</f>
        <v>Match</v>
      </c>
    </row>
    <row r="44" spans="1:8" ht="14.25" customHeight="1" x14ac:dyDescent="0.2">
      <c r="A44" s="74"/>
      <c r="B44" s="74"/>
      <c r="C44" s="26" t="s">
        <v>36</v>
      </c>
      <c r="D44" s="37"/>
      <c r="E44" s="22">
        <v>115423826000</v>
      </c>
    </row>
    <row r="45" spans="1:8" ht="14.25" customHeight="1" x14ac:dyDescent="0.2">
      <c r="A45" s="74"/>
      <c r="B45" s="74"/>
      <c r="C45" s="26" t="s">
        <v>37</v>
      </c>
      <c r="D45" s="37"/>
      <c r="E45" s="22">
        <v>67565869000</v>
      </c>
    </row>
    <row r="46" spans="1:8" ht="14.25" customHeight="1" x14ac:dyDescent="0.2">
      <c r="A46" s="74"/>
      <c r="B46" s="74" t="s">
        <v>165</v>
      </c>
      <c r="C46" s="75" t="s">
        <v>38</v>
      </c>
      <c r="D46" s="75"/>
      <c r="E46" s="76">
        <v>388286983000</v>
      </c>
      <c r="F46" s="22"/>
      <c r="G46" s="72">
        <f>SUM(E47:E86)</f>
        <v>389840483000</v>
      </c>
      <c r="H46" s="2" t="str">
        <f>IF(E46=G46,"Match","No Match")</f>
        <v>No Match</v>
      </c>
    </row>
    <row r="47" spans="1:8" ht="14.25" customHeight="1" x14ac:dyDescent="0.2">
      <c r="A47" s="74"/>
      <c r="B47" s="74"/>
      <c r="C47" s="327" t="s">
        <v>166</v>
      </c>
      <c r="D47" s="328"/>
      <c r="E47" s="70">
        <v>11000000000</v>
      </c>
      <c r="F47" s="22">
        <f>E47</f>
        <v>11000000000</v>
      </c>
    </row>
    <row r="48" spans="1:8" ht="14.25" customHeight="1" x14ac:dyDescent="0.2">
      <c r="A48" s="74"/>
      <c r="B48" s="74"/>
      <c r="C48" s="21" t="s">
        <v>167</v>
      </c>
      <c r="D48" s="77"/>
      <c r="E48" s="22"/>
      <c r="F48" s="22"/>
    </row>
    <row r="49" spans="1:6" ht="14.25" customHeight="1" x14ac:dyDescent="0.2">
      <c r="A49" s="74"/>
      <c r="B49" s="74"/>
      <c r="C49" s="26"/>
      <c r="D49" s="26" t="s">
        <v>168</v>
      </c>
      <c r="E49" s="22">
        <v>1344400000</v>
      </c>
      <c r="F49" s="22">
        <f t="shared" ref="F49:F51" si="1">E49</f>
        <v>1344400000</v>
      </c>
    </row>
    <row r="50" spans="1:6" ht="14.25" customHeight="1" x14ac:dyDescent="0.2">
      <c r="A50" s="74"/>
      <c r="B50" s="74"/>
      <c r="C50" s="26"/>
      <c r="D50" s="26" t="s">
        <v>169</v>
      </c>
      <c r="E50" s="22">
        <v>1547114000</v>
      </c>
      <c r="F50" s="22">
        <f t="shared" si="1"/>
        <v>1547114000</v>
      </c>
    </row>
    <row r="51" spans="1:6" ht="14.25" customHeight="1" x14ac:dyDescent="0.2">
      <c r="A51" s="74"/>
      <c r="B51" s="74"/>
      <c r="C51" s="26"/>
      <c r="D51" s="26" t="s">
        <v>170</v>
      </c>
      <c r="E51" s="22">
        <v>68032000</v>
      </c>
      <c r="F51" s="22">
        <f t="shared" si="1"/>
        <v>68032000</v>
      </c>
    </row>
    <row r="52" spans="1:6" ht="14.25" customHeight="1" x14ac:dyDescent="0.2">
      <c r="A52" s="74"/>
      <c r="B52" s="74"/>
      <c r="C52" s="21" t="s">
        <v>171</v>
      </c>
      <c r="D52" s="37"/>
      <c r="E52" s="22"/>
      <c r="F52" s="22"/>
    </row>
    <row r="53" spans="1:6" ht="14.25" customHeight="1" x14ac:dyDescent="0.2">
      <c r="A53" s="74"/>
      <c r="B53" s="74"/>
      <c r="C53" s="26"/>
      <c r="D53" s="26" t="s">
        <v>172</v>
      </c>
      <c r="E53" s="22">
        <v>17689155000</v>
      </c>
      <c r="F53" s="22">
        <f>E53</f>
        <v>17689155000</v>
      </c>
    </row>
    <row r="54" spans="1:6" ht="14.25" customHeight="1" x14ac:dyDescent="0.2">
      <c r="A54" s="74"/>
      <c r="B54" s="74"/>
      <c r="C54" s="21" t="s">
        <v>173</v>
      </c>
      <c r="D54" s="37"/>
      <c r="E54" s="22"/>
      <c r="F54" s="22"/>
    </row>
    <row r="55" spans="1:6" ht="14.25" customHeight="1" x14ac:dyDescent="0.2">
      <c r="A55" s="74"/>
      <c r="B55" s="74"/>
      <c r="C55" s="26"/>
      <c r="D55" s="26" t="s">
        <v>174</v>
      </c>
      <c r="E55" s="22">
        <v>9355297000</v>
      </c>
      <c r="F55" s="22">
        <f t="shared" ref="F55:F56" si="2">E55</f>
        <v>9355297000</v>
      </c>
    </row>
    <row r="56" spans="1:6" ht="14.25" customHeight="1" x14ac:dyDescent="0.2">
      <c r="A56" s="74"/>
      <c r="B56" s="74"/>
      <c r="C56" s="327" t="s">
        <v>175</v>
      </c>
      <c r="D56" s="328"/>
      <c r="E56" s="22">
        <v>13122692000</v>
      </c>
      <c r="F56" s="22">
        <f t="shared" si="2"/>
        <v>13122692000</v>
      </c>
    </row>
    <row r="57" spans="1:6" ht="14.25" customHeight="1" x14ac:dyDescent="0.2">
      <c r="A57" s="74"/>
      <c r="B57" s="74"/>
      <c r="C57" s="21" t="s">
        <v>176</v>
      </c>
      <c r="D57" s="37"/>
      <c r="E57" s="22"/>
      <c r="F57" s="22"/>
    </row>
    <row r="58" spans="1:6" ht="14.25" customHeight="1" x14ac:dyDescent="0.2">
      <c r="A58" s="74"/>
      <c r="B58" s="74"/>
      <c r="C58" s="26"/>
      <c r="D58" s="26" t="s">
        <v>177</v>
      </c>
      <c r="E58" s="22">
        <v>4929704000</v>
      </c>
      <c r="F58" s="22"/>
    </row>
    <row r="59" spans="1:6" ht="14.25" customHeight="1" x14ac:dyDescent="0.2">
      <c r="A59" s="74"/>
      <c r="B59" s="74"/>
      <c r="C59" s="327" t="s">
        <v>178</v>
      </c>
      <c r="D59" s="328"/>
      <c r="E59" s="22">
        <v>224188000</v>
      </c>
      <c r="F59" s="22"/>
    </row>
    <row r="60" spans="1:6" ht="14.25" customHeight="1" x14ac:dyDescent="0.2">
      <c r="A60" s="74"/>
      <c r="B60" s="74"/>
      <c r="C60" s="327" t="s">
        <v>179</v>
      </c>
      <c r="D60" s="328"/>
      <c r="E60" s="22">
        <v>21231216000</v>
      </c>
      <c r="F60" s="22">
        <f>E60</f>
        <v>21231216000</v>
      </c>
    </row>
    <row r="61" spans="1:6" ht="14.25" customHeight="1" x14ac:dyDescent="0.2">
      <c r="A61" s="74"/>
      <c r="B61" s="74" t="s">
        <v>180</v>
      </c>
      <c r="C61" s="21" t="s">
        <v>63</v>
      </c>
      <c r="D61" s="37"/>
      <c r="E61" s="22"/>
      <c r="F61" s="22"/>
    </row>
    <row r="62" spans="1:6" ht="14.25" customHeight="1" x14ac:dyDescent="0.2">
      <c r="A62" s="74"/>
      <c r="B62" s="74"/>
      <c r="C62" s="26"/>
      <c r="D62" s="26" t="s">
        <v>181</v>
      </c>
      <c r="E62" s="22">
        <v>66653636000</v>
      </c>
      <c r="F62" s="22"/>
    </row>
    <row r="63" spans="1:6" ht="14.25" customHeight="1" x14ac:dyDescent="0.2">
      <c r="A63" s="74"/>
      <c r="B63" s="74"/>
      <c r="C63" s="26"/>
      <c r="D63" s="26" t="s">
        <v>182</v>
      </c>
      <c r="E63" s="22">
        <v>517000000</v>
      </c>
      <c r="F63" s="22">
        <f t="shared" ref="F63:F67" si="3">E63</f>
        <v>517000000</v>
      </c>
    </row>
    <row r="64" spans="1:6" ht="14.25" customHeight="1" x14ac:dyDescent="0.2">
      <c r="A64" s="74"/>
      <c r="B64" s="74"/>
      <c r="D64" s="2" t="s">
        <v>183</v>
      </c>
      <c r="E64" s="22">
        <v>11264738000</v>
      </c>
      <c r="F64" s="22">
        <f t="shared" si="3"/>
        <v>11264738000</v>
      </c>
    </row>
    <row r="65" spans="1:6" ht="14.25" customHeight="1" x14ac:dyDescent="0.2">
      <c r="A65" s="74"/>
      <c r="B65" s="74"/>
      <c r="D65" s="2" t="s">
        <v>184</v>
      </c>
      <c r="E65" s="22">
        <v>8114100000</v>
      </c>
      <c r="F65" s="22">
        <f t="shared" si="3"/>
        <v>8114100000</v>
      </c>
    </row>
    <row r="66" spans="1:6" ht="14.25" customHeight="1" x14ac:dyDescent="0.2">
      <c r="A66" s="74"/>
      <c r="B66" s="74"/>
      <c r="D66" s="2" t="s">
        <v>185</v>
      </c>
      <c r="E66" s="22">
        <v>68474921000</v>
      </c>
      <c r="F66" s="22">
        <f t="shared" si="3"/>
        <v>68474921000</v>
      </c>
    </row>
    <row r="67" spans="1:6" ht="14.25" customHeight="1" x14ac:dyDescent="0.2">
      <c r="A67" s="74"/>
      <c r="B67" s="74"/>
      <c r="D67" s="2" t="s">
        <v>186</v>
      </c>
      <c r="E67" s="22">
        <v>22911532000</v>
      </c>
      <c r="F67" s="22">
        <f t="shared" si="3"/>
        <v>22911532000</v>
      </c>
    </row>
    <row r="68" spans="1:6" ht="14.25" customHeight="1" x14ac:dyDescent="0.2">
      <c r="A68" s="74"/>
      <c r="B68" s="74" t="s">
        <v>187</v>
      </c>
      <c r="C68" s="78"/>
      <c r="D68" s="79" t="s">
        <v>188</v>
      </c>
      <c r="E68" s="80">
        <f>20000000+5500000+15000000</f>
        <v>40500000</v>
      </c>
      <c r="F68" s="22"/>
    </row>
    <row r="69" spans="1:6" ht="14.25" customHeight="1" x14ac:dyDescent="0.2">
      <c r="A69" s="74"/>
      <c r="B69" s="74" t="s">
        <v>189</v>
      </c>
      <c r="C69" s="78"/>
      <c r="D69" s="81" t="s">
        <v>190</v>
      </c>
      <c r="E69" s="82">
        <v>5500000</v>
      </c>
      <c r="F69" s="22"/>
    </row>
    <row r="70" spans="1:6" ht="14.25" customHeight="1" x14ac:dyDescent="0.2">
      <c r="A70" s="74"/>
      <c r="B70" s="74" t="s">
        <v>191</v>
      </c>
      <c r="C70" s="78"/>
      <c r="D70" s="81" t="s">
        <v>192</v>
      </c>
      <c r="E70" s="82">
        <v>15000000</v>
      </c>
      <c r="F70" s="22"/>
    </row>
    <row r="71" spans="1:6" ht="14.25" customHeight="1" x14ac:dyDescent="0.2">
      <c r="A71" s="74"/>
      <c r="B71" s="74"/>
      <c r="C71" s="21" t="s">
        <v>73</v>
      </c>
      <c r="D71" s="37"/>
      <c r="E71" s="22"/>
      <c r="F71" s="22"/>
    </row>
    <row r="72" spans="1:6" ht="14.25" customHeight="1" x14ac:dyDescent="0.2">
      <c r="A72" s="74"/>
      <c r="B72" s="74" t="s">
        <v>193</v>
      </c>
      <c r="D72" s="2" t="s">
        <v>194</v>
      </c>
      <c r="E72" s="22">
        <v>40362084000</v>
      </c>
      <c r="F72" s="22"/>
    </row>
    <row r="73" spans="1:6" ht="14.25" customHeight="1" x14ac:dyDescent="0.2">
      <c r="A73" s="74"/>
      <c r="B73" s="74"/>
      <c r="D73" s="2" t="s">
        <v>195</v>
      </c>
      <c r="E73" s="22">
        <v>1268000000</v>
      </c>
      <c r="F73" s="22">
        <f t="shared" ref="F73:F76" si="4">E73</f>
        <v>1268000000</v>
      </c>
    </row>
    <row r="74" spans="1:6" ht="14.25" customHeight="1" x14ac:dyDescent="0.2">
      <c r="A74" s="74"/>
      <c r="B74" s="74"/>
      <c r="D74" s="2" t="s">
        <v>196</v>
      </c>
      <c r="E74" s="22">
        <v>2582795000</v>
      </c>
      <c r="F74" s="22">
        <f t="shared" si="4"/>
        <v>2582795000</v>
      </c>
    </row>
    <row r="75" spans="1:6" ht="14.25" customHeight="1" x14ac:dyDescent="0.2">
      <c r="A75" s="74"/>
      <c r="B75" s="74"/>
      <c r="D75" s="2" t="s">
        <v>197</v>
      </c>
      <c r="E75" s="22">
        <v>1022000000</v>
      </c>
      <c r="F75" s="22">
        <f t="shared" si="4"/>
        <v>1022000000</v>
      </c>
    </row>
    <row r="76" spans="1:6" ht="14.25" customHeight="1" x14ac:dyDescent="0.2">
      <c r="A76" s="74"/>
      <c r="B76" s="74"/>
      <c r="D76" s="2" t="s">
        <v>198</v>
      </c>
      <c r="E76" s="22">
        <v>26417700000</v>
      </c>
      <c r="F76" s="22">
        <f t="shared" si="4"/>
        <v>26417700000</v>
      </c>
    </row>
    <row r="77" spans="1:6" ht="14.25" customHeight="1" x14ac:dyDescent="0.2">
      <c r="A77" s="74"/>
      <c r="B77" s="74" t="s">
        <v>199</v>
      </c>
      <c r="D77" s="2" t="s">
        <v>200</v>
      </c>
      <c r="E77" s="22">
        <v>50541329000</v>
      </c>
      <c r="F77" s="22"/>
    </row>
    <row r="78" spans="1:6" ht="14.25" customHeight="1" x14ac:dyDescent="0.2">
      <c r="A78" s="74"/>
      <c r="B78" s="74"/>
      <c r="D78" s="83" t="s">
        <v>201</v>
      </c>
      <c r="E78" s="22">
        <f>20000000+32000000+12000000+10000000</f>
        <v>74000000</v>
      </c>
      <c r="F78" s="22"/>
    </row>
    <row r="79" spans="1:6" ht="14.25" customHeight="1" x14ac:dyDescent="0.2">
      <c r="A79" s="74"/>
      <c r="B79" s="74"/>
      <c r="D79" s="83" t="s">
        <v>202</v>
      </c>
      <c r="E79" s="22">
        <f>14000000</f>
        <v>14000000</v>
      </c>
      <c r="F79" s="22"/>
    </row>
    <row r="80" spans="1:6" ht="14.25" customHeight="1" x14ac:dyDescent="0.2">
      <c r="A80" s="74"/>
      <c r="B80" s="74"/>
      <c r="D80" s="83" t="s">
        <v>203</v>
      </c>
      <c r="E80" s="22">
        <f>40000000</f>
        <v>40000000</v>
      </c>
      <c r="F80" s="22"/>
    </row>
    <row r="81" spans="1:8" ht="14.25" customHeight="1" x14ac:dyDescent="0.2">
      <c r="A81" s="74"/>
      <c r="B81" s="74" t="s">
        <v>204</v>
      </c>
      <c r="D81" s="2" t="s">
        <v>205</v>
      </c>
      <c r="E81" s="22">
        <v>927750000</v>
      </c>
      <c r="F81" s="22">
        <f>E81</f>
        <v>927750000</v>
      </c>
    </row>
    <row r="82" spans="1:8" ht="14.25" customHeight="1" x14ac:dyDescent="0.2">
      <c r="A82" s="74"/>
      <c r="B82" s="74"/>
      <c r="D82" s="83" t="s">
        <v>206</v>
      </c>
      <c r="E82" s="22">
        <f>15000000</f>
        <v>15000000</v>
      </c>
      <c r="F82" s="22"/>
    </row>
    <row r="83" spans="1:8" ht="14.25" customHeight="1" x14ac:dyDescent="0.2">
      <c r="A83" s="74"/>
      <c r="B83" s="74" t="s">
        <v>207</v>
      </c>
      <c r="D83" s="2" t="s">
        <v>208</v>
      </c>
      <c r="E83" s="22">
        <v>4426600000</v>
      </c>
      <c r="F83" s="22">
        <f>E83</f>
        <v>4426600000</v>
      </c>
    </row>
    <row r="84" spans="1:8" ht="14.25" customHeight="1" x14ac:dyDescent="0.2">
      <c r="A84" s="74"/>
      <c r="B84" s="74"/>
      <c r="D84" s="83" t="s">
        <v>209</v>
      </c>
      <c r="E84" s="22">
        <f>70000000+(6000000*4)+(5000000*7)+(50000000*2)+(7000000*2)+(10000000*3)+5000000+25000000+50000000+30000000+10000000+50000000+10000000+10000000+45000000+66000000+15000000+15000000+10000000+15000000+21000000+15000000+55000000+8000000+25000000+10000000+10000000+11500000+8000000+5000000+130000000+23000000+18000000+10000000+10000000+(5000000*2)</f>
        <v>998500000</v>
      </c>
      <c r="F84" s="22"/>
    </row>
    <row r="85" spans="1:8" ht="14.25" customHeight="1" x14ac:dyDescent="0.2">
      <c r="A85" s="74"/>
      <c r="B85" s="74"/>
      <c r="D85" s="83" t="s">
        <v>210</v>
      </c>
      <c r="E85" s="22">
        <f>100000000+(5000000*3)+10000000+6000000+45000000+25000000+20000000+20000000+2000000+34000000+8000000+18000000+10000000+20000000+18000000</f>
        <v>351000000</v>
      </c>
      <c r="F85" s="22"/>
    </row>
    <row r="86" spans="1:8" ht="14.25" customHeight="1" x14ac:dyDescent="0.2">
      <c r="A86" s="74"/>
      <c r="B86" s="74" t="s">
        <v>211</v>
      </c>
      <c r="D86" s="2" t="s">
        <v>212</v>
      </c>
      <c r="E86" s="22">
        <v>2291000000</v>
      </c>
      <c r="F86" s="22">
        <f>E86</f>
        <v>2291000000</v>
      </c>
    </row>
    <row r="87" spans="1:8" ht="14.25" customHeight="1" x14ac:dyDescent="0.2">
      <c r="A87" s="21" t="s">
        <v>213</v>
      </c>
      <c r="B87" s="21" t="s">
        <v>214</v>
      </c>
      <c r="C87" s="21"/>
      <c r="D87" s="21"/>
      <c r="E87" s="22">
        <v>29510958000</v>
      </c>
      <c r="F87" s="22"/>
      <c r="G87" s="72">
        <f>SUM(E88,E91)</f>
        <v>29510958000</v>
      </c>
      <c r="H87" s="2" t="str">
        <f t="shared" ref="H87:H88" si="5">IF(E87=G87,"Match","No Match")</f>
        <v>Match</v>
      </c>
    </row>
    <row r="88" spans="1:8" ht="14.25" customHeight="1" x14ac:dyDescent="0.2">
      <c r="A88" s="74"/>
      <c r="B88" s="74"/>
      <c r="C88" s="75" t="s">
        <v>89</v>
      </c>
      <c r="D88" s="75"/>
      <c r="E88" s="76">
        <v>21573007000</v>
      </c>
      <c r="F88" s="22"/>
      <c r="G88" s="72">
        <f>SUM(E89:E90)</f>
        <v>21573007000</v>
      </c>
      <c r="H88" s="2" t="str">
        <f t="shared" si="5"/>
        <v>Match</v>
      </c>
    </row>
    <row r="89" spans="1:8" ht="14.25" customHeight="1" x14ac:dyDescent="0.2">
      <c r="A89" s="74"/>
      <c r="B89" s="74"/>
      <c r="C89" s="327" t="s">
        <v>215</v>
      </c>
      <c r="D89" s="328"/>
      <c r="E89" s="22">
        <v>20179570000</v>
      </c>
    </row>
    <row r="90" spans="1:8" ht="14.25" customHeight="1" x14ac:dyDescent="0.2">
      <c r="A90" s="74"/>
      <c r="B90" s="74"/>
      <c r="C90" s="327" t="s">
        <v>216</v>
      </c>
      <c r="D90" s="328"/>
      <c r="E90" s="22">
        <v>1393437000</v>
      </c>
      <c r="F90" s="22">
        <f>E90</f>
        <v>1393437000</v>
      </c>
    </row>
    <row r="91" spans="1:8" ht="14.25" customHeight="1" x14ac:dyDescent="0.2">
      <c r="A91" s="74"/>
      <c r="B91" s="74"/>
      <c r="C91" s="27" t="s">
        <v>93</v>
      </c>
      <c r="D91" s="27"/>
      <c r="E91" s="76">
        <v>7937951000</v>
      </c>
      <c r="F91" s="22"/>
      <c r="G91" s="72">
        <f>SUM(E92:E134)</f>
        <v>7937951000</v>
      </c>
      <c r="H91" s="2" t="str">
        <f>IF(E91=G91,"Match","No Match")</f>
        <v>Match</v>
      </c>
    </row>
    <row r="92" spans="1:8" ht="14.25" customHeight="1" x14ac:dyDescent="0.2">
      <c r="A92" s="74"/>
      <c r="B92" s="74"/>
      <c r="C92" s="327" t="s">
        <v>217</v>
      </c>
      <c r="D92" s="328"/>
      <c r="E92" s="22">
        <v>91710000</v>
      </c>
      <c r="F92" s="22">
        <f>E92</f>
        <v>91710000</v>
      </c>
      <c r="H92" s="22" t="str">
        <f t="shared" ref="H92:H134" si="6">IF(COUNTIF($E$92:$E$134, E92) &gt; 1,"Luh bat pareho ng presyo","Unique")</f>
        <v>Unique</v>
      </c>
    </row>
    <row r="93" spans="1:8" ht="14.25" customHeight="1" x14ac:dyDescent="0.2">
      <c r="A93" s="74"/>
      <c r="B93" s="74"/>
      <c r="C93" s="327" t="s">
        <v>218</v>
      </c>
      <c r="D93" s="328"/>
      <c r="E93" s="22">
        <v>162411000</v>
      </c>
      <c r="F93" s="22"/>
      <c r="H93" s="22" t="str">
        <f t="shared" si="6"/>
        <v>Unique</v>
      </c>
    </row>
    <row r="94" spans="1:8" ht="14.25" customHeight="1" x14ac:dyDescent="0.2">
      <c r="A94" s="74"/>
      <c r="B94" s="74"/>
      <c r="C94" s="327" t="s">
        <v>219</v>
      </c>
      <c r="D94" s="328"/>
      <c r="E94" s="22">
        <v>254151000</v>
      </c>
      <c r="F94" s="22">
        <f t="shared" ref="F94:F96" si="7">E94</f>
        <v>254151000</v>
      </c>
      <c r="H94" s="22" t="str">
        <f t="shared" si="6"/>
        <v>Unique</v>
      </c>
    </row>
    <row r="95" spans="1:8" ht="14.25" customHeight="1" x14ac:dyDescent="0.2">
      <c r="A95" s="74"/>
      <c r="B95" s="74"/>
      <c r="C95" s="327" t="s">
        <v>220</v>
      </c>
      <c r="D95" s="328"/>
      <c r="E95" s="22">
        <v>19793000</v>
      </c>
      <c r="F95" s="22">
        <f t="shared" si="7"/>
        <v>19793000</v>
      </c>
      <c r="H95" s="22" t="str">
        <f t="shared" si="6"/>
        <v>Unique</v>
      </c>
    </row>
    <row r="96" spans="1:8" ht="14.25" customHeight="1" x14ac:dyDescent="0.2">
      <c r="A96" s="74"/>
      <c r="B96" s="74"/>
      <c r="C96" s="327" t="s">
        <v>221</v>
      </c>
      <c r="D96" s="328"/>
      <c r="E96" s="22">
        <v>104197000</v>
      </c>
      <c r="F96" s="22">
        <f t="shared" si="7"/>
        <v>104197000</v>
      </c>
      <c r="H96" s="22" t="str">
        <f t="shared" si="6"/>
        <v>Unique</v>
      </c>
    </row>
    <row r="97" spans="1:8" ht="14.25" customHeight="1" x14ac:dyDescent="0.2">
      <c r="A97" s="74"/>
      <c r="B97" s="74"/>
      <c r="C97" s="327" t="s">
        <v>222</v>
      </c>
      <c r="D97" s="328"/>
      <c r="E97" s="22">
        <v>25282000</v>
      </c>
      <c r="F97" s="22"/>
      <c r="H97" s="22" t="str">
        <f t="shared" si="6"/>
        <v>Unique</v>
      </c>
    </row>
    <row r="98" spans="1:8" ht="14.25" customHeight="1" x14ac:dyDescent="0.2">
      <c r="A98" s="74"/>
      <c r="B98" s="74"/>
      <c r="C98" s="327" t="s">
        <v>223</v>
      </c>
      <c r="D98" s="328"/>
      <c r="E98" s="22">
        <v>351830000</v>
      </c>
      <c r="F98" s="22">
        <f t="shared" ref="F98:F107" si="8">E98</f>
        <v>351830000</v>
      </c>
      <c r="H98" s="22" t="str">
        <f t="shared" si="6"/>
        <v>Unique</v>
      </c>
    </row>
    <row r="99" spans="1:8" ht="14.25" customHeight="1" x14ac:dyDescent="0.2">
      <c r="A99" s="74"/>
      <c r="B99" s="74"/>
      <c r="C99" s="327" t="s">
        <v>224</v>
      </c>
      <c r="D99" s="328"/>
      <c r="E99" s="22">
        <v>57186000</v>
      </c>
      <c r="F99" s="22">
        <f t="shared" si="8"/>
        <v>57186000</v>
      </c>
      <c r="H99" s="22" t="str">
        <f t="shared" si="6"/>
        <v>Unique</v>
      </c>
    </row>
    <row r="100" spans="1:8" ht="14.25" customHeight="1" x14ac:dyDescent="0.2">
      <c r="A100" s="74"/>
      <c r="B100" s="74"/>
      <c r="C100" s="339" t="s">
        <v>225</v>
      </c>
      <c r="D100" s="328"/>
      <c r="E100" s="22">
        <v>5181000</v>
      </c>
      <c r="F100" s="22">
        <f t="shared" si="8"/>
        <v>5181000</v>
      </c>
      <c r="H100" s="22" t="str">
        <f t="shared" si="6"/>
        <v>Luh bat pareho ng presyo</v>
      </c>
    </row>
    <row r="101" spans="1:8" ht="14.25" customHeight="1" x14ac:dyDescent="0.2">
      <c r="A101" s="74"/>
      <c r="B101" s="74"/>
      <c r="C101" s="339" t="s">
        <v>226</v>
      </c>
      <c r="D101" s="328"/>
      <c r="E101" s="22">
        <v>5181000</v>
      </c>
      <c r="F101" s="22">
        <f t="shared" si="8"/>
        <v>5181000</v>
      </c>
      <c r="H101" s="22" t="str">
        <f t="shared" si="6"/>
        <v>Luh bat pareho ng presyo</v>
      </c>
    </row>
    <row r="102" spans="1:8" ht="14.25" customHeight="1" x14ac:dyDescent="0.2">
      <c r="A102" s="74"/>
      <c r="B102" s="74"/>
      <c r="C102" s="327" t="s">
        <v>227</v>
      </c>
      <c r="D102" s="328"/>
      <c r="E102" s="22">
        <v>255000000</v>
      </c>
      <c r="F102" s="22">
        <f t="shared" si="8"/>
        <v>255000000</v>
      </c>
      <c r="H102" s="22" t="str">
        <f t="shared" si="6"/>
        <v>Unique</v>
      </c>
    </row>
    <row r="103" spans="1:8" ht="14.25" customHeight="1" x14ac:dyDescent="0.2">
      <c r="A103" s="74"/>
      <c r="B103" s="74"/>
      <c r="C103" s="327" t="s">
        <v>228</v>
      </c>
      <c r="D103" s="328"/>
      <c r="E103" s="22">
        <v>300000000</v>
      </c>
      <c r="F103" s="22">
        <f t="shared" si="8"/>
        <v>300000000</v>
      </c>
      <c r="H103" s="22" t="str">
        <f t="shared" si="6"/>
        <v>Unique</v>
      </c>
    </row>
    <row r="104" spans="1:8" ht="14.25" customHeight="1" x14ac:dyDescent="0.2">
      <c r="A104" s="74"/>
      <c r="B104" s="74"/>
      <c r="C104" s="337" t="s">
        <v>229</v>
      </c>
      <c r="D104" s="328"/>
      <c r="E104" s="22">
        <v>100000000</v>
      </c>
      <c r="F104" s="22">
        <f t="shared" si="8"/>
        <v>100000000</v>
      </c>
      <c r="H104" s="22" t="str">
        <f t="shared" si="6"/>
        <v>Luh bat pareho ng presyo</v>
      </c>
    </row>
    <row r="105" spans="1:8" ht="14.25" customHeight="1" x14ac:dyDescent="0.2">
      <c r="A105" s="74"/>
      <c r="B105" s="74"/>
      <c r="C105" s="337" t="s">
        <v>230</v>
      </c>
      <c r="D105" s="328"/>
      <c r="E105" s="22">
        <v>100000000</v>
      </c>
      <c r="F105" s="22">
        <f t="shared" si="8"/>
        <v>100000000</v>
      </c>
      <c r="H105" s="22" t="str">
        <f t="shared" si="6"/>
        <v>Luh bat pareho ng presyo</v>
      </c>
    </row>
    <row r="106" spans="1:8" ht="14.25" customHeight="1" x14ac:dyDescent="0.2">
      <c r="A106" s="74"/>
      <c r="B106" s="74"/>
      <c r="C106" s="327" t="s">
        <v>231</v>
      </c>
      <c r="D106" s="328"/>
      <c r="E106" s="22">
        <v>452681000</v>
      </c>
      <c r="F106" s="22">
        <f t="shared" si="8"/>
        <v>452681000</v>
      </c>
      <c r="H106" s="22" t="str">
        <f t="shared" si="6"/>
        <v>Unique</v>
      </c>
    </row>
    <row r="107" spans="1:8" ht="14.25" customHeight="1" x14ac:dyDescent="0.2">
      <c r="A107" s="74"/>
      <c r="B107" s="74"/>
      <c r="C107" s="327" t="s">
        <v>232</v>
      </c>
      <c r="D107" s="328"/>
      <c r="E107" s="22">
        <v>511178000</v>
      </c>
      <c r="F107" s="22">
        <f t="shared" si="8"/>
        <v>511178000</v>
      </c>
      <c r="H107" s="22" t="str">
        <f t="shared" si="6"/>
        <v>Unique</v>
      </c>
    </row>
    <row r="108" spans="1:8" ht="14.25" customHeight="1" x14ac:dyDescent="0.2">
      <c r="A108" s="74"/>
      <c r="B108" s="74"/>
      <c r="C108" s="327" t="s">
        <v>233</v>
      </c>
      <c r="D108" s="328"/>
      <c r="E108" s="22">
        <v>153399000</v>
      </c>
      <c r="F108" s="22"/>
      <c r="H108" s="22" t="str">
        <f t="shared" si="6"/>
        <v>Unique</v>
      </c>
    </row>
    <row r="109" spans="1:8" ht="14.25" customHeight="1" x14ac:dyDescent="0.2">
      <c r="A109" s="74"/>
      <c r="B109" s="74"/>
      <c r="C109" s="327" t="s">
        <v>234</v>
      </c>
      <c r="D109" s="328"/>
      <c r="E109" s="22">
        <v>103627000</v>
      </c>
      <c r="F109" s="22"/>
      <c r="H109" s="22" t="str">
        <f t="shared" si="6"/>
        <v>Unique</v>
      </c>
    </row>
    <row r="110" spans="1:8" ht="14.25" customHeight="1" x14ac:dyDescent="0.2">
      <c r="A110" s="74"/>
      <c r="B110" s="74"/>
      <c r="C110" s="327" t="s">
        <v>235</v>
      </c>
      <c r="D110" s="328"/>
      <c r="E110" s="22">
        <v>123858000</v>
      </c>
      <c r="F110" s="22">
        <f t="shared" ref="F110:F126" si="9">E110</f>
        <v>123858000</v>
      </c>
      <c r="H110" s="22" t="str">
        <f t="shared" si="6"/>
        <v>Unique</v>
      </c>
    </row>
    <row r="111" spans="1:8" ht="14.25" customHeight="1" x14ac:dyDescent="0.2">
      <c r="A111" s="74"/>
      <c r="B111" s="74"/>
      <c r="C111" s="327" t="s">
        <v>236</v>
      </c>
      <c r="D111" s="328"/>
      <c r="E111" s="22">
        <v>100912000</v>
      </c>
      <c r="F111" s="22">
        <f t="shared" si="9"/>
        <v>100912000</v>
      </c>
      <c r="H111" s="22" t="str">
        <f t="shared" si="6"/>
        <v>Unique</v>
      </c>
    </row>
    <row r="112" spans="1:8" ht="14.25" customHeight="1" x14ac:dyDescent="0.2">
      <c r="A112" s="74"/>
      <c r="B112" s="74"/>
      <c r="C112" s="337" t="s">
        <v>236</v>
      </c>
      <c r="D112" s="328"/>
      <c r="E112" s="22">
        <v>100000000</v>
      </c>
      <c r="F112" s="22">
        <f t="shared" si="9"/>
        <v>100000000</v>
      </c>
      <c r="H112" s="22" t="str">
        <f t="shared" si="6"/>
        <v>Luh bat pareho ng presyo</v>
      </c>
    </row>
    <row r="113" spans="1:8" ht="14.25" customHeight="1" x14ac:dyDescent="0.2">
      <c r="A113" s="74"/>
      <c r="B113" s="74"/>
      <c r="C113" s="337" t="s">
        <v>237</v>
      </c>
      <c r="D113" s="328"/>
      <c r="E113" s="22">
        <v>100000000</v>
      </c>
      <c r="F113" s="22">
        <f t="shared" si="9"/>
        <v>100000000</v>
      </c>
      <c r="H113" s="22" t="str">
        <f t="shared" si="6"/>
        <v>Luh bat pareho ng presyo</v>
      </c>
    </row>
    <row r="114" spans="1:8" ht="14.25" customHeight="1" x14ac:dyDescent="0.2">
      <c r="A114" s="74"/>
      <c r="B114" s="74"/>
      <c r="C114" s="327" t="s">
        <v>238</v>
      </c>
      <c r="D114" s="328"/>
      <c r="E114" s="22">
        <v>310089000</v>
      </c>
      <c r="F114" s="22">
        <f t="shared" si="9"/>
        <v>310089000</v>
      </c>
      <c r="H114" s="22" t="str">
        <f t="shared" si="6"/>
        <v>Unique</v>
      </c>
    </row>
    <row r="115" spans="1:8" ht="14.25" customHeight="1" x14ac:dyDescent="0.2">
      <c r="A115" s="74"/>
      <c r="B115" s="74"/>
      <c r="C115" s="327" t="s">
        <v>239</v>
      </c>
      <c r="D115" s="328"/>
      <c r="E115" s="22">
        <v>378204000</v>
      </c>
      <c r="F115" s="22">
        <f t="shared" si="9"/>
        <v>378204000</v>
      </c>
      <c r="H115" s="22" t="str">
        <f t="shared" si="6"/>
        <v>Unique</v>
      </c>
    </row>
    <row r="116" spans="1:8" ht="14.25" customHeight="1" x14ac:dyDescent="0.2">
      <c r="A116" s="74"/>
      <c r="B116" s="74"/>
      <c r="C116" s="327" t="s">
        <v>240</v>
      </c>
      <c r="D116" s="328"/>
      <c r="E116" s="22">
        <v>409177000</v>
      </c>
      <c r="F116" s="22">
        <f t="shared" si="9"/>
        <v>409177000</v>
      </c>
      <c r="H116" s="22" t="str">
        <f t="shared" si="6"/>
        <v>Unique</v>
      </c>
    </row>
    <row r="117" spans="1:8" ht="14.25" customHeight="1" x14ac:dyDescent="0.2">
      <c r="A117" s="74"/>
      <c r="B117" s="74"/>
      <c r="C117" s="327" t="s">
        <v>241</v>
      </c>
      <c r="D117" s="328"/>
      <c r="E117" s="22">
        <v>33875000</v>
      </c>
      <c r="F117" s="22">
        <f t="shared" si="9"/>
        <v>33875000</v>
      </c>
      <c r="H117" s="22" t="str">
        <f t="shared" si="6"/>
        <v>Unique</v>
      </c>
    </row>
    <row r="118" spans="1:8" ht="14.25" customHeight="1" x14ac:dyDescent="0.2">
      <c r="A118" s="74"/>
      <c r="B118" s="74"/>
      <c r="C118" s="337" t="s">
        <v>242</v>
      </c>
      <c r="D118" s="328"/>
      <c r="E118" s="22">
        <v>10000000</v>
      </c>
      <c r="F118" s="22">
        <f t="shared" si="9"/>
        <v>10000000</v>
      </c>
      <c r="H118" s="22" t="str">
        <f t="shared" si="6"/>
        <v>Luh bat pareho ng presyo</v>
      </c>
    </row>
    <row r="119" spans="1:8" ht="14.25" customHeight="1" x14ac:dyDescent="0.2">
      <c r="A119" s="74"/>
      <c r="B119" s="74"/>
      <c r="C119" s="337" t="s">
        <v>243</v>
      </c>
      <c r="D119" s="328"/>
      <c r="E119" s="22">
        <v>10000000</v>
      </c>
      <c r="F119" s="22">
        <f t="shared" si="9"/>
        <v>10000000</v>
      </c>
      <c r="H119" s="22" t="str">
        <f t="shared" si="6"/>
        <v>Luh bat pareho ng presyo</v>
      </c>
    </row>
    <row r="120" spans="1:8" ht="14.25" customHeight="1" x14ac:dyDescent="0.2">
      <c r="A120" s="74"/>
      <c r="B120" s="74"/>
      <c r="C120" s="327" t="s">
        <v>244</v>
      </c>
      <c r="D120" s="328"/>
      <c r="E120" s="22">
        <v>407751000</v>
      </c>
      <c r="F120" s="22">
        <f t="shared" si="9"/>
        <v>407751000</v>
      </c>
      <c r="H120" s="22" t="str">
        <f t="shared" si="6"/>
        <v>Unique</v>
      </c>
    </row>
    <row r="121" spans="1:8" ht="14.25" customHeight="1" x14ac:dyDescent="0.2">
      <c r="A121" s="74"/>
      <c r="B121" s="74"/>
      <c r="C121" s="337" t="s">
        <v>245</v>
      </c>
      <c r="D121" s="328"/>
      <c r="E121" s="22">
        <v>10000000</v>
      </c>
      <c r="F121" s="22">
        <f t="shared" si="9"/>
        <v>10000000</v>
      </c>
      <c r="H121" s="22" t="str">
        <f t="shared" si="6"/>
        <v>Luh bat pareho ng presyo</v>
      </c>
    </row>
    <row r="122" spans="1:8" ht="14.25" customHeight="1" x14ac:dyDescent="0.2">
      <c r="A122" s="74"/>
      <c r="B122" s="74"/>
      <c r="C122" s="338" t="s">
        <v>246</v>
      </c>
      <c r="D122" s="335"/>
      <c r="E122" s="22">
        <v>10000000</v>
      </c>
      <c r="F122" s="22">
        <f t="shared" si="9"/>
        <v>10000000</v>
      </c>
      <c r="H122" s="22" t="str">
        <f t="shared" si="6"/>
        <v>Luh bat pareho ng presyo</v>
      </c>
    </row>
    <row r="123" spans="1:8" ht="14.25" customHeight="1" x14ac:dyDescent="0.2">
      <c r="A123" s="74"/>
      <c r="B123" s="74"/>
      <c r="C123" s="336" t="s">
        <v>247</v>
      </c>
      <c r="D123" s="335"/>
      <c r="E123" s="22">
        <v>234311000</v>
      </c>
      <c r="F123" s="22">
        <f t="shared" si="9"/>
        <v>234311000</v>
      </c>
      <c r="H123" s="22" t="str">
        <f t="shared" si="6"/>
        <v>Unique</v>
      </c>
    </row>
    <row r="124" spans="1:8" ht="14.25" customHeight="1" x14ac:dyDescent="0.2">
      <c r="A124" s="74"/>
      <c r="B124" s="74"/>
      <c r="C124" s="336" t="s">
        <v>248</v>
      </c>
      <c r="D124" s="335"/>
      <c r="E124" s="22">
        <v>275000000</v>
      </c>
      <c r="F124" s="22">
        <f t="shared" si="9"/>
        <v>275000000</v>
      </c>
      <c r="H124" s="22" t="str">
        <f t="shared" si="6"/>
        <v>Unique</v>
      </c>
    </row>
    <row r="125" spans="1:8" ht="14.25" customHeight="1" x14ac:dyDescent="0.2">
      <c r="A125" s="74"/>
      <c r="B125" s="74"/>
      <c r="C125" s="336" t="s">
        <v>249</v>
      </c>
      <c r="D125" s="335"/>
      <c r="E125" s="22">
        <v>451709000</v>
      </c>
      <c r="F125" s="22">
        <f t="shared" si="9"/>
        <v>451709000</v>
      </c>
      <c r="H125" s="22" t="str">
        <f t="shared" si="6"/>
        <v>Unique</v>
      </c>
    </row>
    <row r="126" spans="1:8" ht="14.25" customHeight="1" x14ac:dyDescent="0.2">
      <c r="A126" s="74"/>
      <c r="B126" s="74"/>
      <c r="C126" s="336" t="s">
        <v>250</v>
      </c>
      <c r="D126" s="335"/>
      <c r="E126" s="22">
        <v>325000000</v>
      </c>
      <c r="F126" s="22">
        <f t="shared" si="9"/>
        <v>325000000</v>
      </c>
      <c r="H126" s="22" t="str">
        <f t="shared" si="6"/>
        <v>Unique</v>
      </c>
    </row>
    <row r="127" spans="1:8" ht="14.25" customHeight="1" x14ac:dyDescent="0.2">
      <c r="A127" s="74"/>
      <c r="B127" s="74"/>
      <c r="C127" s="336" t="s">
        <v>251</v>
      </c>
      <c r="D127" s="335"/>
      <c r="E127" s="22">
        <v>62520000</v>
      </c>
      <c r="F127" s="22"/>
      <c r="H127" s="22" t="str">
        <f t="shared" si="6"/>
        <v>Unique</v>
      </c>
    </row>
    <row r="128" spans="1:8" ht="14.25" customHeight="1" x14ac:dyDescent="0.2">
      <c r="A128" s="74"/>
      <c r="B128" s="74"/>
      <c r="C128" s="336" t="s">
        <v>252</v>
      </c>
      <c r="D128" s="335"/>
      <c r="E128" s="22">
        <v>896394000</v>
      </c>
      <c r="F128" s="22">
        <f t="shared" ref="F128:F129" si="10">E128</f>
        <v>896394000</v>
      </c>
      <c r="H128" s="22" t="str">
        <f t="shared" si="6"/>
        <v>Unique</v>
      </c>
    </row>
    <row r="129" spans="1:8" ht="14.25" customHeight="1" x14ac:dyDescent="0.2">
      <c r="A129" s="74"/>
      <c r="B129" s="74"/>
      <c r="C129" s="336" t="s">
        <v>253</v>
      </c>
      <c r="D129" s="335"/>
      <c r="E129" s="22">
        <v>387806000</v>
      </c>
      <c r="F129" s="22">
        <f t="shared" si="10"/>
        <v>387806000</v>
      </c>
      <c r="H129" s="22" t="str">
        <f t="shared" si="6"/>
        <v>Unique</v>
      </c>
    </row>
    <row r="130" spans="1:8" ht="14.25" customHeight="1" x14ac:dyDescent="0.2">
      <c r="A130" s="74"/>
      <c r="B130" s="74"/>
      <c r="C130" s="336" t="s">
        <v>254</v>
      </c>
      <c r="D130" s="335"/>
      <c r="E130" s="22">
        <v>107573000</v>
      </c>
      <c r="F130" s="22"/>
      <c r="H130" s="22" t="str">
        <f t="shared" si="6"/>
        <v>Unique</v>
      </c>
    </row>
    <row r="131" spans="1:8" ht="14.25" customHeight="1" x14ac:dyDescent="0.2">
      <c r="A131" s="74"/>
      <c r="B131" s="74"/>
      <c r="C131" s="336" t="s">
        <v>255</v>
      </c>
      <c r="D131" s="335"/>
      <c r="E131" s="22">
        <v>25205000</v>
      </c>
      <c r="F131" s="22"/>
      <c r="H131" s="22" t="str">
        <f t="shared" si="6"/>
        <v>Unique</v>
      </c>
    </row>
    <row r="132" spans="1:8" ht="14.25" customHeight="1" x14ac:dyDescent="0.2">
      <c r="A132" s="74"/>
      <c r="B132" s="74"/>
      <c r="C132" s="334" t="s">
        <v>256</v>
      </c>
      <c r="D132" s="335"/>
      <c r="E132" s="22">
        <v>10000000</v>
      </c>
      <c r="F132" s="22">
        <f t="shared" ref="F132:F134" si="11">E132</f>
        <v>10000000</v>
      </c>
      <c r="H132" s="22" t="str">
        <f t="shared" si="6"/>
        <v>Luh bat pareho ng presyo</v>
      </c>
    </row>
    <row r="133" spans="1:8" ht="14.25" customHeight="1" x14ac:dyDescent="0.2">
      <c r="A133" s="74"/>
      <c r="B133" s="74"/>
      <c r="C133" s="334" t="s">
        <v>257</v>
      </c>
      <c r="D133" s="335"/>
      <c r="E133" s="22">
        <v>10000000</v>
      </c>
      <c r="F133" s="22">
        <f t="shared" si="11"/>
        <v>10000000</v>
      </c>
      <c r="H133" s="22" t="str">
        <f t="shared" si="6"/>
        <v>Luh bat pareho ng presyo</v>
      </c>
    </row>
    <row r="134" spans="1:8" ht="14.25" customHeight="1" x14ac:dyDescent="0.2">
      <c r="A134" s="74"/>
      <c r="B134" s="74"/>
      <c r="C134" s="336" t="s">
        <v>258</v>
      </c>
      <c r="D134" s="335"/>
      <c r="E134" s="22">
        <v>95760000</v>
      </c>
      <c r="F134" s="22">
        <f t="shared" si="11"/>
        <v>95760000</v>
      </c>
      <c r="H134" s="22" t="str">
        <f t="shared" si="6"/>
        <v>Unique</v>
      </c>
    </row>
    <row r="135" spans="1:8" ht="14.25" customHeight="1" x14ac:dyDescent="0.2">
      <c r="A135" s="20" t="s">
        <v>96</v>
      </c>
      <c r="B135" s="85"/>
      <c r="C135" s="12"/>
      <c r="D135" s="86"/>
      <c r="E135" s="20">
        <f>E2+E3+E4</f>
        <v>893121040000</v>
      </c>
      <c r="F135" s="20">
        <f>SUM(F2:F121)</f>
        <v>684482743000</v>
      </c>
    </row>
    <row r="136" spans="1:8" ht="14.25" customHeight="1" x14ac:dyDescent="0.2">
      <c r="A136" s="74"/>
      <c r="B136" s="74"/>
      <c r="E136" s="61" t="s">
        <v>97</v>
      </c>
      <c r="F136" s="62">
        <f>(F135/E135)</f>
        <v>0.76639415302543989</v>
      </c>
      <c r="G136" s="87"/>
    </row>
    <row r="137" spans="1:8" ht="14.25" customHeight="1" x14ac:dyDescent="0.2">
      <c r="A137" s="74"/>
      <c r="B137" s="74"/>
      <c r="E137" s="61" t="s">
        <v>98</v>
      </c>
      <c r="F137" s="62">
        <f>(F135/E4)</f>
        <v>0.78261573536958384</v>
      </c>
    </row>
    <row r="138" spans="1:8" ht="14.25" customHeight="1" x14ac:dyDescent="0.2">
      <c r="A138" s="74"/>
      <c r="B138" s="74"/>
      <c r="E138" s="2" t="s">
        <v>99</v>
      </c>
      <c r="F138" s="62">
        <f>E4/E135</f>
        <v>0.97927260900717328</v>
      </c>
    </row>
    <row r="139" spans="1:8" ht="14.25" customHeight="1" x14ac:dyDescent="0.2">
      <c r="A139" s="74"/>
      <c r="B139" s="74"/>
    </row>
    <row r="140" spans="1:8" ht="14.25" customHeight="1" x14ac:dyDescent="0.2">
      <c r="A140" s="74"/>
      <c r="B140" s="74"/>
    </row>
    <row r="141" spans="1:8" ht="14.25" customHeight="1" x14ac:dyDescent="0.2">
      <c r="A141" s="74"/>
      <c r="B141" s="74"/>
    </row>
    <row r="142" spans="1:8" ht="14.25" customHeight="1" x14ac:dyDescent="0.2">
      <c r="A142" s="74"/>
      <c r="B142" s="74"/>
    </row>
    <row r="143" spans="1:8" ht="14.25" customHeight="1" x14ac:dyDescent="0.2">
      <c r="A143" s="74"/>
      <c r="B143" s="74"/>
    </row>
    <row r="144" spans="1:8" ht="14.25" customHeight="1" x14ac:dyDescent="0.2">
      <c r="A144" s="74"/>
      <c r="B144" s="74"/>
    </row>
    <row r="145" spans="1:2" ht="14.25" customHeight="1" x14ac:dyDescent="0.2">
      <c r="A145" s="74"/>
      <c r="B145" s="74"/>
    </row>
    <row r="146" spans="1:2" ht="14.25" customHeight="1" x14ac:dyDescent="0.2">
      <c r="A146" s="74"/>
      <c r="B146" s="74"/>
    </row>
    <row r="147" spans="1:2" ht="14.25" customHeight="1" x14ac:dyDescent="0.2">
      <c r="A147" s="74"/>
      <c r="B147" s="74"/>
    </row>
    <row r="148" spans="1:2" ht="14.25" customHeight="1" x14ac:dyDescent="0.2">
      <c r="A148" s="74"/>
      <c r="B148" s="74"/>
    </row>
    <row r="149" spans="1:2" ht="14.25" customHeight="1" x14ac:dyDescent="0.2">
      <c r="A149" s="74"/>
      <c r="B149" s="74"/>
    </row>
    <row r="150" spans="1:2" ht="14.25" customHeight="1" x14ac:dyDescent="0.2">
      <c r="A150" s="74"/>
      <c r="B150" s="74"/>
    </row>
    <row r="151" spans="1:2" ht="14.25" customHeight="1" x14ac:dyDescent="0.2">
      <c r="A151" s="74"/>
      <c r="B151" s="74"/>
    </row>
    <row r="152" spans="1:2" ht="14.25" customHeight="1" x14ac:dyDescent="0.2">
      <c r="A152" s="74"/>
      <c r="B152" s="74"/>
    </row>
    <row r="153" spans="1:2" ht="14.25" customHeight="1" x14ac:dyDescent="0.2"/>
    <row r="154" spans="1:2" ht="14.25" customHeight="1" x14ac:dyDescent="0.2"/>
    <row r="155" spans="1:2" ht="14.25" customHeight="1" x14ac:dyDescent="0.2"/>
    <row r="156" spans="1:2" ht="14.25" customHeight="1" x14ac:dyDescent="0.2"/>
    <row r="157" spans="1:2" ht="14.25" customHeight="1" x14ac:dyDescent="0.2"/>
    <row r="158" spans="1:2" ht="14.25" customHeight="1" x14ac:dyDescent="0.2"/>
    <row r="159" spans="1:2" ht="14.25" customHeight="1" x14ac:dyDescent="0.2"/>
    <row r="160" spans="1:2"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sheetData>
  <mergeCells count="49">
    <mergeCell ref="C47:D47"/>
    <mergeCell ref="C56:D56"/>
    <mergeCell ref="C59:D59"/>
    <mergeCell ref="C60:D60"/>
    <mergeCell ref="C89:D89"/>
    <mergeCell ref="C90:D90"/>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33:D133"/>
    <mergeCell ref="C134:D134"/>
    <mergeCell ref="C121:D121"/>
    <mergeCell ref="C122:D122"/>
    <mergeCell ref="C123:D123"/>
    <mergeCell ref="C124:D124"/>
    <mergeCell ref="C125:D125"/>
    <mergeCell ref="C126:D126"/>
    <mergeCell ref="C127:D127"/>
    <mergeCell ref="C128:D128"/>
    <mergeCell ref="C129:D129"/>
    <mergeCell ref="C130:D130"/>
    <mergeCell ref="C131:D131"/>
    <mergeCell ref="C132:D132"/>
  </mergeCells>
  <pageMargins left="0.7" right="0.7" top="0.75" bottom="0.75" header="0" footer="0"/>
  <pageSetup orientation="portrait"/>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375"/>
  <sheetViews>
    <sheetView workbookViewId="0"/>
  </sheetViews>
  <sheetFormatPr baseColWidth="10" defaultColWidth="14.5" defaultRowHeight="15" customHeight="1" x14ac:dyDescent="0.2"/>
  <sheetData>
    <row r="1" spans="1:1" x14ac:dyDescent="0.2">
      <c r="A1" s="2" t="s">
        <v>37</v>
      </c>
    </row>
    <row r="2" spans="1:1" x14ac:dyDescent="0.2">
      <c r="A2" s="2" t="s">
        <v>2107</v>
      </c>
    </row>
    <row r="3" spans="1:1" x14ac:dyDescent="0.2">
      <c r="A3" s="2" t="s">
        <v>2108</v>
      </c>
    </row>
    <row r="4" spans="1:1" x14ac:dyDescent="0.2">
      <c r="A4" s="2" t="s">
        <v>2109</v>
      </c>
    </row>
    <row r="5" spans="1:1" x14ac:dyDescent="0.2">
      <c r="A5" s="72">
        <v>150000000</v>
      </c>
    </row>
    <row r="6" spans="1:1" x14ac:dyDescent="0.2">
      <c r="A6" s="2" t="s">
        <v>2108</v>
      </c>
    </row>
    <row r="7" spans="1:1" x14ac:dyDescent="0.2">
      <c r="A7" s="2" t="s">
        <v>2110</v>
      </c>
    </row>
    <row r="8" spans="1:1" x14ac:dyDescent="0.2">
      <c r="A8" s="72">
        <v>150000000</v>
      </c>
    </row>
    <row r="9" spans="1:1" x14ac:dyDescent="0.2">
      <c r="A9" s="2" t="s">
        <v>2111</v>
      </c>
    </row>
    <row r="10" spans="1:1" x14ac:dyDescent="0.2">
      <c r="A10" s="2" t="s">
        <v>2112</v>
      </c>
    </row>
    <row r="11" spans="1:1" x14ac:dyDescent="0.2">
      <c r="A11" s="72">
        <v>100000000</v>
      </c>
    </row>
    <row r="12" spans="1:1" x14ac:dyDescent="0.2">
      <c r="A12" s="2" t="s">
        <v>2113</v>
      </c>
    </row>
    <row r="13" spans="1:1" x14ac:dyDescent="0.2">
      <c r="A13" s="2" t="s">
        <v>2114</v>
      </c>
    </row>
    <row r="14" spans="1:1" x14ac:dyDescent="0.2">
      <c r="A14" s="72">
        <v>100000000</v>
      </c>
    </row>
    <row r="15" spans="1:1" x14ac:dyDescent="0.2">
      <c r="A15" s="2" t="s">
        <v>2115</v>
      </c>
    </row>
    <row r="16" spans="1:1" x14ac:dyDescent="0.2">
      <c r="A16" s="2" t="s">
        <v>2114</v>
      </c>
    </row>
    <row r="17" spans="1:1" x14ac:dyDescent="0.2">
      <c r="A17" s="72">
        <v>100000000</v>
      </c>
    </row>
    <row r="18" spans="1:1" x14ac:dyDescent="0.2">
      <c r="A18" s="2" t="s">
        <v>2116</v>
      </c>
    </row>
    <row r="19" spans="1:1" x14ac:dyDescent="0.2">
      <c r="A19" s="2" t="s">
        <v>2117</v>
      </c>
    </row>
    <row r="20" spans="1:1" x14ac:dyDescent="0.2">
      <c r="A20" s="2" t="s">
        <v>2118</v>
      </c>
    </row>
    <row r="21" spans="1:1" x14ac:dyDescent="0.2">
      <c r="A21" s="72">
        <v>100000000</v>
      </c>
    </row>
    <row r="22" spans="1:1" x14ac:dyDescent="0.2">
      <c r="A22" s="2" t="s">
        <v>2119</v>
      </c>
    </row>
    <row r="23" spans="1:1" x14ac:dyDescent="0.2">
      <c r="A23" s="2" t="s">
        <v>2120</v>
      </c>
    </row>
    <row r="24" spans="1:1" x14ac:dyDescent="0.2">
      <c r="A24" s="72">
        <v>100000000</v>
      </c>
    </row>
    <row r="25" spans="1:1" x14ac:dyDescent="0.2">
      <c r="A25" s="2" t="s">
        <v>2121</v>
      </c>
    </row>
    <row r="26" spans="1:1" x14ac:dyDescent="0.2">
      <c r="A26" s="2" t="s">
        <v>2122</v>
      </c>
    </row>
    <row r="27" spans="1:1" x14ac:dyDescent="0.2">
      <c r="A27" s="72">
        <v>100000000</v>
      </c>
    </row>
    <row r="28" spans="1:1" x14ac:dyDescent="0.2">
      <c r="A28" s="2" t="s">
        <v>2121</v>
      </c>
    </row>
    <row r="29" spans="1:1" x14ac:dyDescent="0.2">
      <c r="A29" s="2" t="s">
        <v>2123</v>
      </c>
    </row>
    <row r="30" spans="1:1" x14ac:dyDescent="0.2">
      <c r="A30" s="72">
        <v>100000000</v>
      </c>
    </row>
    <row r="31" spans="1:1" x14ac:dyDescent="0.2">
      <c r="A31" s="2" t="s">
        <v>1336</v>
      </c>
    </row>
    <row r="32" spans="1:1" x14ac:dyDescent="0.2">
      <c r="A32" s="2" t="s">
        <v>2124</v>
      </c>
    </row>
    <row r="33" spans="1:1" x14ac:dyDescent="0.2">
      <c r="A33" s="72">
        <v>100000000</v>
      </c>
    </row>
    <row r="34" spans="1:1" x14ac:dyDescent="0.2">
      <c r="A34" s="2" t="s">
        <v>1336</v>
      </c>
    </row>
    <row r="35" spans="1:1" x14ac:dyDescent="0.2">
      <c r="A35" s="2" t="s">
        <v>2125</v>
      </c>
    </row>
    <row r="36" spans="1:1" x14ac:dyDescent="0.2">
      <c r="A36" s="72">
        <v>100000000</v>
      </c>
    </row>
    <row r="37" spans="1:1" x14ac:dyDescent="0.2">
      <c r="A37" s="2" t="s">
        <v>1336</v>
      </c>
    </row>
    <row r="38" spans="1:1" x14ac:dyDescent="0.2">
      <c r="A38" s="2" t="s">
        <v>2126</v>
      </c>
    </row>
    <row r="39" spans="1:1" x14ac:dyDescent="0.2">
      <c r="A39" s="72">
        <v>75000000</v>
      </c>
    </row>
    <row r="40" spans="1:1" x14ac:dyDescent="0.2">
      <c r="A40" s="2" t="s">
        <v>1336</v>
      </c>
    </row>
    <row r="41" spans="1:1" x14ac:dyDescent="0.2">
      <c r="A41" s="2" t="s">
        <v>2127</v>
      </c>
    </row>
    <row r="42" spans="1:1" x14ac:dyDescent="0.2">
      <c r="A42" s="72">
        <v>75000000</v>
      </c>
    </row>
    <row r="43" spans="1:1" x14ac:dyDescent="0.2">
      <c r="A43" s="2" t="s">
        <v>1336</v>
      </c>
    </row>
    <row r="44" spans="1:1" x14ac:dyDescent="0.2">
      <c r="A44" s="2" t="s">
        <v>2128</v>
      </c>
    </row>
    <row r="45" spans="1:1" x14ac:dyDescent="0.2">
      <c r="A45" s="72">
        <v>100000000</v>
      </c>
    </row>
    <row r="46" spans="1:1" x14ac:dyDescent="0.2">
      <c r="A46" s="2" t="s">
        <v>1336</v>
      </c>
    </row>
    <row r="47" spans="1:1" x14ac:dyDescent="0.2">
      <c r="A47" s="2" t="s">
        <v>2129</v>
      </c>
    </row>
    <row r="48" spans="1:1" x14ac:dyDescent="0.2">
      <c r="A48" s="72">
        <v>100000000</v>
      </c>
    </row>
    <row r="49" spans="1:1" x14ac:dyDescent="0.2">
      <c r="A49" s="2" t="s">
        <v>1336</v>
      </c>
    </row>
    <row r="50" spans="1:1" x14ac:dyDescent="0.2">
      <c r="A50" s="2" t="s">
        <v>2130</v>
      </c>
    </row>
    <row r="51" spans="1:1" x14ac:dyDescent="0.2">
      <c r="A51" s="72">
        <v>100000000</v>
      </c>
    </row>
    <row r="52" spans="1:1" x14ac:dyDescent="0.2">
      <c r="A52" s="2" t="s">
        <v>1336</v>
      </c>
    </row>
    <row r="53" spans="1:1" x14ac:dyDescent="0.2">
      <c r="A53" s="2" t="s">
        <v>2131</v>
      </c>
    </row>
    <row r="54" spans="1:1" x14ac:dyDescent="0.2">
      <c r="A54" s="2" t="s">
        <v>1261</v>
      </c>
    </row>
    <row r="55" spans="1:1" x14ac:dyDescent="0.2">
      <c r="A55" s="72">
        <v>80000000</v>
      </c>
    </row>
    <row r="56" spans="1:1" x14ac:dyDescent="0.2">
      <c r="A56" s="2" t="s">
        <v>1336</v>
      </c>
    </row>
    <row r="57" spans="1:1" x14ac:dyDescent="0.2">
      <c r="A57" s="2" t="s">
        <v>2132</v>
      </c>
    </row>
    <row r="58" spans="1:1" x14ac:dyDescent="0.2">
      <c r="A58" s="2" t="s">
        <v>1261</v>
      </c>
    </row>
    <row r="59" spans="1:1" x14ac:dyDescent="0.2">
      <c r="A59" s="72">
        <v>80000000</v>
      </c>
    </row>
    <row r="60" spans="1:1" x14ac:dyDescent="0.2">
      <c r="A60" s="2" t="s">
        <v>1336</v>
      </c>
    </row>
    <row r="61" spans="1:1" x14ac:dyDescent="0.2">
      <c r="A61" s="2" t="s">
        <v>2133</v>
      </c>
    </row>
    <row r="62" spans="1:1" x14ac:dyDescent="0.2">
      <c r="A62" s="2" t="s">
        <v>1261</v>
      </c>
    </row>
    <row r="63" spans="1:1" x14ac:dyDescent="0.2">
      <c r="A63" s="72">
        <v>80000000</v>
      </c>
    </row>
    <row r="64" spans="1:1" x14ac:dyDescent="0.2">
      <c r="A64" s="2" t="s">
        <v>2134</v>
      </c>
    </row>
    <row r="65" spans="1:1" x14ac:dyDescent="0.2">
      <c r="A65" s="2" t="s">
        <v>2135</v>
      </c>
    </row>
    <row r="66" spans="1:1" x14ac:dyDescent="0.2">
      <c r="A66" s="72">
        <v>100000000</v>
      </c>
    </row>
    <row r="67" spans="1:1" x14ac:dyDescent="0.2">
      <c r="A67" s="2" t="s">
        <v>2136</v>
      </c>
    </row>
    <row r="68" spans="1:1" x14ac:dyDescent="0.2">
      <c r="A68" s="2" t="s">
        <v>2135</v>
      </c>
    </row>
    <row r="69" spans="1:1" x14ac:dyDescent="0.2">
      <c r="A69" s="72">
        <v>100000000</v>
      </c>
    </row>
    <row r="70" spans="1:1" x14ac:dyDescent="0.2">
      <c r="A70" s="2" t="s">
        <v>2137</v>
      </c>
    </row>
    <row r="71" spans="1:1" x14ac:dyDescent="0.2">
      <c r="A71" s="2" t="s">
        <v>2138</v>
      </c>
    </row>
    <row r="72" spans="1:1" x14ac:dyDescent="0.2">
      <c r="A72" s="72">
        <v>150000000</v>
      </c>
    </row>
    <row r="73" spans="1:1" x14ac:dyDescent="0.2">
      <c r="A73" s="2" t="s">
        <v>2137</v>
      </c>
    </row>
    <row r="74" spans="1:1" x14ac:dyDescent="0.2">
      <c r="A74" s="2" t="s">
        <v>2139</v>
      </c>
    </row>
    <row r="75" spans="1:1" x14ac:dyDescent="0.2">
      <c r="A75" s="72">
        <v>150000000</v>
      </c>
    </row>
    <row r="76" spans="1:1" x14ac:dyDescent="0.2">
      <c r="A76" s="2" t="s">
        <v>2140</v>
      </c>
    </row>
    <row r="77" spans="1:1" x14ac:dyDescent="0.2">
      <c r="A77" s="2" t="s">
        <v>2141</v>
      </c>
    </row>
    <row r="78" spans="1:1" x14ac:dyDescent="0.2">
      <c r="A78" s="72">
        <v>150000000</v>
      </c>
    </row>
    <row r="79" spans="1:1" x14ac:dyDescent="0.2">
      <c r="A79" s="2" t="s">
        <v>2142</v>
      </c>
    </row>
    <row r="80" spans="1:1" x14ac:dyDescent="0.2">
      <c r="A80" s="2" t="s">
        <v>2143</v>
      </c>
    </row>
    <row r="81" spans="1:1" x14ac:dyDescent="0.2">
      <c r="A81" s="72">
        <v>100000000</v>
      </c>
    </row>
    <row r="82" spans="1:1" x14ac:dyDescent="0.2">
      <c r="A82" s="2" t="s">
        <v>2144</v>
      </c>
    </row>
    <row r="83" spans="1:1" x14ac:dyDescent="0.2">
      <c r="A83" s="2" t="s">
        <v>2145</v>
      </c>
    </row>
    <row r="84" spans="1:1" x14ac:dyDescent="0.2">
      <c r="A84" s="72">
        <v>100000000</v>
      </c>
    </row>
    <row r="85" spans="1:1" x14ac:dyDescent="0.2">
      <c r="A85" s="2" t="s">
        <v>2146</v>
      </c>
    </row>
    <row r="86" spans="1:1" x14ac:dyDescent="0.2">
      <c r="A86" s="2" t="s">
        <v>2118</v>
      </c>
    </row>
    <row r="87" spans="1:1" x14ac:dyDescent="0.2">
      <c r="A87" s="72">
        <v>85000000</v>
      </c>
    </row>
    <row r="88" spans="1:1" x14ac:dyDescent="0.2">
      <c r="A88" s="2" t="s">
        <v>2147</v>
      </c>
    </row>
    <row r="89" spans="1:1" x14ac:dyDescent="0.2">
      <c r="A89" s="2" t="s">
        <v>2148</v>
      </c>
    </row>
    <row r="90" spans="1:1" x14ac:dyDescent="0.2">
      <c r="A90" s="72">
        <v>100000000</v>
      </c>
    </row>
    <row r="91" spans="1:1" x14ac:dyDescent="0.2">
      <c r="A91" s="2" t="s">
        <v>2149</v>
      </c>
    </row>
    <row r="92" spans="1:1" x14ac:dyDescent="0.2">
      <c r="A92" s="2" t="s">
        <v>1261</v>
      </c>
    </row>
    <row r="93" spans="1:1" x14ac:dyDescent="0.2">
      <c r="A93" s="72">
        <v>100000000</v>
      </c>
    </row>
    <row r="94" spans="1:1" x14ac:dyDescent="0.2">
      <c r="A94" s="2" t="s">
        <v>2150</v>
      </c>
    </row>
    <row r="95" spans="1:1" x14ac:dyDescent="0.2">
      <c r="A95" s="2" t="s">
        <v>2151</v>
      </c>
    </row>
    <row r="96" spans="1:1" x14ac:dyDescent="0.2">
      <c r="A96" s="72">
        <v>100000000</v>
      </c>
    </row>
    <row r="97" spans="1:1" x14ac:dyDescent="0.2">
      <c r="A97" s="2" t="s">
        <v>2152</v>
      </c>
    </row>
    <row r="98" spans="1:1" x14ac:dyDescent="0.2">
      <c r="A98" s="2" t="s">
        <v>2153</v>
      </c>
    </row>
    <row r="99" spans="1:1" x14ac:dyDescent="0.2">
      <c r="A99" s="72">
        <v>100000000</v>
      </c>
    </row>
    <row r="100" spans="1:1" x14ac:dyDescent="0.2">
      <c r="A100" s="2" t="s">
        <v>2154</v>
      </c>
    </row>
    <row r="101" spans="1:1" x14ac:dyDescent="0.2">
      <c r="A101" s="2" t="s">
        <v>2155</v>
      </c>
    </row>
    <row r="102" spans="1:1" x14ac:dyDescent="0.2">
      <c r="A102" s="72">
        <v>100000000</v>
      </c>
    </row>
    <row r="103" spans="1:1" x14ac:dyDescent="0.2">
      <c r="A103" s="2" t="s">
        <v>2156</v>
      </c>
    </row>
    <row r="104" spans="1:1" x14ac:dyDescent="0.2">
      <c r="A104" s="2" t="s">
        <v>2157</v>
      </c>
    </row>
    <row r="105" spans="1:1" x14ac:dyDescent="0.2">
      <c r="A105" s="72">
        <v>100000000</v>
      </c>
    </row>
    <row r="106" spans="1:1" x14ac:dyDescent="0.2">
      <c r="A106" s="2" t="s">
        <v>2158</v>
      </c>
    </row>
    <row r="107" spans="1:1" x14ac:dyDescent="0.2">
      <c r="A107" s="2" t="s">
        <v>2159</v>
      </c>
    </row>
    <row r="108" spans="1:1" x14ac:dyDescent="0.2">
      <c r="A108" s="72">
        <v>100000000</v>
      </c>
    </row>
    <row r="109" spans="1:1" x14ac:dyDescent="0.2">
      <c r="A109" s="2" t="s">
        <v>2160</v>
      </c>
    </row>
    <row r="110" spans="1:1" x14ac:dyDescent="0.2">
      <c r="A110" s="2" t="s">
        <v>2161</v>
      </c>
    </row>
    <row r="111" spans="1:1" x14ac:dyDescent="0.2">
      <c r="A111" s="72">
        <v>100000000</v>
      </c>
    </row>
    <row r="112" spans="1:1" x14ac:dyDescent="0.2">
      <c r="A112" s="2" t="s">
        <v>2162</v>
      </c>
    </row>
    <row r="113" spans="1:1" x14ac:dyDescent="0.2">
      <c r="A113" s="2" t="s">
        <v>2163</v>
      </c>
    </row>
    <row r="114" spans="1:1" x14ac:dyDescent="0.2">
      <c r="A114" s="72">
        <v>100000000</v>
      </c>
    </row>
    <row r="115" spans="1:1" x14ac:dyDescent="0.2">
      <c r="A115" s="2" t="s">
        <v>2162</v>
      </c>
    </row>
    <row r="116" spans="1:1" x14ac:dyDescent="0.2">
      <c r="A116" s="2" t="s">
        <v>2164</v>
      </c>
    </row>
    <row r="117" spans="1:1" x14ac:dyDescent="0.2">
      <c r="A117" s="72">
        <v>100000000</v>
      </c>
    </row>
    <row r="118" spans="1:1" x14ac:dyDescent="0.2">
      <c r="A118" s="2" t="s">
        <v>2162</v>
      </c>
    </row>
    <row r="119" spans="1:1" x14ac:dyDescent="0.2">
      <c r="A119" s="2" t="s">
        <v>2165</v>
      </c>
    </row>
    <row r="120" spans="1:1" x14ac:dyDescent="0.2">
      <c r="A120" s="72">
        <v>100000000</v>
      </c>
    </row>
    <row r="121" spans="1:1" x14ac:dyDescent="0.2">
      <c r="A121" s="2" t="s">
        <v>2162</v>
      </c>
    </row>
    <row r="122" spans="1:1" x14ac:dyDescent="0.2">
      <c r="A122" s="2" t="s">
        <v>2166</v>
      </c>
    </row>
    <row r="123" spans="1:1" x14ac:dyDescent="0.2">
      <c r="A123" s="72">
        <v>100000000</v>
      </c>
    </row>
    <row r="124" spans="1:1" x14ac:dyDescent="0.2">
      <c r="A124" s="2" t="s">
        <v>2162</v>
      </c>
    </row>
    <row r="125" spans="1:1" x14ac:dyDescent="0.2">
      <c r="A125" s="2" t="s">
        <v>2167</v>
      </c>
    </row>
    <row r="126" spans="1:1" x14ac:dyDescent="0.2">
      <c r="A126" s="72">
        <v>100000000</v>
      </c>
    </row>
    <row r="127" spans="1:1" x14ac:dyDescent="0.2">
      <c r="A127" s="2" t="s">
        <v>2162</v>
      </c>
    </row>
    <row r="128" spans="1:1" x14ac:dyDescent="0.2">
      <c r="A128" s="2" t="s">
        <v>2168</v>
      </c>
    </row>
    <row r="129" spans="1:1" x14ac:dyDescent="0.2">
      <c r="A129" s="72">
        <v>100000000</v>
      </c>
    </row>
    <row r="130" spans="1:1" x14ac:dyDescent="0.2">
      <c r="A130" s="2" t="s">
        <v>2162</v>
      </c>
    </row>
    <row r="131" spans="1:1" x14ac:dyDescent="0.2">
      <c r="A131" s="2" t="s">
        <v>2169</v>
      </c>
    </row>
    <row r="132" spans="1:1" x14ac:dyDescent="0.2">
      <c r="A132" s="72">
        <v>100000000</v>
      </c>
    </row>
    <row r="133" spans="1:1" x14ac:dyDescent="0.2">
      <c r="A133" s="2" t="s">
        <v>2162</v>
      </c>
    </row>
    <row r="134" spans="1:1" x14ac:dyDescent="0.2">
      <c r="A134" s="2" t="s">
        <v>2170</v>
      </c>
    </row>
    <row r="135" spans="1:1" x14ac:dyDescent="0.2">
      <c r="A135" s="72">
        <v>100000000</v>
      </c>
    </row>
    <row r="136" spans="1:1" x14ac:dyDescent="0.2">
      <c r="A136" s="2" t="s">
        <v>2162</v>
      </c>
    </row>
    <row r="137" spans="1:1" x14ac:dyDescent="0.2">
      <c r="A137" s="2" t="s">
        <v>2171</v>
      </c>
    </row>
    <row r="138" spans="1:1" x14ac:dyDescent="0.2">
      <c r="A138" s="72">
        <v>100000000</v>
      </c>
    </row>
    <row r="139" spans="1:1" x14ac:dyDescent="0.2">
      <c r="A139" s="2" t="s">
        <v>2162</v>
      </c>
    </row>
    <row r="140" spans="1:1" x14ac:dyDescent="0.2">
      <c r="A140" s="2" t="s">
        <v>2172</v>
      </c>
    </row>
    <row r="141" spans="1:1" x14ac:dyDescent="0.2">
      <c r="A141" s="72">
        <v>100000000</v>
      </c>
    </row>
    <row r="142" spans="1:1" x14ac:dyDescent="0.2">
      <c r="A142" s="2" t="s">
        <v>2173</v>
      </c>
    </row>
    <row r="143" spans="1:1" x14ac:dyDescent="0.2">
      <c r="A143" s="2" t="s">
        <v>2174</v>
      </c>
    </row>
    <row r="144" spans="1:1" x14ac:dyDescent="0.2">
      <c r="A144" s="72">
        <v>80000000</v>
      </c>
    </row>
    <row r="145" spans="1:1" x14ac:dyDescent="0.2">
      <c r="A145" s="2" t="s">
        <v>2175</v>
      </c>
    </row>
    <row r="146" spans="1:1" x14ac:dyDescent="0.2">
      <c r="A146" s="2" t="s">
        <v>2176</v>
      </c>
    </row>
    <row r="147" spans="1:1" x14ac:dyDescent="0.2">
      <c r="A147" s="72">
        <v>80000000</v>
      </c>
    </row>
    <row r="148" spans="1:1" x14ac:dyDescent="0.2">
      <c r="A148" s="2" t="s">
        <v>2177</v>
      </c>
    </row>
    <row r="149" spans="1:1" x14ac:dyDescent="0.2">
      <c r="A149" s="2" t="s">
        <v>2178</v>
      </c>
    </row>
    <row r="150" spans="1:1" x14ac:dyDescent="0.2">
      <c r="A150" s="72">
        <v>100000000</v>
      </c>
    </row>
    <row r="151" spans="1:1" x14ac:dyDescent="0.2">
      <c r="A151" s="2" t="s">
        <v>2179</v>
      </c>
    </row>
    <row r="152" spans="1:1" x14ac:dyDescent="0.2">
      <c r="A152" s="2" t="s">
        <v>2178</v>
      </c>
    </row>
    <row r="153" spans="1:1" x14ac:dyDescent="0.2">
      <c r="A153" s="72">
        <v>100000000</v>
      </c>
    </row>
    <row r="154" spans="1:1" x14ac:dyDescent="0.2">
      <c r="A154" s="2" t="s">
        <v>2180</v>
      </c>
    </row>
    <row r="155" spans="1:1" x14ac:dyDescent="0.2">
      <c r="A155" s="2" t="s">
        <v>2178</v>
      </c>
    </row>
    <row r="156" spans="1:1" x14ac:dyDescent="0.2">
      <c r="A156" s="72">
        <v>100000000</v>
      </c>
    </row>
    <row r="157" spans="1:1" x14ac:dyDescent="0.2">
      <c r="A157" s="2" t="s">
        <v>2181</v>
      </c>
    </row>
    <row r="158" spans="1:1" x14ac:dyDescent="0.2">
      <c r="A158" s="2" t="s">
        <v>2178</v>
      </c>
    </row>
    <row r="159" spans="1:1" x14ac:dyDescent="0.2">
      <c r="A159" s="72">
        <v>100000000</v>
      </c>
    </row>
    <row r="160" spans="1:1" x14ac:dyDescent="0.2">
      <c r="A160" s="2" t="s">
        <v>2182</v>
      </c>
    </row>
    <row r="161" spans="1:1" x14ac:dyDescent="0.2">
      <c r="A161" s="2" t="s">
        <v>2178</v>
      </c>
    </row>
    <row r="162" spans="1:1" x14ac:dyDescent="0.2">
      <c r="A162" s="72">
        <v>100000000</v>
      </c>
    </row>
    <row r="163" spans="1:1" x14ac:dyDescent="0.2">
      <c r="A163" s="2" t="s">
        <v>2183</v>
      </c>
    </row>
    <row r="164" spans="1:1" x14ac:dyDescent="0.2">
      <c r="A164" s="2" t="s">
        <v>2184</v>
      </c>
    </row>
    <row r="165" spans="1:1" x14ac:dyDescent="0.2">
      <c r="A165" s="72">
        <v>100000000</v>
      </c>
    </row>
    <row r="166" spans="1:1" x14ac:dyDescent="0.2">
      <c r="A166" s="2" t="s">
        <v>2185</v>
      </c>
    </row>
    <row r="167" spans="1:1" x14ac:dyDescent="0.2">
      <c r="A167" s="2" t="s">
        <v>2186</v>
      </c>
    </row>
    <row r="168" spans="1:1" x14ac:dyDescent="0.2">
      <c r="A168" s="72">
        <v>125000000</v>
      </c>
    </row>
    <row r="169" spans="1:1" x14ac:dyDescent="0.2">
      <c r="A169" s="2" t="s">
        <v>2187</v>
      </c>
    </row>
    <row r="170" spans="1:1" x14ac:dyDescent="0.2">
      <c r="A170" s="2" t="s">
        <v>2188</v>
      </c>
    </row>
    <row r="171" spans="1:1" x14ac:dyDescent="0.2">
      <c r="A171" s="72">
        <v>100000000</v>
      </c>
    </row>
    <row r="172" spans="1:1" x14ac:dyDescent="0.2">
      <c r="A172" s="2" t="s">
        <v>2189</v>
      </c>
    </row>
    <row r="173" spans="1:1" x14ac:dyDescent="0.2">
      <c r="A173" s="2" t="s">
        <v>2190</v>
      </c>
    </row>
    <row r="174" spans="1:1" x14ac:dyDescent="0.2">
      <c r="A174" s="72">
        <v>100000000</v>
      </c>
    </row>
    <row r="175" spans="1:1" x14ac:dyDescent="0.2">
      <c r="A175" s="2" t="s">
        <v>2191</v>
      </c>
    </row>
    <row r="176" spans="1:1" x14ac:dyDescent="0.2">
      <c r="A176" s="2" t="s">
        <v>2192</v>
      </c>
    </row>
    <row r="177" spans="1:1" x14ac:dyDescent="0.2">
      <c r="A177" s="72">
        <v>100000000</v>
      </c>
    </row>
    <row r="178" spans="1:1" x14ac:dyDescent="0.2">
      <c r="A178" s="2" t="s">
        <v>2193</v>
      </c>
    </row>
    <row r="179" spans="1:1" x14ac:dyDescent="0.2">
      <c r="A179" s="2" t="s">
        <v>2194</v>
      </c>
    </row>
    <row r="180" spans="1:1" x14ac:dyDescent="0.2">
      <c r="A180" s="72">
        <v>100000000</v>
      </c>
    </row>
    <row r="181" spans="1:1" x14ac:dyDescent="0.2">
      <c r="A181" s="2" t="s">
        <v>2195</v>
      </c>
    </row>
    <row r="182" spans="1:1" x14ac:dyDescent="0.2">
      <c r="A182" s="2" t="s">
        <v>2196</v>
      </c>
    </row>
    <row r="183" spans="1:1" x14ac:dyDescent="0.2">
      <c r="A183" s="72">
        <v>100000000</v>
      </c>
    </row>
    <row r="184" spans="1:1" x14ac:dyDescent="0.2">
      <c r="A184" s="2" t="s">
        <v>2197</v>
      </c>
    </row>
    <row r="185" spans="1:1" x14ac:dyDescent="0.2">
      <c r="A185" s="2" t="s">
        <v>2198</v>
      </c>
    </row>
    <row r="186" spans="1:1" x14ac:dyDescent="0.2">
      <c r="A186" s="72">
        <v>100000000</v>
      </c>
    </row>
    <row r="187" spans="1:1" x14ac:dyDescent="0.2">
      <c r="A187" s="2" t="s">
        <v>2199</v>
      </c>
    </row>
    <row r="188" spans="1:1" x14ac:dyDescent="0.2">
      <c r="A188" s="2" t="s">
        <v>2102</v>
      </c>
    </row>
    <row r="189" spans="1:1" x14ac:dyDescent="0.2">
      <c r="A189" s="72">
        <v>150000000</v>
      </c>
    </row>
    <row r="190" spans="1:1" x14ac:dyDescent="0.2">
      <c r="A190" s="2" t="s">
        <v>2200</v>
      </c>
    </row>
    <row r="191" spans="1:1" x14ac:dyDescent="0.2">
      <c r="A191" s="2" t="s">
        <v>1264</v>
      </c>
    </row>
    <row r="192" spans="1:1" x14ac:dyDescent="0.2">
      <c r="A192" s="72">
        <v>65000000</v>
      </c>
    </row>
    <row r="193" spans="1:1" x14ac:dyDescent="0.2">
      <c r="A193" s="2" t="s">
        <v>2201</v>
      </c>
    </row>
    <row r="194" spans="1:1" x14ac:dyDescent="0.2">
      <c r="A194" s="2" t="s">
        <v>2202</v>
      </c>
    </row>
    <row r="195" spans="1:1" x14ac:dyDescent="0.2">
      <c r="A195" s="2" t="s">
        <v>1261</v>
      </c>
    </row>
    <row r="196" spans="1:1" x14ac:dyDescent="0.2">
      <c r="A196" s="72">
        <v>100000000</v>
      </c>
    </row>
    <row r="197" spans="1:1" x14ac:dyDescent="0.2">
      <c r="A197" s="2" t="s">
        <v>2203</v>
      </c>
    </row>
    <row r="198" spans="1:1" x14ac:dyDescent="0.2">
      <c r="A198" s="2" t="s">
        <v>2204</v>
      </c>
    </row>
    <row r="199" spans="1:1" x14ac:dyDescent="0.2">
      <c r="A199" s="72">
        <v>100000000</v>
      </c>
    </row>
    <row r="200" spans="1:1" x14ac:dyDescent="0.2">
      <c r="A200" s="2" t="s">
        <v>2203</v>
      </c>
    </row>
    <row r="201" spans="1:1" x14ac:dyDescent="0.2">
      <c r="A201" s="2" t="s">
        <v>2205</v>
      </c>
    </row>
    <row r="202" spans="1:1" x14ac:dyDescent="0.2">
      <c r="A202" s="72">
        <v>100000000</v>
      </c>
    </row>
    <row r="203" spans="1:1" x14ac:dyDescent="0.2">
      <c r="A203" s="2" t="s">
        <v>2206</v>
      </c>
    </row>
    <row r="204" spans="1:1" x14ac:dyDescent="0.2">
      <c r="A204" s="2" t="s">
        <v>2207</v>
      </c>
    </row>
    <row r="205" spans="1:1" x14ac:dyDescent="0.2">
      <c r="A205" s="72">
        <v>100000000</v>
      </c>
    </row>
    <row r="206" spans="1:1" x14ac:dyDescent="0.2">
      <c r="A206" s="2" t="s">
        <v>2208</v>
      </c>
    </row>
    <row r="207" spans="1:1" x14ac:dyDescent="0.2">
      <c r="A207" s="2" t="s">
        <v>2209</v>
      </c>
    </row>
    <row r="208" spans="1:1" x14ac:dyDescent="0.2">
      <c r="A208" s="72">
        <v>100000000</v>
      </c>
    </row>
    <row r="209" spans="1:1" x14ac:dyDescent="0.2">
      <c r="A209" s="2" t="s">
        <v>2208</v>
      </c>
    </row>
    <row r="210" spans="1:1" x14ac:dyDescent="0.2">
      <c r="A210" s="2" t="s">
        <v>2210</v>
      </c>
    </row>
    <row r="211" spans="1:1" x14ac:dyDescent="0.2">
      <c r="A211" s="72">
        <v>100000000</v>
      </c>
    </row>
    <row r="212" spans="1:1" x14ac:dyDescent="0.2">
      <c r="A212" s="2" t="s">
        <v>2211</v>
      </c>
    </row>
    <row r="213" spans="1:1" x14ac:dyDescent="0.2">
      <c r="A213" s="2" t="s">
        <v>2212</v>
      </c>
    </row>
    <row r="214" spans="1:1" x14ac:dyDescent="0.2">
      <c r="A214" s="72">
        <v>100000000</v>
      </c>
    </row>
    <row r="215" spans="1:1" x14ac:dyDescent="0.2">
      <c r="A215" s="2" t="s">
        <v>2213</v>
      </c>
    </row>
    <row r="216" spans="1:1" x14ac:dyDescent="0.2">
      <c r="A216" s="2" t="s">
        <v>2214</v>
      </c>
    </row>
    <row r="217" spans="1:1" x14ac:dyDescent="0.2">
      <c r="A217" s="72">
        <v>100000000</v>
      </c>
    </row>
    <row r="218" spans="1:1" x14ac:dyDescent="0.2">
      <c r="A218" s="2" t="s">
        <v>2213</v>
      </c>
    </row>
    <row r="219" spans="1:1" x14ac:dyDescent="0.2">
      <c r="A219" s="2" t="s">
        <v>2215</v>
      </c>
    </row>
    <row r="220" spans="1:1" x14ac:dyDescent="0.2">
      <c r="A220" s="72">
        <v>100000000</v>
      </c>
    </row>
    <row r="221" spans="1:1" x14ac:dyDescent="0.2">
      <c r="A221" s="2" t="s">
        <v>2216</v>
      </c>
    </row>
    <row r="222" spans="1:1" x14ac:dyDescent="0.2">
      <c r="A222" s="2" t="s">
        <v>1261</v>
      </c>
    </row>
    <row r="223" spans="1:1" x14ac:dyDescent="0.2">
      <c r="A223" s="72">
        <v>100000000</v>
      </c>
    </row>
    <row r="224" spans="1:1" x14ac:dyDescent="0.2">
      <c r="A224" s="2" t="s">
        <v>2072</v>
      </c>
    </row>
    <row r="225" spans="1:1" x14ac:dyDescent="0.2">
      <c r="A225" s="2" t="s">
        <v>2217</v>
      </c>
    </row>
    <row r="226" spans="1:1" x14ac:dyDescent="0.2">
      <c r="A226" s="72">
        <v>60000000</v>
      </c>
    </row>
    <row r="227" spans="1:1" x14ac:dyDescent="0.2">
      <c r="A227" s="2" t="s">
        <v>2072</v>
      </c>
    </row>
    <row r="228" spans="1:1" x14ac:dyDescent="0.2">
      <c r="A228" s="2" t="s">
        <v>2218</v>
      </c>
    </row>
    <row r="229" spans="1:1" x14ac:dyDescent="0.2">
      <c r="A229" s="72">
        <v>70000000</v>
      </c>
    </row>
    <row r="230" spans="1:1" x14ac:dyDescent="0.2">
      <c r="A230" s="2" t="s">
        <v>2072</v>
      </c>
    </row>
    <row r="231" spans="1:1" x14ac:dyDescent="0.2">
      <c r="A231" s="2" t="s">
        <v>2219</v>
      </c>
    </row>
    <row r="232" spans="1:1" x14ac:dyDescent="0.2">
      <c r="A232" s="72">
        <v>65000000</v>
      </c>
    </row>
    <row r="233" spans="1:1" x14ac:dyDescent="0.2">
      <c r="A233" s="2" t="s">
        <v>2072</v>
      </c>
    </row>
    <row r="234" spans="1:1" x14ac:dyDescent="0.2">
      <c r="A234" s="2" t="s">
        <v>2220</v>
      </c>
    </row>
    <row r="235" spans="1:1" x14ac:dyDescent="0.2">
      <c r="A235" s="72">
        <v>60000000</v>
      </c>
    </row>
    <row r="236" spans="1:1" x14ac:dyDescent="0.2">
      <c r="A236" s="2" t="s">
        <v>2221</v>
      </c>
    </row>
    <row r="237" spans="1:1" x14ac:dyDescent="0.2">
      <c r="A237" s="2" t="s">
        <v>1400</v>
      </c>
    </row>
    <row r="238" spans="1:1" x14ac:dyDescent="0.2">
      <c r="A238" s="72">
        <v>75000000</v>
      </c>
    </row>
    <row r="239" spans="1:1" x14ac:dyDescent="0.2">
      <c r="A239" s="2" t="s">
        <v>2222</v>
      </c>
    </row>
    <row r="240" spans="1:1" x14ac:dyDescent="0.2">
      <c r="A240" s="2" t="s">
        <v>2223</v>
      </c>
    </row>
    <row r="241" spans="1:1" x14ac:dyDescent="0.2">
      <c r="A241" s="72">
        <v>50000000</v>
      </c>
    </row>
    <row r="242" spans="1:1" x14ac:dyDescent="0.2">
      <c r="A242" s="2" t="s">
        <v>2224</v>
      </c>
    </row>
    <row r="243" spans="1:1" x14ac:dyDescent="0.2">
      <c r="A243" s="2" t="s">
        <v>2099</v>
      </c>
    </row>
    <row r="244" spans="1:1" x14ac:dyDescent="0.2">
      <c r="A244" s="72">
        <v>50000000</v>
      </c>
    </row>
    <row r="245" spans="1:1" x14ac:dyDescent="0.2">
      <c r="A245" s="2" t="s">
        <v>2225</v>
      </c>
    </row>
    <row r="246" spans="1:1" x14ac:dyDescent="0.2">
      <c r="A246" s="2" t="s">
        <v>2226</v>
      </c>
    </row>
    <row r="247" spans="1:1" x14ac:dyDescent="0.2">
      <c r="A247" s="72">
        <v>100000000</v>
      </c>
    </row>
    <row r="248" spans="1:1" x14ac:dyDescent="0.2">
      <c r="A248" s="2" t="s">
        <v>2225</v>
      </c>
    </row>
    <row r="249" spans="1:1" x14ac:dyDescent="0.2">
      <c r="A249" s="2" t="s">
        <v>2227</v>
      </c>
    </row>
    <row r="250" spans="1:1" x14ac:dyDescent="0.2">
      <c r="A250" s="72">
        <v>100000000</v>
      </c>
    </row>
    <row r="251" spans="1:1" x14ac:dyDescent="0.2">
      <c r="A251" s="2" t="s">
        <v>2228</v>
      </c>
    </row>
    <row r="252" spans="1:1" x14ac:dyDescent="0.2">
      <c r="A252" s="2" t="s">
        <v>2229</v>
      </c>
    </row>
    <row r="253" spans="1:1" x14ac:dyDescent="0.2">
      <c r="A253" s="72">
        <v>100000000</v>
      </c>
    </row>
    <row r="254" spans="1:1" x14ac:dyDescent="0.2">
      <c r="A254" s="2" t="s">
        <v>2230</v>
      </c>
    </row>
    <row r="255" spans="1:1" x14ac:dyDescent="0.2">
      <c r="A255" s="2" t="s">
        <v>2231</v>
      </c>
    </row>
    <row r="256" spans="1:1" x14ac:dyDescent="0.2">
      <c r="A256" s="72">
        <v>100000000</v>
      </c>
    </row>
    <row r="257" spans="1:1" x14ac:dyDescent="0.2">
      <c r="A257" s="2" t="s">
        <v>2232</v>
      </c>
    </row>
    <row r="258" spans="1:1" x14ac:dyDescent="0.2">
      <c r="A258" s="2" t="s">
        <v>2233</v>
      </c>
    </row>
    <row r="259" spans="1:1" x14ac:dyDescent="0.2">
      <c r="A259" s="2" t="s">
        <v>2234</v>
      </c>
    </row>
    <row r="260" spans="1:1" x14ac:dyDescent="0.2">
      <c r="A260" s="2" t="s">
        <v>1264</v>
      </c>
    </row>
    <row r="261" spans="1:1" x14ac:dyDescent="0.2">
      <c r="A261" s="72">
        <v>100000000</v>
      </c>
    </row>
    <row r="262" spans="1:1" x14ac:dyDescent="0.2">
      <c r="A262" s="2" t="s">
        <v>2235</v>
      </c>
    </row>
    <row r="263" spans="1:1" x14ac:dyDescent="0.2">
      <c r="A263" s="2" t="s">
        <v>2198</v>
      </c>
    </row>
    <row r="264" spans="1:1" x14ac:dyDescent="0.2">
      <c r="A264" s="72">
        <v>125000000</v>
      </c>
    </row>
    <row r="265" spans="1:1" x14ac:dyDescent="0.2">
      <c r="A265" s="2" t="s">
        <v>2236</v>
      </c>
    </row>
    <row r="266" spans="1:1" x14ac:dyDescent="0.2">
      <c r="A266" s="2" t="s">
        <v>1501</v>
      </c>
    </row>
    <row r="267" spans="1:1" x14ac:dyDescent="0.2">
      <c r="A267" s="72">
        <v>100000000</v>
      </c>
    </row>
    <row r="268" spans="1:1" x14ac:dyDescent="0.2">
      <c r="A268" s="2" t="s">
        <v>2237</v>
      </c>
    </row>
    <row r="269" spans="1:1" x14ac:dyDescent="0.2">
      <c r="A269" s="2" t="s">
        <v>2238</v>
      </c>
    </row>
    <row r="270" spans="1:1" x14ac:dyDescent="0.2">
      <c r="A270" s="72">
        <v>100000000</v>
      </c>
    </row>
    <row r="271" spans="1:1" x14ac:dyDescent="0.2">
      <c r="A271" s="2" t="s">
        <v>2239</v>
      </c>
    </row>
    <row r="272" spans="1:1" x14ac:dyDescent="0.2">
      <c r="A272" s="2" t="s">
        <v>2240</v>
      </c>
    </row>
    <row r="273" spans="1:1" x14ac:dyDescent="0.2">
      <c r="A273" s="72">
        <v>100000000</v>
      </c>
    </row>
    <row r="274" spans="1:1" x14ac:dyDescent="0.2">
      <c r="A274" s="2" t="s">
        <v>2241</v>
      </c>
    </row>
    <row r="275" spans="1:1" x14ac:dyDescent="0.2">
      <c r="A275" s="2" t="s">
        <v>1263</v>
      </c>
    </row>
    <row r="276" spans="1:1" x14ac:dyDescent="0.2">
      <c r="A276" s="72">
        <v>100000000</v>
      </c>
    </row>
    <row r="277" spans="1:1" x14ac:dyDescent="0.2">
      <c r="A277" s="2" t="s">
        <v>2242</v>
      </c>
    </row>
    <row r="278" spans="1:1" x14ac:dyDescent="0.2">
      <c r="A278" s="2" t="s">
        <v>1263</v>
      </c>
    </row>
    <row r="279" spans="1:1" x14ac:dyDescent="0.2">
      <c r="A279" s="72">
        <v>100000000</v>
      </c>
    </row>
    <row r="280" spans="1:1" x14ac:dyDescent="0.2">
      <c r="A280" s="2" t="s">
        <v>2243</v>
      </c>
    </row>
    <row r="281" spans="1:1" x14ac:dyDescent="0.2">
      <c r="A281" s="2" t="s">
        <v>1263</v>
      </c>
    </row>
    <row r="282" spans="1:1" x14ac:dyDescent="0.2">
      <c r="A282" s="72">
        <v>150000000</v>
      </c>
    </row>
    <row r="283" spans="1:1" x14ac:dyDescent="0.2">
      <c r="A283" s="2" t="s">
        <v>2244</v>
      </c>
    </row>
    <row r="284" spans="1:1" x14ac:dyDescent="0.2">
      <c r="A284" s="2" t="s">
        <v>1263</v>
      </c>
    </row>
    <row r="285" spans="1:1" x14ac:dyDescent="0.2">
      <c r="A285" s="72">
        <v>150000000</v>
      </c>
    </row>
    <row r="286" spans="1:1" x14ac:dyDescent="0.2">
      <c r="A286" s="2" t="s">
        <v>2245</v>
      </c>
    </row>
    <row r="287" spans="1:1" x14ac:dyDescent="0.2">
      <c r="A287" s="2" t="s">
        <v>1263</v>
      </c>
    </row>
    <row r="288" spans="1:1" x14ac:dyDescent="0.2">
      <c r="A288" s="72">
        <v>150000000</v>
      </c>
    </row>
    <row r="289" spans="1:1" x14ac:dyDescent="0.2">
      <c r="A289" s="2" t="s">
        <v>2246</v>
      </c>
    </row>
    <row r="290" spans="1:1" x14ac:dyDescent="0.2">
      <c r="A290" s="2" t="s">
        <v>2247</v>
      </c>
    </row>
    <row r="291" spans="1:1" x14ac:dyDescent="0.2">
      <c r="A291" s="72">
        <v>150000000</v>
      </c>
    </row>
    <row r="292" spans="1:1" x14ac:dyDescent="0.2">
      <c r="A292" s="2" t="s">
        <v>2246</v>
      </c>
    </row>
    <row r="293" spans="1:1" x14ac:dyDescent="0.2">
      <c r="A293" s="2" t="s">
        <v>2248</v>
      </c>
    </row>
    <row r="294" spans="1:1" x14ac:dyDescent="0.2">
      <c r="A294" s="72">
        <v>150000000</v>
      </c>
    </row>
    <row r="295" spans="1:1" x14ac:dyDescent="0.2">
      <c r="A295" s="2" t="s">
        <v>2249</v>
      </c>
    </row>
    <row r="296" spans="1:1" x14ac:dyDescent="0.2">
      <c r="A296" s="2" t="s">
        <v>1263</v>
      </c>
    </row>
    <row r="297" spans="1:1" x14ac:dyDescent="0.2">
      <c r="A297" s="72">
        <v>150000000</v>
      </c>
    </row>
    <row r="298" spans="1:1" x14ac:dyDescent="0.2">
      <c r="A298" s="2" t="s">
        <v>2250</v>
      </c>
    </row>
    <row r="299" spans="1:1" x14ac:dyDescent="0.2">
      <c r="A299" s="2" t="s">
        <v>1263</v>
      </c>
    </row>
    <row r="300" spans="1:1" x14ac:dyDescent="0.2">
      <c r="A300" s="72">
        <v>150000000</v>
      </c>
    </row>
    <row r="301" spans="1:1" x14ac:dyDescent="0.2">
      <c r="A301" s="2" t="s">
        <v>2251</v>
      </c>
    </row>
    <row r="302" spans="1:1" x14ac:dyDescent="0.2">
      <c r="A302" s="2" t="s">
        <v>2252</v>
      </c>
    </row>
    <row r="303" spans="1:1" x14ac:dyDescent="0.2">
      <c r="A303" s="72">
        <v>100000000</v>
      </c>
    </row>
    <row r="304" spans="1:1" x14ac:dyDescent="0.2">
      <c r="A304" s="2" t="s">
        <v>2251</v>
      </c>
    </row>
    <row r="305" spans="1:1" x14ac:dyDescent="0.2">
      <c r="A305" s="2" t="s">
        <v>2253</v>
      </c>
    </row>
    <row r="306" spans="1:1" x14ac:dyDescent="0.2">
      <c r="A306" s="72">
        <v>100000000</v>
      </c>
    </row>
    <row r="307" spans="1:1" x14ac:dyDescent="0.2">
      <c r="A307" s="2" t="s">
        <v>2251</v>
      </c>
    </row>
    <row r="308" spans="1:1" x14ac:dyDescent="0.2">
      <c r="A308" s="2" t="s">
        <v>2254</v>
      </c>
    </row>
    <row r="309" spans="1:1" x14ac:dyDescent="0.2">
      <c r="A309" s="72">
        <v>100000000</v>
      </c>
    </row>
    <row r="310" spans="1:1" x14ac:dyDescent="0.2">
      <c r="A310" s="2" t="s">
        <v>2255</v>
      </c>
    </row>
    <row r="311" spans="1:1" x14ac:dyDescent="0.2">
      <c r="A311" s="2" t="s">
        <v>2256</v>
      </c>
    </row>
    <row r="312" spans="1:1" x14ac:dyDescent="0.2">
      <c r="A312" s="72">
        <v>100000000</v>
      </c>
    </row>
    <row r="313" spans="1:1" x14ac:dyDescent="0.2">
      <c r="A313" s="2" t="s">
        <v>2257</v>
      </c>
    </row>
    <row r="314" spans="1:1" x14ac:dyDescent="0.2">
      <c r="A314" s="2" t="s">
        <v>2258</v>
      </c>
    </row>
    <row r="315" spans="1:1" x14ac:dyDescent="0.2">
      <c r="A315" s="72">
        <v>100000000</v>
      </c>
    </row>
    <row r="316" spans="1:1" x14ac:dyDescent="0.2">
      <c r="A316" s="2" t="s">
        <v>2259</v>
      </c>
    </row>
    <row r="317" spans="1:1" x14ac:dyDescent="0.2">
      <c r="A317" s="2" t="s">
        <v>2256</v>
      </c>
    </row>
    <row r="318" spans="1:1" x14ac:dyDescent="0.2">
      <c r="A318" s="72">
        <v>100000000</v>
      </c>
    </row>
    <row r="319" spans="1:1" x14ac:dyDescent="0.2">
      <c r="A319" s="2" t="s">
        <v>2260</v>
      </c>
    </row>
    <row r="320" spans="1:1" x14ac:dyDescent="0.2">
      <c r="A320" s="2" t="s">
        <v>2091</v>
      </c>
    </row>
    <row r="321" spans="1:1" x14ac:dyDescent="0.2">
      <c r="A321" s="72">
        <v>100000000</v>
      </c>
    </row>
    <row r="322" spans="1:1" x14ac:dyDescent="0.2">
      <c r="A322" s="2" t="s">
        <v>2261</v>
      </c>
    </row>
    <row r="323" spans="1:1" x14ac:dyDescent="0.2">
      <c r="A323" s="2" t="s">
        <v>2262</v>
      </c>
    </row>
    <row r="324" spans="1:1" x14ac:dyDescent="0.2">
      <c r="A324" s="72">
        <v>100000000</v>
      </c>
    </row>
    <row r="325" spans="1:1" x14ac:dyDescent="0.2">
      <c r="A325" s="2" t="s">
        <v>2263</v>
      </c>
    </row>
    <row r="326" spans="1:1" x14ac:dyDescent="0.2">
      <c r="A326" s="2" t="s">
        <v>2264</v>
      </c>
    </row>
    <row r="327" spans="1:1" x14ac:dyDescent="0.2">
      <c r="A327" s="72">
        <v>100000000</v>
      </c>
    </row>
    <row r="328" spans="1:1" x14ac:dyDescent="0.2">
      <c r="A328" s="2" t="s">
        <v>2265</v>
      </c>
    </row>
    <row r="329" spans="1:1" x14ac:dyDescent="0.2">
      <c r="A329" s="2" t="s">
        <v>2266</v>
      </c>
    </row>
    <row r="330" spans="1:1" x14ac:dyDescent="0.2">
      <c r="A330" s="72">
        <v>100000000</v>
      </c>
    </row>
    <row r="331" spans="1:1" x14ac:dyDescent="0.2">
      <c r="A331" s="2" t="s">
        <v>2267</v>
      </c>
    </row>
    <row r="332" spans="1:1" x14ac:dyDescent="0.2">
      <c r="A332" s="2" t="s">
        <v>2268</v>
      </c>
    </row>
    <row r="333" spans="1:1" x14ac:dyDescent="0.2">
      <c r="A333" s="72">
        <v>72000000</v>
      </c>
    </row>
    <row r="334" spans="1:1" x14ac:dyDescent="0.2">
      <c r="A334" s="2" t="s">
        <v>2269</v>
      </c>
    </row>
    <row r="335" spans="1:1" x14ac:dyDescent="0.2">
      <c r="A335" s="2" t="s">
        <v>2270</v>
      </c>
    </row>
    <row r="336" spans="1:1" x14ac:dyDescent="0.2">
      <c r="A336" s="72">
        <v>52000000</v>
      </c>
    </row>
    <row r="337" spans="1:1" x14ac:dyDescent="0.2">
      <c r="A337" s="2" t="s">
        <v>2271</v>
      </c>
    </row>
    <row r="338" spans="1:1" x14ac:dyDescent="0.2">
      <c r="A338" s="2" t="s">
        <v>2272</v>
      </c>
    </row>
    <row r="339" spans="1:1" x14ac:dyDescent="0.2">
      <c r="A339" s="2" t="s">
        <v>1445</v>
      </c>
    </row>
    <row r="340" spans="1:1" x14ac:dyDescent="0.2">
      <c r="A340" s="72">
        <v>54624000</v>
      </c>
    </row>
    <row r="341" spans="1:1" x14ac:dyDescent="0.2">
      <c r="A341" s="2" t="s">
        <v>2273</v>
      </c>
    </row>
    <row r="342" spans="1:1" x14ac:dyDescent="0.2">
      <c r="A342" s="2" t="s">
        <v>2274</v>
      </c>
    </row>
    <row r="343" spans="1:1" x14ac:dyDescent="0.2">
      <c r="A343" s="72">
        <v>100000000</v>
      </c>
    </row>
    <row r="344" spans="1:1" x14ac:dyDescent="0.2">
      <c r="A344" s="2" t="s">
        <v>2275</v>
      </c>
    </row>
    <row r="345" spans="1:1" x14ac:dyDescent="0.2">
      <c r="A345" s="2" t="s">
        <v>1262</v>
      </c>
    </row>
    <row r="346" spans="1:1" x14ac:dyDescent="0.2">
      <c r="A346" s="72">
        <v>75000000</v>
      </c>
    </row>
    <row r="347" spans="1:1" x14ac:dyDescent="0.2">
      <c r="A347" s="2" t="s">
        <v>2276</v>
      </c>
    </row>
    <row r="348" spans="1:1" x14ac:dyDescent="0.2">
      <c r="A348" s="2" t="s">
        <v>1262</v>
      </c>
    </row>
    <row r="349" spans="1:1" x14ac:dyDescent="0.2">
      <c r="A349" s="72">
        <v>75000000</v>
      </c>
    </row>
    <row r="350" spans="1:1" x14ac:dyDescent="0.2">
      <c r="A350" s="2" t="s">
        <v>2277</v>
      </c>
    </row>
    <row r="351" spans="1:1" x14ac:dyDescent="0.2">
      <c r="A351" s="2" t="s">
        <v>2278</v>
      </c>
    </row>
    <row r="352" spans="1:1" x14ac:dyDescent="0.2">
      <c r="A352" s="2" t="s">
        <v>2279</v>
      </c>
    </row>
    <row r="353" spans="1:1" x14ac:dyDescent="0.2">
      <c r="A353" s="2" t="s">
        <v>2280</v>
      </c>
    </row>
    <row r="354" spans="1:1" x14ac:dyDescent="0.2">
      <c r="A354" s="72">
        <v>100000000</v>
      </c>
    </row>
    <row r="355" spans="1:1" x14ac:dyDescent="0.2">
      <c r="A355" s="2" t="s">
        <v>2111</v>
      </c>
    </row>
    <row r="356" spans="1:1" x14ac:dyDescent="0.2">
      <c r="A356" s="2" t="s">
        <v>2281</v>
      </c>
    </row>
    <row r="357" spans="1:1" x14ac:dyDescent="0.2">
      <c r="A357" s="72">
        <v>100000000</v>
      </c>
    </row>
    <row r="358" spans="1:1" x14ac:dyDescent="0.2">
      <c r="A358" s="2" t="s">
        <v>2282</v>
      </c>
    </row>
    <row r="359" spans="1:1" x14ac:dyDescent="0.2">
      <c r="A359" s="2" t="s">
        <v>2283</v>
      </c>
    </row>
    <row r="360" spans="1:1" x14ac:dyDescent="0.2">
      <c r="A360" s="72">
        <v>125000000</v>
      </c>
    </row>
    <row r="361" spans="1:1" x14ac:dyDescent="0.2">
      <c r="A361" s="2" t="s">
        <v>2282</v>
      </c>
    </row>
    <row r="362" spans="1:1" x14ac:dyDescent="0.2">
      <c r="A362" s="2" t="s">
        <v>2284</v>
      </c>
    </row>
    <row r="363" spans="1:1" x14ac:dyDescent="0.2">
      <c r="A363" s="72">
        <v>125000000</v>
      </c>
    </row>
    <row r="364" spans="1:1" x14ac:dyDescent="0.2">
      <c r="A364" s="2" t="s">
        <v>2285</v>
      </c>
    </row>
    <row r="365" spans="1:1" x14ac:dyDescent="0.2">
      <c r="A365" s="2" t="s">
        <v>2286</v>
      </c>
    </row>
    <row r="366" spans="1:1" x14ac:dyDescent="0.2">
      <c r="A366" s="72">
        <v>100000000</v>
      </c>
    </row>
    <row r="367" spans="1:1" x14ac:dyDescent="0.2">
      <c r="A367" s="2" t="s">
        <v>2285</v>
      </c>
    </row>
    <row r="368" spans="1:1" x14ac:dyDescent="0.2">
      <c r="A368" s="2" t="s">
        <v>2287</v>
      </c>
    </row>
    <row r="369" spans="1:1" x14ac:dyDescent="0.2">
      <c r="A369" s="72">
        <v>100000000</v>
      </c>
    </row>
    <row r="370" spans="1:1" x14ac:dyDescent="0.2">
      <c r="A370" s="2" t="s">
        <v>2288</v>
      </c>
    </row>
    <row r="371" spans="1:1" x14ac:dyDescent="0.2">
      <c r="A371" s="2" t="s">
        <v>2289</v>
      </c>
    </row>
    <row r="372" spans="1:1" x14ac:dyDescent="0.2">
      <c r="A372" s="72">
        <v>100000000</v>
      </c>
    </row>
    <row r="373" spans="1:1" x14ac:dyDescent="0.2">
      <c r="A373" s="2" t="s">
        <v>2290</v>
      </c>
    </row>
    <row r="374" spans="1:1" x14ac:dyDescent="0.2">
      <c r="A374" s="2" t="s">
        <v>1264</v>
      </c>
    </row>
    <row r="375" spans="1:1" x14ac:dyDescent="0.2">
      <c r="A375" s="72">
        <v>100000000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06666"/>
  </sheetPr>
  <dimension ref="A1:AB1221"/>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43.1640625" customWidth="1"/>
    <col min="5" max="5" width="20.5" customWidth="1"/>
    <col min="6" max="6" width="21.5" customWidth="1"/>
    <col min="7" max="8" width="16.6640625" customWidth="1"/>
    <col min="9" max="9" width="15.6640625" customWidth="1"/>
    <col min="10" max="28" width="8.6640625" customWidth="1"/>
  </cols>
  <sheetData>
    <row r="1" spans="1:28" ht="14.25" customHeight="1" x14ac:dyDescent="0.2">
      <c r="A1" s="4" t="s">
        <v>0</v>
      </c>
      <c r="B1" s="5"/>
      <c r="C1" s="5"/>
      <c r="D1" s="5"/>
      <c r="E1" s="88" t="s">
        <v>259</v>
      </c>
      <c r="F1" s="89" t="s">
        <v>260</v>
      </c>
      <c r="G1" s="10"/>
      <c r="H1" s="90"/>
      <c r="I1" s="91"/>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9694067000</v>
      </c>
      <c r="F2" s="92"/>
      <c r="G2" s="72"/>
      <c r="H2" s="93">
        <v>9694067000</v>
      </c>
      <c r="I2" s="93">
        <f t="shared" ref="I2:I9" si="0">H2-E2</f>
        <v>0</v>
      </c>
    </row>
    <row r="3" spans="1:28" ht="14.25" customHeight="1" x14ac:dyDescent="0.2">
      <c r="A3" s="12" t="s">
        <v>7</v>
      </c>
      <c r="B3" s="12"/>
      <c r="C3" s="12"/>
      <c r="D3" s="13"/>
      <c r="E3" s="14">
        <v>5350104000</v>
      </c>
      <c r="F3" s="92"/>
      <c r="G3" s="72"/>
      <c r="H3" s="93">
        <v>5350104000</v>
      </c>
      <c r="I3" s="93">
        <f t="shared" si="0"/>
        <v>0</v>
      </c>
    </row>
    <row r="4" spans="1:28" ht="14.25" customHeight="1" x14ac:dyDescent="0.2">
      <c r="A4" s="12" t="s">
        <v>8</v>
      </c>
      <c r="B4" s="12"/>
      <c r="C4" s="12"/>
      <c r="D4" s="19"/>
      <c r="E4" s="20">
        <f>SUM(E5:E7)</f>
        <v>770681351000</v>
      </c>
      <c r="F4" s="92"/>
      <c r="G4" s="72"/>
      <c r="H4" s="93">
        <v>770681351000</v>
      </c>
      <c r="I4" s="93">
        <f t="shared" si="0"/>
        <v>0</v>
      </c>
    </row>
    <row r="5" spans="1:28" ht="14.25" customHeight="1" x14ac:dyDescent="0.2">
      <c r="A5" s="21" t="s">
        <v>9</v>
      </c>
      <c r="B5" s="21" t="s">
        <v>10</v>
      </c>
      <c r="C5" s="21"/>
      <c r="D5" s="21"/>
      <c r="E5" s="72">
        <v>1008187000</v>
      </c>
      <c r="F5" s="94"/>
      <c r="G5" s="72"/>
      <c r="H5" s="93">
        <v>1008187000</v>
      </c>
      <c r="I5" s="93">
        <f t="shared" si="0"/>
        <v>0</v>
      </c>
    </row>
    <row r="6" spans="1:28" ht="14.25" customHeight="1" x14ac:dyDescent="0.2">
      <c r="A6" s="21" t="s">
        <v>11</v>
      </c>
      <c r="B6" s="21" t="s">
        <v>12</v>
      </c>
      <c r="C6" s="21"/>
      <c r="D6" s="21"/>
      <c r="E6" s="72">
        <v>2660902000</v>
      </c>
      <c r="F6" s="92"/>
      <c r="G6" s="72"/>
      <c r="H6" s="93">
        <v>2660902000</v>
      </c>
      <c r="I6" s="93">
        <f t="shared" si="0"/>
        <v>0</v>
      </c>
    </row>
    <row r="7" spans="1:28" ht="14.25" customHeight="1" x14ac:dyDescent="0.2">
      <c r="A7" s="21" t="s">
        <v>13</v>
      </c>
      <c r="B7" s="21" t="s">
        <v>14</v>
      </c>
      <c r="C7" s="21"/>
      <c r="D7" s="21"/>
      <c r="E7" s="72">
        <f>SUM(E9,E26,E41,E49,E52,E294,E297)</f>
        <v>767012262000</v>
      </c>
      <c r="F7" s="92"/>
      <c r="G7" s="72"/>
      <c r="H7" s="93">
        <v>767012262000</v>
      </c>
      <c r="I7" s="93">
        <f t="shared" si="0"/>
        <v>0</v>
      </c>
    </row>
    <row r="8" spans="1:28" ht="14.25" customHeight="1" x14ac:dyDescent="0.2">
      <c r="A8" s="26"/>
      <c r="B8" s="21" t="s">
        <v>15</v>
      </c>
      <c r="C8" s="26"/>
      <c r="D8" s="26"/>
      <c r="E8" s="72">
        <f>SUM(E9,E26,E41)</f>
        <v>263862758000</v>
      </c>
      <c r="F8" s="92"/>
      <c r="G8" s="72"/>
      <c r="H8" s="93">
        <v>263862758000</v>
      </c>
      <c r="I8" s="93">
        <f t="shared" si="0"/>
        <v>0</v>
      </c>
    </row>
    <row r="9" spans="1:28" ht="14.25" customHeight="1" x14ac:dyDescent="0.2">
      <c r="A9" s="21"/>
      <c r="B9" s="21"/>
      <c r="C9" s="27" t="s">
        <v>16</v>
      </c>
      <c r="D9" s="27"/>
      <c r="E9" s="95">
        <f>SUM(E10,E14,E18,E22)</f>
        <v>117171826000</v>
      </c>
      <c r="F9" s="96"/>
      <c r="G9" s="72"/>
      <c r="H9" s="93">
        <v>117171826000</v>
      </c>
      <c r="I9" s="93">
        <f t="shared" si="0"/>
        <v>0</v>
      </c>
    </row>
    <row r="10" spans="1:28" ht="14.25" customHeight="1" x14ac:dyDescent="0.2">
      <c r="A10" s="26"/>
      <c r="B10" s="26"/>
      <c r="C10" s="2" t="s">
        <v>261</v>
      </c>
      <c r="D10" s="26"/>
      <c r="E10" s="72">
        <f>SUM(E11:E13)</f>
        <v>29512365000</v>
      </c>
      <c r="F10" s="92">
        <f>E10</f>
        <v>29512365000</v>
      </c>
      <c r="H10" s="97"/>
      <c r="I10" s="97"/>
    </row>
    <row r="11" spans="1:28" ht="14.25" hidden="1" customHeight="1" x14ac:dyDescent="0.2">
      <c r="A11" s="26"/>
      <c r="B11" s="26"/>
      <c r="C11" s="2"/>
      <c r="D11" s="2" t="s">
        <v>142</v>
      </c>
      <c r="E11" s="72">
        <v>8712222000</v>
      </c>
      <c r="F11" s="92"/>
      <c r="H11" s="97"/>
      <c r="I11" s="97"/>
    </row>
    <row r="12" spans="1:28" ht="14.25" hidden="1" customHeight="1" x14ac:dyDescent="0.2">
      <c r="A12" s="26"/>
      <c r="B12" s="26"/>
      <c r="C12" s="2"/>
      <c r="D12" s="2" t="s">
        <v>143</v>
      </c>
      <c r="E12" s="72">
        <v>11789350000</v>
      </c>
      <c r="F12" s="92"/>
      <c r="H12" s="97"/>
      <c r="I12" s="97"/>
    </row>
    <row r="13" spans="1:28" ht="14.25" hidden="1" customHeight="1" x14ac:dyDescent="0.2">
      <c r="A13" s="26"/>
      <c r="B13" s="26"/>
      <c r="C13" s="2"/>
      <c r="D13" s="2" t="s">
        <v>144</v>
      </c>
      <c r="E13" s="72">
        <v>9010793000</v>
      </c>
      <c r="F13" s="92"/>
      <c r="H13" s="97"/>
      <c r="I13" s="97"/>
    </row>
    <row r="14" spans="1:28" ht="14.25" customHeight="1" x14ac:dyDescent="0.2">
      <c r="A14" s="26"/>
      <c r="B14" s="26"/>
      <c r="C14" s="29" t="s">
        <v>262</v>
      </c>
      <c r="D14" s="26"/>
      <c r="E14" s="22">
        <f>SUM(E15:E17)</f>
        <v>15724308000</v>
      </c>
      <c r="F14" s="92">
        <f>E14</f>
        <v>15724308000</v>
      </c>
      <c r="H14" s="97"/>
      <c r="I14" s="97"/>
    </row>
    <row r="15" spans="1:28" ht="14.25" hidden="1" customHeight="1" x14ac:dyDescent="0.2">
      <c r="A15" s="26"/>
      <c r="B15" s="26"/>
      <c r="C15" s="26"/>
      <c r="D15" s="2" t="s">
        <v>263</v>
      </c>
      <c r="E15" s="72">
        <v>3931888000</v>
      </c>
      <c r="F15" s="92"/>
      <c r="H15" s="97"/>
      <c r="I15" s="97"/>
    </row>
    <row r="16" spans="1:28" ht="14.25" hidden="1" customHeight="1" x14ac:dyDescent="0.2">
      <c r="A16" s="26"/>
      <c r="B16" s="26"/>
      <c r="C16" s="26"/>
      <c r="D16" s="2" t="s">
        <v>264</v>
      </c>
      <c r="E16" s="72">
        <v>6032766000</v>
      </c>
      <c r="F16" s="92"/>
      <c r="H16" s="97"/>
      <c r="I16" s="97"/>
    </row>
    <row r="17" spans="1:9" ht="14.25" hidden="1" customHeight="1" x14ac:dyDescent="0.2">
      <c r="A17" s="26"/>
      <c r="B17" s="26"/>
      <c r="C17" s="26"/>
      <c r="D17" s="2" t="s">
        <v>265</v>
      </c>
      <c r="E17" s="72">
        <v>5759654000</v>
      </c>
      <c r="F17" s="92"/>
      <c r="H17" s="97"/>
      <c r="I17" s="97"/>
    </row>
    <row r="18" spans="1:9" ht="14.25" customHeight="1" x14ac:dyDescent="0.2">
      <c r="A18" s="26"/>
      <c r="B18" s="26"/>
      <c r="C18" s="26" t="s">
        <v>266</v>
      </c>
      <c r="D18" s="26"/>
      <c r="E18" s="22">
        <f>SUM(E19:E21)</f>
        <v>64107983000</v>
      </c>
      <c r="F18" s="92">
        <f>E18</f>
        <v>64107983000</v>
      </c>
      <c r="H18" s="97"/>
      <c r="I18" s="97"/>
    </row>
    <row r="19" spans="1:9" ht="14.25" hidden="1" customHeight="1" x14ac:dyDescent="0.2">
      <c r="A19" s="26"/>
      <c r="B19" s="26"/>
      <c r="C19" s="26"/>
      <c r="D19" s="2" t="s">
        <v>267</v>
      </c>
      <c r="E19" s="72">
        <v>6906996000</v>
      </c>
      <c r="F19" s="92"/>
      <c r="H19" s="97"/>
      <c r="I19" s="97"/>
    </row>
    <row r="20" spans="1:9" ht="14.25" hidden="1" customHeight="1" x14ac:dyDescent="0.2">
      <c r="A20" s="26"/>
      <c r="B20" s="26"/>
      <c r="C20" s="26"/>
      <c r="D20" s="2" t="s">
        <v>268</v>
      </c>
      <c r="E20" s="72">
        <v>32812970000</v>
      </c>
      <c r="F20" s="92"/>
      <c r="H20" s="97"/>
      <c r="I20" s="97"/>
    </row>
    <row r="21" spans="1:9" ht="14.25" hidden="1" customHeight="1" x14ac:dyDescent="0.2">
      <c r="A21" s="26"/>
      <c r="B21" s="26"/>
      <c r="C21" s="26"/>
      <c r="D21" s="2" t="s">
        <v>269</v>
      </c>
      <c r="E21" s="72">
        <v>24388017000</v>
      </c>
      <c r="F21" s="92"/>
      <c r="H21" s="97"/>
      <c r="I21" s="97"/>
    </row>
    <row r="22" spans="1:9" ht="14.25" customHeight="1" x14ac:dyDescent="0.2">
      <c r="A22" s="26"/>
      <c r="B22" s="26"/>
      <c r="C22" s="26" t="s">
        <v>270</v>
      </c>
      <c r="D22" s="26"/>
      <c r="E22" s="22">
        <f>SUM(E23:E25)</f>
        <v>7827170000</v>
      </c>
      <c r="F22" s="92">
        <f>E22</f>
        <v>7827170000</v>
      </c>
      <c r="H22" s="97"/>
      <c r="I22" s="97"/>
    </row>
    <row r="23" spans="1:9" ht="14.25" hidden="1" customHeight="1" x14ac:dyDescent="0.2">
      <c r="A23" s="26"/>
      <c r="B23" s="26"/>
      <c r="C23" s="26"/>
      <c r="D23" s="2" t="s">
        <v>271</v>
      </c>
      <c r="E23" s="72">
        <v>2667283000</v>
      </c>
      <c r="F23" s="92"/>
      <c r="H23" s="97"/>
      <c r="I23" s="97"/>
    </row>
    <row r="24" spans="1:9" ht="14.25" hidden="1" customHeight="1" x14ac:dyDescent="0.2">
      <c r="A24" s="26"/>
      <c r="B24" s="26"/>
      <c r="C24" s="26"/>
      <c r="D24" s="2" t="s">
        <v>272</v>
      </c>
      <c r="E24" s="72">
        <v>3446241000</v>
      </c>
      <c r="F24" s="92"/>
      <c r="H24" s="97"/>
      <c r="I24" s="97"/>
    </row>
    <row r="25" spans="1:9" ht="14.25" hidden="1" customHeight="1" x14ac:dyDescent="0.2">
      <c r="A25" s="26"/>
      <c r="B25" s="26"/>
      <c r="C25" s="26"/>
      <c r="D25" s="2" t="s">
        <v>273</v>
      </c>
      <c r="E25" s="72">
        <v>1713646000</v>
      </c>
      <c r="F25" s="92"/>
      <c r="H25" s="97"/>
      <c r="I25" s="97"/>
    </row>
    <row r="26" spans="1:9" ht="14.25" customHeight="1" x14ac:dyDescent="0.2">
      <c r="A26" s="21"/>
      <c r="B26" s="21"/>
      <c r="C26" s="27" t="s">
        <v>21</v>
      </c>
      <c r="D26" s="27"/>
      <c r="E26" s="95">
        <f>SUM(E27,E31,E32,E33,E34,E38)</f>
        <v>122497852000</v>
      </c>
      <c r="F26" s="96"/>
      <c r="G26" s="72"/>
      <c r="H26" s="93">
        <v>122497852000</v>
      </c>
      <c r="I26" s="93">
        <f>H26-E26</f>
        <v>0</v>
      </c>
    </row>
    <row r="27" spans="1:9" ht="14.25" customHeight="1" x14ac:dyDescent="0.2">
      <c r="A27" s="26"/>
      <c r="B27" s="26"/>
      <c r="C27" s="26" t="s">
        <v>274</v>
      </c>
      <c r="D27" s="26"/>
      <c r="E27" s="22">
        <f>SUM(E28:E30)</f>
        <v>31973563000</v>
      </c>
      <c r="F27" s="98">
        <f>E27</f>
        <v>31973563000</v>
      </c>
      <c r="G27" s="71"/>
      <c r="H27" s="91"/>
      <c r="I27" s="97"/>
    </row>
    <row r="28" spans="1:9" ht="14.25" hidden="1" customHeight="1" x14ac:dyDescent="0.2">
      <c r="A28" s="26"/>
      <c r="B28" s="26"/>
      <c r="C28" s="26"/>
      <c r="D28" s="2" t="s">
        <v>275</v>
      </c>
      <c r="E28" s="72">
        <v>10320632000</v>
      </c>
      <c r="F28" s="94"/>
      <c r="H28" s="97"/>
      <c r="I28" s="97"/>
    </row>
    <row r="29" spans="1:9" ht="14.25" hidden="1" customHeight="1" x14ac:dyDescent="0.2">
      <c r="A29" s="26"/>
      <c r="B29" s="26"/>
      <c r="C29" s="26"/>
      <c r="D29" s="2" t="s">
        <v>276</v>
      </c>
      <c r="E29" s="72">
        <v>15470271000</v>
      </c>
      <c r="F29" s="94"/>
      <c r="H29" s="97"/>
      <c r="I29" s="97"/>
    </row>
    <row r="30" spans="1:9" ht="14.25" hidden="1" customHeight="1" x14ac:dyDescent="0.2">
      <c r="A30" s="26"/>
      <c r="B30" s="26"/>
      <c r="C30" s="26"/>
      <c r="D30" s="2" t="s">
        <v>277</v>
      </c>
      <c r="E30" s="72">
        <v>6182660000</v>
      </c>
      <c r="F30" s="94"/>
      <c r="H30" s="97"/>
      <c r="I30" s="97"/>
    </row>
    <row r="31" spans="1:9" ht="14.25" customHeight="1" x14ac:dyDescent="0.2">
      <c r="A31" s="26"/>
      <c r="B31" s="26"/>
      <c r="C31" s="26" t="s">
        <v>23</v>
      </c>
      <c r="D31" s="26"/>
      <c r="E31" s="72">
        <v>52637716000</v>
      </c>
      <c r="F31" s="98">
        <f t="shared" ref="F31:F34" si="1">E31</f>
        <v>52637716000</v>
      </c>
      <c r="H31" s="97"/>
      <c r="I31" s="97"/>
    </row>
    <row r="32" spans="1:9" ht="14.25" customHeight="1" x14ac:dyDescent="0.2">
      <c r="A32" s="26"/>
      <c r="B32" s="26"/>
      <c r="C32" s="26" t="s">
        <v>24</v>
      </c>
      <c r="D32" s="26"/>
      <c r="E32" s="72">
        <v>27108701000</v>
      </c>
      <c r="F32" s="98">
        <f t="shared" si="1"/>
        <v>27108701000</v>
      </c>
      <c r="H32" s="97"/>
      <c r="I32" s="97"/>
    </row>
    <row r="33" spans="1:9" ht="14.25" customHeight="1" x14ac:dyDescent="0.2">
      <c r="A33" s="26"/>
      <c r="B33" s="26"/>
      <c r="C33" s="26" t="s">
        <v>25</v>
      </c>
      <c r="D33" s="26"/>
      <c r="E33" s="72">
        <v>3777260000</v>
      </c>
      <c r="F33" s="98">
        <f t="shared" si="1"/>
        <v>3777260000</v>
      </c>
      <c r="H33" s="97"/>
      <c r="I33" s="97"/>
    </row>
    <row r="34" spans="1:9" ht="14.25" customHeight="1" x14ac:dyDescent="0.2">
      <c r="A34" s="26"/>
      <c r="B34" s="26"/>
      <c r="C34" s="26" t="s">
        <v>278</v>
      </c>
      <c r="D34" s="26"/>
      <c r="E34" s="22">
        <f>SUM(E35:E37)</f>
        <v>5372173000</v>
      </c>
      <c r="F34" s="98">
        <f t="shared" si="1"/>
        <v>5372173000</v>
      </c>
      <c r="H34" s="97"/>
      <c r="I34" s="97"/>
    </row>
    <row r="35" spans="1:9" ht="14.25" hidden="1" customHeight="1" x14ac:dyDescent="0.2">
      <c r="A35" s="26"/>
      <c r="B35" s="26"/>
      <c r="C35" s="26"/>
      <c r="D35" s="26" t="s">
        <v>279</v>
      </c>
      <c r="E35" s="72">
        <v>1196997000</v>
      </c>
      <c r="F35" s="94"/>
      <c r="H35" s="97"/>
      <c r="I35" s="97"/>
    </row>
    <row r="36" spans="1:9" ht="14.25" hidden="1" customHeight="1" x14ac:dyDescent="0.2">
      <c r="A36" s="26"/>
      <c r="B36" s="26"/>
      <c r="C36" s="26"/>
      <c r="D36" s="26" t="s">
        <v>280</v>
      </c>
      <c r="E36" s="72">
        <v>2619775000</v>
      </c>
      <c r="F36" s="94"/>
      <c r="H36" s="97"/>
      <c r="I36" s="97"/>
    </row>
    <row r="37" spans="1:9" ht="14.25" hidden="1" customHeight="1" x14ac:dyDescent="0.2">
      <c r="A37" s="26"/>
      <c r="B37" s="26"/>
      <c r="C37" s="26"/>
      <c r="D37" s="26" t="s">
        <v>281</v>
      </c>
      <c r="E37" s="72">
        <v>1555401000</v>
      </c>
      <c r="F37" s="94"/>
      <c r="H37" s="97"/>
      <c r="I37" s="97"/>
    </row>
    <row r="38" spans="1:9" ht="14.25" customHeight="1" x14ac:dyDescent="0.2">
      <c r="A38" s="26"/>
      <c r="B38" s="26"/>
      <c r="C38" s="26" t="s">
        <v>282</v>
      </c>
      <c r="D38" s="26"/>
      <c r="E38" s="22">
        <f>SUM(E39:E40)</f>
        <v>1628439000</v>
      </c>
      <c r="F38" s="98">
        <f>E38</f>
        <v>1628439000</v>
      </c>
      <c r="H38" s="97"/>
      <c r="I38" s="97"/>
    </row>
    <row r="39" spans="1:9" ht="14.25" hidden="1" customHeight="1" x14ac:dyDescent="0.2">
      <c r="A39" s="26"/>
      <c r="B39" s="26"/>
      <c r="C39" s="26"/>
      <c r="D39" s="2" t="s">
        <v>161</v>
      </c>
      <c r="E39" s="72">
        <v>378497000</v>
      </c>
      <c r="F39" s="94"/>
      <c r="H39" s="97"/>
      <c r="I39" s="97"/>
    </row>
    <row r="40" spans="1:9" ht="14.25" hidden="1" customHeight="1" x14ac:dyDescent="0.2">
      <c r="A40" s="26"/>
      <c r="B40" s="26"/>
      <c r="C40" s="26"/>
      <c r="D40" s="2" t="s">
        <v>162</v>
      </c>
      <c r="E40" s="72">
        <v>1249942000</v>
      </c>
      <c r="F40" s="94"/>
      <c r="H40" s="97"/>
      <c r="I40" s="97"/>
    </row>
    <row r="41" spans="1:9" ht="14.25" customHeight="1" x14ac:dyDescent="0.2">
      <c r="A41" s="21"/>
      <c r="B41" s="21"/>
      <c r="C41" s="27" t="s">
        <v>28</v>
      </c>
      <c r="D41" s="27"/>
      <c r="E41" s="99">
        <f>SUM(E42,E43,E44,E45,E46,E47)</f>
        <v>24193080000</v>
      </c>
      <c r="F41" s="96"/>
      <c r="G41" s="72"/>
      <c r="H41" s="93">
        <v>24193080000</v>
      </c>
      <c r="I41" s="93">
        <f>H41-E41</f>
        <v>0</v>
      </c>
    </row>
    <row r="42" spans="1:9" ht="14.25" customHeight="1" x14ac:dyDescent="0.2">
      <c r="A42" s="26"/>
      <c r="B42" s="26"/>
      <c r="C42" s="2" t="s">
        <v>103</v>
      </c>
      <c r="D42" s="37"/>
      <c r="E42" s="72">
        <v>20000000</v>
      </c>
      <c r="F42" s="92">
        <f t="shared" ref="F42:F47" si="2">E42</f>
        <v>20000000</v>
      </c>
      <c r="H42" s="97"/>
      <c r="I42" s="97"/>
    </row>
    <row r="43" spans="1:9" ht="14.25" customHeight="1" x14ac:dyDescent="0.2">
      <c r="A43" s="26"/>
      <c r="B43" s="26"/>
      <c r="C43" s="26" t="s">
        <v>29</v>
      </c>
      <c r="D43" s="37"/>
      <c r="E43" s="72">
        <v>3321303000</v>
      </c>
      <c r="F43" s="92">
        <f t="shared" si="2"/>
        <v>3321303000</v>
      </c>
      <c r="H43" s="97"/>
      <c r="I43" s="97"/>
    </row>
    <row r="44" spans="1:9" ht="14.25" customHeight="1" x14ac:dyDescent="0.2">
      <c r="A44" s="26"/>
      <c r="B44" s="26"/>
      <c r="C44" s="26" t="s">
        <v>30</v>
      </c>
      <c r="D44" s="37"/>
      <c r="E44" s="72">
        <v>3969378000</v>
      </c>
      <c r="F44" s="92">
        <f t="shared" si="2"/>
        <v>3969378000</v>
      </c>
      <c r="H44" s="97"/>
      <c r="I44" s="97"/>
    </row>
    <row r="45" spans="1:9" ht="14.25" customHeight="1" x14ac:dyDescent="0.2">
      <c r="A45" s="26"/>
      <c r="B45" s="26"/>
      <c r="C45" s="26" t="s">
        <v>31</v>
      </c>
      <c r="D45" s="37"/>
      <c r="E45" s="72">
        <v>2521671000</v>
      </c>
      <c r="F45" s="92">
        <f t="shared" si="2"/>
        <v>2521671000</v>
      </c>
      <c r="H45" s="97"/>
      <c r="I45" s="97"/>
    </row>
    <row r="46" spans="1:9" ht="14.25" customHeight="1" x14ac:dyDescent="0.2">
      <c r="A46" s="26"/>
      <c r="B46" s="26"/>
      <c r="C46" s="26" t="s">
        <v>32</v>
      </c>
      <c r="D46" s="37"/>
      <c r="E46" s="72">
        <v>12559375000</v>
      </c>
      <c r="F46" s="92">
        <f t="shared" si="2"/>
        <v>12559375000</v>
      </c>
      <c r="H46" s="97"/>
      <c r="I46" s="97"/>
    </row>
    <row r="47" spans="1:9" ht="14.25" customHeight="1" x14ac:dyDescent="0.2">
      <c r="A47" s="26"/>
      <c r="B47" s="26"/>
      <c r="C47" s="26" t="s">
        <v>33</v>
      </c>
      <c r="D47" s="37"/>
      <c r="E47" s="72">
        <v>1801353000</v>
      </c>
      <c r="F47" s="98">
        <f t="shared" si="2"/>
        <v>1801353000</v>
      </c>
      <c r="H47" s="97"/>
      <c r="I47" s="97"/>
    </row>
    <row r="48" spans="1:9" ht="14.25" customHeight="1" x14ac:dyDescent="0.2">
      <c r="A48" s="26"/>
      <c r="B48" s="21" t="s">
        <v>34</v>
      </c>
      <c r="C48" s="26"/>
      <c r="D48" s="26"/>
      <c r="E48" s="22">
        <f>SUM(E49)</f>
        <v>127470299000</v>
      </c>
      <c r="F48" s="94" t="s">
        <v>283</v>
      </c>
      <c r="G48" s="72"/>
      <c r="H48" s="93">
        <v>127470299000</v>
      </c>
      <c r="I48" s="93">
        <f t="shared" ref="I48:I49" si="3">H48-E48</f>
        <v>0</v>
      </c>
    </row>
    <row r="49" spans="1:9" ht="14.25" customHeight="1" x14ac:dyDescent="0.2">
      <c r="A49" s="21"/>
      <c r="B49" s="21"/>
      <c r="C49" s="27" t="s">
        <v>35</v>
      </c>
      <c r="D49" s="27"/>
      <c r="E49" s="99">
        <f>SUM(E50,E51)</f>
        <v>127470299000</v>
      </c>
      <c r="F49" s="96"/>
      <c r="G49" s="72"/>
      <c r="H49" s="93">
        <v>127470299000</v>
      </c>
      <c r="I49" s="93">
        <f t="shared" si="3"/>
        <v>0</v>
      </c>
    </row>
    <row r="50" spans="1:9" ht="14.25" customHeight="1" x14ac:dyDescent="0.2">
      <c r="A50" s="26"/>
      <c r="B50" s="26"/>
      <c r="C50" s="26" t="s">
        <v>36</v>
      </c>
      <c r="D50" s="37"/>
      <c r="E50" s="72">
        <v>83944714000</v>
      </c>
      <c r="F50" s="98">
        <f t="shared" ref="F50:F51" si="4">E50</f>
        <v>83944714000</v>
      </c>
      <c r="G50" s="72"/>
      <c r="H50" s="93"/>
      <c r="I50" s="97"/>
    </row>
    <row r="51" spans="1:9" ht="14.25" customHeight="1" x14ac:dyDescent="0.2">
      <c r="A51" s="26"/>
      <c r="B51" s="26"/>
      <c r="C51" s="26" t="s">
        <v>37</v>
      </c>
      <c r="D51" s="37"/>
      <c r="E51" s="72">
        <v>43525585000</v>
      </c>
      <c r="F51" s="98">
        <f t="shared" si="4"/>
        <v>43525585000</v>
      </c>
      <c r="G51" s="72"/>
      <c r="H51" s="93"/>
      <c r="I51" s="97"/>
    </row>
    <row r="52" spans="1:9" ht="14.25" customHeight="1" x14ac:dyDescent="0.2">
      <c r="A52" s="21"/>
      <c r="B52" s="21"/>
      <c r="C52" s="27" t="s">
        <v>38</v>
      </c>
      <c r="D52" s="27"/>
      <c r="E52" s="99">
        <f>SUM(E53:E58,E73,E74,E78,E79:E81,E274,E282)</f>
        <v>352797191000</v>
      </c>
      <c r="F52" s="96"/>
      <c r="G52" s="72"/>
      <c r="H52" s="93">
        <v>352797191000</v>
      </c>
      <c r="I52" s="93">
        <f>H52-E52</f>
        <v>0</v>
      </c>
    </row>
    <row r="53" spans="1:9" ht="14.25" customHeight="1" x14ac:dyDescent="0.2">
      <c r="A53" s="26"/>
      <c r="B53" s="26"/>
      <c r="C53" s="26" t="s">
        <v>39</v>
      </c>
      <c r="D53" s="37"/>
      <c r="E53" s="72">
        <v>1516937000</v>
      </c>
      <c r="F53" s="92">
        <f t="shared" ref="F53:F57" si="5">E53</f>
        <v>1516937000</v>
      </c>
      <c r="H53" s="97"/>
      <c r="I53" s="97"/>
    </row>
    <row r="54" spans="1:9" ht="14.25" customHeight="1" x14ac:dyDescent="0.2">
      <c r="A54" s="26"/>
      <c r="B54" s="26"/>
      <c r="C54" s="26" t="s">
        <v>40</v>
      </c>
      <c r="D54" s="37"/>
      <c r="E54" s="72">
        <v>1919028000</v>
      </c>
      <c r="F54" s="92">
        <f t="shared" si="5"/>
        <v>1919028000</v>
      </c>
      <c r="H54" s="97"/>
      <c r="I54" s="97"/>
    </row>
    <row r="55" spans="1:9" ht="14.25" customHeight="1" x14ac:dyDescent="0.2">
      <c r="A55" s="26"/>
      <c r="B55" s="26"/>
      <c r="C55" s="26" t="s">
        <v>41</v>
      </c>
      <c r="D55" s="37"/>
      <c r="E55" s="72">
        <v>139550000</v>
      </c>
      <c r="F55" s="92">
        <f t="shared" si="5"/>
        <v>139550000</v>
      </c>
      <c r="H55" s="97"/>
      <c r="I55" s="97"/>
    </row>
    <row r="56" spans="1:9" ht="14.25" customHeight="1" x14ac:dyDescent="0.2">
      <c r="A56" s="26"/>
      <c r="B56" s="26"/>
      <c r="C56" s="26" t="s">
        <v>42</v>
      </c>
      <c r="D56" s="37"/>
      <c r="E56" s="72">
        <v>17087000000</v>
      </c>
      <c r="F56" s="92">
        <f t="shared" si="5"/>
        <v>17087000000</v>
      </c>
      <c r="H56" s="97"/>
      <c r="I56" s="97"/>
    </row>
    <row r="57" spans="1:9" ht="14.25" customHeight="1" x14ac:dyDescent="0.2">
      <c r="A57" s="26"/>
      <c r="B57" s="26"/>
      <c r="C57" s="26" t="s">
        <v>43</v>
      </c>
      <c r="D57" s="37"/>
      <c r="E57" s="72">
        <v>9170579000</v>
      </c>
      <c r="F57" s="92">
        <f t="shared" si="5"/>
        <v>9170579000</v>
      </c>
      <c r="H57" s="97"/>
      <c r="I57" s="97"/>
    </row>
    <row r="58" spans="1:9" ht="14.25" customHeight="1" x14ac:dyDescent="0.2">
      <c r="A58" s="26"/>
      <c r="B58" s="26"/>
      <c r="C58" s="26" t="s">
        <v>44</v>
      </c>
      <c r="D58" s="37"/>
      <c r="E58" s="72">
        <v>7437471000</v>
      </c>
      <c r="F58" s="94" t="s">
        <v>283</v>
      </c>
      <c r="H58" s="97"/>
      <c r="I58" s="97"/>
    </row>
    <row r="59" spans="1:9" ht="14.25" customHeight="1" x14ac:dyDescent="0.2">
      <c r="A59" s="26"/>
      <c r="B59" s="26"/>
      <c r="C59" s="84"/>
      <c r="D59" s="100" t="s">
        <v>48</v>
      </c>
      <c r="E59" s="72">
        <f>SUM(E60:E67)</f>
        <v>264000000</v>
      </c>
      <c r="F59" s="98">
        <f>E59</f>
        <v>264000000</v>
      </c>
      <c r="H59" s="97"/>
      <c r="I59" s="97"/>
    </row>
    <row r="60" spans="1:9" ht="14.25" hidden="1" customHeight="1" x14ac:dyDescent="0.2">
      <c r="A60" s="26"/>
      <c r="B60" s="26"/>
      <c r="C60" s="84"/>
      <c r="D60" s="71" t="s">
        <v>284</v>
      </c>
      <c r="E60" s="72">
        <v>20000000</v>
      </c>
      <c r="F60" s="94"/>
      <c r="H60" s="97"/>
      <c r="I60" s="97"/>
    </row>
    <row r="61" spans="1:9" ht="14.25" hidden="1" customHeight="1" x14ac:dyDescent="0.2">
      <c r="A61" s="26"/>
      <c r="B61" s="26"/>
      <c r="C61" s="84"/>
      <c r="D61" s="71" t="s">
        <v>285</v>
      </c>
      <c r="E61" s="72">
        <v>30000000</v>
      </c>
      <c r="F61" s="94"/>
      <c r="H61" s="97"/>
      <c r="I61" s="97"/>
    </row>
    <row r="62" spans="1:9" ht="14.25" hidden="1" customHeight="1" x14ac:dyDescent="0.2">
      <c r="A62" s="26"/>
      <c r="B62" s="26"/>
      <c r="C62" s="84"/>
      <c r="D62" s="71" t="s">
        <v>286</v>
      </c>
      <c r="E62" s="72">
        <v>50000000</v>
      </c>
      <c r="F62" s="94"/>
      <c r="H62" s="97"/>
      <c r="I62" s="97"/>
    </row>
    <row r="63" spans="1:9" ht="14.25" hidden="1" customHeight="1" x14ac:dyDescent="0.2">
      <c r="A63" s="26"/>
      <c r="B63" s="26"/>
      <c r="C63" s="84"/>
      <c r="D63" s="71" t="s">
        <v>287</v>
      </c>
      <c r="E63" s="72">
        <v>15000000</v>
      </c>
      <c r="F63" s="94"/>
      <c r="H63" s="97"/>
      <c r="I63" s="97"/>
    </row>
    <row r="64" spans="1:9" ht="14.25" hidden="1" customHeight="1" x14ac:dyDescent="0.2">
      <c r="A64" s="26"/>
      <c r="B64" s="26"/>
      <c r="C64" s="84"/>
      <c r="D64" s="71" t="s">
        <v>288</v>
      </c>
      <c r="E64" s="72">
        <v>30000000</v>
      </c>
      <c r="F64" s="94"/>
      <c r="H64" s="97"/>
      <c r="I64" s="97"/>
    </row>
    <row r="65" spans="1:9" ht="14.25" hidden="1" customHeight="1" x14ac:dyDescent="0.2">
      <c r="A65" s="26"/>
      <c r="B65" s="26"/>
      <c r="C65" s="84"/>
      <c r="D65" s="71" t="s">
        <v>289</v>
      </c>
      <c r="E65" s="72">
        <v>60000000</v>
      </c>
      <c r="F65" s="94"/>
      <c r="H65" s="97"/>
      <c r="I65" s="97"/>
    </row>
    <row r="66" spans="1:9" ht="14.25" hidden="1" customHeight="1" x14ac:dyDescent="0.2">
      <c r="A66" s="26"/>
      <c r="B66" s="26"/>
      <c r="C66" s="84"/>
      <c r="D66" s="71" t="s">
        <v>290</v>
      </c>
      <c r="E66" s="72">
        <v>44000000</v>
      </c>
      <c r="F66" s="94"/>
      <c r="H66" s="97"/>
      <c r="I66" s="97"/>
    </row>
    <row r="67" spans="1:9" ht="14.25" hidden="1" customHeight="1" x14ac:dyDescent="0.2">
      <c r="A67" s="26"/>
      <c r="B67" s="26"/>
      <c r="C67" s="84"/>
      <c r="D67" s="71" t="s">
        <v>291</v>
      </c>
      <c r="E67" s="72">
        <v>15000000</v>
      </c>
      <c r="F67" s="94"/>
      <c r="H67" s="97"/>
      <c r="I67" s="97"/>
    </row>
    <row r="68" spans="1:9" ht="14.25" customHeight="1" x14ac:dyDescent="0.2">
      <c r="A68" s="26"/>
      <c r="B68" s="26"/>
      <c r="C68" s="84"/>
      <c r="D68" s="46" t="s">
        <v>292</v>
      </c>
      <c r="E68" s="72">
        <v>17900000</v>
      </c>
      <c r="F68" s="98">
        <f t="shared" ref="F68:F69" si="6">E68</f>
        <v>17900000</v>
      </c>
      <c r="H68" s="97"/>
      <c r="I68" s="97"/>
    </row>
    <row r="69" spans="1:9" ht="14.25" customHeight="1" x14ac:dyDescent="0.2">
      <c r="A69" s="26"/>
      <c r="B69" s="26"/>
      <c r="C69" s="84"/>
      <c r="D69" s="2" t="s">
        <v>46</v>
      </c>
      <c r="E69" s="72">
        <f>SUM(E70:E71)</f>
        <v>110000000</v>
      </c>
      <c r="F69" s="98">
        <f t="shared" si="6"/>
        <v>110000000</v>
      </c>
      <c r="H69" s="97"/>
      <c r="I69" s="97"/>
    </row>
    <row r="70" spans="1:9" ht="14.25" hidden="1" customHeight="1" x14ac:dyDescent="0.2">
      <c r="A70" s="26"/>
      <c r="B70" s="26"/>
      <c r="C70" s="84"/>
      <c r="D70" s="71" t="s">
        <v>293</v>
      </c>
      <c r="E70" s="72">
        <v>50000000</v>
      </c>
      <c r="F70" s="94"/>
      <c r="H70" s="97"/>
      <c r="I70" s="97"/>
    </row>
    <row r="71" spans="1:9" ht="14.25" hidden="1" customHeight="1" x14ac:dyDescent="0.2">
      <c r="A71" s="26"/>
      <c r="B71" s="26"/>
      <c r="C71" s="84"/>
      <c r="D71" s="71" t="s">
        <v>294</v>
      </c>
      <c r="E71" s="72">
        <v>60000000</v>
      </c>
      <c r="F71" s="94"/>
      <c r="H71" s="97"/>
      <c r="I71" s="97"/>
    </row>
    <row r="72" spans="1:9" ht="14.25" customHeight="1" x14ac:dyDescent="0.2">
      <c r="A72" s="26"/>
      <c r="B72" s="26"/>
      <c r="C72" s="84"/>
      <c r="D72" s="2" t="s">
        <v>295</v>
      </c>
      <c r="E72" s="72">
        <v>25000000</v>
      </c>
      <c r="F72" s="98">
        <f t="shared" ref="F72:F73" si="7">E72</f>
        <v>25000000</v>
      </c>
      <c r="H72" s="97"/>
      <c r="I72" s="97"/>
    </row>
    <row r="73" spans="1:9" ht="14.25" customHeight="1" x14ac:dyDescent="0.2">
      <c r="A73" s="26"/>
      <c r="B73" s="26"/>
      <c r="C73" s="2" t="s">
        <v>296</v>
      </c>
      <c r="D73" s="37"/>
      <c r="E73" s="72">
        <v>553160000</v>
      </c>
      <c r="F73" s="92">
        <f t="shared" si="7"/>
        <v>553160000</v>
      </c>
      <c r="H73" s="97"/>
      <c r="I73" s="97"/>
    </row>
    <row r="74" spans="1:9" ht="14.25" customHeight="1" x14ac:dyDescent="0.2">
      <c r="A74" s="26"/>
      <c r="B74" s="26"/>
      <c r="C74" s="2" t="s">
        <v>297</v>
      </c>
      <c r="D74" s="37"/>
      <c r="E74" s="72">
        <f>SUM(E75:E77)</f>
        <v>4254139000</v>
      </c>
      <c r="F74" s="92" t="s">
        <v>283</v>
      </c>
      <c r="G74" s="72"/>
      <c r="H74" s="93">
        <v>4254139000</v>
      </c>
      <c r="I74" s="93">
        <f>H74-E74</f>
        <v>0</v>
      </c>
    </row>
    <row r="75" spans="1:9" ht="14.25" customHeight="1" x14ac:dyDescent="0.2">
      <c r="A75" s="26"/>
      <c r="B75" s="26"/>
      <c r="C75" s="26"/>
      <c r="D75" s="26" t="s">
        <v>51</v>
      </c>
      <c r="E75" s="72">
        <v>3532079000</v>
      </c>
      <c r="F75" s="94" t="s">
        <v>283</v>
      </c>
      <c r="H75" s="97"/>
      <c r="I75" s="97"/>
    </row>
    <row r="76" spans="1:9" ht="14.25" customHeight="1" x14ac:dyDescent="0.2">
      <c r="A76" s="26"/>
      <c r="B76" s="26"/>
      <c r="C76" s="26"/>
      <c r="D76" s="26" t="s">
        <v>52</v>
      </c>
      <c r="E76" s="72">
        <v>80000000</v>
      </c>
      <c r="F76" s="98">
        <f t="shared" ref="F76:F77" si="8">E76</f>
        <v>80000000</v>
      </c>
      <c r="H76" s="97"/>
      <c r="I76" s="97"/>
    </row>
    <row r="77" spans="1:9" ht="14.25" customHeight="1" x14ac:dyDescent="0.2">
      <c r="A77" s="26"/>
      <c r="B77" s="26"/>
      <c r="C77" s="26"/>
      <c r="D77" s="26" t="s">
        <v>53</v>
      </c>
      <c r="E77" s="72">
        <v>642060000</v>
      </c>
      <c r="F77" s="92">
        <f t="shared" si="8"/>
        <v>642060000</v>
      </c>
      <c r="H77" s="97"/>
      <c r="I77" s="97"/>
    </row>
    <row r="78" spans="1:9" ht="14.25" customHeight="1" x14ac:dyDescent="0.2">
      <c r="A78" s="26"/>
      <c r="B78" s="26"/>
      <c r="C78" s="26" t="s">
        <v>54</v>
      </c>
      <c r="D78" s="37"/>
      <c r="E78" s="72">
        <v>1000000000</v>
      </c>
      <c r="F78" s="98">
        <v>1000000000</v>
      </c>
      <c r="G78" s="72"/>
      <c r="H78" s="93">
        <v>1000000000</v>
      </c>
      <c r="I78" s="93">
        <f>H78-E78</f>
        <v>0</v>
      </c>
    </row>
    <row r="79" spans="1:9" ht="14.25" customHeight="1" x14ac:dyDescent="0.2">
      <c r="A79" s="26"/>
      <c r="B79" s="26"/>
      <c r="C79" s="2" t="s">
        <v>298</v>
      </c>
      <c r="E79" s="72">
        <v>350000000</v>
      </c>
      <c r="F79" s="92" t="s">
        <v>283</v>
      </c>
      <c r="H79" s="97"/>
      <c r="I79" s="97"/>
    </row>
    <row r="80" spans="1:9" ht="14.25" customHeight="1" x14ac:dyDescent="0.2">
      <c r="A80" s="26"/>
      <c r="B80" s="26"/>
      <c r="C80" s="2" t="s">
        <v>299</v>
      </c>
      <c r="E80" s="72">
        <v>480000000</v>
      </c>
      <c r="F80" s="92" t="s">
        <v>283</v>
      </c>
      <c r="H80" s="97"/>
      <c r="I80" s="97"/>
    </row>
    <row r="81" spans="1:9" ht="14.25" customHeight="1" x14ac:dyDescent="0.2">
      <c r="A81" s="26"/>
      <c r="B81" s="26"/>
      <c r="C81" s="2" t="s">
        <v>59</v>
      </c>
      <c r="E81" s="72">
        <v>13910149000</v>
      </c>
      <c r="F81" s="92" t="s">
        <v>283</v>
      </c>
      <c r="H81" s="97"/>
      <c r="I81" s="97"/>
    </row>
    <row r="82" spans="1:9" ht="14.25" customHeight="1" x14ac:dyDescent="0.2">
      <c r="A82" s="26"/>
      <c r="B82" s="26"/>
      <c r="C82" s="84"/>
      <c r="D82" s="2" t="s">
        <v>261</v>
      </c>
      <c r="E82" s="22">
        <f>SUM(E83:E243)</f>
        <v>7570450000</v>
      </c>
      <c r="F82" s="92">
        <f>E82</f>
        <v>7570450000</v>
      </c>
      <c r="G82" s="72"/>
      <c r="H82" s="93"/>
      <c r="I82" s="97"/>
    </row>
    <row r="83" spans="1:9" ht="14.25" hidden="1" customHeight="1" x14ac:dyDescent="0.2">
      <c r="A83" s="26"/>
      <c r="B83" s="26"/>
      <c r="C83" s="84"/>
      <c r="D83" s="101" t="s">
        <v>300</v>
      </c>
      <c r="E83" s="72">
        <v>100000000</v>
      </c>
      <c r="F83" s="92"/>
      <c r="G83" s="72"/>
      <c r="H83" s="93"/>
      <c r="I83" s="97"/>
    </row>
    <row r="84" spans="1:9" ht="14.25" hidden="1" customHeight="1" x14ac:dyDescent="0.2">
      <c r="A84" s="26"/>
      <c r="B84" s="26"/>
      <c r="C84" s="84"/>
      <c r="D84" s="71" t="s">
        <v>301</v>
      </c>
      <c r="E84" s="72">
        <v>100000000</v>
      </c>
      <c r="F84" s="92"/>
      <c r="G84" s="72"/>
      <c r="H84" s="93"/>
      <c r="I84" s="97"/>
    </row>
    <row r="85" spans="1:9" ht="14.25" hidden="1" customHeight="1" x14ac:dyDescent="0.2">
      <c r="A85" s="26"/>
      <c r="B85" s="26"/>
      <c r="C85" s="84"/>
      <c r="D85" s="71" t="s">
        <v>302</v>
      </c>
      <c r="E85" s="72">
        <v>130000000</v>
      </c>
      <c r="F85" s="92"/>
      <c r="G85" s="72"/>
      <c r="H85" s="93"/>
      <c r="I85" s="97"/>
    </row>
    <row r="86" spans="1:9" ht="14.25" hidden="1" customHeight="1" x14ac:dyDescent="0.2">
      <c r="A86" s="26"/>
      <c r="B86" s="26"/>
      <c r="C86" s="84"/>
      <c r="D86" s="71" t="s">
        <v>303</v>
      </c>
      <c r="E86" s="72">
        <v>100000000</v>
      </c>
      <c r="F86" s="92"/>
      <c r="G86" s="72"/>
      <c r="H86" s="93"/>
      <c r="I86" s="97"/>
    </row>
    <row r="87" spans="1:9" ht="14.25" hidden="1" customHeight="1" x14ac:dyDescent="0.2">
      <c r="A87" s="26"/>
      <c r="B87" s="26"/>
      <c r="C87" s="84"/>
      <c r="D87" s="71" t="s">
        <v>304</v>
      </c>
      <c r="E87" s="72">
        <v>210000000</v>
      </c>
      <c r="F87" s="92"/>
      <c r="G87" s="72"/>
      <c r="H87" s="93"/>
      <c r="I87" s="97"/>
    </row>
    <row r="88" spans="1:9" ht="14.25" hidden="1" customHeight="1" x14ac:dyDescent="0.2">
      <c r="A88" s="26"/>
      <c r="B88" s="26"/>
      <c r="C88" s="84"/>
      <c r="D88" s="71" t="s">
        <v>305</v>
      </c>
      <c r="E88" s="72">
        <v>200000000</v>
      </c>
      <c r="F88" s="92"/>
      <c r="G88" s="72"/>
      <c r="H88" s="93"/>
      <c r="I88" s="97"/>
    </row>
    <row r="89" spans="1:9" ht="14.25" hidden="1" customHeight="1" x14ac:dyDescent="0.2">
      <c r="A89" s="26"/>
      <c r="B89" s="26"/>
      <c r="C89" s="84"/>
      <c r="D89" s="71" t="s">
        <v>306</v>
      </c>
      <c r="E89" s="72">
        <v>150000000</v>
      </c>
      <c r="F89" s="92"/>
      <c r="G89" s="72"/>
      <c r="H89" s="93"/>
      <c r="I89" s="97"/>
    </row>
    <row r="90" spans="1:9" ht="14.25" hidden="1" customHeight="1" x14ac:dyDescent="0.2">
      <c r="A90" s="26"/>
      <c r="B90" s="26"/>
      <c r="C90" s="84"/>
      <c r="D90" s="71" t="s">
        <v>307</v>
      </c>
      <c r="E90" s="72">
        <v>150000000</v>
      </c>
      <c r="F90" s="92"/>
      <c r="G90" s="72"/>
      <c r="H90" s="93"/>
      <c r="I90" s="97"/>
    </row>
    <row r="91" spans="1:9" ht="14.25" hidden="1" customHeight="1" x14ac:dyDescent="0.2">
      <c r="A91" s="26"/>
      <c r="B91" s="26"/>
      <c r="C91" s="84"/>
      <c r="D91" s="71" t="s">
        <v>308</v>
      </c>
      <c r="E91" s="72">
        <v>88000000</v>
      </c>
      <c r="F91" s="92"/>
      <c r="G91" s="72"/>
      <c r="H91" s="93"/>
      <c r="I91" s="97"/>
    </row>
    <row r="92" spans="1:9" ht="14.25" hidden="1" customHeight="1" x14ac:dyDescent="0.2">
      <c r="A92" s="26"/>
      <c r="B92" s="26"/>
      <c r="C92" s="84"/>
      <c r="D92" s="71" t="s">
        <v>309</v>
      </c>
      <c r="E92" s="72">
        <v>90000000</v>
      </c>
      <c r="F92" s="92"/>
      <c r="G92" s="72"/>
      <c r="H92" s="93"/>
      <c r="I92" s="97"/>
    </row>
    <row r="93" spans="1:9" ht="14.25" hidden="1" customHeight="1" x14ac:dyDescent="0.2">
      <c r="A93" s="26"/>
      <c r="B93" s="26"/>
      <c r="C93" s="84"/>
      <c r="D93" s="71" t="s">
        <v>310</v>
      </c>
      <c r="E93" s="72">
        <v>150000000</v>
      </c>
      <c r="F93" s="92"/>
      <c r="G93" s="72"/>
      <c r="H93" s="93"/>
      <c r="I93" s="97"/>
    </row>
    <row r="94" spans="1:9" ht="14.25" hidden="1" customHeight="1" x14ac:dyDescent="0.2">
      <c r="A94" s="26"/>
      <c r="B94" s="26"/>
      <c r="C94" s="84"/>
      <c r="D94" s="71" t="s">
        <v>311</v>
      </c>
      <c r="E94" s="72">
        <v>220000000</v>
      </c>
      <c r="F94" s="92"/>
      <c r="G94" s="72"/>
      <c r="H94" s="93"/>
      <c r="I94" s="97"/>
    </row>
    <row r="95" spans="1:9" ht="14.25" hidden="1" customHeight="1" x14ac:dyDescent="0.2">
      <c r="A95" s="26"/>
      <c r="B95" s="26"/>
      <c r="C95" s="84"/>
      <c r="D95" s="71" t="s">
        <v>312</v>
      </c>
      <c r="E95" s="72">
        <v>220000000</v>
      </c>
      <c r="F95" s="92"/>
      <c r="G95" s="72"/>
      <c r="H95" s="93"/>
      <c r="I95" s="97"/>
    </row>
    <row r="96" spans="1:9" ht="14.25" hidden="1" customHeight="1" x14ac:dyDescent="0.2">
      <c r="A96" s="26"/>
      <c r="B96" s="26"/>
      <c r="C96" s="84"/>
      <c r="D96" s="71" t="s">
        <v>313</v>
      </c>
      <c r="E96" s="72">
        <v>51000000</v>
      </c>
      <c r="F96" s="92"/>
      <c r="G96" s="72"/>
      <c r="H96" s="93"/>
      <c r="I96" s="97"/>
    </row>
    <row r="97" spans="1:9" ht="14.25" hidden="1" customHeight="1" x14ac:dyDescent="0.2">
      <c r="A97" s="26"/>
      <c r="B97" s="26"/>
      <c r="C97" s="84"/>
      <c r="D97" s="71" t="s">
        <v>314</v>
      </c>
      <c r="E97" s="72">
        <v>81500000</v>
      </c>
      <c r="F97" s="92"/>
      <c r="G97" s="72"/>
      <c r="H97" s="93"/>
      <c r="I97" s="97"/>
    </row>
    <row r="98" spans="1:9" ht="14.25" hidden="1" customHeight="1" x14ac:dyDescent="0.2">
      <c r="A98" s="26"/>
      <c r="B98" s="26"/>
      <c r="C98" s="84"/>
      <c r="D98" s="71" t="s">
        <v>315</v>
      </c>
      <c r="E98" s="72">
        <v>86000000</v>
      </c>
      <c r="F98" s="92"/>
      <c r="G98" s="72"/>
      <c r="H98" s="93"/>
      <c r="I98" s="97"/>
    </row>
    <row r="99" spans="1:9" ht="14.25" hidden="1" customHeight="1" x14ac:dyDescent="0.2">
      <c r="A99" s="26"/>
      <c r="B99" s="26"/>
      <c r="C99" s="84"/>
      <c r="D99" s="71" t="s">
        <v>316</v>
      </c>
      <c r="E99" s="72">
        <v>65000000</v>
      </c>
      <c r="F99" s="92"/>
      <c r="G99" s="72"/>
      <c r="H99" s="93"/>
      <c r="I99" s="97"/>
    </row>
    <row r="100" spans="1:9" ht="14.25" hidden="1" customHeight="1" x14ac:dyDescent="0.2">
      <c r="A100" s="26"/>
      <c r="B100" s="26"/>
      <c r="C100" s="84"/>
      <c r="D100" s="71" t="s">
        <v>317</v>
      </c>
      <c r="E100" s="72">
        <v>61500000</v>
      </c>
      <c r="F100" s="92"/>
      <c r="G100" s="72"/>
      <c r="H100" s="93"/>
      <c r="I100" s="97"/>
    </row>
    <row r="101" spans="1:9" ht="14.25" hidden="1" customHeight="1" x14ac:dyDescent="0.2">
      <c r="A101" s="26"/>
      <c r="B101" s="26"/>
      <c r="C101" s="84"/>
      <c r="D101" s="71" t="s">
        <v>318</v>
      </c>
      <c r="E101" s="72">
        <v>63000000</v>
      </c>
      <c r="F101" s="92"/>
      <c r="G101" s="72"/>
      <c r="H101" s="93"/>
      <c r="I101" s="97"/>
    </row>
    <row r="102" spans="1:9" ht="14.25" hidden="1" customHeight="1" x14ac:dyDescent="0.2">
      <c r="A102" s="26"/>
      <c r="B102" s="26"/>
      <c r="C102" s="84"/>
      <c r="D102" s="71" t="s">
        <v>319</v>
      </c>
      <c r="E102" s="72">
        <v>63000000</v>
      </c>
      <c r="F102" s="92"/>
      <c r="G102" s="72"/>
      <c r="H102" s="93"/>
      <c r="I102" s="97"/>
    </row>
    <row r="103" spans="1:9" ht="14.25" hidden="1" customHeight="1" x14ac:dyDescent="0.2">
      <c r="A103" s="26"/>
      <c r="B103" s="26"/>
      <c r="C103" s="84"/>
      <c r="D103" s="71" t="s">
        <v>320</v>
      </c>
      <c r="E103" s="72">
        <v>59800000</v>
      </c>
      <c r="F103" s="92"/>
      <c r="G103" s="72"/>
      <c r="H103" s="93"/>
      <c r="I103" s="97"/>
    </row>
    <row r="104" spans="1:9" ht="14.25" hidden="1" customHeight="1" x14ac:dyDescent="0.2">
      <c r="A104" s="26"/>
      <c r="B104" s="26"/>
      <c r="C104" s="84"/>
      <c r="D104" s="71" t="s">
        <v>321</v>
      </c>
      <c r="E104" s="72">
        <v>100000000</v>
      </c>
      <c r="F104" s="92"/>
      <c r="G104" s="72"/>
      <c r="H104" s="93"/>
      <c r="I104" s="97"/>
    </row>
    <row r="105" spans="1:9" ht="14.25" hidden="1" customHeight="1" x14ac:dyDescent="0.2">
      <c r="A105" s="26"/>
      <c r="B105" s="26"/>
      <c r="C105" s="84"/>
      <c r="D105" s="71" t="s">
        <v>322</v>
      </c>
      <c r="E105" s="72">
        <v>79000000</v>
      </c>
      <c r="F105" s="92"/>
      <c r="G105" s="72"/>
      <c r="H105" s="93"/>
      <c r="I105" s="97"/>
    </row>
    <row r="106" spans="1:9" ht="14.25" hidden="1" customHeight="1" x14ac:dyDescent="0.2">
      <c r="A106" s="26"/>
      <c r="B106" s="26"/>
      <c r="C106" s="84"/>
      <c r="D106" s="71" t="s">
        <v>323</v>
      </c>
      <c r="E106" s="72">
        <v>54863000</v>
      </c>
      <c r="F106" s="92"/>
      <c r="G106" s="72"/>
      <c r="H106" s="93"/>
      <c r="I106" s="97"/>
    </row>
    <row r="107" spans="1:9" ht="14.25" hidden="1" customHeight="1" x14ac:dyDescent="0.2">
      <c r="A107" s="26"/>
      <c r="B107" s="26"/>
      <c r="C107" s="84"/>
      <c r="D107" s="71" t="s">
        <v>324</v>
      </c>
      <c r="E107" s="72">
        <v>100000000</v>
      </c>
      <c r="F107" s="92"/>
      <c r="G107" s="72"/>
      <c r="H107" s="93"/>
      <c r="I107" s="97"/>
    </row>
    <row r="108" spans="1:9" ht="14.25" hidden="1" customHeight="1" x14ac:dyDescent="0.2">
      <c r="A108" s="26"/>
      <c r="B108" s="26"/>
      <c r="C108" s="84"/>
      <c r="D108" s="71" t="s">
        <v>325</v>
      </c>
      <c r="E108" s="72">
        <v>140000000</v>
      </c>
      <c r="F108" s="92"/>
      <c r="G108" s="72"/>
      <c r="H108" s="93"/>
      <c r="I108" s="97"/>
    </row>
    <row r="109" spans="1:9" ht="14.25" hidden="1" customHeight="1" x14ac:dyDescent="0.2">
      <c r="A109" s="26"/>
      <c r="B109" s="26"/>
      <c r="C109" s="84"/>
      <c r="D109" s="71" t="s">
        <v>326</v>
      </c>
      <c r="E109" s="72">
        <v>54722000</v>
      </c>
      <c r="F109" s="92"/>
      <c r="G109" s="72"/>
      <c r="H109" s="93"/>
      <c r="I109" s="97"/>
    </row>
    <row r="110" spans="1:9" ht="14.25" hidden="1" customHeight="1" x14ac:dyDescent="0.2">
      <c r="A110" s="26"/>
      <c r="B110" s="26"/>
      <c r="C110" s="84"/>
      <c r="D110" s="71" t="s">
        <v>320</v>
      </c>
      <c r="E110" s="72">
        <v>59800000</v>
      </c>
      <c r="F110" s="92"/>
      <c r="G110" s="72"/>
      <c r="H110" s="93"/>
      <c r="I110" s="97"/>
    </row>
    <row r="111" spans="1:9" ht="14.25" hidden="1" customHeight="1" x14ac:dyDescent="0.2">
      <c r="A111" s="26"/>
      <c r="B111" s="26"/>
      <c r="C111" s="84"/>
      <c r="D111" s="71" t="s">
        <v>321</v>
      </c>
      <c r="E111" s="72">
        <v>100000000</v>
      </c>
      <c r="F111" s="92"/>
      <c r="G111" s="72"/>
      <c r="H111" s="93"/>
      <c r="I111" s="97"/>
    </row>
    <row r="112" spans="1:9" ht="14.25" hidden="1" customHeight="1" x14ac:dyDescent="0.2">
      <c r="A112" s="26"/>
      <c r="B112" s="26"/>
      <c r="C112" s="84"/>
      <c r="D112" s="71" t="s">
        <v>322</v>
      </c>
      <c r="E112" s="72">
        <v>79000000</v>
      </c>
      <c r="F112" s="92"/>
      <c r="G112" s="72"/>
      <c r="H112" s="93"/>
      <c r="I112" s="97"/>
    </row>
    <row r="113" spans="1:9" ht="14.25" hidden="1" customHeight="1" x14ac:dyDescent="0.2">
      <c r="A113" s="26"/>
      <c r="B113" s="26"/>
      <c r="C113" s="84"/>
      <c r="D113" s="71" t="s">
        <v>323</v>
      </c>
      <c r="E113" s="72">
        <v>54863000</v>
      </c>
      <c r="F113" s="92"/>
      <c r="G113" s="72"/>
      <c r="H113" s="93"/>
      <c r="I113" s="97"/>
    </row>
    <row r="114" spans="1:9" ht="14.25" hidden="1" customHeight="1" x14ac:dyDescent="0.2">
      <c r="A114" s="26"/>
      <c r="B114" s="26"/>
      <c r="C114" s="84"/>
      <c r="D114" s="71" t="s">
        <v>324</v>
      </c>
      <c r="E114" s="72">
        <v>100000000</v>
      </c>
      <c r="F114" s="92"/>
      <c r="G114" s="72"/>
      <c r="H114" s="93"/>
      <c r="I114" s="97"/>
    </row>
    <row r="115" spans="1:9" ht="14.25" hidden="1" customHeight="1" x14ac:dyDescent="0.2">
      <c r="A115" s="26"/>
      <c r="B115" s="26"/>
      <c r="C115" s="84"/>
      <c r="D115" s="71" t="s">
        <v>325</v>
      </c>
      <c r="E115" s="72">
        <v>140000000</v>
      </c>
      <c r="F115" s="92"/>
      <c r="G115" s="72"/>
      <c r="H115" s="93"/>
      <c r="I115" s="97"/>
    </row>
    <row r="116" spans="1:9" ht="14.25" hidden="1" customHeight="1" x14ac:dyDescent="0.2">
      <c r="A116" s="26"/>
      <c r="B116" s="26"/>
      <c r="C116" s="84"/>
      <c r="D116" s="71" t="s">
        <v>326</v>
      </c>
      <c r="E116" s="72">
        <v>54722000</v>
      </c>
      <c r="F116" s="92"/>
      <c r="G116" s="72"/>
      <c r="H116" s="93"/>
      <c r="I116" s="97"/>
    </row>
    <row r="117" spans="1:9" ht="14.25" hidden="1" customHeight="1" x14ac:dyDescent="0.2">
      <c r="A117" s="26"/>
      <c r="B117" s="26"/>
      <c r="C117" s="84"/>
      <c r="D117" s="71" t="s">
        <v>327</v>
      </c>
      <c r="E117" s="72">
        <v>101343000</v>
      </c>
      <c r="F117" s="92"/>
      <c r="G117" s="72"/>
      <c r="H117" s="93"/>
      <c r="I117" s="97"/>
    </row>
    <row r="118" spans="1:9" ht="14.25" hidden="1" customHeight="1" x14ac:dyDescent="0.2">
      <c r="A118" s="26"/>
      <c r="B118" s="26"/>
      <c r="C118" s="84"/>
      <c r="D118" s="71" t="s">
        <v>328</v>
      </c>
      <c r="E118" s="72">
        <v>75549000</v>
      </c>
      <c r="F118" s="92"/>
      <c r="G118" s="72"/>
      <c r="H118" s="93"/>
      <c r="I118" s="97"/>
    </row>
    <row r="119" spans="1:9" ht="14.25" hidden="1" customHeight="1" x14ac:dyDescent="0.2">
      <c r="A119" s="26"/>
      <c r="B119" s="26"/>
      <c r="C119" s="84"/>
      <c r="D119" s="71" t="s">
        <v>329</v>
      </c>
      <c r="E119" s="72">
        <v>50000000</v>
      </c>
      <c r="F119" s="92"/>
      <c r="G119" s="72"/>
      <c r="H119" s="93"/>
      <c r="I119" s="97"/>
    </row>
    <row r="120" spans="1:9" ht="14.25" hidden="1" customHeight="1" x14ac:dyDescent="0.2">
      <c r="A120" s="26"/>
      <c r="B120" s="26"/>
      <c r="C120" s="84"/>
      <c r="D120" s="71" t="s">
        <v>330</v>
      </c>
      <c r="E120" s="72">
        <v>70000000</v>
      </c>
      <c r="F120" s="92"/>
      <c r="G120" s="72"/>
      <c r="H120" s="93"/>
      <c r="I120" s="97"/>
    </row>
    <row r="121" spans="1:9" ht="14.25" hidden="1" customHeight="1" x14ac:dyDescent="0.2">
      <c r="A121" s="26"/>
      <c r="B121" s="26"/>
      <c r="C121" s="84"/>
      <c r="D121" s="71" t="s">
        <v>331</v>
      </c>
      <c r="E121" s="72">
        <v>80000000</v>
      </c>
      <c r="F121" s="92"/>
      <c r="G121" s="72"/>
      <c r="H121" s="93"/>
      <c r="I121" s="97"/>
    </row>
    <row r="122" spans="1:9" ht="14.25" hidden="1" customHeight="1" x14ac:dyDescent="0.2">
      <c r="A122" s="26"/>
      <c r="B122" s="26"/>
      <c r="C122" s="84"/>
      <c r="D122" s="71" t="s">
        <v>332</v>
      </c>
      <c r="E122" s="72">
        <v>80000000</v>
      </c>
      <c r="F122" s="92"/>
      <c r="G122" s="72"/>
      <c r="H122" s="93"/>
      <c r="I122" s="97"/>
    </row>
    <row r="123" spans="1:9" ht="14.25" hidden="1" customHeight="1" x14ac:dyDescent="0.2">
      <c r="A123" s="26"/>
      <c r="B123" s="26"/>
      <c r="C123" s="84"/>
      <c r="D123" s="71" t="s">
        <v>333</v>
      </c>
      <c r="E123" s="72">
        <v>140000000</v>
      </c>
      <c r="F123" s="92"/>
      <c r="G123" s="72"/>
      <c r="H123" s="93"/>
      <c r="I123" s="97"/>
    </row>
    <row r="124" spans="1:9" ht="14.25" hidden="1" customHeight="1" x14ac:dyDescent="0.2">
      <c r="A124" s="26"/>
      <c r="B124" s="26"/>
      <c r="C124" s="84"/>
      <c r="D124" s="71" t="s">
        <v>334</v>
      </c>
      <c r="E124" s="72">
        <v>110000000</v>
      </c>
      <c r="F124" s="92"/>
      <c r="G124" s="72"/>
      <c r="H124" s="93"/>
      <c r="I124" s="97"/>
    </row>
    <row r="125" spans="1:9" ht="14.25" hidden="1" customHeight="1" x14ac:dyDescent="0.2">
      <c r="A125" s="26"/>
      <c r="B125" s="26"/>
      <c r="C125" s="84"/>
      <c r="D125" s="71" t="s">
        <v>335</v>
      </c>
      <c r="E125" s="72">
        <v>60000000</v>
      </c>
      <c r="F125" s="92"/>
      <c r="G125" s="72"/>
      <c r="H125" s="93"/>
      <c r="I125" s="97"/>
    </row>
    <row r="126" spans="1:9" ht="14.25" hidden="1" customHeight="1" x14ac:dyDescent="0.2">
      <c r="A126" s="26"/>
      <c r="B126" s="26"/>
      <c r="C126" s="84"/>
      <c r="D126" s="71" t="s">
        <v>336</v>
      </c>
      <c r="E126" s="72">
        <v>60000000</v>
      </c>
      <c r="F126" s="92"/>
      <c r="G126" s="72"/>
      <c r="H126" s="93"/>
      <c r="I126" s="97"/>
    </row>
    <row r="127" spans="1:9" ht="14.25" hidden="1" customHeight="1" x14ac:dyDescent="0.2">
      <c r="A127" s="26"/>
      <c r="B127" s="26"/>
      <c r="C127" s="84"/>
      <c r="D127" s="71" t="s">
        <v>337</v>
      </c>
      <c r="E127" s="72">
        <v>41896000</v>
      </c>
      <c r="F127" s="92"/>
      <c r="G127" s="72"/>
      <c r="H127" s="93"/>
      <c r="I127" s="97"/>
    </row>
    <row r="128" spans="1:9" ht="14.25" hidden="1" customHeight="1" x14ac:dyDescent="0.2">
      <c r="A128" s="26"/>
      <c r="B128" s="26"/>
      <c r="C128" s="84"/>
      <c r="D128" s="71" t="s">
        <v>338</v>
      </c>
      <c r="E128" s="72">
        <v>12374000</v>
      </c>
      <c r="F128" s="92"/>
      <c r="G128" s="72"/>
      <c r="H128" s="93"/>
      <c r="I128" s="97"/>
    </row>
    <row r="129" spans="1:9" ht="14.25" hidden="1" customHeight="1" x14ac:dyDescent="0.2">
      <c r="A129" s="26"/>
      <c r="B129" s="26"/>
      <c r="C129" s="84"/>
      <c r="D129" s="71" t="s">
        <v>339</v>
      </c>
      <c r="E129" s="72">
        <v>11200000</v>
      </c>
      <c r="F129" s="92"/>
      <c r="G129" s="72"/>
      <c r="H129" s="93"/>
      <c r="I129" s="97"/>
    </row>
    <row r="130" spans="1:9" ht="14.25" hidden="1" customHeight="1" x14ac:dyDescent="0.2">
      <c r="A130" s="26"/>
      <c r="B130" s="26"/>
      <c r="C130" s="84"/>
      <c r="D130" s="71" t="s">
        <v>340</v>
      </c>
      <c r="E130" s="72">
        <v>50000000</v>
      </c>
      <c r="F130" s="92"/>
      <c r="G130" s="72"/>
      <c r="H130" s="93"/>
      <c r="I130" s="97"/>
    </row>
    <row r="131" spans="1:9" ht="14.25" hidden="1" customHeight="1" x14ac:dyDescent="0.2">
      <c r="A131" s="26"/>
      <c r="B131" s="26"/>
      <c r="C131" s="84"/>
      <c r="D131" s="71" t="s">
        <v>341</v>
      </c>
      <c r="E131" s="72">
        <v>50000000</v>
      </c>
      <c r="F131" s="92"/>
      <c r="G131" s="72"/>
      <c r="H131" s="93"/>
      <c r="I131" s="97"/>
    </row>
    <row r="132" spans="1:9" ht="14.25" hidden="1" customHeight="1" x14ac:dyDescent="0.2">
      <c r="A132" s="26"/>
      <c r="B132" s="26"/>
      <c r="C132" s="84"/>
      <c r="D132" s="71" t="s">
        <v>342</v>
      </c>
      <c r="E132" s="22">
        <v>30000000</v>
      </c>
      <c r="F132" s="92"/>
      <c r="G132" s="72"/>
      <c r="H132" s="93"/>
      <c r="I132" s="97"/>
    </row>
    <row r="133" spans="1:9" ht="14.25" hidden="1" customHeight="1" x14ac:dyDescent="0.2">
      <c r="A133" s="26"/>
      <c r="B133" s="26"/>
      <c r="C133" s="84"/>
      <c r="D133" s="71" t="s">
        <v>343</v>
      </c>
      <c r="E133" s="72">
        <v>20000000</v>
      </c>
      <c r="F133" s="92"/>
      <c r="G133" s="72"/>
      <c r="H133" s="93"/>
      <c r="I133" s="97"/>
    </row>
    <row r="134" spans="1:9" ht="14.25" hidden="1" customHeight="1" x14ac:dyDescent="0.2">
      <c r="A134" s="26"/>
      <c r="B134" s="26"/>
      <c r="C134" s="84"/>
      <c r="D134" s="71" t="s">
        <v>344</v>
      </c>
      <c r="E134" s="72">
        <v>25000000</v>
      </c>
      <c r="F134" s="92"/>
      <c r="G134" s="72"/>
      <c r="H134" s="93"/>
      <c r="I134" s="97"/>
    </row>
    <row r="135" spans="1:9" ht="14.25" hidden="1" customHeight="1" x14ac:dyDescent="0.2">
      <c r="A135" s="26"/>
      <c r="B135" s="26"/>
      <c r="C135" s="84"/>
      <c r="D135" s="71" t="s">
        <v>345</v>
      </c>
      <c r="E135" s="72">
        <v>30000000</v>
      </c>
      <c r="F135" s="92"/>
      <c r="G135" s="72"/>
      <c r="H135" s="93"/>
      <c r="I135" s="97"/>
    </row>
    <row r="136" spans="1:9" ht="14.25" hidden="1" customHeight="1" x14ac:dyDescent="0.2">
      <c r="A136" s="26"/>
      <c r="B136" s="26"/>
      <c r="C136" s="84"/>
      <c r="D136" s="71" t="s">
        <v>346</v>
      </c>
      <c r="E136" s="72">
        <v>20000000</v>
      </c>
      <c r="F136" s="92"/>
      <c r="G136" s="72"/>
      <c r="H136" s="93"/>
      <c r="I136" s="97"/>
    </row>
    <row r="137" spans="1:9" ht="14.25" hidden="1" customHeight="1" x14ac:dyDescent="0.2">
      <c r="A137" s="26"/>
      <c r="B137" s="26"/>
      <c r="C137" s="84"/>
      <c r="D137" s="71" t="s">
        <v>347</v>
      </c>
      <c r="E137" s="72">
        <v>15000000</v>
      </c>
      <c r="F137" s="92"/>
      <c r="G137" s="72"/>
      <c r="H137" s="93"/>
      <c r="I137" s="97"/>
    </row>
    <row r="138" spans="1:9" ht="14.25" hidden="1" customHeight="1" x14ac:dyDescent="0.2">
      <c r="A138" s="26"/>
      <c r="B138" s="26"/>
      <c r="C138" s="84"/>
      <c r="D138" s="71" t="s">
        <v>348</v>
      </c>
      <c r="E138" s="72">
        <v>40000000</v>
      </c>
      <c r="F138" s="92"/>
      <c r="G138" s="72"/>
      <c r="H138" s="93"/>
      <c r="I138" s="97"/>
    </row>
    <row r="139" spans="1:9" ht="14.25" hidden="1" customHeight="1" x14ac:dyDescent="0.2">
      <c r="A139" s="26"/>
      <c r="B139" s="26"/>
      <c r="C139" s="84"/>
      <c r="D139" s="71" t="s">
        <v>349</v>
      </c>
      <c r="E139" s="72">
        <v>50000000</v>
      </c>
      <c r="F139" s="92"/>
      <c r="G139" s="72"/>
      <c r="H139" s="93"/>
      <c r="I139" s="97"/>
    </row>
    <row r="140" spans="1:9" ht="14.25" hidden="1" customHeight="1" x14ac:dyDescent="0.2">
      <c r="A140" s="26"/>
      <c r="B140" s="26"/>
      <c r="C140" s="84"/>
      <c r="D140" s="71" t="s">
        <v>350</v>
      </c>
      <c r="E140" s="72">
        <v>35000000</v>
      </c>
      <c r="F140" s="92"/>
      <c r="G140" s="72"/>
      <c r="H140" s="93"/>
      <c r="I140" s="97"/>
    </row>
    <row r="141" spans="1:9" ht="14.25" hidden="1" customHeight="1" x14ac:dyDescent="0.2">
      <c r="A141" s="26"/>
      <c r="B141" s="26"/>
      <c r="C141" s="84"/>
      <c r="D141" s="71" t="s">
        <v>351</v>
      </c>
      <c r="E141" s="72">
        <v>50000000</v>
      </c>
      <c r="F141" s="92"/>
      <c r="G141" s="72"/>
      <c r="H141" s="93"/>
      <c r="I141" s="97"/>
    </row>
    <row r="142" spans="1:9" ht="14.25" hidden="1" customHeight="1" x14ac:dyDescent="0.2">
      <c r="A142" s="26"/>
      <c r="B142" s="26"/>
      <c r="C142" s="84"/>
      <c r="D142" s="71" t="s">
        <v>352</v>
      </c>
      <c r="E142" s="72">
        <v>50000000</v>
      </c>
      <c r="F142" s="92"/>
      <c r="G142" s="72"/>
      <c r="H142" s="93"/>
      <c r="I142" s="97"/>
    </row>
    <row r="143" spans="1:9" ht="14.25" hidden="1" customHeight="1" x14ac:dyDescent="0.2">
      <c r="A143" s="26"/>
      <c r="B143" s="26"/>
      <c r="C143" s="84"/>
      <c r="D143" s="71" t="s">
        <v>353</v>
      </c>
      <c r="E143" s="72">
        <v>32000000</v>
      </c>
      <c r="F143" s="92"/>
      <c r="G143" s="72"/>
      <c r="H143" s="93"/>
      <c r="I143" s="97"/>
    </row>
    <row r="144" spans="1:9" ht="14.25" hidden="1" customHeight="1" x14ac:dyDescent="0.2">
      <c r="A144" s="26"/>
      <c r="B144" s="26"/>
      <c r="C144" s="84"/>
      <c r="D144" s="71" t="s">
        <v>354</v>
      </c>
      <c r="E144" s="72">
        <v>30000000</v>
      </c>
      <c r="F144" s="92"/>
      <c r="G144" s="72"/>
      <c r="H144" s="93"/>
      <c r="I144" s="97"/>
    </row>
    <row r="145" spans="1:9" ht="14.25" hidden="1" customHeight="1" x14ac:dyDescent="0.2">
      <c r="A145" s="26"/>
      <c r="B145" s="26"/>
      <c r="C145" s="84"/>
      <c r="D145" s="71" t="s">
        <v>355</v>
      </c>
      <c r="E145" s="72">
        <v>50000000</v>
      </c>
      <c r="F145" s="92"/>
      <c r="G145" s="72"/>
      <c r="H145" s="93"/>
      <c r="I145" s="97"/>
    </row>
    <row r="146" spans="1:9" ht="14.25" hidden="1" customHeight="1" x14ac:dyDescent="0.2">
      <c r="A146" s="26"/>
      <c r="B146" s="26"/>
      <c r="C146" s="84"/>
      <c r="D146" s="71" t="s">
        <v>356</v>
      </c>
      <c r="E146" s="72">
        <v>15000000</v>
      </c>
      <c r="F146" s="92"/>
      <c r="G146" s="72"/>
      <c r="H146" s="93"/>
      <c r="I146" s="97"/>
    </row>
    <row r="147" spans="1:9" ht="14.25" hidden="1" customHeight="1" x14ac:dyDescent="0.2">
      <c r="A147" s="26"/>
      <c r="B147" s="26"/>
      <c r="C147" s="84"/>
      <c r="D147" s="71" t="s">
        <v>357</v>
      </c>
      <c r="E147" s="72">
        <v>25160000</v>
      </c>
      <c r="F147" s="92"/>
      <c r="G147" s="72"/>
      <c r="H147" s="93"/>
      <c r="I147" s="97"/>
    </row>
    <row r="148" spans="1:9" ht="14.25" hidden="1" customHeight="1" x14ac:dyDescent="0.2">
      <c r="A148" s="26"/>
      <c r="B148" s="26"/>
      <c r="C148" s="84"/>
      <c r="D148" s="71" t="s">
        <v>358</v>
      </c>
      <c r="E148" s="72">
        <v>16300000</v>
      </c>
      <c r="F148" s="92"/>
      <c r="G148" s="72"/>
      <c r="H148" s="93"/>
      <c r="I148" s="97"/>
    </row>
    <row r="149" spans="1:9" ht="14.25" hidden="1" customHeight="1" x14ac:dyDescent="0.2">
      <c r="A149" s="26"/>
      <c r="B149" s="26"/>
      <c r="C149" s="84"/>
      <c r="D149" s="71" t="s">
        <v>359</v>
      </c>
      <c r="E149" s="72">
        <v>31000000</v>
      </c>
      <c r="F149" s="92"/>
      <c r="G149" s="72"/>
      <c r="H149" s="93"/>
      <c r="I149" s="97"/>
    </row>
    <row r="150" spans="1:9" ht="14.25" hidden="1" customHeight="1" x14ac:dyDescent="0.2">
      <c r="A150" s="26"/>
      <c r="B150" s="26"/>
      <c r="C150" s="84"/>
      <c r="D150" s="71" t="s">
        <v>360</v>
      </c>
      <c r="E150" s="72">
        <v>18500000</v>
      </c>
      <c r="F150" s="92"/>
      <c r="G150" s="72"/>
      <c r="H150" s="93"/>
      <c r="I150" s="97"/>
    </row>
    <row r="151" spans="1:9" ht="14.25" hidden="1" customHeight="1" x14ac:dyDescent="0.2">
      <c r="A151" s="26"/>
      <c r="B151" s="26"/>
      <c r="C151" s="84"/>
      <c r="D151" s="71" t="s">
        <v>361</v>
      </c>
      <c r="E151" s="72">
        <v>48500000</v>
      </c>
      <c r="F151" s="92"/>
      <c r="G151" s="72"/>
      <c r="H151" s="93"/>
      <c r="I151" s="97"/>
    </row>
    <row r="152" spans="1:9" ht="14.25" hidden="1" customHeight="1" x14ac:dyDescent="0.2">
      <c r="A152" s="26"/>
      <c r="B152" s="26"/>
      <c r="C152" s="84"/>
      <c r="D152" s="71" t="s">
        <v>362</v>
      </c>
      <c r="E152" s="72">
        <v>9219000</v>
      </c>
      <c r="F152" s="92"/>
      <c r="G152" s="72"/>
      <c r="H152" s="93"/>
      <c r="I152" s="97"/>
    </row>
    <row r="153" spans="1:9" ht="14.25" hidden="1" customHeight="1" x14ac:dyDescent="0.2">
      <c r="A153" s="26"/>
      <c r="B153" s="26"/>
      <c r="C153" s="84"/>
      <c r="D153" s="71" t="s">
        <v>363</v>
      </c>
      <c r="E153" s="72">
        <v>2837000</v>
      </c>
      <c r="F153" s="92"/>
      <c r="G153" s="72"/>
      <c r="H153" s="93"/>
      <c r="I153" s="97"/>
    </row>
    <row r="154" spans="1:9" ht="14.25" hidden="1" customHeight="1" x14ac:dyDescent="0.2">
      <c r="A154" s="26"/>
      <c r="B154" s="26"/>
      <c r="C154" s="84"/>
      <c r="D154" s="71" t="s">
        <v>364</v>
      </c>
      <c r="E154" s="72">
        <v>8447000</v>
      </c>
      <c r="F154" s="92"/>
      <c r="G154" s="72"/>
      <c r="H154" s="93"/>
      <c r="I154" s="97"/>
    </row>
    <row r="155" spans="1:9" ht="14.25" hidden="1" customHeight="1" x14ac:dyDescent="0.2">
      <c r="A155" s="26"/>
      <c r="B155" s="26"/>
      <c r="C155" s="84"/>
      <c r="D155" s="71" t="s">
        <v>365</v>
      </c>
      <c r="E155" s="72">
        <v>12709000</v>
      </c>
      <c r="F155" s="92"/>
      <c r="G155" s="72"/>
      <c r="H155" s="93"/>
      <c r="I155" s="97"/>
    </row>
    <row r="156" spans="1:9" ht="14.25" hidden="1" customHeight="1" x14ac:dyDescent="0.2">
      <c r="A156" s="26"/>
      <c r="B156" s="26"/>
      <c r="C156" s="84"/>
      <c r="D156" s="71" t="s">
        <v>366</v>
      </c>
      <c r="E156" s="72">
        <v>9278000</v>
      </c>
      <c r="F156" s="92"/>
      <c r="G156" s="72"/>
      <c r="H156" s="93"/>
      <c r="I156" s="97"/>
    </row>
    <row r="157" spans="1:9" ht="14.25" hidden="1" customHeight="1" x14ac:dyDescent="0.2">
      <c r="A157" s="26"/>
      <c r="B157" s="26"/>
      <c r="C157" s="84"/>
      <c r="D157" s="71" t="s">
        <v>367</v>
      </c>
      <c r="E157" s="72">
        <v>3584000</v>
      </c>
      <c r="F157" s="92"/>
      <c r="G157" s="72"/>
      <c r="H157" s="93"/>
      <c r="I157" s="97"/>
    </row>
    <row r="158" spans="1:9" ht="14.25" hidden="1" customHeight="1" x14ac:dyDescent="0.2">
      <c r="A158" s="26"/>
      <c r="B158" s="26"/>
      <c r="C158" s="84"/>
      <c r="D158" s="71" t="s">
        <v>368</v>
      </c>
      <c r="E158" s="72">
        <v>3351000</v>
      </c>
      <c r="F158" s="92"/>
      <c r="G158" s="72"/>
      <c r="H158" s="93"/>
      <c r="I158" s="97"/>
    </row>
    <row r="159" spans="1:9" ht="14.25" hidden="1" customHeight="1" x14ac:dyDescent="0.2">
      <c r="A159" s="26"/>
      <c r="B159" s="26"/>
      <c r="C159" s="84"/>
      <c r="D159" s="71" t="s">
        <v>369</v>
      </c>
      <c r="E159" s="72">
        <v>16153000</v>
      </c>
      <c r="F159" s="92"/>
      <c r="G159" s="72"/>
      <c r="H159" s="93"/>
      <c r="I159" s="97"/>
    </row>
    <row r="160" spans="1:9" ht="14.25" hidden="1" customHeight="1" x14ac:dyDescent="0.2">
      <c r="A160" s="26"/>
      <c r="B160" s="26"/>
      <c r="C160" s="84"/>
      <c r="D160" s="71" t="s">
        <v>370</v>
      </c>
      <c r="E160" s="72">
        <v>21312000</v>
      </c>
      <c r="F160" s="92"/>
      <c r="G160" s="72"/>
      <c r="H160" s="93"/>
      <c r="I160" s="97"/>
    </row>
    <row r="161" spans="1:9" ht="14.25" hidden="1" customHeight="1" x14ac:dyDescent="0.2">
      <c r="A161" s="26"/>
      <c r="B161" s="26"/>
      <c r="C161" s="84"/>
      <c r="D161" s="71" t="s">
        <v>371</v>
      </c>
      <c r="E161" s="72">
        <v>27738000</v>
      </c>
      <c r="F161" s="92"/>
      <c r="G161" s="72"/>
      <c r="H161" s="93"/>
      <c r="I161" s="97"/>
    </row>
    <row r="162" spans="1:9" ht="14.25" hidden="1" customHeight="1" x14ac:dyDescent="0.2">
      <c r="A162" s="26"/>
      <c r="B162" s="26"/>
      <c r="C162" s="84"/>
      <c r="D162" s="71" t="s">
        <v>372</v>
      </c>
      <c r="E162" s="72">
        <v>15671000</v>
      </c>
      <c r="F162" s="92"/>
      <c r="G162" s="72"/>
      <c r="H162" s="93"/>
      <c r="I162" s="97"/>
    </row>
    <row r="163" spans="1:9" ht="14.25" hidden="1" customHeight="1" x14ac:dyDescent="0.2">
      <c r="A163" s="26"/>
      <c r="B163" s="26"/>
      <c r="C163" s="84"/>
      <c r="D163" s="71" t="s">
        <v>373</v>
      </c>
      <c r="E163" s="72">
        <v>32360000</v>
      </c>
      <c r="F163" s="92"/>
      <c r="G163" s="72"/>
      <c r="H163" s="93"/>
      <c r="I163" s="97"/>
    </row>
    <row r="164" spans="1:9" ht="14.25" hidden="1" customHeight="1" x14ac:dyDescent="0.2">
      <c r="A164" s="26"/>
      <c r="B164" s="26"/>
      <c r="C164" s="84"/>
      <c r="D164" s="71" t="s">
        <v>374</v>
      </c>
      <c r="E164" s="72">
        <v>38143000</v>
      </c>
      <c r="F164" s="92"/>
      <c r="G164" s="72"/>
      <c r="H164" s="93"/>
      <c r="I164" s="97"/>
    </row>
    <row r="165" spans="1:9" ht="14.25" hidden="1" customHeight="1" x14ac:dyDescent="0.2">
      <c r="A165" s="26"/>
      <c r="B165" s="26"/>
      <c r="C165" s="84"/>
      <c r="D165" s="71" t="s">
        <v>375</v>
      </c>
      <c r="E165" s="72">
        <v>38159000</v>
      </c>
      <c r="F165" s="92"/>
      <c r="G165" s="72"/>
      <c r="H165" s="93"/>
      <c r="I165" s="97"/>
    </row>
    <row r="166" spans="1:9" ht="14.25" hidden="1" customHeight="1" x14ac:dyDescent="0.2">
      <c r="A166" s="26"/>
      <c r="B166" s="26"/>
      <c r="C166" s="84"/>
      <c r="D166" s="71" t="s">
        <v>376</v>
      </c>
      <c r="E166" s="72">
        <v>8754000</v>
      </c>
      <c r="F166" s="92"/>
      <c r="G166" s="72"/>
      <c r="H166" s="93"/>
      <c r="I166" s="97"/>
    </row>
    <row r="167" spans="1:9" ht="14.25" hidden="1" customHeight="1" x14ac:dyDescent="0.2">
      <c r="A167" s="26"/>
      <c r="B167" s="26"/>
      <c r="C167" s="84"/>
      <c r="D167" s="71" t="s">
        <v>377</v>
      </c>
      <c r="E167" s="72">
        <v>20000000</v>
      </c>
      <c r="F167" s="92"/>
      <c r="G167" s="72"/>
      <c r="H167" s="93"/>
      <c r="I167" s="97"/>
    </row>
    <row r="168" spans="1:9" ht="14.25" hidden="1" customHeight="1" x14ac:dyDescent="0.2">
      <c r="A168" s="26"/>
      <c r="B168" s="26"/>
      <c r="C168" s="84"/>
      <c r="D168" s="71" t="s">
        <v>378</v>
      </c>
      <c r="E168" s="72">
        <v>40000000</v>
      </c>
      <c r="F168" s="92"/>
      <c r="G168" s="72"/>
      <c r="H168" s="93"/>
      <c r="I168" s="97"/>
    </row>
    <row r="169" spans="1:9" ht="14.25" hidden="1" customHeight="1" x14ac:dyDescent="0.2">
      <c r="A169" s="26"/>
      <c r="B169" s="26"/>
      <c r="C169" s="84"/>
      <c r="D169" s="71" t="s">
        <v>379</v>
      </c>
      <c r="E169" s="72">
        <v>18323000</v>
      </c>
      <c r="F169" s="92"/>
      <c r="G169" s="72"/>
      <c r="H169" s="93"/>
      <c r="I169" s="97"/>
    </row>
    <row r="170" spans="1:9" ht="14.25" hidden="1" customHeight="1" x14ac:dyDescent="0.2">
      <c r="A170" s="26"/>
      <c r="B170" s="26"/>
      <c r="C170" s="84"/>
      <c r="D170" s="71" t="s">
        <v>380</v>
      </c>
      <c r="E170" s="72">
        <v>14454000</v>
      </c>
      <c r="F170" s="92"/>
      <c r="G170" s="72"/>
      <c r="H170" s="93"/>
      <c r="I170" s="97"/>
    </row>
    <row r="171" spans="1:9" ht="14.25" hidden="1" customHeight="1" x14ac:dyDescent="0.2">
      <c r="A171" s="26"/>
      <c r="B171" s="26"/>
      <c r="C171" s="84"/>
      <c r="D171" s="71" t="s">
        <v>381</v>
      </c>
      <c r="E171" s="72">
        <v>49833000</v>
      </c>
      <c r="F171" s="92"/>
      <c r="G171" s="72"/>
      <c r="H171" s="93"/>
      <c r="I171" s="97"/>
    </row>
    <row r="172" spans="1:9" ht="14.25" hidden="1" customHeight="1" x14ac:dyDescent="0.2">
      <c r="A172" s="26"/>
      <c r="B172" s="26"/>
      <c r="C172" s="84"/>
      <c r="D172" s="71" t="s">
        <v>382</v>
      </c>
      <c r="E172" s="72">
        <v>31109000</v>
      </c>
      <c r="F172" s="92"/>
      <c r="G172" s="72"/>
      <c r="H172" s="93"/>
      <c r="I172" s="97"/>
    </row>
    <row r="173" spans="1:9" ht="14.25" hidden="1" customHeight="1" x14ac:dyDescent="0.2">
      <c r="A173" s="26"/>
      <c r="B173" s="26"/>
      <c r="C173" s="84"/>
      <c r="D173" s="71" t="s">
        <v>383</v>
      </c>
      <c r="E173" s="72">
        <v>20774000</v>
      </c>
      <c r="F173" s="92"/>
      <c r="G173" s="72"/>
      <c r="H173" s="93"/>
      <c r="I173" s="97"/>
    </row>
    <row r="174" spans="1:9" ht="14.25" hidden="1" customHeight="1" x14ac:dyDescent="0.2">
      <c r="A174" s="26"/>
      <c r="B174" s="26"/>
      <c r="C174" s="84"/>
      <c r="D174" s="71" t="s">
        <v>384</v>
      </c>
      <c r="E174" s="72">
        <v>12039000</v>
      </c>
      <c r="F174" s="92"/>
      <c r="G174" s="72"/>
      <c r="H174" s="93"/>
      <c r="I174" s="97"/>
    </row>
    <row r="175" spans="1:9" ht="14.25" hidden="1" customHeight="1" x14ac:dyDescent="0.2">
      <c r="A175" s="26"/>
      <c r="B175" s="26"/>
      <c r="C175" s="84"/>
      <c r="D175" s="71" t="s">
        <v>385</v>
      </c>
      <c r="E175" s="72">
        <v>12039000</v>
      </c>
      <c r="F175" s="92"/>
      <c r="G175" s="72"/>
      <c r="H175" s="93"/>
      <c r="I175" s="97"/>
    </row>
    <row r="176" spans="1:9" ht="14.25" hidden="1" customHeight="1" x14ac:dyDescent="0.2">
      <c r="A176" s="26"/>
      <c r="B176" s="26"/>
      <c r="C176" s="84"/>
      <c r="D176" s="71" t="s">
        <v>386</v>
      </c>
      <c r="E176" s="72">
        <v>41244000</v>
      </c>
      <c r="F176" s="92"/>
      <c r="G176" s="72"/>
      <c r="H176" s="93"/>
      <c r="I176" s="97"/>
    </row>
    <row r="177" spans="1:9" ht="14.25" hidden="1" customHeight="1" x14ac:dyDescent="0.2">
      <c r="A177" s="26"/>
      <c r="B177" s="26"/>
      <c r="C177" s="84"/>
      <c r="D177" s="71" t="s">
        <v>387</v>
      </c>
      <c r="E177" s="72">
        <v>41252000</v>
      </c>
      <c r="F177" s="92"/>
      <c r="G177" s="72"/>
      <c r="H177" s="93"/>
      <c r="I177" s="97"/>
    </row>
    <row r="178" spans="1:9" ht="14.25" hidden="1" customHeight="1" x14ac:dyDescent="0.2">
      <c r="A178" s="26"/>
      <c r="B178" s="26"/>
      <c r="C178" s="84"/>
      <c r="D178" s="71" t="s">
        <v>388</v>
      </c>
      <c r="E178" s="72">
        <v>11062000</v>
      </c>
      <c r="F178" s="92"/>
      <c r="G178" s="72"/>
      <c r="H178" s="93"/>
      <c r="I178" s="97"/>
    </row>
    <row r="179" spans="1:9" ht="14.25" hidden="1" customHeight="1" x14ac:dyDescent="0.2">
      <c r="A179" s="26"/>
      <c r="B179" s="26"/>
      <c r="C179" s="84"/>
      <c r="D179" s="71" t="s">
        <v>389</v>
      </c>
      <c r="E179" s="72">
        <v>49175000</v>
      </c>
      <c r="F179" s="92"/>
      <c r="G179" s="72"/>
      <c r="H179" s="93"/>
      <c r="I179" s="97"/>
    </row>
    <row r="180" spans="1:9" ht="14.25" hidden="1" customHeight="1" x14ac:dyDescent="0.2">
      <c r="A180" s="26"/>
      <c r="B180" s="26"/>
      <c r="C180" s="84"/>
      <c r="D180" s="71" t="s">
        <v>390</v>
      </c>
      <c r="E180" s="72">
        <v>12039000</v>
      </c>
      <c r="F180" s="92"/>
      <c r="G180" s="72"/>
      <c r="H180" s="93"/>
      <c r="I180" s="97"/>
    </row>
    <row r="181" spans="1:9" ht="14.25" hidden="1" customHeight="1" x14ac:dyDescent="0.2">
      <c r="A181" s="26"/>
      <c r="B181" s="26"/>
      <c r="C181" s="84"/>
      <c r="D181" s="71" t="s">
        <v>391</v>
      </c>
      <c r="E181" s="72">
        <v>13900000</v>
      </c>
      <c r="F181" s="92"/>
      <c r="G181" s="72"/>
      <c r="H181" s="93"/>
      <c r="I181" s="97"/>
    </row>
    <row r="182" spans="1:9" ht="14.25" hidden="1" customHeight="1" x14ac:dyDescent="0.2">
      <c r="A182" s="26"/>
      <c r="B182" s="26"/>
      <c r="C182" s="84"/>
      <c r="D182" s="71" t="s">
        <v>392</v>
      </c>
      <c r="E182" s="72">
        <v>20074000</v>
      </c>
      <c r="F182" s="92"/>
      <c r="G182" s="72"/>
      <c r="H182" s="93"/>
      <c r="I182" s="97"/>
    </row>
    <row r="183" spans="1:9" ht="14.25" hidden="1" customHeight="1" x14ac:dyDescent="0.2">
      <c r="A183" s="26"/>
      <c r="B183" s="26"/>
      <c r="C183" s="84"/>
      <c r="D183" s="71" t="s">
        <v>393</v>
      </c>
      <c r="E183" s="72">
        <v>27079000</v>
      </c>
      <c r="F183" s="92"/>
      <c r="G183" s="72"/>
      <c r="H183" s="93"/>
      <c r="I183" s="97"/>
    </row>
    <row r="184" spans="1:9" ht="14.25" hidden="1" customHeight="1" x14ac:dyDescent="0.2">
      <c r="A184" s="26"/>
      <c r="B184" s="26"/>
      <c r="C184" s="84"/>
      <c r="D184" s="71" t="s">
        <v>394</v>
      </c>
      <c r="E184" s="72">
        <v>22284000</v>
      </c>
      <c r="F184" s="92"/>
      <c r="G184" s="72"/>
      <c r="H184" s="93"/>
      <c r="I184" s="97"/>
    </row>
    <row r="185" spans="1:9" ht="14.25" hidden="1" customHeight="1" x14ac:dyDescent="0.2">
      <c r="A185" s="26"/>
      <c r="B185" s="26"/>
      <c r="C185" s="84"/>
      <c r="D185" s="71" t="s">
        <v>395</v>
      </c>
      <c r="E185" s="72">
        <v>30558000</v>
      </c>
      <c r="F185" s="92"/>
      <c r="G185" s="72"/>
      <c r="H185" s="93"/>
      <c r="I185" s="97"/>
    </row>
    <row r="186" spans="1:9" ht="14.25" hidden="1" customHeight="1" x14ac:dyDescent="0.2">
      <c r="A186" s="26"/>
      <c r="B186" s="26"/>
      <c r="C186" s="84"/>
      <c r="D186" s="71" t="s">
        <v>396</v>
      </c>
      <c r="E186" s="72">
        <v>25000000</v>
      </c>
      <c r="F186" s="92"/>
      <c r="G186" s="72"/>
      <c r="H186" s="93"/>
      <c r="I186" s="97"/>
    </row>
    <row r="187" spans="1:9" ht="14.25" hidden="1" customHeight="1" x14ac:dyDescent="0.2">
      <c r="A187" s="26"/>
      <c r="B187" s="26"/>
      <c r="C187" s="84"/>
      <c r="D187" s="71" t="s">
        <v>397</v>
      </c>
      <c r="E187" s="72">
        <v>25000000</v>
      </c>
      <c r="F187" s="92"/>
      <c r="G187" s="72"/>
      <c r="H187" s="93"/>
      <c r="I187" s="97"/>
    </row>
    <row r="188" spans="1:9" ht="14.25" hidden="1" customHeight="1" x14ac:dyDescent="0.2">
      <c r="A188" s="26"/>
      <c r="B188" s="26"/>
      <c r="C188" s="84"/>
      <c r="D188" s="71" t="s">
        <v>398</v>
      </c>
      <c r="E188" s="72">
        <v>30074000</v>
      </c>
      <c r="F188" s="92"/>
      <c r="G188" s="72"/>
      <c r="H188" s="93"/>
      <c r="I188" s="97"/>
    </row>
    <row r="189" spans="1:9" ht="14.25" hidden="1" customHeight="1" x14ac:dyDescent="0.2">
      <c r="A189" s="26"/>
      <c r="B189" s="26"/>
      <c r="C189" s="84"/>
      <c r="D189" s="71" t="s">
        <v>399</v>
      </c>
      <c r="E189" s="72">
        <v>36755000</v>
      </c>
      <c r="F189" s="92"/>
      <c r="G189" s="72"/>
      <c r="H189" s="93"/>
      <c r="I189" s="97"/>
    </row>
    <row r="190" spans="1:9" ht="14.25" hidden="1" customHeight="1" x14ac:dyDescent="0.2">
      <c r="A190" s="26"/>
      <c r="B190" s="26"/>
      <c r="C190" s="84"/>
      <c r="D190" s="71" t="s">
        <v>400</v>
      </c>
      <c r="E190" s="72">
        <v>30664000</v>
      </c>
      <c r="F190" s="92"/>
      <c r="G190" s="72"/>
      <c r="H190" s="93"/>
      <c r="I190" s="97"/>
    </row>
    <row r="191" spans="1:9" ht="14.25" hidden="1" customHeight="1" x14ac:dyDescent="0.2">
      <c r="A191" s="26"/>
      <c r="B191" s="26"/>
      <c r="C191" s="84"/>
      <c r="D191" s="71" t="s">
        <v>401</v>
      </c>
      <c r="E191" s="72">
        <v>30916000</v>
      </c>
      <c r="F191" s="92"/>
      <c r="G191" s="72"/>
      <c r="H191" s="93"/>
      <c r="I191" s="97"/>
    </row>
    <row r="192" spans="1:9" ht="14.25" hidden="1" customHeight="1" x14ac:dyDescent="0.2">
      <c r="A192" s="26"/>
      <c r="B192" s="26"/>
      <c r="C192" s="84"/>
      <c r="D192" s="71" t="s">
        <v>402</v>
      </c>
      <c r="E192" s="72">
        <v>28114000</v>
      </c>
      <c r="F192" s="92"/>
      <c r="G192" s="72"/>
      <c r="H192" s="93"/>
      <c r="I192" s="97"/>
    </row>
    <row r="193" spans="1:9" ht="14.25" hidden="1" customHeight="1" x14ac:dyDescent="0.2">
      <c r="A193" s="26"/>
      <c r="B193" s="26"/>
      <c r="C193" s="84"/>
      <c r="D193" s="71" t="s">
        <v>403</v>
      </c>
      <c r="E193" s="72">
        <v>15671000</v>
      </c>
      <c r="F193" s="92"/>
      <c r="G193" s="72"/>
      <c r="H193" s="93"/>
      <c r="I193" s="97"/>
    </row>
    <row r="194" spans="1:9" ht="14.25" hidden="1" customHeight="1" x14ac:dyDescent="0.2">
      <c r="A194" s="26"/>
      <c r="B194" s="26"/>
      <c r="C194" s="84"/>
      <c r="D194" s="71" t="s">
        <v>404</v>
      </c>
      <c r="E194" s="72">
        <v>23114000</v>
      </c>
      <c r="F194" s="92"/>
      <c r="G194" s="72"/>
      <c r="H194" s="93"/>
      <c r="I194" s="97"/>
    </row>
    <row r="195" spans="1:9" ht="14.25" hidden="1" customHeight="1" x14ac:dyDescent="0.2">
      <c r="A195" s="26"/>
      <c r="B195" s="26"/>
      <c r="C195" s="84"/>
      <c r="D195" s="71" t="s">
        <v>405</v>
      </c>
      <c r="E195" s="72">
        <v>23114000</v>
      </c>
      <c r="F195" s="92"/>
      <c r="G195" s="72"/>
      <c r="H195" s="93"/>
      <c r="I195" s="97"/>
    </row>
    <row r="196" spans="1:9" ht="14.25" hidden="1" customHeight="1" x14ac:dyDescent="0.2">
      <c r="A196" s="26"/>
      <c r="B196" s="26"/>
      <c r="C196" s="84"/>
      <c r="D196" s="71" t="s">
        <v>406</v>
      </c>
      <c r="E196" s="72">
        <v>5949000</v>
      </c>
      <c r="F196" s="92"/>
      <c r="G196" s="72"/>
      <c r="H196" s="93"/>
      <c r="I196" s="97"/>
    </row>
    <row r="197" spans="1:9" ht="14.25" hidden="1" customHeight="1" x14ac:dyDescent="0.2">
      <c r="A197" s="26"/>
      <c r="B197" s="26"/>
      <c r="C197" s="84"/>
      <c r="D197" s="71" t="s">
        <v>407</v>
      </c>
      <c r="E197" s="72">
        <v>7456000</v>
      </c>
      <c r="F197" s="92"/>
      <c r="G197" s="72"/>
      <c r="H197" s="93"/>
      <c r="I197" s="97"/>
    </row>
    <row r="198" spans="1:9" ht="14.25" hidden="1" customHeight="1" x14ac:dyDescent="0.2">
      <c r="A198" s="26"/>
      <c r="B198" s="26"/>
      <c r="C198" s="84"/>
      <c r="D198" s="71" t="s">
        <v>408</v>
      </c>
      <c r="E198" s="72">
        <v>7456000</v>
      </c>
      <c r="F198" s="92"/>
      <c r="G198" s="72"/>
      <c r="H198" s="93"/>
      <c r="I198" s="97"/>
    </row>
    <row r="199" spans="1:9" ht="14.25" hidden="1" customHeight="1" x14ac:dyDescent="0.2">
      <c r="A199" s="26"/>
      <c r="B199" s="26"/>
      <c r="C199" s="84"/>
      <c r="D199" s="71" t="s">
        <v>409</v>
      </c>
      <c r="E199" s="72">
        <v>17716000</v>
      </c>
      <c r="F199" s="92"/>
      <c r="G199" s="72"/>
      <c r="H199" s="93"/>
      <c r="I199" s="97"/>
    </row>
    <row r="200" spans="1:9" ht="14.25" hidden="1" customHeight="1" x14ac:dyDescent="0.2">
      <c r="A200" s="26"/>
      <c r="B200" s="26"/>
      <c r="C200" s="84"/>
      <c r="D200" s="71" t="s">
        <v>410</v>
      </c>
      <c r="E200" s="72">
        <v>12224000</v>
      </c>
      <c r="F200" s="92"/>
      <c r="G200" s="72"/>
      <c r="H200" s="93"/>
      <c r="I200" s="97"/>
    </row>
    <row r="201" spans="1:9" ht="14.25" hidden="1" customHeight="1" x14ac:dyDescent="0.2">
      <c r="A201" s="26"/>
      <c r="B201" s="26"/>
      <c r="C201" s="84"/>
      <c r="D201" s="71" t="s">
        <v>411</v>
      </c>
      <c r="E201" s="72">
        <v>18210000</v>
      </c>
      <c r="F201" s="92"/>
      <c r="G201" s="72"/>
      <c r="H201" s="93"/>
      <c r="I201" s="97"/>
    </row>
    <row r="202" spans="1:9" ht="14.25" hidden="1" customHeight="1" x14ac:dyDescent="0.2">
      <c r="A202" s="26"/>
      <c r="B202" s="26"/>
      <c r="C202" s="84"/>
      <c r="D202" s="102" t="s">
        <v>412</v>
      </c>
      <c r="E202" s="72">
        <v>18884000</v>
      </c>
      <c r="F202" s="92"/>
      <c r="G202" s="72"/>
      <c r="H202" s="93"/>
      <c r="I202" s="97"/>
    </row>
    <row r="203" spans="1:9" ht="14.25" hidden="1" customHeight="1" x14ac:dyDescent="0.2">
      <c r="A203" s="26"/>
      <c r="B203" s="26"/>
      <c r="C203" s="84"/>
      <c r="D203" s="71" t="s">
        <v>413</v>
      </c>
      <c r="E203" s="72">
        <v>41460000</v>
      </c>
      <c r="F203" s="92"/>
      <c r="G203" s="72"/>
      <c r="H203" s="93"/>
      <c r="I203" s="97"/>
    </row>
    <row r="204" spans="1:9" ht="14.25" hidden="1" customHeight="1" x14ac:dyDescent="0.2">
      <c r="A204" s="26"/>
      <c r="B204" s="26"/>
      <c r="C204" s="84"/>
      <c r="D204" s="71" t="s">
        <v>414</v>
      </c>
      <c r="E204" s="72">
        <v>32936000</v>
      </c>
      <c r="F204" s="92"/>
      <c r="G204" s="72"/>
      <c r="H204" s="93"/>
      <c r="I204" s="97"/>
    </row>
    <row r="205" spans="1:9" ht="14.25" hidden="1" customHeight="1" x14ac:dyDescent="0.2">
      <c r="A205" s="26"/>
      <c r="B205" s="26"/>
      <c r="C205" s="84"/>
      <c r="D205" s="71" t="s">
        <v>415</v>
      </c>
      <c r="E205" s="72">
        <v>43687000</v>
      </c>
      <c r="F205" s="92"/>
      <c r="G205" s="72"/>
      <c r="H205" s="93"/>
      <c r="I205" s="97"/>
    </row>
    <row r="206" spans="1:9" ht="14.25" hidden="1" customHeight="1" x14ac:dyDescent="0.2">
      <c r="A206" s="26"/>
      <c r="B206" s="26"/>
      <c r="C206" s="84"/>
      <c r="D206" s="71" t="s">
        <v>416</v>
      </c>
      <c r="E206" s="72">
        <v>44604000</v>
      </c>
      <c r="F206" s="92"/>
      <c r="G206" s="72"/>
      <c r="H206" s="93"/>
      <c r="I206" s="97"/>
    </row>
    <row r="207" spans="1:9" ht="14.25" hidden="1" customHeight="1" x14ac:dyDescent="0.2">
      <c r="A207" s="26"/>
      <c r="B207" s="26"/>
      <c r="C207" s="84"/>
      <c r="D207" s="71" t="s">
        <v>417</v>
      </c>
      <c r="E207" s="72">
        <v>28507000</v>
      </c>
      <c r="F207" s="92"/>
      <c r="G207" s="72"/>
      <c r="H207" s="93"/>
      <c r="I207" s="97"/>
    </row>
    <row r="208" spans="1:9" ht="14.25" hidden="1" customHeight="1" x14ac:dyDescent="0.2">
      <c r="A208" s="26"/>
      <c r="B208" s="26"/>
      <c r="C208" s="84"/>
      <c r="D208" s="71" t="s">
        <v>418</v>
      </c>
      <c r="E208" s="72">
        <v>47244000</v>
      </c>
      <c r="F208" s="92"/>
      <c r="G208" s="72"/>
      <c r="H208" s="93"/>
      <c r="I208" s="97"/>
    </row>
    <row r="209" spans="1:9" ht="14.25" hidden="1" customHeight="1" x14ac:dyDescent="0.2">
      <c r="A209" s="26"/>
      <c r="B209" s="26"/>
      <c r="C209" s="84"/>
      <c r="D209" s="71" t="s">
        <v>419</v>
      </c>
      <c r="E209" s="72">
        <v>31034000</v>
      </c>
      <c r="F209" s="92"/>
      <c r="G209" s="72"/>
      <c r="H209" s="93"/>
      <c r="I209" s="97"/>
    </row>
    <row r="210" spans="1:9" ht="14.25" hidden="1" customHeight="1" x14ac:dyDescent="0.2">
      <c r="A210" s="26"/>
      <c r="B210" s="26"/>
      <c r="C210" s="84"/>
      <c r="D210" s="71" t="s">
        <v>420</v>
      </c>
      <c r="E210" s="72">
        <v>29966000</v>
      </c>
      <c r="F210" s="92"/>
      <c r="G210" s="72"/>
      <c r="H210" s="93"/>
      <c r="I210" s="97"/>
    </row>
    <row r="211" spans="1:9" ht="14.25" hidden="1" customHeight="1" x14ac:dyDescent="0.2">
      <c r="A211" s="26"/>
      <c r="B211" s="26"/>
      <c r="C211" s="84"/>
      <c r="D211" s="71" t="s">
        <v>421</v>
      </c>
      <c r="E211" s="72">
        <v>40000000</v>
      </c>
      <c r="F211" s="92"/>
      <c r="G211" s="72"/>
      <c r="H211" s="93"/>
      <c r="I211" s="97"/>
    </row>
    <row r="212" spans="1:9" ht="14.25" hidden="1" customHeight="1" x14ac:dyDescent="0.2">
      <c r="A212" s="26"/>
      <c r="B212" s="26"/>
      <c r="C212" s="84"/>
      <c r="D212" s="71" t="s">
        <v>422</v>
      </c>
      <c r="E212" s="72">
        <v>4000000</v>
      </c>
      <c r="F212" s="92"/>
      <c r="G212" s="72"/>
      <c r="H212" s="93"/>
      <c r="I212" s="97"/>
    </row>
    <row r="213" spans="1:9" ht="14.25" hidden="1" customHeight="1" x14ac:dyDescent="0.2">
      <c r="A213" s="26"/>
      <c r="B213" s="26"/>
      <c r="C213" s="84"/>
      <c r="D213" s="71" t="s">
        <v>423</v>
      </c>
      <c r="E213" s="72">
        <v>9000000</v>
      </c>
      <c r="F213" s="92"/>
      <c r="G213" s="72"/>
      <c r="H213" s="93"/>
      <c r="I213" s="97"/>
    </row>
    <row r="214" spans="1:9" ht="14.25" hidden="1" customHeight="1" x14ac:dyDescent="0.2">
      <c r="A214" s="26"/>
      <c r="B214" s="26"/>
      <c r="C214" s="84"/>
      <c r="D214" s="71" t="s">
        <v>424</v>
      </c>
      <c r="E214" s="72">
        <v>45000000</v>
      </c>
      <c r="F214" s="92"/>
      <c r="G214" s="72"/>
      <c r="H214" s="93"/>
      <c r="I214" s="97"/>
    </row>
    <row r="215" spans="1:9" ht="14.25" hidden="1" customHeight="1" x14ac:dyDescent="0.2">
      <c r="A215" s="26"/>
      <c r="B215" s="26"/>
      <c r="C215" s="84"/>
      <c r="D215" s="71" t="s">
        <v>425</v>
      </c>
      <c r="E215" s="72">
        <v>30000000</v>
      </c>
      <c r="F215" s="92"/>
      <c r="G215" s="72"/>
      <c r="H215" s="93"/>
      <c r="I215" s="97"/>
    </row>
    <row r="216" spans="1:9" ht="14.25" hidden="1" customHeight="1" x14ac:dyDescent="0.2">
      <c r="A216" s="26"/>
      <c r="B216" s="26"/>
      <c r="C216" s="84"/>
      <c r="D216" s="71" t="s">
        <v>426</v>
      </c>
      <c r="E216" s="72">
        <v>17504000</v>
      </c>
      <c r="F216" s="92"/>
      <c r="G216" s="72"/>
      <c r="H216" s="93"/>
      <c r="I216" s="97"/>
    </row>
    <row r="217" spans="1:9" ht="14.25" hidden="1" customHeight="1" x14ac:dyDescent="0.2">
      <c r="A217" s="26"/>
      <c r="B217" s="26"/>
      <c r="C217" s="84"/>
      <c r="D217" s="102" t="s">
        <v>427</v>
      </c>
      <c r="E217" s="72">
        <v>40000000</v>
      </c>
      <c r="F217" s="92"/>
      <c r="G217" s="72"/>
      <c r="H217" s="93"/>
      <c r="I217" s="97"/>
    </row>
    <row r="218" spans="1:9" ht="14.25" hidden="1" customHeight="1" x14ac:dyDescent="0.2">
      <c r="A218" s="26"/>
      <c r="B218" s="26"/>
      <c r="C218" s="84"/>
      <c r="D218" s="71" t="s">
        <v>428</v>
      </c>
      <c r="E218" s="72">
        <v>30000000</v>
      </c>
      <c r="F218" s="92"/>
      <c r="G218" s="72"/>
      <c r="H218" s="93"/>
      <c r="I218" s="97"/>
    </row>
    <row r="219" spans="1:9" ht="14.25" hidden="1" customHeight="1" x14ac:dyDescent="0.2">
      <c r="A219" s="26"/>
      <c r="B219" s="26"/>
      <c r="C219" s="84"/>
      <c r="D219" s="71" t="s">
        <v>429</v>
      </c>
      <c r="E219" s="72">
        <v>25000000</v>
      </c>
      <c r="F219" s="92"/>
      <c r="G219" s="72"/>
      <c r="H219" s="93"/>
      <c r="I219" s="97"/>
    </row>
    <row r="220" spans="1:9" ht="14.25" hidden="1" customHeight="1" x14ac:dyDescent="0.2">
      <c r="A220" s="26"/>
      <c r="B220" s="26"/>
      <c r="C220" s="84"/>
      <c r="D220" s="71" t="s">
        <v>430</v>
      </c>
      <c r="E220" s="72">
        <v>25000000</v>
      </c>
      <c r="F220" s="92"/>
      <c r="G220" s="72"/>
      <c r="H220" s="93"/>
      <c r="I220" s="97"/>
    </row>
    <row r="221" spans="1:9" ht="14.25" hidden="1" customHeight="1" x14ac:dyDescent="0.2">
      <c r="A221" s="26"/>
      <c r="B221" s="26"/>
      <c r="C221" s="84"/>
      <c r="D221" s="102" t="s">
        <v>431</v>
      </c>
      <c r="E221" s="72">
        <v>50000000</v>
      </c>
      <c r="F221" s="92"/>
      <c r="G221" s="72"/>
      <c r="H221" s="93"/>
      <c r="I221" s="97"/>
    </row>
    <row r="222" spans="1:9" ht="14.25" hidden="1" customHeight="1" x14ac:dyDescent="0.2">
      <c r="A222" s="26"/>
      <c r="B222" s="26"/>
      <c r="C222" s="84"/>
      <c r="D222" s="71" t="s">
        <v>432</v>
      </c>
      <c r="E222" s="72">
        <v>25338000</v>
      </c>
      <c r="F222" s="92"/>
      <c r="G222" s="72"/>
      <c r="H222" s="93"/>
      <c r="I222" s="97"/>
    </row>
    <row r="223" spans="1:9" ht="14.25" hidden="1" customHeight="1" x14ac:dyDescent="0.2">
      <c r="A223" s="26"/>
      <c r="B223" s="26"/>
      <c r="C223" s="84"/>
      <c r="D223" s="71" t="s">
        <v>433</v>
      </c>
      <c r="E223" s="72">
        <v>27962000</v>
      </c>
      <c r="F223" s="92"/>
      <c r="G223" s="72"/>
      <c r="H223" s="93"/>
      <c r="I223" s="97"/>
    </row>
    <row r="224" spans="1:9" ht="14.25" hidden="1" customHeight="1" x14ac:dyDescent="0.2">
      <c r="A224" s="26"/>
      <c r="B224" s="26"/>
      <c r="C224" s="84"/>
      <c r="D224" s="71" t="s">
        <v>434</v>
      </c>
      <c r="E224" s="72">
        <v>10924000</v>
      </c>
      <c r="F224" s="92"/>
      <c r="G224" s="72"/>
      <c r="H224" s="93"/>
      <c r="I224" s="97"/>
    </row>
    <row r="225" spans="1:9" ht="14.25" hidden="1" customHeight="1" x14ac:dyDescent="0.2">
      <c r="A225" s="26"/>
      <c r="B225" s="26"/>
      <c r="C225" s="84"/>
      <c r="D225" s="71" t="s">
        <v>435</v>
      </c>
      <c r="E225" s="72">
        <v>30324000</v>
      </c>
      <c r="F225" s="92"/>
      <c r="G225" s="72"/>
      <c r="H225" s="93"/>
      <c r="I225" s="97"/>
    </row>
    <row r="226" spans="1:9" ht="14.25" hidden="1" customHeight="1" x14ac:dyDescent="0.2">
      <c r="A226" s="26"/>
      <c r="B226" s="26"/>
      <c r="C226" s="84"/>
      <c r="D226" s="71" t="s">
        <v>436</v>
      </c>
      <c r="E226" s="72">
        <v>26321000</v>
      </c>
      <c r="F226" s="92"/>
      <c r="G226" s="72"/>
      <c r="H226" s="93"/>
      <c r="I226" s="97"/>
    </row>
    <row r="227" spans="1:9" ht="14.25" hidden="1" customHeight="1" x14ac:dyDescent="0.2">
      <c r="A227" s="26"/>
      <c r="B227" s="26"/>
      <c r="C227" s="84"/>
      <c r="D227" s="71" t="s">
        <v>437</v>
      </c>
      <c r="E227" s="72">
        <v>29708000</v>
      </c>
      <c r="F227" s="92"/>
      <c r="G227" s="72"/>
      <c r="H227" s="93"/>
      <c r="I227" s="97"/>
    </row>
    <row r="228" spans="1:9" ht="14.25" hidden="1" customHeight="1" x14ac:dyDescent="0.2">
      <c r="A228" s="26"/>
      <c r="B228" s="26"/>
      <c r="C228" s="84"/>
      <c r="D228" s="71" t="s">
        <v>437</v>
      </c>
      <c r="E228" s="72">
        <v>18638000</v>
      </c>
      <c r="F228" s="92"/>
      <c r="G228" s="72"/>
      <c r="H228" s="93"/>
      <c r="I228" s="97"/>
    </row>
    <row r="229" spans="1:9" ht="14.25" hidden="1" customHeight="1" x14ac:dyDescent="0.2">
      <c r="A229" s="26"/>
      <c r="B229" s="26"/>
      <c r="C229" s="84"/>
      <c r="D229" s="71" t="s">
        <v>437</v>
      </c>
      <c r="E229" s="72">
        <v>20906000</v>
      </c>
      <c r="F229" s="92"/>
      <c r="G229" s="72"/>
      <c r="H229" s="93"/>
      <c r="I229" s="97"/>
    </row>
    <row r="230" spans="1:9" ht="14.25" hidden="1" customHeight="1" x14ac:dyDescent="0.2">
      <c r="A230" s="26"/>
      <c r="B230" s="26"/>
      <c r="C230" s="84"/>
      <c r="D230" s="71" t="s">
        <v>438</v>
      </c>
      <c r="E230" s="72">
        <v>30000000</v>
      </c>
      <c r="F230" s="92"/>
      <c r="G230" s="72"/>
      <c r="H230" s="93"/>
      <c r="I230" s="97"/>
    </row>
    <row r="231" spans="1:9" ht="14.25" hidden="1" customHeight="1" x14ac:dyDescent="0.2">
      <c r="A231" s="26"/>
      <c r="B231" s="26"/>
      <c r="C231" s="84"/>
      <c r="D231" s="71" t="s">
        <v>439</v>
      </c>
      <c r="E231" s="72">
        <v>34000000</v>
      </c>
      <c r="F231" s="92"/>
      <c r="G231" s="72"/>
      <c r="H231" s="93"/>
      <c r="I231" s="97"/>
    </row>
    <row r="232" spans="1:9" ht="14.25" hidden="1" customHeight="1" x14ac:dyDescent="0.2">
      <c r="A232" s="26"/>
      <c r="B232" s="26"/>
      <c r="C232" s="84"/>
      <c r="D232" s="71" t="s">
        <v>440</v>
      </c>
      <c r="E232" s="72">
        <v>24000000</v>
      </c>
      <c r="F232" s="92"/>
      <c r="G232" s="72"/>
      <c r="H232" s="93"/>
      <c r="I232" s="97"/>
    </row>
    <row r="233" spans="1:9" ht="14.25" hidden="1" customHeight="1" x14ac:dyDescent="0.2">
      <c r="A233" s="26"/>
      <c r="B233" s="26"/>
      <c r="C233" s="84"/>
      <c r="D233" s="71" t="s">
        <v>441</v>
      </c>
      <c r="E233" s="72">
        <v>42000000</v>
      </c>
      <c r="F233" s="92"/>
      <c r="G233" s="72"/>
      <c r="H233" s="93"/>
      <c r="I233" s="97"/>
    </row>
    <row r="234" spans="1:9" ht="14.25" hidden="1" customHeight="1" x14ac:dyDescent="0.2">
      <c r="A234" s="26"/>
      <c r="B234" s="26"/>
      <c r="C234" s="84"/>
      <c r="D234" s="71" t="s">
        <v>442</v>
      </c>
      <c r="E234" s="72">
        <v>42000000</v>
      </c>
      <c r="F234" s="92"/>
      <c r="G234" s="72"/>
      <c r="H234" s="93"/>
      <c r="I234" s="97"/>
    </row>
    <row r="235" spans="1:9" ht="14.25" hidden="1" customHeight="1" x14ac:dyDescent="0.2">
      <c r="A235" s="26"/>
      <c r="B235" s="26"/>
      <c r="C235" s="84"/>
      <c r="D235" s="71" t="s">
        <v>443</v>
      </c>
      <c r="E235" s="72">
        <v>42000000</v>
      </c>
      <c r="F235" s="92"/>
      <c r="G235" s="72"/>
      <c r="H235" s="93"/>
      <c r="I235" s="97"/>
    </row>
    <row r="236" spans="1:9" ht="14.25" hidden="1" customHeight="1" x14ac:dyDescent="0.2">
      <c r="A236" s="26"/>
      <c r="B236" s="26"/>
      <c r="C236" s="84"/>
      <c r="D236" s="71" t="s">
        <v>444</v>
      </c>
      <c r="E236" s="72">
        <v>42000000</v>
      </c>
      <c r="F236" s="92"/>
      <c r="G236" s="72"/>
      <c r="H236" s="93"/>
      <c r="I236" s="97"/>
    </row>
    <row r="237" spans="1:9" ht="14.25" hidden="1" customHeight="1" x14ac:dyDescent="0.2">
      <c r="A237" s="26"/>
      <c r="B237" s="26"/>
      <c r="C237" s="84"/>
      <c r="D237" s="71" t="s">
        <v>441</v>
      </c>
      <c r="E237" s="72">
        <v>42000000</v>
      </c>
      <c r="F237" s="92"/>
      <c r="G237" s="72"/>
      <c r="H237" s="93"/>
      <c r="I237" s="97"/>
    </row>
    <row r="238" spans="1:9" ht="14.25" hidden="1" customHeight="1" x14ac:dyDescent="0.2">
      <c r="A238" s="26"/>
      <c r="B238" s="26"/>
      <c r="C238" s="84"/>
      <c r="D238" s="71" t="s">
        <v>442</v>
      </c>
      <c r="E238" s="72">
        <v>42000000</v>
      </c>
      <c r="F238" s="92"/>
      <c r="G238" s="72"/>
      <c r="H238" s="93"/>
      <c r="I238" s="97"/>
    </row>
    <row r="239" spans="1:9" ht="14.25" hidden="1" customHeight="1" x14ac:dyDescent="0.2">
      <c r="A239" s="26"/>
      <c r="B239" s="26"/>
      <c r="C239" s="84"/>
      <c r="D239" s="71" t="s">
        <v>443</v>
      </c>
      <c r="E239" s="72">
        <v>42000000</v>
      </c>
      <c r="F239" s="92"/>
      <c r="G239" s="72"/>
      <c r="H239" s="93"/>
      <c r="I239" s="97"/>
    </row>
    <row r="240" spans="1:9" ht="14.25" hidden="1" customHeight="1" x14ac:dyDescent="0.2">
      <c r="A240" s="26"/>
      <c r="B240" s="26"/>
      <c r="C240" s="84"/>
      <c r="D240" s="71" t="s">
        <v>444</v>
      </c>
      <c r="E240" s="72">
        <v>42000000</v>
      </c>
      <c r="F240" s="92"/>
      <c r="G240" s="72"/>
      <c r="H240" s="93"/>
      <c r="I240" s="97"/>
    </row>
    <row r="241" spans="1:28" ht="14.25" hidden="1" customHeight="1" x14ac:dyDescent="0.2">
      <c r="A241" s="26"/>
      <c r="B241" s="26"/>
      <c r="C241" s="84"/>
      <c r="D241" s="71" t="s">
        <v>445</v>
      </c>
      <c r="E241" s="72">
        <v>30000000</v>
      </c>
      <c r="F241" s="92"/>
      <c r="G241" s="72"/>
      <c r="H241" s="93"/>
      <c r="I241" s="97"/>
    </row>
    <row r="242" spans="1:28" ht="14.25" hidden="1" customHeight="1" x14ac:dyDescent="0.2">
      <c r="A242" s="26"/>
      <c r="B242" s="26"/>
      <c r="C242" s="84"/>
      <c r="D242" s="71" t="s">
        <v>446</v>
      </c>
      <c r="E242" s="72">
        <v>14000000</v>
      </c>
      <c r="F242" s="92"/>
      <c r="G242" s="72"/>
      <c r="H242" s="93"/>
      <c r="I242" s="97"/>
    </row>
    <row r="243" spans="1:28" ht="14.25" hidden="1" customHeight="1" x14ac:dyDescent="0.2">
      <c r="A243" s="26"/>
      <c r="B243" s="26"/>
      <c r="C243" s="84"/>
      <c r="D243" s="71" t="s">
        <v>447</v>
      </c>
      <c r="E243" s="72">
        <v>26525000</v>
      </c>
      <c r="F243" s="92"/>
      <c r="G243" s="72"/>
      <c r="H243" s="93"/>
      <c r="I243" s="97"/>
    </row>
    <row r="244" spans="1:28" ht="14.25" customHeight="1" x14ac:dyDescent="0.2">
      <c r="A244" s="103"/>
      <c r="B244" s="103"/>
      <c r="C244" s="104"/>
      <c r="D244" s="37" t="s">
        <v>61</v>
      </c>
      <c r="E244" s="22">
        <f>SUM(E245:E259)</f>
        <v>678617000</v>
      </c>
      <c r="F244" s="92">
        <f>E244</f>
        <v>678617000</v>
      </c>
      <c r="G244" s="105"/>
      <c r="H244" s="106"/>
      <c r="I244" s="97"/>
      <c r="J244" s="107"/>
      <c r="K244" s="107"/>
      <c r="L244" s="107"/>
      <c r="M244" s="107"/>
      <c r="N244" s="107"/>
      <c r="O244" s="107"/>
      <c r="P244" s="107"/>
      <c r="Q244" s="107"/>
      <c r="R244" s="107"/>
      <c r="S244" s="107"/>
      <c r="T244" s="107"/>
      <c r="U244" s="107"/>
      <c r="V244" s="107"/>
      <c r="W244" s="107"/>
      <c r="X244" s="107"/>
      <c r="Y244" s="107"/>
      <c r="Z244" s="107"/>
      <c r="AA244" s="107"/>
      <c r="AB244" s="107"/>
    </row>
    <row r="245" spans="1:28" ht="14.25" hidden="1" customHeight="1" x14ac:dyDescent="0.2">
      <c r="A245" s="26"/>
      <c r="B245" s="26"/>
      <c r="C245" s="84"/>
      <c r="D245" s="71" t="s">
        <v>448</v>
      </c>
      <c r="E245" s="72">
        <v>168000000</v>
      </c>
      <c r="F245" s="92"/>
      <c r="G245" s="72"/>
      <c r="H245" s="93"/>
      <c r="I245" s="97"/>
    </row>
    <row r="246" spans="1:28" ht="14.25" hidden="1" customHeight="1" x14ac:dyDescent="0.2">
      <c r="A246" s="26"/>
      <c r="B246" s="26"/>
      <c r="C246" s="84"/>
      <c r="D246" s="71" t="s">
        <v>449</v>
      </c>
      <c r="E246" s="72">
        <v>61000000</v>
      </c>
      <c r="F246" s="92"/>
      <c r="G246" s="72"/>
      <c r="H246" s="93"/>
      <c r="I246" s="97"/>
    </row>
    <row r="247" spans="1:28" ht="14.25" hidden="1" customHeight="1" x14ac:dyDescent="0.2">
      <c r="A247" s="26"/>
      <c r="B247" s="26"/>
      <c r="C247" s="84"/>
      <c r="D247" s="71" t="s">
        <v>450</v>
      </c>
      <c r="E247" s="72">
        <v>87938000</v>
      </c>
      <c r="F247" s="92"/>
      <c r="G247" s="72"/>
      <c r="H247" s="93"/>
      <c r="I247" s="97"/>
    </row>
    <row r="248" spans="1:28" ht="14.25" hidden="1" customHeight="1" x14ac:dyDescent="0.2">
      <c r="A248" s="26"/>
      <c r="B248" s="26"/>
      <c r="C248" s="84"/>
      <c r="D248" s="71" t="s">
        <v>451</v>
      </c>
      <c r="E248" s="72">
        <v>100000000</v>
      </c>
      <c r="F248" s="92"/>
      <c r="G248" s="72"/>
      <c r="H248" s="93"/>
      <c r="I248" s="97"/>
    </row>
    <row r="249" spans="1:28" ht="14.25" hidden="1" customHeight="1" x14ac:dyDescent="0.2">
      <c r="A249" s="26"/>
      <c r="B249" s="26"/>
      <c r="C249" s="84"/>
      <c r="D249" s="71" t="s">
        <v>452</v>
      </c>
      <c r="E249" s="72">
        <v>60500000</v>
      </c>
      <c r="F249" s="92"/>
      <c r="G249" s="72"/>
      <c r="H249" s="93"/>
      <c r="I249" s="97"/>
    </row>
    <row r="250" spans="1:28" ht="14.25" hidden="1" customHeight="1" x14ac:dyDescent="0.2">
      <c r="A250" s="26"/>
      <c r="B250" s="26"/>
      <c r="C250" s="84"/>
      <c r="D250" s="71" t="s">
        <v>453</v>
      </c>
      <c r="E250" s="72">
        <v>15200000</v>
      </c>
      <c r="F250" s="92"/>
      <c r="G250" s="72"/>
      <c r="H250" s="93"/>
      <c r="I250" s="97"/>
    </row>
    <row r="251" spans="1:28" ht="14.25" hidden="1" customHeight="1" x14ac:dyDescent="0.2">
      <c r="A251" s="26"/>
      <c r="B251" s="26"/>
      <c r="C251" s="84"/>
      <c r="D251" s="71" t="s">
        <v>454</v>
      </c>
      <c r="E251" s="72">
        <v>6600000</v>
      </c>
      <c r="F251" s="92"/>
      <c r="G251" s="72"/>
      <c r="H251" s="93"/>
      <c r="I251" s="97"/>
    </row>
    <row r="252" spans="1:28" ht="14.25" hidden="1" customHeight="1" x14ac:dyDescent="0.2">
      <c r="A252" s="26"/>
      <c r="B252" s="26"/>
      <c r="C252" s="84"/>
      <c r="D252" s="71" t="s">
        <v>455</v>
      </c>
      <c r="E252" s="72">
        <v>22500000</v>
      </c>
      <c r="F252" s="92"/>
      <c r="G252" s="72"/>
      <c r="H252" s="93"/>
      <c r="I252" s="97"/>
    </row>
    <row r="253" spans="1:28" ht="14.25" hidden="1" customHeight="1" x14ac:dyDescent="0.2">
      <c r="A253" s="26"/>
      <c r="B253" s="26"/>
      <c r="C253" s="84"/>
      <c r="D253" s="71" t="s">
        <v>456</v>
      </c>
      <c r="E253" s="72">
        <v>4625000</v>
      </c>
      <c r="F253" s="92"/>
      <c r="G253" s="72"/>
      <c r="H253" s="93"/>
      <c r="I253" s="97"/>
    </row>
    <row r="254" spans="1:28" ht="14.25" hidden="1" customHeight="1" x14ac:dyDescent="0.2">
      <c r="A254" s="26"/>
      <c r="B254" s="26"/>
      <c r="C254" s="84"/>
      <c r="D254" s="71" t="s">
        <v>457</v>
      </c>
      <c r="E254" s="72">
        <v>35086000</v>
      </c>
      <c r="F254" s="92"/>
      <c r="G254" s="72"/>
      <c r="H254" s="93"/>
      <c r="I254" s="97"/>
    </row>
    <row r="255" spans="1:28" ht="14.25" hidden="1" customHeight="1" x14ac:dyDescent="0.2">
      <c r="A255" s="26"/>
      <c r="B255" s="26"/>
      <c r="C255" s="84"/>
      <c r="D255" s="71" t="s">
        <v>458</v>
      </c>
      <c r="E255" s="72">
        <v>20000000</v>
      </c>
      <c r="F255" s="92"/>
      <c r="G255" s="72"/>
      <c r="H255" s="93"/>
      <c r="I255" s="97"/>
    </row>
    <row r="256" spans="1:28" ht="14.25" hidden="1" customHeight="1" x14ac:dyDescent="0.2">
      <c r="A256" s="26"/>
      <c r="B256" s="26"/>
      <c r="C256" s="84"/>
      <c r="D256" s="71" t="s">
        <v>459</v>
      </c>
      <c r="E256" s="72">
        <v>22168000</v>
      </c>
      <c r="F256" s="92"/>
      <c r="G256" s="72"/>
      <c r="H256" s="93"/>
      <c r="I256" s="97"/>
    </row>
    <row r="257" spans="1:9" ht="14.25" hidden="1" customHeight="1" x14ac:dyDescent="0.2">
      <c r="A257" s="26"/>
      <c r="B257" s="26"/>
      <c r="C257" s="84"/>
      <c r="D257" s="71" t="s">
        <v>460</v>
      </c>
      <c r="E257" s="72">
        <v>22000000</v>
      </c>
      <c r="F257" s="92"/>
      <c r="G257" s="72"/>
      <c r="H257" s="93"/>
      <c r="I257" s="97"/>
    </row>
    <row r="258" spans="1:9" ht="14.25" hidden="1" customHeight="1" x14ac:dyDescent="0.2">
      <c r="A258" s="26"/>
      <c r="B258" s="26"/>
      <c r="C258" s="84"/>
      <c r="D258" s="71" t="s">
        <v>461</v>
      </c>
      <c r="E258" s="72">
        <v>23000000</v>
      </c>
      <c r="F258" s="92"/>
      <c r="G258" s="72"/>
      <c r="H258" s="93"/>
      <c r="I258" s="97"/>
    </row>
    <row r="259" spans="1:9" ht="14.25" hidden="1" customHeight="1" x14ac:dyDescent="0.2">
      <c r="A259" s="26"/>
      <c r="B259" s="26"/>
      <c r="C259" s="84"/>
      <c r="D259" s="71" t="s">
        <v>462</v>
      </c>
      <c r="E259" s="72">
        <v>30000000</v>
      </c>
      <c r="F259" s="92"/>
      <c r="G259" s="72"/>
      <c r="H259" s="93"/>
      <c r="I259" s="97"/>
    </row>
    <row r="260" spans="1:9" ht="14.25" customHeight="1" x14ac:dyDescent="0.2">
      <c r="A260" s="26"/>
      <c r="B260" s="26"/>
      <c r="C260" s="84"/>
      <c r="D260" s="2" t="s">
        <v>463</v>
      </c>
      <c r="E260" s="22">
        <f>SUM(E261:E270)</f>
        <v>285000000</v>
      </c>
      <c r="F260" s="92">
        <f>E260</f>
        <v>285000000</v>
      </c>
      <c r="G260" s="72"/>
      <c r="H260" s="93"/>
      <c r="I260" s="97"/>
    </row>
    <row r="261" spans="1:9" ht="14.25" hidden="1" customHeight="1" x14ac:dyDescent="0.2">
      <c r="A261" s="26"/>
      <c r="B261" s="26"/>
      <c r="C261" s="84"/>
      <c r="D261" s="71" t="s">
        <v>464</v>
      </c>
      <c r="E261" s="72">
        <v>75000000</v>
      </c>
      <c r="F261" s="92"/>
      <c r="G261" s="72"/>
      <c r="H261" s="93"/>
      <c r="I261" s="97"/>
    </row>
    <row r="262" spans="1:9" ht="14.25" hidden="1" customHeight="1" x14ac:dyDescent="0.2">
      <c r="A262" s="26"/>
      <c r="B262" s="26"/>
      <c r="C262" s="84"/>
      <c r="D262" s="71" t="s">
        <v>465</v>
      </c>
      <c r="E262" s="72">
        <v>20000000</v>
      </c>
      <c r="F262" s="92"/>
      <c r="G262" s="72"/>
      <c r="H262" s="93"/>
      <c r="I262" s="97"/>
    </row>
    <row r="263" spans="1:9" ht="14.25" hidden="1" customHeight="1" x14ac:dyDescent="0.2">
      <c r="A263" s="26"/>
      <c r="B263" s="26"/>
      <c r="C263" s="84"/>
      <c r="D263" s="71" t="s">
        <v>466</v>
      </c>
      <c r="E263" s="72">
        <v>20000000</v>
      </c>
      <c r="F263" s="92"/>
      <c r="G263" s="72"/>
      <c r="H263" s="93"/>
      <c r="I263" s="97"/>
    </row>
    <row r="264" spans="1:9" ht="14.25" hidden="1" customHeight="1" x14ac:dyDescent="0.2">
      <c r="A264" s="26"/>
      <c r="B264" s="26"/>
      <c r="C264" s="84"/>
      <c r="D264" s="71" t="s">
        <v>467</v>
      </c>
      <c r="E264" s="72">
        <v>20000000</v>
      </c>
      <c r="F264" s="92"/>
      <c r="G264" s="72"/>
      <c r="H264" s="93"/>
      <c r="I264" s="97"/>
    </row>
    <row r="265" spans="1:9" ht="14.25" hidden="1" customHeight="1" x14ac:dyDescent="0.2">
      <c r="A265" s="26"/>
      <c r="B265" s="26"/>
      <c r="C265" s="84"/>
      <c r="D265" s="71" t="s">
        <v>468</v>
      </c>
      <c r="E265" s="72">
        <v>25000000</v>
      </c>
      <c r="F265" s="92"/>
      <c r="G265" s="72"/>
      <c r="H265" s="93"/>
      <c r="I265" s="97"/>
    </row>
    <row r="266" spans="1:9" ht="14.25" hidden="1" customHeight="1" x14ac:dyDescent="0.2">
      <c r="A266" s="26"/>
      <c r="B266" s="26"/>
      <c r="C266" s="84"/>
      <c r="D266" s="71" t="s">
        <v>469</v>
      </c>
      <c r="E266" s="72">
        <v>25000000</v>
      </c>
      <c r="F266" s="92"/>
      <c r="G266" s="72"/>
      <c r="H266" s="93"/>
      <c r="I266" s="97"/>
    </row>
    <row r="267" spans="1:9" ht="14.25" hidden="1" customHeight="1" x14ac:dyDescent="0.2">
      <c r="A267" s="26"/>
      <c r="B267" s="26"/>
      <c r="C267" s="84"/>
      <c r="D267" s="71" t="s">
        <v>470</v>
      </c>
      <c r="E267" s="72">
        <v>25000000</v>
      </c>
      <c r="F267" s="92"/>
      <c r="G267" s="72"/>
      <c r="H267" s="93"/>
      <c r="I267" s="97"/>
    </row>
    <row r="268" spans="1:9" ht="14.25" hidden="1" customHeight="1" x14ac:dyDescent="0.2">
      <c r="A268" s="26"/>
      <c r="B268" s="26"/>
      <c r="C268" s="84"/>
      <c r="D268" s="71" t="s">
        <v>471</v>
      </c>
      <c r="E268" s="72">
        <v>25000000</v>
      </c>
      <c r="F268" s="92"/>
      <c r="G268" s="72"/>
      <c r="H268" s="93"/>
      <c r="I268" s="97"/>
    </row>
    <row r="269" spans="1:9" ht="14.25" hidden="1" customHeight="1" x14ac:dyDescent="0.2">
      <c r="A269" s="26"/>
      <c r="B269" s="26"/>
      <c r="C269" s="84"/>
      <c r="D269" s="71" t="s">
        <v>472</v>
      </c>
      <c r="E269" s="72">
        <v>25000000</v>
      </c>
      <c r="F269" s="92"/>
      <c r="G269" s="72"/>
      <c r="H269" s="93"/>
      <c r="I269" s="97"/>
    </row>
    <row r="270" spans="1:9" ht="14.25" hidden="1" customHeight="1" x14ac:dyDescent="0.2">
      <c r="A270" s="26"/>
      <c r="B270" s="26"/>
      <c r="C270" s="84"/>
      <c r="D270" s="71" t="s">
        <v>473</v>
      </c>
      <c r="E270" s="72">
        <v>25000000</v>
      </c>
      <c r="F270" s="92"/>
      <c r="G270" s="72"/>
      <c r="H270" s="93"/>
      <c r="I270" s="97"/>
    </row>
    <row r="271" spans="1:9" ht="14.25" customHeight="1" x14ac:dyDescent="0.2">
      <c r="A271" s="26"/>
      <c r="B271" s="26"/>
      <c r="C271" s="84"/>
      <c r="D271" s="46" t="s">
        <v>474</v>
      </c>
      <c r="E271" s="45">
        <v>19000000</v>
      </c>
      <c r="F271" s="108"/>
      <c r="G271" s="72"/>
      <c r="H271" s="93"/>
      <c r="I271" s="97"/>
    </row>
    <row r="272" spans="1:9" ht="14.25" customHeight="1" x14ac:dyDescent="0.2">
      <c r="A272" s="26"/>
      <c r="B272" s="26"/>
      <c r="C272" s="84"/>
      <c r="D272" s="46" t="s">
        <v>475</v>
      </c>
      <c r="E272" s="109">
        <v>30750000</v>
      </c>
      <c r="F272" s="108"/>
      <c r="G272" s="72"/>
      <c r="H272" s="93"/>
      <c r="I272" s="97"/>
    </row>
    <row r="273" spans="1:9" ht="14.25" customHeight="1" x14ac:dyDescent="0.2">
      <c r="A273" s="26"/>
      <c r="B273" s="26"/>
      <c r="C273" s="84"/>
      <c r="D273" s="46" t="s">
        <v>476</v>
      </c>
      <c r="E273" s="109">
        <v>8340000</v>
      </c>
      <c r="F273" s="108"/>
      <c r="G273" s="72"/>
      <c r="H273" s="93"/>
      <c r="I273" s="97"/>
    </row>
    <row r="274" spans="1:9" ht="14.25" customHeight="1" x14ac:dyDescent="0.2">
      <c r="A274" s="26"/>
      <c r="B274" s="26"/>
      <c r="C274" s="26" t="s">
        <v>63</v>
      </c>
      <c r="D274" s="37"/>
      <c r="E274" s="22">
        <f>SUM(E275:E280)</f>
        <v>209554958000</v>
      </c>
      <c r="F274" s="92" t="s">
        <v>283</v>
      </c>
      <c r="G274" s="72"/>
      <c r="H274" s="93">
        <v>209554958000</v>
      </c>
      <c r="I274" s="93">
        <f>H274-E274</f>
        <v>0</v>
      </c>
    </row>
    <row r="275" spans="1:9" ht="14.25" customHeight="1" x14ac:dyDescent="0.2">
      <c r="A275" s="26"/>
      <c r="B275" s="26"/>
      <c r="C275" s="26"/>
      <c r="D275" s="2" t="s">
        <v>477</v>
      </c>
      <c r="E275" s="72">
        <v>102957711000</v>
      </c>
      <c r="F275" s="92">
        <f t="shared" ref="F275:F279" si="9">E275</f>
        <v>102957711000</v>
      </c>
      <c r="H275" s="97"/>
      <c r="I275" s="97"/>
    </row>
    <row r="276" spans="1:9" ht="14.25" customHeight="1" x14ac:dyDescent="0.2">
      <c r="A276" s="26"/>
      <c r="B276" s="26"/>
      <c r="C276" s="26"/>
      <c r="D276" s="26" t="s">
        <v>478</v>
      </c>
      <c r="E276" s="72">
        <v>299000000</v>
      </c>
      <c r="F276" s="92">
        <f t="shared" si="9"/>
        <v>299000000</v>
      </c>
      <c r="H276" s="97"/>
      <c r="I276" s="97"/>
    </row>
    <row r="277" spans="1:9" ht="14.25" customHeight="1" x14ac:dyDescent="0.2">
      <c r="A277" s="26"/>
      <c r="B277" s="26"/>
      <c r="C277" s="26"/>
      <c r="D277" s="26" t="s">
        <v>479</v>
      </c>
      <c r="E277" s="72">
        <v>16109000000</v>
      </c>
      <c r="F277" s="92">
        <f t="shared" si="9"/>
        <v>16109000000</v>
      </c>
      <c r="H277" s="97"/>
      <c r="I277" s="97"/>
    </row>
    <row r="278" spans="1:9" ht="14.25" customHeight="1" x14ac:dyDescent="0.2">
      <c r="A278" s="26"/>
      <c r="B278" s="26"/>
      <c r="C278" s="26"/>
      <c r="D278" s="26" t="s">
        <v>480</v>
      </c>
      <c r="E278" s="72">
        <v>5308278000</v>
      </c>
      <c r="F278" s="92">
        <f t="shared" si="9"/>
        <v>5308278000</v>
      </c>
      <c r="H278" s="97"/>
      <c r="I278" s="97"/>
    </row>
    <row r="279" spans="1:9" ht="14.25" customHeight="1" x14ac:dyDescent="0.2">
      <c r="A279" s="26"/>
      <c r="B279" s="26"/>
      <c r="C279" s="26"/>
      <c r="D279" s="26" t="s">
        <v>481</v>
      </c>
      <c r="E279" s="72">
        <v>62931219000</v>
      </c>
      <c r="F279" s="92">
        <f t="shared" si="9"/>
        <v>62931219000</v>
      </c>
      <c r="H279" s="97"/>
      <c r="I279" s="97"/>
    </row>
    <row r="280" spans="1:9" ht="14.25" customHeight="1" x14ac:dyDescent="0.2">
      <c r="A280" s="26"/>
      <c r="B280" s="26"/>
      <c r="C280" s="26"/>
      <c r="D280" s="2" t="s">
        <v>482</v>
      </c>
      <c r="E280" s="72">
        <v>21949750000</v>
      </c>
      <c r="F280" s="92" t="s">
        <v>283</v>
      </c>
      <c r="H280" s="97"/>
      <c r="I280" s="97"/>
    </row>
    <row r="281" spans="1:9" ht="14.25" customHeight="1" x14ac:dyDescent="0.2">
      <c r="A281" s="26"/>
      <c r="B281" s="26"/>
      <c r="C281" s="26"/>
      <c r="D281" s="46" t="s">
        <v>483</v>
      </c>
      <c r="E281" s="109">
        <v>653965000</v>
      </c>
      <c r="F281" s="108">
        <f>E281</f>
        <v>653965000</v>
      </c>
      <c r="G281" s="72"/>
      <c r="H281" s="93"/>
      <c r="I281" s="97"/>
    </row>
    <row r="282" spans="1:9" ht="14.25" customHeight="1" x14ac:dyDescent="0.2">
      <c r="A282" s="26"/>
      <c r="B282" s="26"/>
      <c r="C282" s="26" t="s">
        <v>73</v>
      </c>
      <c r="D282" s="26"/>
      <c r="E282" s="22">
        <f>SUM(E283:E288,E290:E291,E293)</f>
        <v>85424220000</v>
      </c>
      <c r="F282" s="92" t="s">
        <v>283</v>
      </c>
      <c r="G282" s="72"/>
      <c r="H282" s="93">
        <v>85424220000</v>
      </c>
      <c r="I282" s="93">
        <f>H282-E282</f>
        <v>0</v>
      </c>
    </row>
    <row r="283" spans="1:9" ht="14.25" customHeight="1" x14ac:dyDescent="0.2">
      <c r="A283" s="26"/>
      <c r="B283" s="26"/>
      <c r="C283" s="26"/>
      <c r="D283" s="2" t="s">
        <v>484</v>
      </c>
      <c r="E283" s="72">
        <v>25573770000</v>
      </c>
      <c r="F283" s="92">
        <f t="shared" ref="F283:F287" si="10">E283</f>
        <v>25573770000</v>
      </c>
      <c r="H283" s="97"/>
      <c r="I283" s="97"/>
    </row>
    <row r="284" spans="1:9" ht="14.25" customHeight="1" x14ac:dyDescent="0.2">
      <c r="A284" s="26"/>
      <c r="B284" s="26"/>
      <c r="C284" s="26"/>
      <c r="D284" s="2" t="s">
        <v>75</v>
      </c>
      <c r="E284" s="72">
        <v>1779500000</v>
      </c>
      <c r="F284" s="92">
        <f t="shared" si="10"/>
        <v>1779500000</v>
      </c>
      <c r="H284" s="97"/>
      <c r="I284" s="97"/>
    </row>
    <row r="285" spans="1:9" ht="14.25" customHeight="1" x14ac:dyDescent="0.2">
      <c r="A285" s="26"/>
      <c r="B285" s="26"/>
      <c r="C285" s="26"/>
      <c r="D285" s="26" t="s">
        <v>76</v>
      </c>
      <c r="E285" s="72">
        <v>2881300000</v>
      </c>
      <c r="F285" s="92">
        <f t="shared" si="10"/>
        <v>2881300000</v>
      </c>
      <c r="H285" s="97"/>
      <c r="I285" s="97"/>
    </row>
    <row r="286" spans="1:9" ht="14.25" customHeight="1" x14ac:dyDescent="0.2">
      <c r="A286" s="26"/>
      <c r="B286" s="26"/>
      <c r="C286" s="26"/>
      <c r="D286" s="2" t="s">
        <v>485</v>
      </c>
      <c r="E286" s="72">
        <v>315000000</v>
      </c>
      <c r="F286" s="92">
        <f t="shared" si="10"/>
        <v>315000000</v>
      </c>
      <c r="H286" s="97"/>
      <c r="I286" s="97"/>
    </row>
    <row r="287" spans="1:9" ht="14.25" customHeight="1" x14ac:dyDescent="0.2">
      <c r="A287" s="26"/>
      <c r="B287" s="26"/>
      <c r="C287" s="26"/>
      <c r="D287" s="2" t="s">
        <v>486</v>
      </c>
      <c r="E287" s="72">
        <v>16655200000</v>
      </c>
      <c r="F287" s="92">
        <f t="shared" si="10"/>
        <v>16655200000</v>
      </c>
      <c r="H287" s="97"/>
      <c r="I287" s="97"/>
    </row>
    <row r="288" spans="1:9" ht="14.25" customHeight="1" x14ac:dyDescent="0.2">
      <c r="A288" s="26"/>
      <c r="B288" s="26"/>
      <c r="C288" s="26"/>
      <c r="D288" s="2" t="s">
        <v>487</v>
      </c>
      <c r="E288" s="72">
        <v>33156750000</v>
      </c>
      <c r="F288" s="92" t="s">
        <v>283</v>
      </c>
      <c r="H288" s="97"/>
      <c r="I288" s="97"/>
    </row>
    <row r="289" spans="1:9" ht="14.25" customHeight="1" x14ac:dyDescent="0.2">
      <c r="A289" s="26"/>
      <c r="B289" s="26"/>
      <c r="C289" s="26"/>
      <c r="D289" s="46" t="s">
        <v>483</v>
      </c>
      <c r="E289" s="109">
        <v>619000000</v>
      </c>
      <c r="F289" s="108">
        <f t="shared" ref="F289:F290" si="11">E289</f>
        <v>619000000</v>
      </c>
      <c r="G289" s="2"/>
      <c r="H289" s="97"/>
      <c r="I289" s="97"/>
    </row>
    <row r="290" spans="1:9" ht="14.25" customHeight="1" x14ac:dyDescent="0.2">
      <c r="A290" s="26"/>
      <c r="B290" s="26"/>
      <c r="C290" s="26"/>
      <c r="D290" s="2" t="s">
        <v>488</v>
      </c>
      <c r="E290" s="72">
        <v>415500000</v>
      </c>
      <c r="F290" s="92">
        <f t="shared" si="11"/>
        <v>415500000</v>
      </c>
      <c r="G290" s="2"/>
      <c r="H290" s="97" t="s">
        <v>489</v>
      </c>
      <c r="I290" s="97"/>
    </row>
    <row r="291" spans="1:9" ht="14.25" customHeight="1" x14ac:dyDescent="0.2">
      <c r="A291" s="26"/>
      <c r="B291" s="26"/>
      <c r="C291" s="26"/>
      <c r="D291" s="26" t="s">
        <v>80</v>
      </c>
      <c r="E291" s="72">
        <v>2736600000</v>
      </c>
      <c r="F291" s="92"/>
      <c r="H291" s="97"/>
      <c r="I291" s="97"/>
    </row>
    <row r="292" spans="1:9" ht="14.25" customHeight="1" x14ac:dyDescent="0.2">
      <c r="A292" s="26"/>
      <c r="B292" s="26"/>
      <c r="C292" s="26"/>
      <c r="D292" s="46" t="s">
        <v>483</v>
      </c>
      <c r="E292" s="72"/>
      <c r="F292" s="92"/>
      <c r="G292" s="110"/>
      <c r="H292" s="97"/>
      <c r="I292" s="97"/>
    </row>
    <row r="293" spans="1:9" ht="14.25" customHeight="1" x14ac:dyDescent="0.2">
      <c r="A293" s="26"/>
      <c r="B293" s="26"/>
      <c r="C293" s="26"/>
      <c r="D293" s="2" t="s">
        <v>490</v>
      </c>
      <c r="E293" s="72">
        <v>1910600000</v>
      </c>
      <c r="F293" s="92" t="s">
        <v>283</v>
      </c>
      <c r="H293" s="97"/>
      <c r="I293" s="97"/>
    </row>
    <row r="294" spans="1:9" ht="14.25" customHeight="1" x14ac:dyDescent="0.2">
      <c r="A294" s="21"/>
      <c r="B294" s="21"/>
      <c r="C294" s="27" t="s">
        <v>491</v>
      </c>
      <c r="D294" s="27"/>
      <c r="E294" s="99">
        <f>SUM(E295:E296)</f>
        <v>15433220000</v>
      </c>
      <c r="F294" s="96"/>
      <c r="G294" s="72"/>
      <c r="H294" s="93">
        <v>15433220000</v>
      </c>
      <c r="I294" s="93">
        <f>H294-E294</f>
        <v>0</v>
      </c>
    </row>
    <row r="295" spans="1:9" ht="14.25" customHeight="1" x14ac:dyDescent="0.2">
      <c r="A295" s="26"/>
      <c r="B295" s="26"/>
      <c r="C295" s="2" t="s">
        <v>492</v>
      </c>
      <c r="D295" s="37"/>
      <c r="E295" s="72">
        <v>1000000000</v>
      </c>
      <c r="F295" s="92" t="s">
        <v>283</v>
      </c>
      <c r="H295" s="97"/>
      <c r="I295" s="97"/>
    </row>
    <row r="296" spans="1:9" ht="14.25" customHeight="1" x14ac:dyDescent="0.2">
      <c r="A296" s="26"/>
      <c r="B296" s="26"/>
      <c r="C296" s="26" t="s">
        <v>91</v>
      </c>
      <c r="D296" s="37"/>
      <c r="E296" s="72">
        <v>14433220000</v>
      </c>
      <c r="F296" s="98">
        <f>E296</f>
        <v>14433220000</v>
      </c>
      <c r="H296" s="97"/>
      <c r="I296" s="97"/>
    </row>
    <row r="297" spans="1:9" ht="14.25" customHeight="1" x14ac:dyDescent="0.2">
      <c r="A297" s="21"/>
      <c r="B297" s="21"/>
      <c r="C297" s="27" t="s">
        <v>93</v>
      </c>
      <c r="D297" s="27"/>
      <c r="E297" s="99">
        <f>SUM(E298,E310)</f>
        <v>7448794000</v>
      </c>
      <c r="F297" s="96"/>
      <c r="G297" s="72"/>
      <c r="H297" s="93">
        <v>7448794000</v>
      </c>
      <c r="I297" s="93">
        <f t="shared" ref="I297:I298" si="12">H297-E297</f>
        <v>0</v>
      </c>
    </row>
    <row r="298" spans="1:9" ht="14.25" customHeight="1" x14ac:dyDescent="0.2">
      <c r="A298" s="26"/>
      <c r="B298" s="21"/>
      <c r="C298" s="1" t="s">
        <v>94</v>
      </c>
      <c r="D298" s="26"/>
      <c r="E298" s="22">
        <f>SUM(E299,E302,E307)</f>
        <v>5952364000</v>
      </c>
      <c r="F298" s="92" t="s">
        <v>283</v>
      </c>
      <c r="G298" s="72"/>
      <c r="H298" s="93">
        <v>5952364000</v>
      </c>
      <c r="I298" s="93">
        <f t="shared" si="12"/>
        <v>0</v>
      </c>
    </row>
    <row r="299" spans="1:9" ht="14.25" customHeight="1" x14ac:dyDescent="0.2">
      <c r="A299" s="26"/>
      <c r="B299" s="26"/>
      <c r="C299" s="2" t="s">
        <v>16</v>
      </c>
      <c r="D299" s="37"/>
      <c r="E299" s="22">
        <f>SUM(E300:E301)</f>
        <v>310000000</v>
      </c>
      <c r="F299" s="92">
        <f>E299</f>
        <v>310000000</v>
      </c>
      <c r="H299" s="97"/>
      <c r="I299" s="97"/>
    </row>
    <row r="300" spans="1:9" ht="14.25" hidden="1" customHeight="1" x14ac:dyDescent="0.2">
      <c r="A300" s="26"/>
      <c r="B300" s="26"/>
      <c r="C300" s="84"/>
      <c r="D300" s="2" t="s">
        <v>142</v>
      </c>
      <c r="E300" s="72">
        <v>110000000</v>
      </c>
      <c r="F300" s="92"/>
      <c r="H300" s="97"/>
      <c r="I300" s="93">
        <f t="shared" ref="I300:I313" si="13">H300-E300</f>
        <v>-110000000</v>
      </c>
    </row>
    <row r="301" spans="1:9" ht="14.25" hidden="1" customHeight="1" x14ac:dyDescent="0.2">
      <c r="A301" s="26"/>
      <c r="B301" s="26"/>
      <c r="C301" s="84"/>
      <c r="D301" s="2" t="s">
        <v>265</v>
      </c>
      <c r="E301" s="72">
        <v>200000000</v>
      </c>
      <c r="F301" s="92"/>
      <c r="H301" s="97"/>
      <c r="I301" s="93">
        <f t="shared" si="13"/>
        <v>-200000000</v>
      </c>
    </row>
    <row r="302" spans="1:9" ht="14.25" customHeight="1" x14ac:dyDescent="0.2">
      <c r="A302" s="26"/>
      <c r="B302" s="26"/>
      <c r="C302" s="2" t="s">
        <v>21</v>
      </c>
      <c r="D302" s="37"/>
      <c r="E302" s="22">
        <f>SUM(E303:E306)</f>
        <v>4452590000</v>
      </c>
      <c r="F302" s="92">
        <f>E302</f>
        <v>4452590000</v>
      </c>
      <c r="G302" s="72"/>
      <c r="H302" s="93">
        <v>4452590000</v>
      </c>
      <c r="I302" s="93">
        <f t="shared" si="13"/>
        <v>0</v>
      </c>
    </row>
    <row r="303" spans="1:9" ht="14.25" hidden="1" customHeight="1" x14ac:dyDescent="0.2">
      <c r="A303" s="26"/>
      <c r="B303" s="26"/>
      <c r="C303" s="84"/>
      <c r="D303" s="2" t="s">
        <v>493</v>
      </c>
      <c r="E303" s="72">
        <v>3870182000</v>
      </c>
      <c r="F303" s="92"/>
      <c r="H303" s="97"/>
      <c r="I303" s="93">
        <f t="shared" si="13"/>
        <v>-3870182000</v>
      </c>
    </row>
    <row r="304" spans="1:9" ht="14.25" hidden="1" customHeight="1" x14ac:dyDescent="0.2">
      <c r="A304" s="26"/>
      <c r="B304" s="26"/>
      <c r="C304" s="84"/>
      <c r="D304" s="2" t="s">
        <v>24</v>
      </c>
      <c r="E304" s="72">
        <v>300000000</v>
      </c>
      <c r="F304" s="92"/>
      <c r="H304" s="97"/>
      <c r="I304" s="93">
        <f t="shared" si="13"/>
        <v>-300000000</v>
      </c>
    </row>
    <row r="305" spans="1:28" ht="14.25" hidden="1" customHeight="1" x14ac:dyDescent="0.2">
      <c r="A305" s="26"/>
      <c r="B305" s="26"/>
      <c r="C305" s="84"/>
      <c r="D305" s="2" t="s">
        <v>494</v>
      </c>
      <c r="E305" s="72">
        <v>50438000</v>
      </c>
      <c r="F305" s="92"/>
      <c r="H305" s="97"/>
      <c r="I305" s="93">
        <f t="shared" si="13"/>
        <v>-50438000</v>
      </c>
    </row>
    <row r="306" spans="1:28" ht="14.25" hidden="1" customHeight="1" x14ac:dyDescent="0.2">
      <c r="A306" s="26"/>
      <c r="B306" s="26"/>
      <c r="C306" s="84"/>
      <c r="D306" s="2" t="s">
        <v>495</v>
      </c>
      <c r="E306" s="72">
        <v>231970000</v>
      </c>
      <c r="F306" s="92"/>
      <c r="H306" s="97"/>
      <c r="I306" s="93">
        <f t="shared" si="13"/>
        <v>-231970000</v>
      </c>
    </row>
    <row r="307" spans="1:28" ht="14.25" customHeight="1" x14ac:dyDescent="0.2">
      <c r="A307" s="26"/>
      <c r="B307" s="26"/>
      <c r="C307" s="26" t="s">
        <v>28</v>
      </c>
      <c r="D307" s="37"/>
      <c r="E307" s="22">
        <f>SUM(E308:E309)</f>
        <v>1189774000</v>
      </c>
      <c r="F307" s="92">
        <f>E307</f>
        <v>1189774000</v>
      </c>
      <c r="G307" s="72"/>
      <c r="H307" s="93">
        <v>1189774000</v>
      </c>
      <c r="I307" s="93">
        <f t="shared" si="13"/>
        <v>0</v>
      </c>
    </row>
    <row r="308" spans="1:28" ht="14.25" hidden="1" customHeight="1" x14ac:dyDescent="0.2">
      <c r="A308" s="26"/>
      <c r="B308" s="26"/>
      <c r="C308" s="84"/>
      <c r="D308" s="2" t="s">
        <v>496</v>
      </c>
      <c r="E308" s="72">
        <v>400000000</v>
      </c>
      <c r="F308" s="92"/>
      <c r="H308" s="97"/>
      <c r="I308" s="93">
        <f t="shared" si="13"/>
        <v>-400000000</v>
      </c>
    </row>
    <row r="309" spans="1:28" ht="14.25" hidden="1" customHeight="1" x14ac:dyDescent="0.2">
      <c r="A309" s="26"/>
      <c r="B309" s="21"/>
      <c r="C309" s="78"/>
      <c r="D309" s="2" t="s">
        <v>33</v>
      </c>
      <c r="E309" s="72">
        <v>789774000</v>
      </c>
      <c r="F309" s="94"/>
      <c r="H309" s="97"/>
      <c r="I309" s="93">
        <f t="shared" si="13"/>
        <v>-789774000</v>
      </c>
    </row>
    <row r="310" spans="1:28" ht="14.25" customHeight="1" x14ac:dyDescent="0.2">
      <c r="A310" s="26"/>
      <c r="B310" s="21"/>
      <c r="C310" s="21" t="s">
        <v>34</v>
      </c>
      <c r="D310" s="26"/>
      <c r="E310" s="22">
        <f>SUM(E311)</f>
        <v>1496430000</v>
      </c>
      <c r="F310" s="92" t="s">
        <v>283</v>
      </c>
      <c r="G310" s="72"/>
      <c r="H310" s="93">
        <v>1496430000</v>
      </c>
      <c r="I310" s="93">
        <f t="shared" si="13"/>
        <v>0</v>
      </c>
    </row>
    <row r="311" spans="1:28" ht="14.25" customHeight="1" x14ac:dyDescent="0.2">
      <c r="A311" s="26"/>
      <c r="B311" s="26"/>
      <c r="C311" s="26" t="s">
        <v>35</v>
      </c>
      <c r="D311" s="37"/>
      <c r="E311" s="22">
        <f>SUM(E312:E313)</f>
        <v>1496430000</v>
      </c>
      <c r="F311" s="92">
        <f>E311</f>
        <v>1496430000</v>
      </c>
      <c r="G311" s="72"/>
      <c r="H311" s="93">
        <v>1496430000</v>
      </c>
      <c r="I311" s="93">
        <f t="shared" si="13"/>
        <v>0</v>
      </c>
    </row>
    <row r="312" spans="1:28" ht="14.25" hidden="1" customHeight="1" x14ac:dyDescent="0.2">
      <c r="A312" s="26"/>
      <c r="B312" s="21"/>
      <c r="C312" s="78"/>
      <c r="D312" s="2" t="s">
        <v>36</v>
      </c>
      <c r="E312" s="72">
        <v>100000000</v>
      </c>
      <c r="F312" s="94"/>
      <c r="H312" s="97"/>
      <c r="I312" s="93">
        <f t="shared" si="13"/>
        <v>-100000000</v>
      </c>
    </row>
    <row r="313" spans="1:28" ht="14.25" hidden="1" customHeight="1" x14ac:dyDescent="0.2">
      <c r="A313" s="26"/>
      <c r="B313" s="21"/>
      <c r="C313" s="78"/>
      <c r="D313" s="2" t="s">
        <v>37</v>
      </c>
      <c r="E313" s="72">
        <v>1396430000</v>
      </c>
      <c r="F313" s="111"/>
      <c r="H313" s="97"/>
      <c r="I313" s="93">
        <f t="shared" si="13"/>
        <v>-1396430000</v>
      </c>
    </row>
    <row r="314" spans="1:28" ht="14.25" customHeight="1" x14ac:dyDescent="0.2">
      <c r="A314" s="12" t="s">
        <v>96</v>
      </c>
      <c r="B314" s="12"/>
      <c r="C314" s="12"/>
      <c r="D314" s="86"/>
      <c r="E314" s="112">
        <f>SUM(E2:E4)</f>
        <v>785725522000</v>
      </c>
      <c r="F314" s="113">
        <f>SUM(F2:F313)</f>
        <v>690772795000</v>
      </c>
      <c r="G314" s="2"/>
      <c r="H314" s="2"/>
      <c r="I314" s="2"/>
      <c r="J314" s="2"/>
      <c r="K314" s="2"/>
      <c r="L314" s="2"/>
      <c r="M314" s="2"/>
      <c r="N314" s="2"/>
      <c r="O314" s="2"/>
      <c r="P314" s="2"/>
      <c r="Q314" s="2"/>
      <c r="R314" s="2"/>
      <c r="S314" s="2"/>
      <c r="T314" s="2"/>
      <c r="U314" s="2"/>
      <c r="V314" s="2"/>
      <c r="W314" s="2"/>
      <c r="X314" s="2"/>
      <c r="Y314" s="2"/>
      <c r="Z314" s="2"/>
      <c r="AA314" s="2"/>
      <c r="AB314" s="2"/>
    </row>
    <row r="315" spans="1:28" ht="14.25" customHeight="1" x14ac:dyDescent="0.2">
      <c r="E315" s="61" t="s">
        <v>97</v>
      </c>
      <c r="F315" s="62">
        <f>(F314/E314)</f>
        <v>0.87915280293007969</v>
      </c>
      <c r="H315" s="97"/>
      <c r="I315" s="97"/>
    </row>
    <row r="316" spans="1:28" ht="14.25" customHeight="1" x14ac:dyDescent="0.2">
      <c r="E316" s="61" t="s">
        <v>98</v>
      </c>
      <c r="F316" s="62">
        <f>(F314/E4)</f>
        <v>0.89631440296782272</v>
      </c>
      <c r="H316" s="97"/>
      <c r="I316" s="97"/>
    </row>
    <row r="317" spans="1:28" ht="14.25" customHeight="1" x14ac:dyDescent="0.2">
      <c r="E317" s="2" t="s">
        <v>99</v>
      </c>
      <c r="F317" s="62">
        <f>E4/E314</f>
        <v>0.98085314708664895</v>
      </c>
      <c r="H317" s="97"/>
      <c r="I317" s="97"/>
    </row>
    <row r="318" spans="1:28" ht="14.25" customHeight="1" x14ac:dyDescent="0.2">
      <c r="F318" s="94"/>
      <c r="H318" s="97"/>
      <c r="I318" s="97"/>
    </row>
    <row r="319" spans="1:28" ht="14.25" customHeight="1" x14ac:dyDescent="0.2">
      <c r="F319" s="94"/>
      <c r="H319" s="97"/>
      <c r="I319" s="97"/>
    </row>
    <row r="320" spans="1:28" ht="14.25" customHeight="1" x14ac:dyDescent="0.2">
      <c r="F320" s="94"/>
      <c r="H320" s="97"/>
      <c r="I320" s="97"/>
    </row>
    <row r="321" spans="6:9" ht="14.25" customHeight="1" x14ac:dyDescent="0.2">
      <c r="F321" s="94"/>
      <c r="H321" s="97"/>
      <c r="I321" s="97"/>
    </row>
    <row r="322" spans="6:9" ht="14.25" customHeight="1" x14ac:dyDescent="0.2">
      <c r="F322" s="94"/>
      <c r="H322" s="97"/>
      <c r="I322" s="97"/>
    </row>
    <row r="323" spans="6:9" ht="14.25" customHeight="1" x14ac:dyDescent="0.2">
      <c r="F323" s="94"/>
      <c r="H323" s="97"/>
      <c r="I323" s="97"/>
    </row>
    <row r="324" spans="6:9" ht="14.25" customHeight="1" x14ac:dyDescent="0.2">
      <c r="F324" s="94"/>
      <c r="H324" s="97"/>
      <c r="I324" s="97"/>
    </row>
    <row r="325" spans="6:9" ht="14.25" customHeight="1" x14ac:dyDescent="0.2">
      <c r="F325" s="94"/>
      <c r="H325" s="97"/>
      <c r="I325" s="97"/>
    </row>
    <row r="326" spans="6:9" ht="14.25" customHeight="1" x14ac:dyDescent="0.2">
      <c r="F326" s="94"/>
      <c r="H326" s="97"/>
      <c r="I326" s="97"/>
    </row>
    <row r="327" spans="6:9" ht="14.25" customHeight="1" x14ac:dyDescent="0.2">
      <c r="F327" s="94"/>
      <c r="H327" s="97"/>
      <c r="I327" s="97"/>
    </row>
    <row r="328" spans="6:9" ht="14.25" customHeight="1" x14ac:dyDescent="0.2">
      <c r="F328" s="94"/>
      <c r="H328" s="97"/>
      <c r="I328" s="97"/>
    </row>
    <row r="329" spans="6:9" ht="14.25" customHeight="1" x14ac:dyDescent="0.2">
      <c r="F329" s="94"/>
      <c r="H329" s="97"/>
      <c r="I329" s="97"/>
    </row>
    <row r="330" spans="6:9" ht="14.25" customHeight="1" x14ac:dyDescent="0.2">
      <c r="F330" s="94"/>
      <c r="H330" s="97"/>
      <c r="I330" s="97"/>
    </row>
    <row r="331" spans="6:9" ht="14.25" customHeight="1" x14ac:dyDescent="0.2">
      <c r="F331" s="94"/>
      <c r="H331" s="97"/>
      <c r="I331" s="97"/>
    </row>
    <row r="332" spans="6:9" ht="14.25" customHeight="1" x14ac:dyDescent="0.2">
      <c r="F332" s="94"/>
      <c r="H332" s="97"/>
      <c r="I332" s="97"/>
    </row>
    <row r="333" spans="6:9" ht="14.25" customHeight="1" x14ac:dyDescent="0.2">
      <c r="F333" s="94"/>
      <c r="H333" s="97"/>
      <c r="I333" s="97"/>
    </row>
    <row r="334" spans="6:9" ht="14.25" customHeight="1" x14ac:dyDescent="0.2">
      <c r="F334" s="94"/>
      <c r="H334" s="97"/>
      <c r="I334" s="97"/>
    </row>
    <row r="335" spans="6:9" ht="14.25" customHeight="1" x14ac:dyDescent="0.2">
      <c r="F335" s="94"/>
      <c r="H335" s="97"/>
      <c r="I335" s="97"/>
    </row>
    <row r="336" spans="6:9" ht="14.25" customHeight="1" x14ac:dyDescent="0.2">
      <c r="F336" s="94"/>
      <c r="H336" s="97"/>
      <c r="I336" s="97"/>
    </row>
    <row r="337" spans="6:9" ht="14.25" customHeight="1" x14ac:dyDescent="0.2">
      <c r="F337" s="94"/>
      <c r="H337" s="97"/>
      <c r="I337" s="97"/>
    </row>
    <row r="338" spans="6:9" ht="14.25" customHeight="1" x14ac:dyDescent="0.2">
      <c r="F338" s="94"/>
      <c r="H338" s="97"/>
      <c r="I338" s="97"/>
    </row>
    <row r="339" spans="6:9" ht="14.25" customHeight="1" x14ac:dyDescent="0.2">
      <c r="F339" s="94"/>
      <c r="H339" s="97"/>
      <c r="I339" s="97"/>
    </row>
    <row r="340" spans="6:9" ht="14.25" customHeight="1" x14ac:dyDescent="0.2">
      <c r="F340" s="94"/>
      <c r="H340" s="97"/>
      <c r="I340" s="97"/>
    </row>
    <row r="341" spans="6:9" ht="14.25" customHeight="1" x14ac:dyDescent="0.2">
      <c r="F341" s="94"/>
      <c r="H341" s="97"/>
      <c r="I341" s="97"/>
    </row>
    <row r="342" spans="6:9" ht="14.25" customHeight="1" x14ac:dyDescent="0.2">
      <c r="F342" s="94"/>
      <c r="H342" s="97"/>
      <c r="I342" s="97"/>
    </row>
    <row r="343" spans="6:9" ht="14.25" customHeight="1" x14ac:dyDescent="0.2">
      <c r="F343" s="94"/>
      <c r="H343" s="97"/>
      <c r="I343" s="97"/>
    </row>
    <row r="344" spans="6:9" ht="14.25" customHeight="1" x14ac:dyDescent="0.2">
      <c r="F344" s="94"/>
      <c r="H344" s="97"/>
      <c r="I344" s="97"/>
    </row>
    <row r="345" spans="6:9" ht="14.25" customHeight="1" x14ac:dyDescent="0.2">
      <c r="F345" s="94"/>
      <c r="H345" s="97"/>
      <c r="I345" s="97"/>
    </row>
    <row r="346" spans="6:9" ht="14.25" customHeight="1" x14ac:dyDescent="0.2">
      <c r="F346" s="94"/>
      <c r="H346" s="97"/>
      <c r="I346" s="97"/>
    </row>
    <row r="347" spans="6:9" ht="14.25" customHeight="1" x14ac:dyDescent="0.2">
      <c r="F347" s="94"/>
      <c r="H347" s="97"/>
      <c r="I347" s="97"/>
    </row>
    <row r="348" spans="6:9" ht="14.25" customHeight="1" x14ac:dyDescent="0.2">
      <c r="F348" s="94"/>
      <c r="H348" s="97"/>
      <c r="I348" s="97"/>
    </row>
    <row r="349" spans="6:9" ht="14.25" customHeight="1" x14ac:dyDescent="0.2">
      <c r="F349" s="94"/>
      <c r="H349" s="97"/>
      <c r="I349" s="97"/>
    </row>
    <row r="350" spans="6:9" ht="14.25" customHeight="1" x14ac:dyDescent="0.2">
      <c r="F350" s="94"/>
      <c r="H350" s="97"/>
      <c r="I350" s="97"/>
    </row>
    <row r="351" spans="6:9" ht="14.25" customHeight="1" x14ac:dyDescent="0.2">
      <c r="F351" s="94"/>
      <c r="H351" s="97"/>
      <c r="I351" s="97"/>
    </row>
    <row r="352" spans="6:9" ht="14.25" customHeight="1" x14ac:dyDescent="0.2">
      <c r="F352" s="94"/>
      <c r="H352" s="97"/>
      <c r="I352" s="97"/>
    </row>
    <row r="353" spans="6:9" ht="14.25" customHeight="1" x14ac:dyDescent="0.2">
      <c r="F353" s="94"/>
      <c r="H353" s="97"/>
      <c r="I353" s="97"/>
    </row>
    <row r="354" spans="6:9" ht="14.25" customHeight="1" x14ac:dyDescent="0.2">
      <c r="F354" s="94"/>
      <c r="H354" s="97"/>
      <c r="I354" s="97"/>
    </row>
    <row r="355" spans="6:9" ht="14.25" customHeight="1" x14ac:dyDescent="0.2">
      <c r="F355" s="94"/>
      <c r="H355" s="97"/>
      <c r="I355" s="97"/>
    </row>
    <row r="356" spans="6:9" ht="14.25" customHeight="1" x14ac:dyDescent="0.2">
      <c r="F356" s="94"/>
      <c r="H356" s="97"/>
      <c r="I356" s="97"/>
    </row>
    <row r="357" spans="6:9" ht="14.25" customHeight="1" x14ac:dyDescent="0.2">
      <c r="F357" s="94"/>
      <c r="H357" s="97"/>
      <c r="I357" s="97"/>
    </row>
    <row r="358" spans="6:9" ht="14.25" customHeight="1" x14ac:dyDescent="0.2">
      <c r="F358" s="94"/>
      <c r="H358" s="97"/>
      <c r="I358" s="97"/>
    </row>
    <row r="359" spans="6:9" ht="14.25" customHeight="1" x14ac:dyDescent="0.2">
      <c r="F359" s="94"/>
      <c r="H359" s="97"/>
      <c r="I359" s="97"/>
    </row>
    <row r="360" spans="6:9" ht="14.25" customHeight="1" x14ac:dyDescent="0.2">
      <c r="F360" s="94"/>
      <c r="H360" s="97"/>
      <c r="I360" s="97"/>
    </row>
    <row r="361" spans="6:9" ht="14.25" customHeight="1" x14ac:dyDescent="0.2">
      <c r="F361" s="94"/>
      <c r="H361" s="97"/>
      <c r="I361" s="97"/>
    </row>
    <row r="362" spans="6:9" ht="14.25" customHeight="1" x14ac:dyDescent="0.2">
      <c r="F362" s="94"/>
      <c r="H362" s="97"/>
      <c r="I362" s="97"/>
    </row>
    <row r="363" spans="6:9" ht="14.25" customHeight="1" x14ac:dyDescent="0.2">
      <c r="F363" s="94"/>
      <c r="H363" s="97"/>
      <c r="I363" s="97"/>
    </row>
    <row r="364" spans="6:9" ht="14.25" customHeight="1" x14ac:dyDescent="0.2">
      <c r="F364" s="94"/>
      <c r="H364" s="97"/>
      <c r="I364" s="97"/>
    </row>
    <row r="365" spans="6:9" ht="14.25" customHeight="1" x14ac:dyDescent="0.2">
      <c r="F365" s="94"/>
      <c r="H365" s="97"/>
      <c r="I365" s="97"/>
    </row>
    <row r="366" spans="6:9" ht="14.25" customHeight="1" x14ac:dyDescent="0.2">
      <c r="F366" s="94"/>
      <c r="H366" s="97"/>
      <c r="I366" s="97"/>
    </row>
    <row r="367" spans="6:9" ht="14.25" customHeight="1" x14ac:dyDescent="0.2">
      <c r="F367" s="94"/>
      <c r="H367" s="97"/>
      <c r="I367" s="97"/>
    </row>
    <row r="368" spans="6:9" ht="14.25" customHeight="1" x14ac:dyDescent="0.2">
      <c r="F368" s="94"/>
      <c r="H368" s="97"/>
      <c r="I368" s="97"/>
    </row>
    <row r="369" spans="6:9" ht="14.25" customHeight="1" x14ac:dyDescent="0.2">
      <c r="F369" s="94"/>
      <c r="H369" s="97"/>
      <c r="I369" s="97"/>
    </row>
    <row r="370" spans="6:9" ht="14.25" customHeight="1" x14ac:dyDescent="0.2">
      <c r="F370" s="94"/>
      <c r="H370" s="97"/>
      <c r="I370" s="97"/>
    </row>
    <row r="371" spans="6:9" ht="14.25" customHeight="1" x14ac:dyDescent="0.2">
      <c r="F371" s="94"/>
      <c r="H371" s="97"/>
      <c r="I371" s="97"/>
    </row>
    <row r="372" spans="6:9" ht="14.25" customHeight="1" x14ac:dyDescent="0.2">
      <c r="F372" s="94"/>
      <c r="H372" s="97"/>
      <c r="I372" s="97"/>
    </row>
    <row r="373" spans="6:9" ht="14.25" customHeight="1" x14ac:dyDescent="0.2">
      <c r="F373" s="94"/>
      <c r="H373" s="97"/>
      <c r="I373" s="97"/>
    </row>
    <row r="374" spans="6:9" ht="14.25" customHeight="1" x14ac:dyDescent="0.2">
      <c r="F374" s="94"/>
      <c r="H374" s="97"/>
      <c r="I374" s="97"/>
    </row>
    <row r="375" spans="6:9" ht="14.25" customHeight="1" x14ac:dyDescent="0.2">
      <c r="F375" s="94"/>
      <c r="H375" s="97"/>
      <c r="I375" s="97"/>
    </row>
    <row r="376" spans="6:9" ht="14.25" customHeight="1" x14ac:dyDescent="0.2">
      <c r="F376" s="94"/>
      <c r="H376" s="97"/>
      <c r="I376" s="97"/>
    </row>
    <row r="377" spans="6:9" ht="14.25" customHeight="1" x14ac:dyDescent="0.2">
      <c r="F377" s="94"/>
      <c r="H377" s="97"/>
      <c r="I377" s="97"/>
    </row>
    <row r="378" spans="6:9" ht="14.25" customHeight="1" x14ac:dyDescent="0.2">
      <c r="F378" s="94"/>
      <c r="H378" s="97"/>
      <c r="I378" s="97"/>
    </row>
    <row r="379" spans="6:9" ht="14.25" customHeight="1" x14ac:dyDescent="0.2">
      <c r="F379" s="94"/>
      <c r="H379" s="97"/>
      <c r="I379" s="97"/>
    </row>
    <row r="380" spans="6:9" ht="14.25" customHeight="1" x14ac:dyDescent="0.2">
      <c r="F380" s="94"/>
      <c r="H380" s="97"/>
      <c r="I380" s="97"/>
    </row>
    <row r="381" spans="6:9" ht="14.25" customHeight="1" x14ac:dyDescent="0.2">
      <c r="F381" s="94"/>
      <c r="H381" s="97"/>
      <c r="I381" s="97"/>
    </row>
    <row r="382" spans="6:9" ht="14.25" customHeight="1" x14ac:dyDescent="0.2">
      <c r="F382" s="94"/>
      <c r="H382" s="97"/>
      <c r="I382" s="97"/>
    </row>
    <row r="383" spans="6:9" ht="14.25" customHeight="1" x14ac:dyDescent="0.2">
      <c r="F383" s="94"/>
      <c r="H383" s="97"/>
      <c r="I383" s="97"/>
    </row>
    <row r="384" spans="6:9" ht="14.25" customHeight="1" x14ac:dyDescent="0.2">
      <c r="F384" s="94"/>
      <c r="H384" s="97"/>
      <c r="I384" s="97"/>
    </row>
    <row r="385" spans="6:9" ht="14.25" customHeight="1" x14ac:dyDescent="0.2">
      <c r="F385" s="94"/>
      <c r="H385" s="97"/>
      <c r="I385" s="97"/>
    </row>
    <row r="386" spans="6:9" ht="14.25" customHeight="1" x14ac:dyDescent="0.2">
      <c r="F386" s="94"/>
      <c r="H386" s="97"/>
      <c r="I386" s="97"/>
    </row>
    <row r="387" spans="6:9" ht="14.25" customHeight="1" x14ac:dyDescent="0.2">
      <c r="F387" s="94"/>
      <c r="H387" s="97"/>
      <c r="I387" s="97"/>
    </row>
    <row r="388" spans="6:9" ht="14.25" customHeight="1" x14ac:dyDescent="0.2">
      <c r="F388" s="94"/>
      <c r="H388" s="97"/>
      <c r="I388" s="97"/>
    </row>
    <row r="389" spans="6:9" ht="14.25" customHeight="1" x14ac:dyDescent="0.2">
      <c r="F389" s="94"/>
      <c r="H389" s="97"/>
      <c r="I389" s="97"/>
    </row>
    <row r="390" spans="6:9" ht="14.25" customHeight="1" x14ac:dyDescent="0.2">
      <c r="F390" s="94"/>
      <c r="H390" s="97"/>
      <c r="I390" s="97"/>
    </row>
    <row r="391" spans="6:9" ht="14.25" customHeight="1" x14ac:dyDescent="0.2">
      <c r="F391" s="94"/>
      <c r="H391" s="97"/>
      <c r="I391" s="97"/>
    </row>
    <row r="392" spans="6:9" ht="14.25" customHeight="1" x14ac:dyDescent="0.2">
      <c r="F392" s="94"/>
      <c r="H392" s="97"/>
      <c r="I392" s="97"/>
    </row>
    <row r="393" spans="6:9" ht="14.25" customHeight="1" x14ac:dyDescent="0.2">
      <c r="F393" s="94"/>
      <c r="H393" s="97"/>
      <c r="I393" s="97"/>
    </row>
    <row r="394" spans="6:9" ht="14.25" customHeight="1" x14ac:dyDescent="0.2">
      <c r="F394" s="94"/>
      <c r="H394" s="97"/>
      <c r="I394" s="97"/>
    </row>
    <row r="395" spans="6:9" ht="14.25" customHeight="1" x14ac:dyDescent="0.2">
      <c r="F395" s="94"/>
      <c r="H395" s="97"/>
      <c r="I395" s="97"/>
    </row>
    <row r="396" spans="6:9" ht="14.25" customHeight="1" x14ac:dyDescent="0.2">
      <c r="F396" s="94"/>
      <c r="H396" s="97"/>
      <c r="I396" s="97"/>
    </row>
    <row r="397" spans="6:9" ht="14.25" customHeight="1" x14ac:dyDescent="0.2">
      <c r="F397" s="94"/>
      <c r="H397" s="97"/>
      <c r="I397" s="97"/>
    </row>
    <row r="398" spans="6:9" ht="14.25" customHeight="1" x14ac:dyDescent="0.2">
      <c r="F398" s="94"/>
      <c r="H398" s="97"/>
      <c r="I398" s="97"/>
    </row>
    <row r="399" spans="6:9" ht="14.25" customHeight="1" x14ac:dyDescent="0.2">
      <c r="F399" s="94"/>
      <c r="H399" s="97"/>
      <c r="I399" s="97"/>
    </row>
    <row r="400" spans="6:9" ht="14.25" customHeight="1" x14ac:dyDescent="0.2">
      <c r="F400" s="94"/>
      <c r="H400" s="97"/>
      <c r="I400" s="97"/>
    </row>
    <row r="401" spans="6:9" ht="14.25" customHeight="1" x14ac:dyDescent="0.2">
      <c r="F401" s="94"/>
      <c r="H401" s="97"/>
      <c r="I401" s="97"/>
    </row>
    <row r="402" spans="6:9" ht="14.25" customHeight="1" x14ac:dyDescent="0.2">
      <c r="F402" s="94"/>
      <c r="H402" s="97"/>
      <c r="I402" s="97"/>
    </row>
    <row r="403" spans="6:9" ht="14.25" customHeight="1" x14ac:dyDescent="0.2">
      <c r="F403" s="94"/>
      <c r="H403" s="97"/>
      <c r="I403" s="97"/>
    </row>
    <row r="404" spans="6:9" ht="14.25" customHeight="1" x14ac:dyDescent="0.2">
      <c r="F404" s="94"/>
      <c r="H404" s="97"/>
      <c r="I404" s="97"/>
    </row>
    <row r="405" spans="6:9" ht="14.25" customHeight="1" x14ac:dyDescent="0.2">
      <c r="F405" s="94"/>
      <c r="H405" s="97"/>
      <c r="I405" s="97"/>
    </row>
    <row r="406" spans="6:9" ht="14.25" customHeight="1" x14ac:dyDescent="0.2">
      <c r="F406" s="94"/>
      <c r="H406" s="97"/>
      <c r="I406" s="97"/>
    </row>
    <row r="407" spans="6:9" ht="14.25" customHeight="1" x14ac:dyDescent="0.2">
      <c r="F407" s="94"/>
      <c r="H407" s="97"/>
      <c r="I407" s="97"/>
    </row>
    <row r="408" spans="6:9" ht="14.25" customHeight="1" x14ac:dyDescent="0.2">
      <c r="F408" s="94"/>
      <c r="H408" s="97"/>
      <c r="I408" s="97"/>
    </row>
    <row r="409" spans="6:9" ht="14.25" customHeight="1" x14ac:dyDescent="0.2">
      <c r="F409" s="94"/>
      <c r="H409" s="97"/>
      <c r="I409" s="97"/>
    </row>
    <row r="410" spans="6:9" ht="14.25" customHeight="1" x14ac:dyDescent="0.2">
      <c r="F410" s="94"/>
      <c r="H410" s="97"/>
      <c r="I410" s="97"/>
    </row>
    <row r="411" spans="6:9" ht="14.25" customHeight="1" x14ac:dyDescent="0.2">
      <c r="F411" s="94"/>
      <c r="H411" s="97"/>
      <c r="I411" s="97"/>
    </row>
    <row r="412" spans="6:9" ht="14.25" customHeight="1" x14ac:dyDescent="0.2">
      <c r="F412" s="94"/>
      <c r="H412" s="97"/>
      <c r="I412" s="97"/>
    </row>
    <row r="413" spans="6:9" ht="14.25" customHeight="1" x14ac:dyDescent="0.2">
      <c r="F413" s="94"/>
      <c r="H413" s="97"/>
      <c r="I413" s="97"/>
    </row>
    <row r="414" spans="6:9" ht="14.25" customHeight="1" x14ac:dyDescent="0.2">
      <c r="F414" s="94"/>
      <c r="H414" s="97"/>
      <c r="I414" s="97"/>
    </row>
    <row r="415" spans="6:9" ht="14.25" customHeight="1" x14ac:dyDescent="0.2">
      <c r="F415" s="94"/>
      <c r="H415" s="97"/>
      <c r="I415" s="97"/>
    </row>
    <row r="416" spans="6:9" ht="14.25" customHeight="1" x14ac:dyDescent="0.2">
      <c r="F416" s="94"/>
      <c r="H416" s="97"/>
      <c r="I416" s="97"/>
    </row>
    <row r="417" spans="6:9" ht="14.25" customHeight="1" x14ac:dyDescent="0.2">
      <c r="F417" s="94"/>
      <c r="H417" s="97"/>
      <c r="I417" s="97"/>
    </row>
    <row r="418" spans="6:9" ht="14.25" customHeight="1" x14ac:dyDescent="0.2">
      <c r="F418" s="94"/>
      <c r="H418" s="97"/>
      <c r="I418" s="97"/>
    </row>
    <row r="419" spans="6:9" ht="14.25" customHeight="1" x14ac:dyDescent="0.2">
      <c r="F419" s="94"/>
      <c r="H419" s="97"/>
      <c r="I419" s="97"/>
    </row>
    <row r="420" spans="6:9" ht="14.25" customHeight="1" x14ac:dyDescent="0.2">
      <c r="F420" s="94"/>
      <c r="H420" s="97"/>
      <c r="I420" s="97"/>
    </row>
    <row r="421" spans="6:9" ht="14.25" customHeight="1" x14ac:dyDescent="0.2">
      <c r="F421" s="94"/>
      <c r="H421" s="97"/>
      <c r="I421" s="97"/>
    </row>
    <row r="422" spans="6:9" ht="14.25" customHeight="1" x14ac:dyDescent="0.2">
      <c r="F422" s="94"/>
      <c r="H422" s="97"/>
      <c r="I422" s="97"/>
    </row>
    <row r="423" spans="6:9" ht="14.25" customHeight="1" x14ac:dyDescent="0.2">
      <c r="F423" s="94"/>
      <c r="H423" s="97"/>
      <c r="I423" s="97"/>
    </row>
    <row r="424" spans="6:9" ht="14.25" customHeight="1" x14ac:dyDescent="0.2">
      <c r="F424" s="94"/>
      <c r="H424" s="97"/>
      <c r="I424" s="97"/>
    </row>
    <row r="425" spans="6:9" ht="14.25" customHeight="1" x14ac:dyDescent="0.2">
      <c r="F425" s="94"/>
      <c r="H425" s="97"/>
      <c r="I425" s="97"/>
    </row>
    <row r="426" spans="6:9" ht="14.25" customHeight="1" x14ac:dyDescent="0.2">
      <c r="F426" s="94"/>
      <c r="H426" s="97"/>
      <c r="I426" s="97"/>
    </row>
    <row r="427" spans="6:9" ht="14.25" customHeight="1" x14ac:dyDescent="0.2">
      <c r="F427" s="94"/>
      <c r="H427" s="97"/>
      <c r="I427" s="97"/>
    </row>
    <row r="428" spans="6:9" ht="14.25" customHeight="1" x14ac:dyDescent="0.2">
      <c r="F428" s="94"/>
      <c r="H428" s="97"/>
      <c r="I428" s="97"/>
    </row>
    <row r="429" spans="6:9" ht="14.25" customHeight="1" x14ac:dyDescent="0.2">
      <c r="F429" s="94"/>
      <c r="H429" s="97"/>
      <c r="I429" s="97"/>
    </row>
    <row r="430" spans="6:9" ht="14.25" customHeight="1" x14ac:dyDescent="0.2">
      <c r="F430" s="94"/>
      <c r="H430" s="97"/>
      <c r="I430" s="97"/>
    </row>
    <row r="431" spans="6:9" ht="14.25" customHeight="1" x14ac:dyDescent="0.2">
      <c r="F431" s="94"/>
      <c r="H431" s="97"/>
      <c r="I431" s="97"/>
    </row>
    <row r="432" spans="6:9" ht="14.25" customHeight="1" x14ac:dyDescent="0.2">
      <c r="F432" s="94"/>
      <c r="H432" s="97"/>
      <c r="I432" s="97"/>
    </row>
    <row r="433" spans="6:9" ht="14.25" customHeight="1" x14ac:dyDescent="0.2">
      <c r="F433" s="94"/>
      <c r="H433" s="97"/>
      <c r="I433" s="97"/>
    </row>
    <row r="434" spans="6:9" ht="14.25" customHeight="1" x14ac:dyDescent="0.2">
      <c r="F434" s="94"/>
      <c r="H434" s="97"/>
      <c r="I434" s="97"/>
    </row>
    <row r="435" spans="6:9" ht="14.25" customHeight="1" x14ac:dyDescent="0.2">
      <c r="F435" s="94"/>
      <c r="H435" s="97"/>
      <c r="I435" s="97"/>
    </row>
    <row r="436" spans="6:9" ht="14.25" customHeight="1" x14ac:dyDescent="0.2">
      <c r="F436" s="94"/>
      <c r="H436" s="97"/>
      <c r="I436" s="97"/>
    </row>
    <row r="437" spans="6:9" ht="14.25" customHeight="1" x14ac:dyDescent="0.2">
      <c r="F437" s="94"/>
      <c r="H437" s="97"/>
      <c r="I437" s="97"/>
    </row>
    <row r="438" spans="6:9" ht="14.25" customHeight="1" x14ac:dyDescent="0.2">
      <c r="F438" s="94"/>
      <c r="H438" s="97"/>
      <c r="I438" s="97"/>
    </row>
    <row r="439" spans="6:9" ht="14.25" customHeight="1" x14ac:dyDescent="0.2">
      <c r="F439" s="94"/>
      <c r="H439" s="97"/>
      <c r="I439" s="97"/>
    </row>
    <row r="440" spans="6:9" ht="14.25" customHeight="1" x14ac:dyDescent="0.2">
      <c r="F440" s="94"/>
      <c r="H440" s="97"/>
      <c r="I440" s="97"/>
    </row>
    <row r="441" spans="6:9" ht="14.25" customHeight="1" x14ac:dyDescent="0.2">
      <c r="F441" s="94"/>
      <c r="H441" s="97"/>
      <c r="I441" s="97"/>
    </row>
    <row r="442" spans="6:9" ht="14.25" customHeight="1" x14ac:dyDescent="0.2">
      <c r="F442" s="94"/>
      <c r="H442" s="97"/>
      <c r="I442" s="97"/>
    </row>
    <row r="443" spans="6:9" ht="14.25" customHeight="1" x14ac:dyDescent="0.2">
      <c r="F443" s="94"/>
      <c r="H443" s="97"/>
      <c r="I443" s="97"/>
    </row>
    <row r="444" spans="6:9" ht="14.25" customHeight="1" x14ac:dyDescent="0.2">
      <c r="F444" s="94"/>
      <c r="H444" s="97"/>
      <c r="I444" s="97"/>
    </row>
    <row r="445" spans="6:9" ht="14.25" customHeight="1" x14ac:dyDescent="0.2">
      <c r="F445" s="94"/>
      <c r="H445" s="97"/>
      <c r="I445" s="97"/>
    </row>
    <row r="446" spans="6:9" ht="14.25" customHeight="1" x14ac:dyDescent="0.2">
      <c r="F446" s="94"/>
      <c r="H446" s="97"/>
      <c r="I446" s="97"/>
    </row>
    <row r="447" spans="6:9" ht="14.25" customHeight="1" x14ac:dyDescent="0.2">
      <c r="F447" s="94"/>
      <c r="H447" s="97"/>
      <c r="I447" s="97"/>
    </row>
    <row r="448" spans="6:9" ht="14.25" customHeight="1" x14ac:dyDescent="0.2">
      <c r="F448" s="94"/>
      <c r="H448" s="97"/>
      <c r="I448" s="97"/>
    </row>
    <row r="449" spans="6:9" ht="14.25" customHeight="1" x14ac:dyDescent="0.2">
      <c r="F449" s="94"/>
      <c r="H449" s="97"/>
      <c r="I449" s="97"/>
    </row>
    <row r="450" spans="6:9" ht="14.25" customHeight="1" x14ac:dyDescent="0.2">
      <c r="F450" s="94"/>
      <c r="H450" s="97"/>
      <c r="I450" s="97"/>
    </row>
    <row r="451" spans="6:9" ht="14.25" customHeight="1" x14ac:dyDescent="0.2">
      <c r="F451" s="94"/>
      <c r="H451" s="97"/>
      <c r="I451" s="97"/>
    </row>
    <row r="452" spans="6:9" ht="14.25" customHeight="1" x14ac:dyDescent="0.2">
      <c r="F452" s="94"/>
      <c r="H452" s="97"/>
      <c r="I452" s="97"/>
    </row>
    <row r="453" spans="6:9" ht="14.25" customHeight="1" x14ac:dyDescent="0.2">
      <c r="F453" s="94"/>
      <c r="H453" s="97"/>
      <c r="I453" s="97"/>
    </row>
    <row r="454" spans="6:9" ht="14.25" customHeight="1" x14ac:dyDescent="0.2">
      <c r="F454" s="94"/>
      <c r="H454" s="97"/>
      <c r="I454" s="97"/>
    </row>
    <row r="455" spans="6:9" ht="14.25" customHeight="1" x14ac:dyDescent="0.2">
      <c r="F455" s="94"/>
      <c r="H455" s="97"/>
      <c r="I455" s="97"/>
    </row>
    <row r="456" spans="6:9" ht="14.25" customHeight="1" x14ac:dyDescent="0.2">
      <c r="F456" s="94"/>
      <c r="H456" s="97"/>
      <c r="I456" s="97"/>
    </row>
    <row r="457" spans="6:9" ht="14.25" customHeight="1" x14ac:dyDescent="0.2">
      <c r="F457" s="94"/>
      <c r="H457" s="97"/>
      <c r="I457" s="97"/>
    </row>
    <row r="458" spans="6:9" ht="14.25" customHeight="1" x14ac:dyDescent="0.2">
      <c r="F458" s="94"/>
      <c r="H458" s="97"/>
      <c r="I458" s="97"/>
    </row>
    <row r="459" spans="6:9" ht="14.25" customHeight="1" x14ac:dyDescent="0.2">
      <c r="F459" s="94"/>
      <c r="H459" s="97"/>
      <c r="I459" s="97"/>
    </row>
    <row r="460" spans="6:9" ht="14.25" customHeight="1" x14ac:dyDescent="0.2">
      <c r="F460" s="94"/>
      <c r="H460" s="97"/>
      <c r="I460" s="97"/>
    </row>
    <row r="461" spans="6:9" ht="14.25" customHeight="1" x14ac:dyDescent="0.2">
      <c r="F461" s="94"/>
      <c r="H461" s="97"/>
      <c r="I461" s="97"/>
    </row>
    <row r="462" spans="6:9" ht="14.25" customHeight="1" x14ac:dyDescent="0.2">
      <c r="F462" s="94"/>
      <c r="H462" s="97"/>
      <c r="I462" s="97"/>
    </row>
    <row r="463" spans="6:9" ht="14.25" customHeight="1" x14ac:dyDescent="0.2">
      <c r="F463" s="94"/>
      <c r="H463" s="97"/>
      <c r="I463" s="97"/>
    </row>
    <row r="464" spans="6:9" ht="14.25" customHeight="1" x14ac:dyDescent="0.2">
      <c r="F464" s="94"/>
      <c r="H464" s="97"/>
      <c r="I464" s="97"/>
    </row>
    <row r="465" spans="6:9" ht="14.25" customHeight="1" x14ac:dyDescent="0.2">
      <c r="F465" s="94"/>
      <c r="H465" s="97"/>
      <c r="I465" s="97"/>
    </row>
    <row r="466" spans="6:9" ht="14.25" customHeight="1" x14ac:dyDescent="0.2">
      <c r="F466" s="94"/>
      <c r="H466" s="97"/>
      <c r="I466" s="97"/>
    </row>
    <row r="467" spans="6:9" ht="14.25" customHeight="1" x14ac:dyDescent="0.2">
      <c r="F467" s="94"/>
      <c r="H467" s="97"/>
      <c r="I467" s="97"/>
    </row>
    <row r="468" spans="6:9" ht="14.25" customHeight="1" x14ac:dyDescent="0.2">
      <c r="F468" s="94"/>
      <c r="H468" s="97"/>
      <c r="I468" s="97"/>
    </row>
    <row r="469" spans="6:9" ht="14.25" customHeight="1" x14ac:dyDescent="0.2">
      <c r="F469" s="94"/>
      <c r="H469" s="97"/>
      <c r="I469" s="97"/>
    </row>
    <row r="470" spans="6:9" ht="14.25" customHeight="1" x14ac:dyDescent="0.2">
      <c r="F470" s="94"/>
      <c r="H470" s="97"/>
      <c r="I470" s="97"/>
    </row>
    <row r="471" spans="6:9" ht="14.25" customHeight="1" x14ac:dyDescent="0.2">
      <c r="F471" s="94"/>
      <c r="H471" s="97"/>
      <c r="I471" s="97"/>
    </row>
    <row r="472" spans="6:9" ht="14.25" customHeight="1" x14ac:dyDescent="0.2">
      <c r="F472" s="94"/>
      <c r="H472" s="97"/>
      <c r="I472" s="97"/>
    </row>
    <row r="473" spans="6:9" ht="14.25" customHeight="1" x14ac:dyDescent="0.2">
      <c r="F473" s="94"/>
      <c r="H473" s="97"/>
      <c r="I473" s="97"/>
    </row>
    <row r="474" spans="6:9" ht="14.25" customHeight="1" x14ac:dyDescent="0.2">
      <c r="F474" s="94"/>
      <c r="H474" s="97"/>
      <c r="I474" s="97"/>
    </row>
    <row r="475" spans="6:9" ht="14.25" customHeight="1" x14ac:dyDescent="0.2">
      <c r="F475" s="94"/>
      <c r="H475" s="97"/>
      <c r="I475" s="97"/>
    </row>
    <row r="476" spans="6:9" ht="14.25" customHeight="1" x14ac:dyDescent="0.2">
      <c r="F476" s="94"/>
      <c r="H476" s="97"/>
      <c r="I476" s="97"/>
    </row>
    <row r="477" spans="6:9" ht="14.25" customHeight="1" x14ac:dyDescent="0.2">
      <c r="F477" s="94"/>
      <c r="H477" s="97"/>
      <c r="I477" s="97"/>
    </row>
    <row r="478" spans="6:9" ht="14.25" customHeight="1" x14ac:dyDescent="0.2">
      <c r="F478" s="94"/>
      <c r="H478" s="97"/>
      <c r="I478" s="97"/>
    </row>
    <row r="479" spans="6:9" ht="14.25" customHeight="1" x14ac:dyDescent="0.2">
      <c r="F479" s="94"/>
      <c r="H479" s="97"/>
      <c r="I479" s="97"/>
    </row>
    <row r="480" spans="6:9" ht="14.25" customHeight="1" x14ac:dyDescent="0.2">
      <c r="F480" s="94"/>
      <c r="H480" s="97"/>
      <c r="I480" s="97"/>
    </row>
    <row r="481" spans="6:9" ht="14.25" customHeight="1" x14ac:dyDescent="0.2">
      <c r="F481" s="94"/>
      <c r="H481" s="97"/>
      <c r="I481" s="97"/>
    </row>
    <row r="482" spans="6:9" ht="14.25" customHeight="1" x14ac:dyDescent="0.2">
      <c r="F482" s="94"/>
      <c r="H482" s="97"/>
      <c r="I482" s="97"/>
    </row>
    <row r="483" spans="6:9" ht="14.25" customHeight="1" x14ac:dyDescent="0.2">
      <c r="F483" s="94"/>
      <c r="H483" s="97"/>
      <c r="I483" s="97"/>
    </row>
    <row r="484" spans="6:9" ht="14.25" customHeight="1" x14ac:dyDescent="0.2">
      <c r="F484" s="94"/>
      <c r="H484" s="97"/>
      <c r="I484" s="97"/>
    </row>
    <row r="485" spans="6:9" ht="14.25" customHeight="1" x14ac:dyDescent="0.2">
      <c r="F485" s="94"/>
      <c r="H485" s="97"/>
      <c r="I485" s="97"/>
    </row>
    <row r="486" spans="6:9" ht="14.25" customHeight="1" x14ac:dyDescent="0.2">
      <c r="F486" s="94"/>
      <c r="H486" s="97"/>
      <c r="I486" s="97"/>
    </row>
    <row r="487" spans="6:9" ht="14.25" customHeight="1" x14ac:dyDescent="0.2">
      <c r="F487" s="94"/>
      <c r="H487" s="97"/>
      <c r="I487" s="97"/>
    </row>
    <row r="488" spans="6:9" ht="14.25" customHeight="1" x14ac:dyDescent="0.2">
      <c r="F488" s="94"/>
      <c r="H488" s="97"/>
      <c r="I488" s="97"/>
    </row>
    <row r="489" spans="6:9" ht="14.25" customHeight="1" x14ac:dyDescent="0.2">
      <c r="F489" s="94"/>
      <c r="H489" s="97"/>
      <c r="I489" s="97"/>
    </row>
    <row r="490" spans="6:9" ht="14.25" customHeight="1" x14ac:dyDescent="0.2">
      <c r="F490" s="94"/>
      <c r="H490" s="97"/>
      <c r="I490" s="97"/>
    </row>
    <row r="491" spans="6:9" ht="14.25" customHeight="1" x14ac:dyDescent="0.2">
      <c r="F491" s="94"/>
      <c r="H491" s="97"/>
      <c r="I491" s="97"/>
    </row>
    <row r="492" spans="6:9" ht="14.25" customHeight="1" x14ac:dyDescent="0.2">
      <c r="F492" s="94"/>
      <c r="H492" s="97"/>
      <c r="I492" s="97"/>
    </row>
    <row r="493" spans="6:9" ht="14.25" customHeight="1" x14ac:dyDescent="0.2">
      <c r="F493" s="94"/>
      <c r="H493" s="97"/>
      <c r="I493" s="97"/>
    </row>
    <row r="494" spans="6:9" ht="14.25" customHeight="1" x14ac:dyDescent="0.2">
      <c r="F494" s="94"/>
      <c r="H494" s="97"/>
      <c r="I494" s="97"/>
    </row>
    <row r="495" spans="6:9" ht="14.25" customHeight="1" x14ac:dyDescent="0.2">
      <c r="F495" s="94"/>
      <c r="H495" s="97"/>
      <c r="I495" s="97"/>
    </row>
    <row r="496" spans="6:9" ht="14.25" customHeight="1" x14ac:dyDescent="0.2">
      <c r="F496" s="94"/>
      <c r="H496" s="97"/>
      <c r="I496" s="97"/>
    </row>
    <row r="497" spans="6:9" ht="14.25" customHeight="1" x14ac:dyDescent="0.2">
      <c r="F497" s="94"/>
      <c r="H497" s="97"/>
      <c r="I497" s="97"/>
    </row>
    <row r="498" spans="6:9" ht="14.25" customHeight="1" x14ac:dyDescent="0.2">
      <c r="F498" s="94"/>
      <c r="H498" s="97"/>
      <c r="I498" s="97"/>
    </row>
    <row r="499" spans="6:9" ht="14.25" customHeight="1" x14ac:dyDescent="0.2">
      <c r="F499" s="94"/>
      <c r="H499" s="97"/>
      <c r="I499" s="97"/>
    </row>
    <row r="500" spans="6:9" ht="14.25" customHeight="1" x14ac:dyDescent="0.2">
      <c r="F500" s="94"/>
      <c r="H500" s="97"/>
      <c r="I500" s="97"/>
    </row>
    <row r="501" spans="6:9" ht="14.25" customHeight="1" x14ac:dyDescent="0.2">
      <c r="F501" s="94"/>
      <c r="H501" s="97"/>
      <c r="I501" s="97"/>
    </row>
    <row r="502" spans="6:9" ht="14.25" customHeight="1" x14ac:dyDescent="0.2">
      <c r="F502" s="94"/>
      <c r="H502" s="97"/>
      <c r="I502" s="97"/>
    </row>
    <row r="503" spans="6:9" ht="14.25" customHeight="1" x14ac:dyDescent="0.2">
      <c r="F503" s="94"/>
      <c r="H503" s="97"/>
      <c r="I503" s="97"/>
    </row>
    <row r="504" spans="6:9" ht="14.25" customHeight="1" x14ac:dyDescent="0.2">
      <c r="F504" s="94"/>
      <c r="H504" s="97"/>
      <c r="I504" s="97"/>
    </row>
    <row r="505" spans="6:9" ht="14.25" customHeight="1" x14ac:dyDescent="0.2">
      <c r="F505" s="94"/>
      <c r="H505" s="97"/>
      <c r="I505" s="97"/>
    </row>
    <row r="506" spans="6:9" ht="14.25" customHeight="1" x14ac:dyDescent="0.2">
      <c r="F506" s="94"/>
      <c r="H506" s="97"/>
      <c r="I506" s="97"/>
    </row>
    <row r="507" spans="6:9" ht="14.25" customHeight="1" x14ac:dyDescent="0.2">
      <c r="F507" s="94"/>
      <c r="H507" s="97"/>
      <c r="I507" s="97"/>
    </row>
    <row r="508" spans="6:9" ht="14.25" customHeight="1" x14ac:dyDescent="0.2">
      <c r="F508" s="94"/>
      <c r="H508" s="97"/>
      <c r="I508" s="97"/>
    </row>
    <row r="509" spans="6:9" ht="14.25" customHeight="1" x14ac:dyDescent="0.2">
      <c r="F509" s="94"/>
      <c r="H509" s="97"/>
      <c r="I509" s="97"/>
    </row>
    <row r="510" spans="6:9" ht="14.25" customHeight="1" x14ac:dyDescent="0.2">
      <c r="F510" s="94"/>
      <c r="H510" s="97"/>
      <c r="I510" s="97"/>
    </row>
    <row r="511" spans="6:9" ht="14.25" customHeight="1" x14ac:dyDescent="0.2">
      <c r="F511" s="94"/>
      <c r="H511" s="97"/>
      <c r="I511" s="97"/>
    </row>
    <row r="512" spans="6:9" ht="14.25" customHeight="1" x14ac:dyDescent="0.2">
      <c r="F512" s="94"/>
      <c r="H512" s="97"/>
      <c r="I512" s="97"/>
    </row>
    <row r="513" spans="6:9" ht="14.25" customHeight="1" x14ac:dyDescent="0.2">
      <c r="F513" s="94"/>
      <c r="H513" s="97"/>
      <c r="I513" s="97"/>
    </row>
    <row r="514" spans="6:9" ht="14.25" customHeight="1" x14ac:dyDescent="0.2">
      <c r="F514" s="94"/>
      <c r="H514" s="97"/>
      <c r="I514" s="97"/>
    </row>
    <row r="515" spans="6:9" ht="14.25" customHeight="1" x14ac:dyDescent="0.2">
      <c r="F515" s="94"/>
      <c r="H515" s="97"/>
      <c r="I515" s="97"/>
    </row>
    <row r="516" spans="6:9" ht="14.25" customHeight="1" x14ac:dyDescent="0.2">
      <c r="F516" s="94"/>
      <c r="H516" s="97"/>
      <c r="I516" s="97"/>
    </row>
    <row r="517" spans="6:9" ht="14.25" customHeight="1" x14ac:dyDescent="0.2">
      <c r="F517" s="94"/>
      <c r="H517" s="97"/>
      <c r="I517" s="97"/>
    </row>
    <row r="518" spans="6:9" ht="14.25" customHeight="1" x14ac:dyDescent="0.2">
      <c r="F518" s="94"/>
      <c r="H518" s="97"/>
      <c r="I518" s="97"/>
    </row>
    <row r="519" spans="6:9" ht="14.25" customHeight="1" x14ac:dyDescent="0.2">
      <c r="F519" s="94"/>
      <c r="H519" s="97"/>
      <c r="I519" s="97"/>
    </row>
    <row r="520" spans="6:9" ht="14.25" customHeight="1" x14ac:dyDescent="0.2">
      <c r="F520" s="94"/>
      <c r="H520" s="97"/>
      <c r="I520" s="97"/>
    </row>
    <row r="521" spans="6:9" ht="14.25" customHeight="1" x14ac:dyDescent="0.2">
      <c r="F521" s="94"/>
      <c r="H521" s="97"/>
      <c r="I521" s="97"/>
    </row>
    <row r="522" spans="6:9" ht="14.25" customHeight="1" x14ac:dyDescent="0.2">
      <c r="F522" s="94"/>
      <c r="H522" s="97"/>
      <c r="I522" s="97"/>
    </row>
    <row r="523" spans="6:9" ht="14.25" customHeight="1" x14ac:dyDescent="0.2">
      <c r="F523" s="94"/>
      <c r="H523" s="97"/>
      <c r="I523" s="97"/>
    </row>
    <row r="524" spans="6:9" ht="14.25" customHeight="1" x14ac:dyDescent="0.2">
      <c r="F524" s="94"/>
      <c r="H524" s="97"/>
      <c r="I524" s="97"/>
    </row>
    <row r="525" spans="6:9" ht="14.25" customHeight="1" x14ac:dyDescent="0.2">
      <c r="F525" s="94"/>
      <c r="H525" s="97"/>
      <c r="I525" s="97"/>
    </row>
    <row r="526" spans="6:9" ht="14.25" customHeight="1" x14ac:dyDescent="0.2">
      <c r="F526" s="94"/>
      <c r="H526" s="97"/>
      <c r="I526" s="97"/>
    </row>
    <row r="527" spans="6:9" ht="14.25" customHeight="1" x14ac:dyDescent="0.2">
      <c r="F527" s="94"/>
      <c r="H527" s="97"/>
      <c r="I527" s="97"/>
    </row>
    <row r="528" spans="6:9" ht="14.25" customHeight="1" x14ac:dyDescent="0.2">
      <c r="F528" s="94"/>
      <c r="H528" s="97"/>
      <c r="I528" s="97"/>
    </row>
    <row r="529" spans="6:9" ht="14.25" customHeight="1" x14ac:dyDescent="0.2">
      <c r="F529" s="94"/>
      <c r="H529" s="97"/>
      <c r="I529" s="97"/>
    </row>
    <row r="530" spans="6:9" ht="14.25" customHeight="1" x14ac:dyDescent="0.2">
      <c r="F530" s="94"/>
      <c r="H530" s="97"/>
      <c r="I530" s="97"/>
    </row>
    <row r="531" spans="6:9" ht="14.25" customHeight="1" x14ac:dyDescent="0.2">
      <c r="F531" s="94"/>
      <c r="H531" s="97"/>
      <c r="I531" s="97"/>
    </row>
    <row r="532" spans="6:9" ht="14.25" customHeight="1" x14ac:dyDescent="0.2">
      <c r="F532" s="94"/>
      <c r="H532" s="97"/>
      <c r="I532" s="97"/>
    </row>
    <row r="533" spans="6:9" ht="14.25" customHeight="1" x14ac:dyDescent="0.2">
      <c r="F533" s="94"/>
      <c r="H533" s="97"/>
      <c r="I533" s="97"/>
    </row>
    <row r="534" spans="6:9" ht="14.25" customHeight="1" x14ac:dyDescent="0.2">
      <c r="F534" s="94"/>
      <c r="H534" s="97"/>
      <c r="I534" s="97"/>
    </row>
    <row r="535" spans="6:9" ht="14.25" customHeight="1" x14ac:dyDescent="0.2">
      <c r="F535" s="94"/>
      <c r="H535" s="97"/>
      <c r="I535" s="97"/>
    </row>
    <row r="536" spans="6:9" ht="14.25" customHeight="1" x14ac:dyDescent="0.2">
      <c r="F536" s="94"/>
      <c r="H536" s="97"/>
      <c r="I536" s="97"/>
    </row>
    <row r="537" spans="6:9" ht="14.25" customHeight="1" x14ac:dyDescent="0.2">
      <c r="F537" s="94"/>
      <c r="H537" s="97"/>
      <c r="I537" s="97"/>
    </row>
    <row r="538" spans="6:9" ht="14.25" customHeight="1" x14ac:dyDescent="0.2">
      <c r="F538" s="94"/>
      <c r="H538" s="97"/>
      <c r="I538" s="97"/>
    </row>
    <row r="539" spans="6:9" ht="14.25" customHeight="1" x14ac:dyDescent="0.2">
      <c r="F539" s="94"/>
      <c r="H539" s="97"/>
      <c r="I539" s="97"/>
    </row>
    <row r="540" spans="6:9" ht="14.25" customHeight="1" x14ac:dyDescent="0.2">
      <c r="F540" s="94"/>
      <c r="H540" s="97"/>
      <c r="I540" s="97"/>
    </row>
    <row r="541" spans="6:9" ht="14.25" customHeight="1" x14ac:dyDescent="0.2">
      <c r="F541" s="94"/>
      <c r="H541" s="97"/>
      <c r="I541" s="97"/>
    </row>
    <row r="542" spans="6:9" ht="14.25" customHeight="1" x14ac:dyDescent="0.2">
      <c r="F542" s="94"/>
      <c r="H542" s="97"/>
      <c r="I542" s="97"/>
    </row>
    <row r="543" spans="6:9" ht="14.25" customHeight="1" x14ac:dyDescent="0.2">
      <c r="F543" s="94"/>
      <c r="H543" s="97"/>
      <c r="I543" s="97"/>
    </row>
    <row r="544" spans="6:9" ht="14.25" customHeight="1" x14ac:dyDescent="0.2">
      <c r="F544" s="94"/>
      <c r="H544" s="97"/>
      <c r="I544" s="97"/>
    </row>
    <row r="545" spans="6:9" ht="14.25" customHeight="1" x14ac:dyDescent="0.2">
      <c r="F545" s="94"/>
      <c r="H545" s="97"/>
      <c r="I545" s="97"/>
    </row>
    <row r="546" spans="6:9" ht="14.25" customHeight="1" x14ac:dyDescent="0.2">
      <c r="F546" s="94"/>
      <c r="H546" s="97"/>
      <c r="I546" s="97"/>
    </row>
    <row r="547" spans="6:9" ht="14.25" customHeight="1" x14ac:dyDescent="0.2">
      <c r="F547" s="94"/>
      <c r="H547" s="97"/>
      <c r="I547" s="97"/>
    </row>
    <row r="548" spans="6:9" ht="14.25" customHeight="1" x14ac:dyDescent="0.2">
      <c r="F548" s="94"/>
      <c r="H548" s="97"/>
      <c r="I548" s="97"/>
    </row>
    <row r="549" spans="6:9" ht="14.25" customHeight="1" x14ac:dyDescent="0.2">
      <c r="F549" s="94"/>
      <c r="H549" s="97"/>
      <c r="I549" s="97"/>
    </row>
    <row r="550" spans="6:9" ht="14.25" customHeight="1" x14ac:dyDescent="0.2">
      <c r="F550" s="94"/>
      <c r="H550" s="97"/>
      <c r="I550" s="97"/>
    </row>
    <row r="551" spans="6:9" ht="14.25" customHeight="1" x14ac:dyDescent="0.2">
      <c r="F551" s="94"/>
      <c r="H551" s="97"/>
      <c r="I551" s="97"/>
    </row>
    <row r="552" spans="6:9" ht="14.25" customHeight="1" x14ac:dyDescent="0.2">
      <c r="F552" s="94"/>
      <c r="H552" s="97"/>
      <c r="I552" s="97"/>
    </row>
    <row r="553" spans="6:9" ht="14.25" customHeight="1" x14ac:dyDescent="0.2">
      <c r="F553" s="94"/>
      <c r="H553" s="97"/>
      <c r="I553" s="97"/>
    </row>
    <row r="554" spans="6:9" ht="14.25" customHeight="1" x14ac:dyDescent="0.2">
      <c r="F554" s="94"/>
      <c r="H554" s="97"/>
      <c r="I554" s="97"/>
    </row>
    <row r="555" spans="6:9" ht="14.25" customHeight="1" x14ac:dyDescent="0.2">
      <c r="F555" s="94"/>
      <c r="H555" s="97"/>
      <c r="I555" s="97"/>
    </row>
    <row r="556" spans="6:9" ht="14.25" customHeight="1" x14ac:dyDescent="0.2">
      <c r="F556" s="94"/>
      <c r="H556" s="97"/>
      <c r="I556" s="97"/>
    </row>
    <row r="557" spans="6:9" ht="14.25" customHeight="1" x14ac:dyDescent="0.2">
      <c r="F557" s="94"/>
      <c r="H557" s="97"/>
      <c r="I557" s="97"/>
    </row>
    <row r="558" spans="6:9" ht="14.25" customHeight="1" x14ac:dyDescent="0.2">
      <c r="F558" s="94"/>
      <c r="H558" s="97"/>
      <c r="I558" s="97"/>
    </row>
    <row r="559" spans="6:9" ht="14.25" customHeight="1" x14ac:dyDescent="0.2">
      <c r="F559" s="94"/>
      <c r="H559" s="97"/>
      <c r="I559" s="97"/>
    </row>
    <row r="560" spans="6:9" ht="14.25" customHeight="1" x14ac:dyDescent="0.2">
      <c r="F560" s="94"/>
      <c r="H560" s="97"/>
      <c r="I560" s="97"/>
    </row>
    <row r="561" spans="6:9" ht="14.25" customHeight="1" x14ac:dyDescent="0.2">
      <c r="F561" s="94"/>
      <c r="H561" s="97"/>
      <c r="I561" s="97"/>
    </row>
    <row r="562" spans="6:9" ht="14.25" customHeight="1" x14ac:dyDescent="0.2">
      <c r="F562" s="94"/>
      <c r="H562" s="97"/>
      <c r="I562" s="97"/>
    </row>
    <row r="563" spans="6:9" ht="14.25" customHeight="1" x14ac:dyDescent="0.2">
      <c r="F563" s="94"/>
      <c r="H563" s="97"/>
      <c r="I563" s="97"/>
    </row>
    <row r="564" spans="6:9" ht="14.25" customHeight="1" x14ac:dyDescent="0.2">
      <c r="F564" s="94"/>
      <c r="H564" s="97"/>
      <c r="I564" s="97"/>
    </row>
    <row r="565" spans="6:9" ht="14.25" customHeight="1" x14ac:dyDescent="0.2">
      <c r="F565" s="94"/>
      <c r="H565" s="97"/>
      <c r="I565" s="97"/>
    </row>
    <row r="566" spans="6:9" ht="14.25" customHeight="1" x14ac:dyDescent="0.2">
      <c r="F566" s="94"/>
      <c r="H566" s="97"/>
      <c r="I566" s="97"/>
    </row>
    <row r="567" spans="6:9" ht="14.25" customHeight="1" x14ac:dyDescent="0.2">
      <c r="F567" s="94"/>
      <c r="H567" s="97"/>
      <c r="I567" s="97"/>
    </row>
    <row r="568" spans="6:9" ht="14.25" customHeight="1" x14ac:dyDescent="0.2">
      <c r="F568" s="94"/>
      <c r="H568" s="97"/>
      <c r="I568" s="97"/>
    </row>
    <row r="569" spans="6:9" ht="14.25" customHeight="1" x14ac:dyDescent="0.2">
      <c r="F569" s="94"/>
      <c r="H569" s="97"/>
      <c r="I569" s="97"/>
    </row>
    <row r="570" spans="6:9" ht="14.25" customHeight="1" x14ac:dyDescent="0.2">
      <c r="F570" s="94"/>
      <c r="H570" s="97"/>
      <c r="I570" s="97"/>
    </row>
    <row r="571" spans="6:9" ht="14.25" customHeight="1" x14ac:dyDescent="0.2">
      <c r="F571" s="94"/>
      <c r="H571" s="97"/>
      <c r="I571" s="97"/>
    </row>
    <row r="572" spans="6:9" ht="14.25" customHeight="1" x14ac:dyDescent="0.2">
      <c r="F572" s="94"/>
      <c r="H572" s="97"/>
      <c r="I572" s="97"/>
    </row>
    <row r="573" spans="6:9" ht="14.25" customHeight="1" x14ac:dyDescent="0.2">
      <c r="F573" s="94"/>
      <c r="H573" s="97"/>
      <c r="I573" s="97"/>
    </row>
    <row r="574" spans="6:9" ht="14.25" customHeight="1" x14ac:dyDescent="0.2">
      <c r="F574" s="94"/>
      <c r="H574" s="97"/>
      <c r="I574" s="97"/>
    </row>
    <row r="575" spans="6:9" ht="14.25" customHeight="1" x14ac:dyDescent="0.2">
      <c r="F575" s="94"/>
      <c r="H575" s="97"/>
      <c r="I575" s="97"/>
    </row>
    <row r="576" spans="6:9" ht="14.25" customHeight="1" x14ac:dyDescent="0.2">
      <c r="F576" s="94"/>
      <c r="H576" s="97"/>
      <c r="I576" s="97"/>
    </row>
    <row r="577" spans="6:9" ht="14.25" customHeight="1" x14ac:dyDescent="0.2">
      <c r="F577" s="94"/>
      <c r="H577" s="97"/>
      <c r="I577" s="97"/>
    </row>
    <row r="578" spans="6:9" ht="14.25" customHeight="1" x14ac:dyDescent="0.2">
      <c r="F578" s="94"/>
      <c r="H578" s="97"/>
      <c r="I578" s="97"/>
    </row>
    <row r="579" spans="6:9" ht="14.25" customHeight="1" x14ac:dyDescent="0.2">
      <c r="F579" s="94"/>
      <c r="H579" s="97"/>
      <c r="I579" s="97"/>
    </row>
    <row r="580" spans="6:9" ht="14.25" customHeight="1" x14ac:dyDescent="0.2">
      <c r="F580" s="94"/>
      <c r="H580" s="97"/>
      <c r="I580" s="97"/>
    </row>
    <row r="581" spans="6:9" ht="14.25" customHeight="1" x14ac:dyDescent="0.2">
      <c r="F581" s="94"/>
      <c r="H581" s="97"/>
      <c r="I581" s="97"/>
    </row>
    <row r="582" spans="6:9" ht="14.25" customHeight="1" x14ac:dyDescent="0.2">
      <c r="F582" s="94"/>
      <c r="H582" s="97"/>
      <c r="I582" s="97"/>
    </row>
    <row r="583" spans="6:9" ht="14.25" customHeight="1" x14ac:dyDescent="0.2">
      <c r="F583" s="94"/>
      <c r="H583" s="97"/>
      <c r="I583" s="97"/>
    </row>
    <row r="584" spans="6:9" ht="14.25" customHeight="1" x14ac:dyDescent="0.2">
      <c r="F584" s="94"/>
      <c r="H584" s="97"/>
      <c r="I584" s="97"/>
    </row>
    <row r="585" spans="6:9" ht="14.25" customHeight="1" x14ac:dyDescent="0.2">
      <c r="F585" s="94"/>
      <c r="H585" s="97"/>
      <c r="I585" s="97"/>
    </row>
    <row r="586" spans="6:9" ht="14.25" customHeight="1" x14ac:dyDescent="0.2">
      <c r="F586" s="94"/>
      <c r="H586" s="97"/>
      <c r="I586" s="97"/>
    </row>
    <row r="587" spans="6:9" ht="14.25" customHeight="1" x14ac:dyDescent="0.2">
      <c r="F587" s="94"/>
      <c r="H587" s="97"/>
      <c r="I587" s="97"/>
    </row>
    <row r="588" spans="6:9" ht="14.25" customHeight="1" x14ac:dyDescent="0.2">
      <c r="F588" s="94"/>
      <c r="H588" s="97"/>
      <c r="I588" s="97"/>
    </row>
    <row r="589" spans="6:9" ht="14.25" customHeight="1" x14ac:dyDescent="0.2">
      <c r="F589" s="94"/>
      <c r="H589" s="97"/>
      <c r="I589" s="97"/>
    </row>
    <row r="590" spans="6:9" ht="14.25" customHeight="1" x14ac:dyDescent="0.2">
      <c r="F590" s="94"/>
      <c r="H590" s="97"/>
      <c r="I590" s="97"/>
    </row>
    <row r="591" spans="6:9" ht="14.25" customHeight="1" x14ac:dyDescent="0.2">
      <c r="F591" s="94"/>
      <c r="H591" s="97"/>
      <c r="I591" s="97"/>
    </row>
    <row r="592" spans="6:9" ht="14.25" customHeight="1" x14ac:dyDescent="0.2">
      <c r="F592" s="94"/>
      <c r="H592" s="97"/>
      <c r="I592" s="97"/>
    </row>
    <row r="593" spans="6:9" ht="14.25" customHeight="1" x14ac:dyDescent="0.2">
      <c r="F593" s="94"/>
      <c r="H593" s="97"/>
      <c r="I593" s="97"/>
    </row>
    <row r="594" spans="6:9" ht="14.25" customHeight="1" x14ac:dyDescent="0.2">
      <c r="F594" s="94"/>
      <c r="H594" s="97"/>
      <c r="I594" s="97"/>
    </row>
    <row r="595" spans="6:9" ht="14.25" customHeight="1" x14ac:dyDescent="0.2">
      <c r="F595" s="94"/>
      <c r="H595" s="97"/>
      <c r="I595" s="97"/>
    </row>
    <row r="596" spans="6:9" ht="14.25" customHeight="1" x14ac:dyDescent="0.2">
      <c r="F596" s="94"/>
      <c r="H596" s="97"/>
      <c r="I596" s="97"/>
    </row>
    <row r="597" spans="6:9" ht="14.25" customHeight="1" x14ac:dyDescent="0.2">
      <c r="F597" s="94"/>
      <c r="H597" s="97"/>
      <c r="I597" s="97"/>
    </row>
    <row r="598" spans="6:9" ht="14.25" customHeight="1" x14ac:dyDescent="0.2">
      <c r="F598" s="94"/>
      <c r="H598" s="97"/>
      <c r="I598" s="97"/>
    </row>
    <row r="599" spans="6:9" ht="14.25" customHeight="1" x14ac:dyDescent="0.2">
      <c r="F599" s="94"/>
      <c r="H599" s="97"/>
      <c r="I599" s="97"/>
    </row>
    <row r="600" spans="6:9" ht="14.25" customHeight="1" x14ac:dyDescent="0.2">
      <c r="F600" s="94"/>
      <c r="H600" s="97"/>
      <c r="I600" s="97"/>
    </row>
    <row r="601" spans="6:9" ht="14.25" customHeight="1" x14ac:dyDescent="0.2">
      <c r="F601" s="94"/>
      <c r="H601" s="97"/>
      <c r="I601" s="97"/>
    </row>
    <row r="602" spans="6:9" ht="14.25" customHeight="1" x14ac:dyDescent="0.2">
      <c r="F602" s="94"/>
      <c r="H602" s="97"/>
      <c r="I602" s="97"/>
    </row>
    <row r="603" spans="6:9" ht="14.25" customHeight="1" x14ac:dyDescent="0.2">
      <c r="F603" s="94"/>
      <c r="H603" s="97"/>
      <c r="I603" s="97"/>
    </row>
    <row r="604" spans="6:9" ht="14.25" customHeight="1" x14ac:dyDescent="0.2">
      <c r="F604" s="94"/>
      <c r="H604" s="97"/>
      <c r="I604" s="97"/>
    </row>
    <row r="605" spans="6:9" ht="14.25" customHeight="1" x14ac:dyDescent="0.2">
      <c r="F605" s="94"/>
      <c r="H605" s="97"/>
      <c r="I605" s="97"/>
    </row>
    <row r="606" spans="6:9" ht="14.25" customHeight="1" x14ac:dyDescent="0.2">
      <c r="F606" s="94"/>
      <c r="H606" s="97"/>
      <c r="I606" s="97"/>
    </row>
    <row r="607" spans="6:9" ht="14.25" customHeight="1" x14ac:dyDescent="0.2">
      <c r="F607" s="94"/>
      <c r="H607" s="97"/>
      <c r="I607" s="97"/>
    </row>
    <row r="608" spans="6:9" ht="14.25" customHeight="1" x14ac:dyDescent="0.2">
      <c r="F608" s="94"/>
      <c r="H608" s="97"/>
      <c r="I608" s="97"/>
    </row>
    <row r="609" spans="6:9" ht="14.25" customHeight="1" x14ac:dyDescent="0.2">
      <c r="F609" s="94"/>
      <c r="H609" s="97"/>
      <c r="I609" s="97"/>
    </row>
    <row r="610" spans="6:9" ht="14.25" customHeight="1" x14ac:dyDescent="0.2">
      <c r="F610" s="94"/>
      <c r="H610" s="97"/>
      <c r="I610" s="97"/>
    </row>
    <row r="611" spans="6:9" ht="14.25" customHeight="1" x14ac:dyDescent="0.2">
      <c r="F611" s="94"/>
      <c r="H611" s="97"/>
      <c r="I611" s="97"/>
    </row>
    <row r="612" spans="6:9" ht="14.25" customHeight="1" x14ac:dyDescent="0.2">
      <c r="F612" s="94"/>
      <c r="H612" s="97"/>
      <c r="I612" s="97"/>
    </row>
    <row r="613" spans="6:9" ht="14.25" customHeight="1" x14ac:dyDescent="0.2">
      <c r="F613" s="94"/>
      <c r="H613" s="97"/>
      <c r="I613" s="97"/>
    </row>
    <row r="614" spans="6:9" ht="14.25" customHeight="1" x14ac:dyDescent="0.2">
      <c r="F614" s="94"/>
      <c r="H614" s="97"/>
      <c r="I614" s="97"/>
    </row>
    <row r="615" spans="6:9" ht="14.25" customHeight="1" x14ac:dyDescent="0.2">
      <c r="F615" s="94"/>
      <c r="H615" s="97"/>
      <c r="I615" s="97"/>
    </row>
    <row r="616" spans="6:9" ht="14.25" customHeight="1" x14ac:dyDescent="0.2">
      <c r="F616" s="94"/>
      <c r="H616" s="97"/>
      <c r="I616" s="97"/>
    </row>
    <row r="617" spans="6:9" ht="14.25" customHeight="1" x14ac:dyDescent="0.2">
      <c r="F617" s="94"/>
      <c r="H617" s="97"/>
      <c r="I617" s="97"/>
    </row>
    <row r="618" spans="6:9" ht="14.25" customHeight="1" x14ac:dyDescent="0.2">
      <c r="F618" s="94"/>
      <c r="H618" s="97"/>
      <c r="I618" s="97"/>
    </row>
    <row r="619" spans="6:9" ht="14.25" customHeight="1" x14ac:dyDescent="0.2">
      <c r="F619" s="94"/>
      <c r="H619" s="97"/>
      <c r="I619" s="97"/>
    </row>
    <row r="620" spans="6:9" ht="14.25" customHeight="1" x14ac:dyDescent="0.2">
      <c r="F620" s="94"/>
      <c r="H620" s="97"/>
      <c r="I620" s="97"/>
    </row>
    <row r="621" spans="6:9" ht="14.25" customHeight="1" x14ac:dyDescent="0.2">
      <c r="F621" s="94"/>
      <c r="H621" s="97"/>
      <c r="I621" s="97"/>
    </row>
    <row r="622" spans="6:9" ht="14.25" customHeight="1" x14ac:dyDescent="0.2">
      <c r="F622" s="94"/>
      <c r="H622" s="97"/>
      <c r="I622" s="97"/>
    </row>
    <row r="623" spans="6:9" ht="14.25" customHeight="1" x14ac:dyDescent="0.2">
      <c r="F623" s="94"/>
      <c r="H623" s="97"/>
      <c r="I623" s="97"/>
    </row>
    <row r="624" spans="6:9" ht="14.25" customHeight="1" x14ac:dyDescent="0.2">
      <c r="F624" s="94"/>
      <c r="H624" s="97"/>
      <c r="I624" s="97"/>
    </row>
    <row r="625" spans="6:9" ht="14.25" customHeight="1" x14ac:dyDescent="0.2">
      <c r="F625" s="94"/>
      <c r="H625" s="97"/>
      <c r="I625" s="97"/>
    </row>
    <row r="626" spans="6:9" ht="14.25" customHeight="1" x14ac:dyDescent="0.2">
      <c r="F626" s="94"/>
      <c r="H626" s="97"/>
      <c r="I626" s="97"/>
    </row>
    <row r="627" spans="6:9" ht="14.25" customHeight="1" x14ac:dyDescent="0.2">
      <c r="F627" s="94"/>
      <c r="H627" s="97"/>
      <c r="I627" s="97"/>
    </row>
    <row r="628" spans="6:9" ht="14.25" customHeight="1" x14ac:dyDescent="0.2">
      <c r="F628" s="94"/>
      <c r="H628" s="97"/>
      <c r="I628" s="97"/>
    </row>
    <row r="629" spans="6:9" ht="14.25" customHeight="1" x14ac:dyDescent="0.2">
      <c r="F629" s="94"/>
      <c r="H629" s="97"/>
      <c r="I629" s="97"/>
    </row>
    <row r="630" spans="6:9" ht="14.25" customHeight="1" x14ac:dyDescent="0.2">
      <c r="F630" s="94"/>
      <c r="H630" s="97"/>
      <c r="I630" s="97"/>
    </row>
    <row r="631" spans="6:9" ht="14.25" customHeight="1" x14ac:dyDescent="0.2">
      <c r="F631" s="94"/>
      <c r="H631" s="97"/>
      <c r="I631" s="97"/>
    </row>
    <row r="632" spans="6:9" ht="14.25" customHeight="1" x14ac:dyDescent="0.2">
      <c r="F632" s="94"/>
      <c r="H632" s="97"/>
      <c r="I632" s="97"/>
    </row>
    <row r="633" spans="6:9" ht="14.25" customHeight="1" x14ac:dyDescent="0.2">
      <c r="F633" s="94"/>
      <c r="H633" s="97"/>
      <c r="I633" s="97"/>
    </row>
    <row r="634" spans="6:9" ht="14.25" customHeight="1" x14ac:dyDescent="0.2">
      <c r="F634" s="94"/>
      <c r="H634" s="97"/>
      <c r="I634" s="97"/>
    </row>
    <row r="635" spans="6:9" ht="14.25" customHeight="1" x14ac:dyDescent="0.2">
      <c r="F635" s="94"/>
      <c r="H635" s="97"/>
      <c r="I635" s="97"/>
    </row>
    <row r="636" spans="6:9" ht="14.25" customHeight="1" x14ac:dyDescent="0.2">
      <c r="F636" s="94"/>
      <c r="H636" s="97"/>
      <c r="I636" s="97"/>
    </row>
    <row r="637" spans="6:9" ht="14.25" customHeight="1" x14ac:dyDescent="0.2">
      <c r="F637" s="94"/>
      <c r="H637" s="97"/>
      <c r="I637" s="97"/>
    </row>
    <row r="638" spans="6:9" ht="14.25" customHeight="1" x14ac:dyDescent="0.2">
      <c r="F638" s="94"/>
      <c r="H638" s="97"/>
      <c r="I638" s="97"/>
    </row>
    <row r="639" spans="6:9" ht="14.25" customHeight="1" x14ac:dyDescent="0.2">
      <c r="F639" s="94"/>
      <c r="H639" s="97"/>
      <c r="I639" s="97"/>
    </row>
    <row r="640" spans="6:9" ht="14.25" customHeight="1" x14ac:dyDescent="0.2">
      <c r="F640" s="94"/>
      <c r="H640" s="97"/>
      <c r="I640" s="97"/>
    </row>
    <row r="641" spans="6:9" ht="14.25" customHeight="1" x14ac:dyDescent="0.2">
      <c r="F641" s="94"/>
      <c r="H641" s="97"/>
      <c r="I641" s="97"/>
    </row>
    <row r="642" spans="6:9" ht="14.25" customHeight="1" x14ac:dyDescent="0.2">
      <c r="F642" s="94"/>
      <c r="H642" s="97"/>
      <c r="I642" s="97"/>
    </row>
    <row r="643" spans="6:9" ht="14.25" customHeight="1" x14ac:dyDescent="0.2">
      <c r="F643" s="94"/>
      <c r="H643" s="97"/>
      <c r="I643" s="97"/>
    </row>
    <row r="644" spans="6:9" ht="14.25" customHeight="1" x14ac:dyDescent="0.2">
      <c r="F644" s="94"/>
      <c r="H644" s="97"/>
      <c r="I644" s="97"/>
    </row>
    <row r="645" spans="6:9" ht="14.25" customHeight="1" x14ac:dyDescent="0.2">
      <c r="F645" s="94"/>
      <c r="H645" s="97"/>
      <c r="I645" s="97"/>
    </row>
    <row r="646" spans="6:9" ht="14.25" customHeight="1" x14ac:dyDescent="0.2">
      <c r="F646" s="94"/>
      <c r="H646" s="97"/>
      <c r="I646" s="97"/>
    </row>
    <row r="647" spans="6:9" ht="14.25" customHeight="1" x14ac:dyDescent="0.2">
      <c r="F647" s="94"/>
      <c r="H647" s="97"/>
      <c r="I647" s="97"/>
    </row>
    <row r="648" spans="6:9" ht="14.25" customHeight="1" x14ac:dyDescent="0.2">
      <c r="F648" s="94"/>
      <c r="H648" s="97"/>
      <c r="I648" s="97"/>
    </row>
    <row r="649" spans="6:9" ht="14.25" customHeight="1" x14ac:dyDescent="0.2">
      <c r="F649" s="94"/>
      <c r="H649" s="97"/>
      <c r="I649" s="97"/>
    </row>
    <row r="650" spans="6:9" ht="14.25" customHeight="1" x14ac:dyDescent="0.2">
      <c r="F650" s="94"/>
      <c r="H650" s="97"/>
      <c r="I650" s="97"/>
    </row>
    <row r="651" spans="6:9" ht="14.25" customHeight="1" x14ac:dyDescent="0.2">
      <c r="F651" s="94"/>
      <c r="H651" s="97"/>
      <c r="I651" s="97"/>
    </row>
    <row r="652" spans="6:9" ht="14.25" customHeight="1" x14ac:dyDescent="0.2">
      <c r="F652" s="94"/>
      <c r="H652" s="97"/>
      <c r="I652" s="97"/>
    </row>
    <row r="653" spans="6:9" ht="14.25" customHeight="1" x14ac:dyDescent="0.2">
      <c r="F653" s="94"/>
      <c r="H653" s="97"/>
      <c r="I653" s="97"/>
    </row>
    <row r="654" spans="6:9" ht="14.25" customHeight="1" x14ac:dyDescent="0.2">
      <c r="F654" s="94"/>
      <c r="H654" s="97"/>
      <c r="I654" s="97"/>
    </row>
    <row r="655" spans="6:9" ht="14.25" customHeight="1" x14ac:dyDescent="0.2">
      <c r="F655" s="94"/>
      <c r="H655" s="97"/>
      <c r="I655" s="97"/>
    </row>
    <row r="656" spans="6:9" ht="14.25" customHeight="1" x14ac:dyDescent="0.2">
      <c r="F656" s="94"/>
      <c r="H656" s="97"/>
      <c r="I656" s="97"/>
    </row>
    <row r="657" spans="6:9" ht="14.25" customHeight="1" x14ac:dyDescent="0.2">
      <c r="F657" s="94"/>
      <c r="H657" s="97"/>
      <c r="I657" s="97"/>
    </row>
    <row r="658" spans="6:9" ht="14.25" customHeight="1" x14ac:dyDescent="0.2">
      <c r="F658" s="94"/>
      <c r="H658" s="97"/>
      <c r="I658" s="97"/>
    </row>
    <row r="659" spans="6:9" ht="14.25" customHeight="1" x14ac:dyDescent="0.2">
      <c r="F659" s="94"/>
      <c r="H659" s="97"/>
      <c r="I659" s="97"/>
    </row>
    <row r="660" spans="6:9" ht="14.25" customHeight="1" x14ac:dyDescent="0.2">
      <c r="F660" s="94"/>
      <c r="H660" s="97"/>
      <c r="I660" s="97"/>
    </row>
    <row r="661" spans="6:9" ht="14.25" customHeight="1" x14ac:dyDescent="0.2">
      <c r="F661" s="94"/>
      <c r="H661" s="97"/>
      <c r="I661" s="97"/>
    </row>
    <row r="662" spans="6:9" ht="14.25" customHeight="1" x14ac:dyDescent="0.2">
      <c r="F662" s="94"/>
      <c r="H662" s="97"/>
      <c r="I662" s="97"/>
    </row>
    <row r="663" spans="6:9" ht="14.25" customHeight="1" x14ac:dyDescent="0.2">
      <c r="F663" s="94"/>
      <c r="H663" s="97"/>
      <c r="I663" s="97"/>
    </row>
    <row r="664" spans="6:9" ht="14.25" customHeight="1" x14ac:dyDescent="0.2">
      <c r="F664" s="94"/>
      <c r="H664" s="97"/>
      <c r="I664" s="97"/>
    </row>
    <row r="665" spans="6:9" ht="14.25" customHeight="1" x14ac:dyDescent="0.2">
      <c r="F665" s="94"/>
      <c r="H665" s="97"/>
      <c r="I665" s="97"/>
    </row>
    <row r="666" spans="6:9" ht="14.25" customHeight="1" x14ac:dyDescent="0.2">
      <c r="F666" s="94"/>
      <c r="H666" s="97"/>
      <c r="I666" s="97"/>
    </row>
    <row r="667" spans="6:9" ht="14.25" customHeight="1" x14ac:dyDescent="0.2">
      <c r="F667" s="94"/>
      <c r="H667" s="97"/>
      <c r="I667" s="97"/>
    </row>
    <row r="668" spans="6:9" ht="14.25" customHeight="1" x14ac:dyDescent="0.2">
      <c r="F668" s="94"/>
      <c r="H668" s="97"/>
      <c r="I668" s="97"/>
    </row>
    <row r="669" spans="6:9" ht="14.25" customHeight="1" x14ac:dyDescent="0.2">
      <c r="F669" s="94"/>
      <c r="H669" s="97"/>
      <c r="I669" s="97"/>
    </row>
    <row r="670" spans="6:9" ht="14.25" customHeight="1" x14ac:dyDescent="0.2">
      <c r="F670" s="94"/>
      <c r="H670" s="97"/>
      <c r="I670" s="97"/>
    </row>
    <row r="671" spans="6:9" ht="14.25" customHeight="1" x14ac:dyDescent="0.2">
      <c r="F671" s="94"/>
      <c r="H671" s="97"/>
      <c r="I671" s="97"/>
    </row>
    <row r="672" spans="6:9" ht="14.25" customHeight="1" x14ac:dyDescent="0.2">
      <c r="F672" s="94"/>
      <c r="H672" s="97"/>
      <c r="I672" s="97"/>
    </row>
    <row r="673" spans="6:9" ht="14.25" customHeight="1" x14ac:dyDescent="0.2">
      <c r="F673" s="94"/>
      <c r="H673" s="97"/>
      <c r="I673" s="97"/>
    </row>
    <row r="674" spans="6:9" ht="14.25" customHeight="1" x14ac:dyDescent="0.2">
      <c r="F674" s="94"/>
      <c r="H674" s="97"/>
      <c r="I674" s="97"/>
    </row>
    <row r="675" spans="6:9" ht="14.25" customHeight="1" x14ac:dyDescent="0.2">
      <c r="F675" s="94"/>
      <c r="H675" s="97"/>
      <c r="I675" s="97"/>
    </row>
    <row r="676" spans="6:9" ht="14.25" customHeight="1" x14ac:dyDescent="0.2">
      <c r="F676" s="94"/>
      <c r="H676" s="97"/>
      <c r="I676" s="97"/>
    </row>
    <row r="677" spans="6:9" ht="14.25" customHeight="1" x14ac:dyDescent="0.2">
      <c r="F677" s="94"/>
      <c r="H677" s="97"/>
      <c r="I677" s="97"/>
    </row>
    <row r="678" spans="6:9" ht="14.25" customHeight="1" x14ac:dyDescent="0.2">
      <c r="F678" s="94"/>
      <c r="H678" s="97"/>
      <c r="I678" s="97"/>
    </row>
    <row r="679" spans="6:9" ht="14.25" customHeight="1" x14ac:dyDescent="0.2">
      <c r="F679" s="94"/>
      <c r="H679" s="97"/>
      <c r="I679" s="97"/>
    </row>
    <row r="680" spans="6:9" ht="14.25" customHeight="1" x14ac:dyDescent="0.2">
      <c r="F680" s="94"/>
      <c r="H680" s="97"/>
      <c r="I680" s="97"/>
    </row>
    <row r="681" spans="6:9" ht="14.25" customHeight="1" x14ac:dyDescent="0.2">
      <c r="F681" s="94"/>
      <c r="H681" s="97"/>
      <c r="I681" s="97"/>
    </row>
    <row r="682" spans="6:9" ht="14.25" customHeight="1" x14ac:dyDescent="0.2">
      <c r="F682" s="94"/>
      <c r="H682" s="97"/>
      <c r="I682" s="97"/>
    </row>
    <row r="683" spans="6:9" ht="14.25" customHeight="1" x14ac:dyDescent="0.2">
      <c r="F683" s="94"/>
      <c r="H683" s="97"/>
      <c r="I683" s="97"/>
    </row>
    <row r="684" spans="6:9" ht="14.25" customHeight="1" x14ac:dyDescent="0.2">
      <c r="F684" s="94"/>
      <c r="H684" s="97"/>
      <c r="I684" s="97"/>
    </row>
    <row r="685" spans="6:9" ht="14.25" customHeight="1" x14ac:dyDescent="0.2">
      <c r="F685" s="94"/>
      <c r="H685" s="97"/>
      <c r="I685" s="97"/>
    </row>
    <row r="686" spans="6:9" ht="14.25" customHeight="1" x14ac:dyDescent="0.2">
      <c r="F686" s="94"/>
      <c r="H686" s="97"/>
      <c r="I686" s="97"/>
    </row>
    <row r="687" spans="6:9" ht="14.25" customHeight="1" x14ac:dyDescent="0.2">
      <c r="F687" s="94"/>
      <c r="H687" s="97"/>
      <c r="I687" s="97"/>
    </row>
    <row r="688" spans="6:9" ht="14.25" customHeight="1" x14ac:dyDescent="0.2">
      <c r="F688" s="94"/>
      <c r="H688" s="97"/>
      <c r="I688" s="97"/>
    </row>
    <row r="689" spans="6:9" ht="14.25" customHeight="1" x14ac:dyDescent="0.2">
      <c r="F689" s="94"/>
      <c r="H689" s="97"/>
      <c r="I689" s="97"/>
    </row>
    <row r="690" spans="6:9" ht="14.25" customHeight="1" x14ac:dyDescent="0.2">
      <c r="F690" s="94"/>
      <c r="H690" s="97"/>
      <c r="I690" s="97"/>
    </row>
    <row r="691" spans="6:9" ht="14.25" customHeight="1" x14ac:dyDescent="0.2">
      <c r="F691" s="94"/>
      <c r="H691" s="97"/>
      <c r="I691" s="97"/>
    </row>
    <row r="692" spans="6:9" ht="14.25" customHeight="1" x14ac:dyDescent="0.2">
      <c r="F692" s="94"/>
      <c r="H692" s="97"/>
      <c r="I692" s="97"/>
    </row>
    <row r="693" spans="6:9" ht="14.25" customHeight="1" x14ac:dyDescent="0.2">
      <c r="F693" s="94"/>
      <c r="H693" s="97"/>
      <c r="I693" s="97"/>
    </row>
    <row r="694" spans="6:9" ht="14.25" customHeight="1" x14ac:dyDescent="0.2">
      <c r="F694" s="94"/>
      <c r="H694" s="97"/>
      <c r="I694" s="97"/>
    </row>
    <row r="695" spans="6:9" ht="14.25" customHeight="1" x14ac:dyDescent="0.2">
      <c r="F695" s="94"/>
      <c r="H695" s="97"/>
      <c r="I695" s="97"/>
    </row>
    <row r="696" spans="6:9" ht="14.25" customHeight="1" x14ac:dyDescent="0.2">
      <c r="F696" s="94"/>
      <c r="H696" s="97"/>
      <c r="I696" s="97"/>
    </row>
    <row r="697" spans="6:9" ht="14.25" customHeight="1" x14ac:dyDescent="0.2">
      <c r="F697" s="94"/>
      <c r="H697" s="97"/>
      <c r="I697" s="97"/>
    </row>
    <row r="698" spans="6:9" ht="14.25" customHeight="1" x14ac:dyDescent="0.2">
      <c r="F698" s="94"/>
      <c r="H698" s="97"/>
      <c r="I698" s="97"/>
    </row>
    <row r="699" spans="6:9" ht="14.25" customHeight="1" x14ac:dyDescent="0.2">
      <c r="F699" s="94"/>
      <c r="H699" s="97"/>
      <c r="I699" s="97"/>
    </row>
    <row r="700" spans="6:9" ht="14.25" customHeight="1" x14ac:dyDescent="0.2">
      <c r="F700" s="94"/>
      <c r="H700" s="97"/>
      <c r="I700" s="97"/>
    </row>
    <row r="701" spans="6:9" ht="14.25" customHeight="1" x14ac:dyDescent="0.2">
      <c r="F701" s="94"/>
      <c r="H701" s="97"/>
      <c r="I701" s="97"/>
    </row>
    <row r="702" spans="6:9" ht="14.25" customHeight="1" x14ac:dyDescent="0.2">
      <c r="F702" s="94"/>
      <c r="H702" s="97"/>
      <c r="I702" s="97"/>
    </row>
    <row r="703" spans="6:9" ht="14.25" customHeight="1" x14ac:dyDescent="0.2">
      <c r="F703" s="94"/>
      <c r="H703" s="97"/>
      <c r="I703" s="97"/>
    </row>
    <row r="704" spans="6:9" ht="14.25" customHeight="1" x14ac:dyDescent="0.2">
      <c r="F704" s="94"/>
      <c r="H704" s="97"/>
      <c r="I704" s="97"/>
    </row>
    <row r="705" spans="6:9" ht="14.25" customHeight="1" x14ac:dyDescent="0.2">
      <c r="F705" s="94"/>
      <c r="H705" s="97"/>
      <c r="I705" s="97"/>
    </row>
    <row r="706" spans="6:9" ht="14.25" customHeight="1" x14ac:dyDescent="0.2">
      <c r="F706" s="94"/>
      <c r="H706" s="97"/>
      <c r="I706" s="97"/>
    </row>
    <row r="707" spans="6:9" ht="14.25" customHeight="1" x14ac:dyDescent="0.2">
      <c r="F707" s="94"/>
      <c r="H707" s="97"/>
      <c r="I707" s="97"/>
    </row>
    <row r="708" spans="6:9" ht="14.25" customHeight="1" x14ac:dyDescent="0.2">
      <c r="F708" s="94"/>
      <c r="H708" s="97"/>
      <c r="I708" s="97"/>
    </row>
    <row r="709" spans="6:9" ht="14.25" customHeight="1" x14ac:dyDescent="0.2">
      <c r="F709" s="94"/>
      <c r="H709" s="97"/>
      <c r="I709" s="97"/>
    </row>
    <row r="710" spans="6:9" ht="14.25" customHeight="1" x14ac:dyDescent="0.2">
      <c r="F710" s="94"/>
      <c r="H710" s="97"/>
      <c r="I710" s="97"/>
    </row>
    <row r="711" spans="6:9" ht="14.25" customHeight="1" x14ac:dyDescent="0.2">
      <c r="F711" s="94"/>
      <c r="H711" s="97"/>
      <c r="I711" s="97"/>
    </row>
    <row r="712" spans="6:9" ht="14.25" customHeight="1" x14ac:dyDescent="0.2">
      <c r="F712" s="94"/>
      <c r="H712" s="97"/>
      <c r="I712" s="97"/>
    </row>
    <row r="713" spans="6:9" ht="14.25" customHeight="1" x14ac:dyDescent="0.2">
      <c r="F713" s="94"/>
      <c r="H713" s="97"/>
      <c r="I713" s="97"/>
    </row>
    <row r="714" spans="6:9" ht="14.25" customHeight="1" x14ac:dyDescent="0.2">
      <c r="F714" s="94"/>
      <c r="H714" s="97"/>
      <c r="I714" s="97"/>
    </row>
    <row r="715" spans="6:9" ht="14.25" customHeight="1" x14ac:dyDescent="0.2">
      <c r="F715" s="94"/>
      <c r="H715" s="97"/>
      <c r="I715" s="97"/>
    </row>
    <row r="716" spans="6:9" ht="14.25" customHeight="1" x14ac:dyDescent="0.2">
      <c r="F716" s="94"/>
      <c r="H716" s="97"/>
      <c r="I716" s="97"/>
    </row>
    <row r="717" spans="6:9" ht="14.25" customHeight="1" x14ac:dyDescent="0.2">
      <c r="F717" s="94"/>
      <c r="H717" s="97"/>
      <c r="I717" s="97"/>
    </row>
    <row r="718" spans="6:9" ht="14.25" customHeight="1" x14ac:dyDescent="0.2">
      <c r="F718" s="94"/>
      <c r="H718" s="97"/>
      <c r="I718" s="97"/>
    </row>
    <row r="719" spans="6:9" ht="14.25" customHeight="1" x14ac:dyDescent="0.2">
      <c r="F719" s="94"/>
      <c r="H719" s="97"/>
      <c r="I719" s="97"/>
    </row>
    <row r="720" spans="6:9" ht="14.25" customHeight="1" x14ac:dyDescent="0.2">
      <c r="F720" s="94"/>
      <c r="H720" s="97"/>
      <c r="I720" s="97"/>
    </row>
    <row r="721" spans="6:9" ht="14.25" customHeight="1" x14ac:dyDescent="0.2">
      <c r="F721" s="94"/>
      <c r="H721" s="97"/>
      <c r="I721" s="97"/>
    </row>
    <row r="722" spans="6:9" ht="14.25" customHeight="1" x14ac:dyDescent="0.2">
      <c r="F722" s="94"/>
      <c r="H722" s="97"/>
      <c r="I722" s="97"/>
    </row>
    <row r="723" spans="6:9" ht="14.25" customHeight="1" x14ac:dyDescent="0.2">
      <c r="F723" s="94"/>
      <c r="H723" s="97"/>
      <c r="I723" s="97"/>
    </row>
    <row r="724" spans="6:9" ht="14.25" customHeight="1" x14ac:dyDescent="0.2">
      <c r="F724" s="94"/>
      <c r="H724" s="97"/>
      <c r="I724" s="97"/>
    </row>
    <row r="725" spans="6:9" ht="14.25" customHeight="1" x14ac:dyDescent="0.2">
      <c r="F725" s="94"/>
      <c r="H725" s="97"/>
      <c r="I725" s="97"/>
    </row>
    <row r="726" spans="6:9" ht="14.25" customHeight="1" x14ac:dyDescent="0.2">
      <c r="F726" s="94"/>
      <c r="H726" s="97"/>
      <c r="I726" s="97"/>
    </row>
    <row r="727" spans="6:9" ht="14.25" customHeight="1" x14ac:dyDescent="0.2">
      <c r="F727" s="94"/>
      <c r="H727" s="97"/>
      <c r="I727" s="97"/>
    </row>
    <row r="728" spans="6:9" ht="14.25" customHeight="1" x14ac:dyDescent="0.2">
      <c r="F728" s="94"/>
      <c r="H728" s="97"/>
      <c r="I728" s="97"/>
    </row>
    <row r="729" spans="6:9" ht="14.25" customHeight="1" x14ac:dyDescent="0.2">
      <c r="F729" s="94"/>
      <c r="H729" s="97"/>
      <c r="I729" s="97"/>
    </row>
    <row r="730" spans="6:9" ht="14.25" customHeight="1" x14ac:dyDescent="0.2">
      <c r="F730" s="94"/>
      <c r="H730" s="97"/>
      <c r="I730" s="97"/>
    </row>
    <row r="731" spans="6:9" ht="14.25" customHeight="1" x14ac:dyDescent="0.2">
      <c r="F731" s="94"/>
      <c r="H731" s="97"/>
      <c r="I731" s="97"/>
    </row>
    <row r="732" spans="6:9" ht="14.25" customHeight="1" x14ac:dyDescent="0.2">
      <c r="F732" s="94"/>
      <c r="H732" s="97"/>
      <c r="I732" s="97"/>
    </row>
    <row r="733" spans="6:9" ht="14.25" customHeight="1" x14ac:dyDescent="0.2">
      <c r="F733" s="94"/>
      <c r="H733" s="97"/>
      <c r="I733" s="97"/>
    </row>
    <row r="734" spans="6:9" ht="14.25" customHeight="1" x14ac:dyDescent="0.2">
      <c r="F734" s="94"/>
      <c r="H734" s="97"/>
      <c r="I734" s="97"/>
    </row>
    <row r="735" spans="6:9" ht="14.25" customHeight="1" x14ac:dyDescent="0.2">
      <c r="F735" s="94"/>
      <c r="H735" s="97"/>
      <c r="I735" s="97"/>
    </row>
    <row r="736" spans="6:9" ht="14.25" customHeight="1" x14ac:dyDescent="0.2">
      <c r="F736" s="94"/>
      <c r="H736" s="97"/>
      <c r="I736" s="97"/>
    </row>
    <row r="737" spans="6:9" ht="14.25" customHeight="1" x14ac:dyDescent="0.2">
      <c r="F737" s="94"/>
      <c r="H737" s="97"/>
      <c r="I737" s="97"/>
    </row>
    <row r="738" spans="6:9" ht="14.25" customHeight="1" x14ac:dyDescent="0.2">
      <c r="F738" s="94"/>
      <c r="H738" s="97"/>
      <c r="I738" s="97"/>
    </row>
    <row r="739" spans="6:9" ht="14.25" customHeight="1" x14ac:dyDescent="0.2">
      <c r="F739" s="94"/>
      <c r="H739" s="97"/>
      <c r="I739" s="97"/>
    </row>
    <row r="740" spans="6:9" ht="14.25" customHeight="1" x14ac:dyDescent="0.2">
      <c r="F740" s="94"/>
      <c r="H740" s="97"/>
      <c r="I740" s="97"/>
    </row>
    <row r="741" spans="6:9" ht="14.25" customHeight="1" x14ac:dyDescent="0.2">
      <c r="F741" s="94"/>
      <c r="H741" s="97"/>
      <c r="I741" s="97"/>
    </row>
    <row r="742" spans="6:9" ht="14.25" customHeight="1" x14ac:dyDescent="0.2">
      <c r="F742" s="94"/>
      <c r="H742" s="97"/>
      <c r="I742" s="97"/>
    </row>
    <row r="743" spans="6:9" ht="14.25" customHeight="1" x14ac:dyDescent="0.2">
      <c r="F743" s="94"/>
      <c r="H743" s="97"/>
      <c r="I743" s="97"/>
    </row>
    <row r="744" spans="6:9" ht="14.25" customHeight="1" x14ac:dyDescent="0.2">
      <c r="F744" s="94"/>
      <c r="H744" s="97"/>
      <c r="I744" s="97"/>
    </row>
    <row r="745" spans="6:9" ht="14.25" customHeight="1" x14ac:dyDescent="0.2">
      <c r="F745" s="94"/>
      <c r="H745" s="97"/>
      <c r="I745" s="97"/>
    </row>
    <row r="746" spans="6:9" ht="14.25" customHeight="1" x14ac:dyDescent="0.2">
      <c r="F746" s="94"/>
      <c r="H746" s="97"/>
      <c r="I746" s="97"/>
    </row>
    <row r="747" spans="6:9" ht="14.25" customHeight="1" x14ac:dyDescent="0.2">
      <c r="F747" s="94"/>
      <c r="H747" s="97"/>
      <c r="I747" s="97"/>
    </row>
    <row r="748" spans="6:9" ht="14.25" customHeight="1" x14ac:dyDescent="0.2">
      <c r="F748" s="94"/>
      <c r="H748" s="97"/>
      <c r="I748" s="97"/>
    </row>
    <row r="749" spans="6:9" ht="14.25" customHeight="1" x14ac:dyDescent="0.2">
      <c r="F749" s="94"/>
      <c r="H749" s="97"/>
      <c r="I749" s="97"/>
    </row>
    <row r="750" spans="6:9" ht="14.25" customHeight="1" x14ac:dyDescent="0.2">
      <c r="F750" s="94"/>
      <c r="H750" s="97"/>
      <c r="I750" s="97"/>
    </row>
    <row r="751" spans="6:9" ht="14.25" customHeight="1" x14ac:dyDescent="0.2">
      <c r="F751" s="94"/>
      <c r="H751" s="97"/>
      <c r="I751" s="97"/>
    </row>
    <row r="752" spans="6:9" ht="14.25" customHeight="1" x14ac:dyDescent="0.2">
      <c r="F752" s="94"/>
      <c r="H752" s="97"/>
      <c r="I752" s="97"/>
    </row>
    <row r="753" spans="6:9" ht="14.25" customHeight="1" x14ac:dyDescent="0.2">
      <c r="F753" s="94"/>
      <c r="H753" s="97"/>
      <c r="I753" s="97"/>
    </row>
    <row r="754" spans="6:9" ht="14.25" customHeight="1" x14ac:dyDescent="0.2">
      <c r="F754" s="94"/>
      <c r="H754" s="97"/>
      <c r="I754" s="97"/>
    </row>
    <row r="755" spans="6:9" ht="14.25" customHeight="1" x14ac:dyDescent="0.2">
      <c r="F755" s="94"/>
      <c r="H755" s="97"/>
      <c r="I755" s="97"/>
    </row>
    <row r="756" spans="6:9" ht="14.25" customHeight="1" x14ac:dyDescent="0.2">
      <c r="F756" s="94"/>
      <c r="H756" s="97"/>
      <c r="I756" s="97"/>
    </row>
    <row r="757" spans="6:9" ht="14.25" customHeight="1" x14ac:dyDescent="0.2">
      <c r="F757" s="94"/>
      <c r="H757" s="97"/>
      <c r="I757" s="97"/>
    </row>
    <row r="758" spans="6:9" ht="14.25" customHeight="1" x14ac:dyDescent="0.2">
      <c r="F758" s="94"/>
      <c r="H758" s="97"/>
      <c r="I758" s="97"/>
    </row>
    <row r="759" spans="6:9" ht="14.25" customHeight="1" x14ac:dyDescent="0.2">
      <c r="F759" s="94"/>
      <c r="H759" s="97"/>
      <c r="I759" s="97"/>
    </row>
    <row r="760" spans="6:9" ht="14.25" customHeight="1" x14ac:dyDescent="0.2">
      <c r="F760" s="94"/>
      <c r="H760" s="97"/>
      <c r="I760" s="97"/>
    </row>
    <row r="761" spans="6:9" ht="14.25" customHeight="1" x14ac:dyDescent="0.2">
      <c r="F761" s="94"/>
      <c r="H761" s="97"/>
      <c r="I761" s="97"/>
    </row>
    <row r="762" spans="6:9" ht="14.25" customHeight="1" x14ac:dyDescent="0.2">
      <c r="F762" s="94"/>
      <c r="H762" s="97"/>
      <c r="I762" s="97"/>
    </row>
    <row r="763" spans="6:9" ht="14.25" customHeight="1" x14ac:dyDescent="0.2">
      <c r="F763" s="94"/>
      <c r="H763" s="97"/>
      <c r="I763" s="97"/>
    </row>
    <row r="764" spans="6:9" ht="14.25" customHeight="1" x14ac:dyDescent="0.2">
      <c r="F764" s="94"/>
      <c r="H764" s="97"/>
      <c r="I764" s="97"/>
    </row>
    <row r="765" spans="6:9" ht="14.25" customHeight="1" x14ac:dyDescent="0.2">
      <c r="F765" s="94"/>
      <c r="H765" s="97"/>
      <c r="I765" s="97"/>
    </row>
    <row r="766" spans="6:9" ht="14.25" customHeight="1" x14ac:dyDescent="0.2">
      <c r="F766" s="94"/>
      <c r="H766" s="97"/>
      <c r="I766" s="97"/>
    </row>
    <row r="767" spans="6:9" ht="14.25" customHeight="1" x14ac:dyDescent="0.2">
      <c r="F767" s="94"/>
      <c r="H767" s="97"/>
      <c r="I767" s="97"/>
    </row>
    <row r="768" spans="6:9" ht="14.25" customHeight="1" x14ac:dyDescent="0.2">
      <c r="F768" s="94"/>
      <c r="H768" s="97"/>
      <c r="I768" s="97"/>
    </row>
    <row r="769" spans="6:9" ht="14.25" customHeight="1" x14ac:dyDescent="0.2">
      <c r="F769" s="94"/>
      <c r="H769" s="97"/>
      <c r="I769" s="97"/>
    </row>
    <row r="770" spans="6:9" ht="14.25" customHeight="1" x14ac:dyDescent="0.2">
      <c r="F770" s="94"/>
      <c r="H770" s="97"/>
      <c r="I770" s="97"/>
    </row>
    <row r="771" spans="6:9" ht="14.25" customHeight="1" x14ac:dyDescent="0.2">
      <c r="F771" s="94"/>
      <c r="H771" s="97"/>
      <c r="I771" s="97"/>
    </row>
    <row r="772" spans="6:9" ht="14.25" customHeight="1" x14ac:dyDescent="0.2">
      <c r="F772" s="94"/>
      <c r="H772" s="97"/>
      <c r="I772" s="97"/>
    </row>
    <row r="773" spans="6:9" ht="14.25" customHeight="1" x14ac:dyDescent="0.2">
      <c r="F773" s="94"/>
      <c r="H773" s="97"/>
      <c r="I773" s="97"/>
    </row>
    <row r="774" spans="6:9" ht="14.25" customHeight="1" x14ac:dyDescent="0.2">
      <c r="F774" s="94"/>
      <c r="H774" s="97"/>
      <c r="I774" s="97"/>
    </row>
    <row r="775" spans="6:9" ht="14.25" customHeight="1" x14ac:dyDescent="0.2">
      <c r="F775" s="94"/>
      <c r="H775" s="97"/>
      <c r="I775" s="97"/>
    </row>
    <row r="776" spans="6:9" ht="14.25" customHeight="1" x14ac:dyDescent="0.2">
      <c r="F776" s="94"/>
      <c r="H776" s="97"/>
      <c r="I776" s="97"/>
    </row>
    <row r="777" spans="6:9" ht="14.25" customHeight="1" x14ac:dyDescent="0.2">
      <c r="F777" s="94"/>
      <c r="H777" s="97"/>
      <c r="I777" s="97"/>
    </row>
    <row r="778" spans="6:9" ht="14.25" customHeight="1" x14ac:dyDescent="0.2">
      <c r="F778" s="94"/>
      <c r="H778" s="97"/>
      <c r="I778" s="97"/>
    </row>
    <row r="779" spans="6:9" ht="14.25" customHeight="1" x14ac:dyDescent="0.2">
      <c r="F779" s="94"/>
      <c r="H779" s="97"/>
      <c r="I779" s="97"/>
    </row>
    <row r="780" spans="6:9" ht="14.25" customHeight="1" x14ac:dyDescent="0.2">
      <c r="F780" s="94"/>
      <c r="H780" s="97"/>
      <c r="I780" s="97"/>
    </row>
    <row r="781" spans="6:9" ht="14.25" customHeight="1" x14ac:dyDescent="0.2">
      <c r="F781" s="94"/>
      <c r="H781" s="97"/>
      <c r="I781" s="97"/>
    </row>
    <row r="782" spans="6:9" ht="14.25" customHeight="1" x14ac:dyDescent="0.2">
      <c r="F782" s="94"/>
      <c r="H782" s="97"/>
      <c r="I782" s="97"/>
    </row>
    <row r="783" spans="6:9" ht="14.25" customHeight="1" x14ac:dyDescent="0.2">
      <c r="F783" s="94"/>
      <c r="H783" s="97"/>
      <c r="I783" s="97"/>
    </row>
    <row r="784" spans="6:9" ht="14.25" customHeight="1" x14ac:dyDescent="0.2">
      <c r="F784" s="94"/>
      <c r="H784" s="97"/>
      <c r="I784" s="97"/>
    </row>
    <row r="785" spans="6:9" ht="14.25" customHeight="1" x14ac:dyDescent="0.2">
      <c r="F785" s="94"/>
      <c r="H785" s="97"/>
      <c r="I785" s="97"/>
    </row>
    <row r="786" spans="6:9" ht="14.25" customHeight="1" x14ac:dyDescent="0.2">
      <c r="F786" s="94"/>
      <c r="H786" s="97"/>
      <c r="I786" s="97"/>
    </row>
    <row r="787" spans="6:9" ht="14.25" customHeight="1" x14ac:dyDescent="0.2">
      <c r="F787" s="94"/>
      <c r="H787" s="97"/>
      <c r="I787" s="97"/>
    </row>
    <row r="788" spans="6:9" ht="14.25" customHeight="1" x14ac:dyDescent="0.2">
      <c r="F788" s="94"/>
      <c r="H788" s="97"/>
      <c r="I788" s="97"/>
    </row>
    <row r="789" spans="6:9" ht="14.25" customHeight="1" x14ac:dyDescent="0.2">
      <c r="F789" s="94"/>
      <c r="H789" s="97"/>
      <c r="I789" s="97"/>
    </row>
    <row r="790" spans="6:9" ht="14.25" customHeight="1" x14ac:dyDescent="0.2">
      <c r="F790" s="94"/>
      <c r="H790" s="97"/>
      <c r="I790" s="97"/>
    </row>
    <row r="791" spans="6:9" ht="14.25" customHeight="1" x14ac:dyDescent="0.2">
      <c r="F791" s="94"/>
      <c r="H791" s="97"/>
      <c r="I791" s="97"/>
    </row>
    <row r="792" spans="6:9" ht="14.25" customHeight="1" x14ac:dyDescent="0.2">
      <c r="F792" s="94"/>
      <c r="H792" s="97"/>
      <c r="I792" s="97"/>
    </row>
    <row r="793" spans="6:9" ht="14.25" customHeight="1" x14ac:dyDescent="0.2">
      <c r="F793" s="94"/>
      <c r="H793" s="97"/>
      <c r="I793" s="97"/>
    </row>
    <row r="794" spans="6:9" ht="14.25" customHeight="1" x14ac:dyDescent="0.2">
      <c r="F794" s="94"/>
      <c r="H794" s="97"/>
      <c r="I794" s="97"/>
    </row>
    <row r="795" spans="6:9" ht="14.25" customHeight="1" x14ac:dyDescent="0.2">
      <c r="F795" s="94"/>
      <c r="H795" s="97"/>
      <c r="I795" s="97"/>
    </row>
    <row r="796" spans="6:9" ht="14.25" customHeight="1" x14ac:dyDescent="0.2">
      <c r="F796" s="94"/>
      <c r="H796" s="97"/>
      <c r="I796" s="97"/>
    </row>
    <row r="797" spans="6:9" ht="14.25" customHeight="1" x14ac:dyDescent="0.2">
      <c r="F797" s="94"/>
      <c r="H797" s="97"/>
      <c r="I797" s="97"/>
    </row>
    <row r="798" spans="6:9" ht="14.25" customHeight="1" x14ac:dyDescent="0.2">
      <c r="F798" s="94"/>
      <c r="H798" s="97"/>
      <c r="I798" s="97"/>
    </row>
    <row r="799" spans="6:9" ht="14.25" customHeight="1" x14ac:dyDescent="0.2">
      <c r="F799" s="94"/>
      <c r="H799" s="97"/>
      <c r="I799" s="97"/>
    </row>
    <row r="800" spans="6:9" ht="14.25" customHeight="1" x14ac:dyDescent="0.2">
      <c r="F800" s="94"/>
      <c r="H800" s="97"/>
      <c r="I800" s="97"/>
    </row>
    <row r="801" spans="6:9" ht="14.25" customHeight="1" x14ac:dyDescent="0.2">
      <c r="F801" s="94"/>
      <c r="H801" s="97"/>
      <c r="I801" s="97"/>
    </row>
    <row r="802" spans="6:9" ht="14.25" customHeight="1" x14ac:dyDescent="0.2">
      <c r="F802" s="94"/>
      <c r="H802" s="97"/>
      <c r="I802" s="97"/>
    </row>
    <row r="803" spans="6:9" ht="14.25" customHeight="1" x14ac:dyDescent="0.2">
      <c r="F803" s="94"/>
      <c r="H803" s="97"/>
      <c r="I803" s="97"/>
    </row>
    <row r="804" spans="6:9" ht="14.25" customHeight="1" x14ac:dyDescent="0.2">
      <c r="F804" s="94"/>
      <c r="H804" s="97"/>
      <c r="I804" s="97"/>
    </row>
    <row r="805" spans="6:9" ht="14.25" customHeight="1" x14ac:dyDescent="0.2">
      <c r="F805" s="94"/>
      <c r="H805" s="97"/>
      <c r="I805" s="97"/>
    </row>
    <row r="806" spans="6:9" ht="14.25" customHeight="1" x14ac:dyDescent="0.2">
      <c r="F806" s="94"/>
      <c r="H806" s="97"/>
      <c r="I806" s="97"/>
    </row>
    <row r="807" spans="6:9" ht="14.25" customHeight="1" x14ac:dyDescent="0.2">
      <c r="F807" s="94"/>
      <c r="H807" s="97"/>
      <c r="I807" s="97"/>
    </row>
    <row r="808" spans="6:9" ht="14.25" customHeight="1" x14ac:dyDescent="0.2">
      <c r="F808" s="94"/>
      <c r="H808" s="97"/>
      <c r="I808" s="97"/>
    </row>
    <row r="809" spans="6:9" ht="14.25" customHeight="1" x14ac:dyDescent="0.2">
      <c r="F809" s="94"/>
      <c r="H809" s="97"/>
      <c r="I809" s="97"/>
    </row>
    <row r="810" spans="6:9" ht="14.25" customHeight="1" x14ac:dyDescent="0.2">
      <c r="F810" s="94"/>
      <c r="H810" s="97"/>
      <c r="I810" s="97"/>
    </row>
    <row r="811" spans="6:9" ht="14.25" customHeight="1" x14ac:dyDescent="0.2">
      <c r="F811" s="94"/>
      <c r="H811" s="97"/>
      <c r="I811" s="97"/>
    </row>
    <row r="812" spans="6:9" ht="14.25" customHeight="1" x14ac:dyDescent="0.2">
      <c r="F812" s="94"/>
      <c r="H812" s="97"/>
      <c r="I812" s="97"/>
    </row>
    <row r="813" spans="6:9" ht="14.25" customHeight="1" x14ac:dyDescent="0.2">
      <c r="F813" s="94"/>
      <c r="H813" s="97"/>
      <c r="I813" s="97"/>
    </row>
    <row r="814" spans="6:9" ht="14.25" customHeight="1" x14ac:dyDescent="0.2">
      <c r="F814" s="94"/>
      <c r="H814" s="97"/>
      <c r="I814" s="97"/>
    </row>
    <row r="815" spans="6:9" ht="14.25" customHeight="1" x14ac:dyDescent="0.2">
      <c r="F815" s="94"/>
      <c r="H815" s="97"/>
      <c r="I815" s="97"/>
    </row>
    <row r="816" spans="6:9" ht="14.25" customHeight="1" x14ac:dyDescent="0.2">
      <c r="F816" s="94"/>
      <c r="H816" s="97"/>
      <c r="I816" s="97"/>
    </row>
    <row r="817" spans="6:9" ht="14.25" customHeight="1" x14ac:dyDescent="0.2">
      <c r="F817" s="94"/>
      <c r="H817" s="97"/>
      <c r="I817" s="97"/>
    </row>
    <row r="818" spans="6:9" ht="14.25" customHeight="1" x14ac:dyDescent="0.2">
      <c r="F818" s="94"/>
      <c r="H818" s="97"/>
      <c r="I818" s="97"/>
    </row>
    <row r="819" spans="6:9" ht="14.25" customHeight="1" x14ac:dyDescent="0.2">
      <c r="F819" s="94"/>
      <c r="H819" s="97"/>
      <c r="I819" s="97"/>
    </row>
    <row r="820" spans="6:9" ht="14.25" customHeight="1" x14ac:dyDescent="0.2">
      <c r="F820" s="94"/>
      <c r="H820" s="97"/>
      <c r="I820" s="97"/>
    </row>
    <row r="821" spans="6:9" ht="14.25" customHeight="1" x14ac:dyDescent="0.2">
      <c r="F821" s="94"/>
      <c r="H821" s="97"/>
      <c r="I821" s="97"/>
    </row>
    <row r="822" spans="6:9" ht="14.25" customHeight="1" x14ac:dyDescent="0.2">
      <c r="F822" s="94"/>
      <c r="H822" s="97"/>
      <c r="I822" s="97"/>
    </row>
    <row r="823" spans="6:9" ht="14.25" customHeight="1" x14ac:dyDescent="0.2">
      <c r="F823" s="94"/>
      <c r="H823" s="97"/>
      <c r="I823" s="97"/>
    </row>
    <row r="824" spans="6:9" ht="14.25" customHeight="1" x14ac:dyDescent="0.2">
      <c r="F824" s="94"/>
      <c r="H824" s="97"/>
      <c r="I824" s="97"/>
    </row>
    <row r="825" spans="6:9" ht="14.25" customHeight="1" x14ac:dyDescent="0.2">
      <c r="F825" s="94"/>
      <c r="H825" s="97"/>
      <c r="I825" s="97"/>
    </row>
    <row r="826" spans="6:9" ht="14.25" customHeight="1" x14ac:dyDescent="0.2">
      <c r="F826" s="94"/>
      <c r="H826" s="97"/>
      <c r="I826" s="97"/>
    </row>
    <row r="827" spans="6:9" ht="14.25" customHeight="1" x14ac:dyDescent="0.2">
      <c r="F827" s="94"/>
      <c r="H827" s="97"/>
      <c r="I827" s="97"/>
    </row>
    <row r="828" spans="6:9" ht="14.25" customHeight="1" x14ac:dyDescent="0.2">
      <c r="F828" s="94"/>
      <c r="H828" s="97"/>
      <c r="I828" s="97"/>
    </row>
    <row r="829" spans="6:9" ht="14.25" customHeight="1" x14ac:dyDescent="0.2">
      <c r="F829" s="94"/>
      <c r="H829" s="97"/>
      <c r="I829" s="97"/>
    </row>
    <row r="830" spans="6:9" ht="14.25" customHeight="1" x14ac:dyDescent="0.2">
      <c r="F830" s="94"/>
      <c r="H830" s="97"/>
      <c r="I830" s="97"/>
    </row>
    <row r="831" spans="6:9" ht="14.25" customHeight="1" x14ac:dyDescent="0.2">
      <c r="F831" s="94"/>
      <c r="H831" s="97"/>
      <c r="I831" s="97"/>
    </row>
    <row r="832" spans="6:9" ht="14.25" customHeight="1" x14ac:dyDescent="0.2">
      <c r="F832" s="94"/>
      <c r="H832" s="97"/>
      <c r="I832" s="97"/>
    </row>
    <row r="833" spans="6:9" ht="14.25" customHeight="1" x14ac:dyDescent="0.2">
      <c r="F833" s="94"/>
      <c r="H833" s="97"/>
      <c r="I833" s="97"/>
    </row>
    <row r="834" spans="6:9" ht="14.25" customHeight="1" x14ac:dyDescent="0.2">
      <c r="F834" s="94"/>
      <c r="H834" s="97"/>
      <c r="I834" s="97"/>
    </row>
    <row r="835" spans="6:9" ht="14.25" customHeight="1" x14ac:dyDescent="0.2">
      <c r="F835" s="94"/>
      <c r="H835" s="97"/>
      <c r="I835" s="97"/>
    </row>
    <row r="836" spans="6:9" ht="14.25" customHeight="1" x14ac:dyDescent="0.2">
      <c r="F836" s="94"/>
      <c r="H836" s="97"/>
      <c r="I836" s="97"/>
    </row>
    <row r="837" spans="6:9" ht="14.25" customHeight="1" x14ac:dyDescent="0.2">
      <c r="F837" s="94"/>
      <c r="H837" s="97"/>
      <c r="I837" s="97"/>
    </row>
    <row r="838" spans="6:9" ht="14.25" customHeight="1" x14ac:dyDescent="0.2">
      <c r="F838" s="94"/>
      <c r="H838" s="97"/>
      <c r="I838" s="97"/>
    </row>
    <row r="839" spans="6:9" ht="14.25" customHeight="1" x14ac:dyDescent="0.2">
      <c r="F839" s="94"/>
      <c r="H839" s="97"/>
      <c r="I839" s="97"/>
    </row>
    <row r="840" spans="6:9" ht="14.25" customHeight="1" x14ac:dyDescent="0.2">
      <c r="F840" s="94"/>
      <c r="H840" s="97"/>
      <c r="I840" s="97"/>
    </row>
    <row r="841" spans="6:9" ht="14.25" customHeight="1" x14ac:dyDescent="0.2">
      <c r="F841" s="94"/>
      <c r="H841" s="97"/>
      <c r="I841" s="97"/>
    </row>
    <row r="842" spans="6:9" ht="14.25" customHeight="1" x14ac:dyDescent="0.2">
      <c r="F842" s="94"/>
      <c r="H842" s="97"/>
      <c r="I842" s="97"/>
    </row>
    <row r="843" spans="6:9" ht="14.25" customHeight="1" x14ac:dyDescent="0.2">
      <c r="F843" s="94"/>
      <c r="H843" s="97"/>
      <c r="I843" s="97"/>
    </row>
    <row r="844" spans="6:9" ht="14.25" customHeight="1" x14ac:dyDescent="0.2">
      <c r="F844" s="94"/>
      <c r="H844" s="97"/>
      <c r="I844" s="97"/>
    </row>
    <row r="845" spans="6:9" ht="14.25" customHeight="1" x14ac:dyDescent="0.2">
      <c r="F845" s="94"/>
      <c r="H845" s="97"/>
      <c r="I845" s="97"/>
    </row>
    <row r="846" spans="6:9" ht="14.25" customHeight="1" x14ac:dyDescent="0.2">
      <c r="F846" s="94"/>
      <c r="H846" s="97"/>
      <c r="I846" s="97"/>
    </row>
    <row r="847" spans="6:9" ht="14.25" customHeight="1" x14ac:dyDescent="0.2">
      <c r="F847" s="94"/>
      <c r="H847" s="97"/>
      <c r="I847" s="97"/>
    </row>
    <row r="848" spans="6:9" ht="14.25" customHeight="1" x14ac:dyDescent="0.2">
      <c r="F848" s="94"/>
      <c r="H848" s="97"/>
      <c r="I848" s="97"/>
    </row>
    <row r="849" spans="6:9" ht="14.25" customHeight="1" x14ac:dyDescent="0.2">
      <c r="F849" s="94"/>
      <c r="H849" s="97"/>
      <c r="I849" s="97"/>
    </row>
    <row r="850" spans="6:9" ht="14.25" customHeight="1" x14ac:dyDescent="0.2">
      <c r="F850" s="94"/>
      <c r="H850" s="97"/>
      <c r="I850" s="97"/>
    </row>
    <row r="851" spans="6:9" ht="14.25" customHeight="1" x14ac:dyDescent="0.2">
      <c r="F851" s="94"/>
      <c r="H851" s="97"/>
      <c r="I851" s="97"/>
    </row>
    <row r="852" spans="6:9" ht="14.25" customHeight="1" x14ac:dyDescent="0.2">
      <c r="F852" s="94"/>
      <c r="H852" s="97"/>
      <c r="I852" s="97"/>
    </row>
    <row r="853" spans="6:9" ht="14.25" customHeight="1" x14ac:dyDescent="0.2">
      <c r="F853" s="94"/>
      <c r="H853" s="97"/>
      <c r="I853" s="97"/>
    </row>
    <row r="854" spans="6:9" ht="14.25" customHeight="1" x14ac:dyDescent="0.2">
      <c r="F854" s="94"/>
      <c r="H854" s="97"/>
      <c r="I854" s="97"/>
    </row>
    <row r="855" spans="6:9" ht="14.25" customHeight="1" x14ac:dyDescent="0.2">
      <c r="F855" s="94"/>
      <c r="H855" s="97"/>
      <c r="I855" s="97"/>
    </row>
    <row r="856" spans="6:9" ht="14.25" customHeight="1" x14ac:dyDescent="0.2">
      <c r="F856" s="94"/>
      <c r="H856" s="97"/>
      <c r="I856" s="97"/>
    </row>
    <row r="857" spans="6:9" ht="14.25" customHeight="1" x14ac:dyDescent="0.2">
      <c r="F857" s="94"/>
      <c r="H857" s="97"/>
      <c r="I857" s="97"/>
    </row>
    <row r="858" spans="6:9" ht="14.25" customHeight="1" x14ac:dyDescent="0.2">
      <c r="F858" s="94"/>
      <c r="H858" s="97"/>
      <c r="I858" s="97"/>
    </row>
    <row r="859" spans="6:9" ht="14.25" customHeight="1" x14ac:dyDescent="0.2">
      <c r="F859" s="94"/>
      <c r="H859" s="97"/>
      <c r="I859" s="97"/>
    </row>
    <row r="860" spans="6:9" ht="14.25" customHeight="1" x14ac:dyDescent="0.2">
      <c r="F860" s="94"/>
      <c r="H860" s="97"/>
      <c r="I860" s="97"/>
    </row>
    <row r="861" spans="6:9" ht="14.25" customHeight="1" x14ac:dyDescent="0.2">
      <c r="F861" s="94"/>
      <c r="H861" s="97"/>
      <c r="I861" s="97"/>
    </row>
    <row r="862" spans="6:9" ht="14.25" customHeight="1" x14ac:dyDescent="0.2">
      <c r="F862" s="94"/>
      <c r="H862" s="97"/>
      <c r="I862" s="97"/>
    </row>
    <row r="863" spans="6:9" ht="14.25" customHeight="1" x14ac:dyDescent="0.2">
      <c r="F863" s="94"/>
      <c r="H863" s="97"/>
      <c r="I863" s="97"/>
    </row>
    <row r="864" spans="6:9" ht="14.25" customHeight="1" x14ac:dyDescent="0.2">
      <c r="F864" s="94"/>
      <c r="H864" s="97"/>
      <c r="I864" s="97"/>
    </row>
    <row r="865" spans="6:9" ht="14.25" customHeight="1" x14ac:dyDescent="0.2">
      <c r="F865" s="94"/>
      <c r="H865" s="97"/>
      <c r="I865" s="97"/>
    </row>
    <row r="866" spans="6:9" ht="14.25" customHeight="1" x14ac:dyDescent="0.2">
      <c r="F866" s="94"/>
      <c r="H866" s="97"/>
      <c r="I866" s="97"/>
    </row>
    <row r="867" spans="6:9" ht="14.25" customHeight="1" x14ac:dyDescent="0.2">
      <c r="F867" s="94"/>
      <c r="H867" s="97"/>
      <c r="I867" s="97"/>
    </row>
    <row r="868" spans="6:9" ht="14.25" customHeight="1" x14ac:dyDescent="0.2">
      <c r="F868" s="94"/>
      <c r="H868" s="97"/>
      <c r="I868" s="97"/>
    </row>
    <row r="869" spans="6:9" ht="14.25" customHeight="1" x14ac:dyDescent="0.2">
      <c r="F869" s="94"/>
      <c r="H869" s="97"/>
      <c r="I869" s="97"/>
    </row>
    <row r="870" spans="6:9" ht="14.25" customHeight="1" x14ac:dyDescent="0.2">
      <c r="F870" s="94"/>
      <c r="H870" s="97"/>
      <c r="I870" s="97"/>
    </row>
    <row r="871" spans="6:9" ht="14.25" customHeight="1" x14ac:dyDescent="0.2">
      <c r="F871" s="94"/>
      <c r="H871" s="97"/>
      <c r="I871" s="97"/>
    </row>
    <row r="872" spans="6:9" ht="14.25" customHeight="1" x14ac:dyDescent="0.2">
      <c r="F872" s="94"/>
      <c r="H872" s="97"/>
      <c r="I872" s="97"/>
    </row>
    <row r="873" spans="6:9" ht="14.25" customHeight="1" x14ac:dyDescent="0.2">
      <c r="F873" s="94"/>
      <c r="H873" s="97"/>
      <c r="I873" s="97"/>
    </row>
    <row r="874" spans="6:9" ht="14.25" customHeight="1" x14ac:dyDescent="0.2">
      <c r="F874" s="94"/>
      <c r="H874" s="97"/>
      <c r="I874" s="97"/>
    </row>
    <row r="875" spans="6:9" ht="14.25" customHeight="1" x14ac:dyDescent="0.2">
      <c r="F875" s="94"/>
      <c r="H875" s="97"/>
      <c r="I875" s="97"/>
    </row>
    <row r="876" spans="6:9" ht="14.25" customHeight="1" x14ac:dyDescent="0.2">
      <c r="F876" s="94"/>
      <c r="H876" s="97"/>
      <c r="I876" s="97"/>
    </row>
    <row r="877" spans="6:9" ht="14.25" customHeight="1" x14ac:dyDescent="0.2">
      <c r="F877" s="94"/>
      <c r="H877" s="97"/>
      <c r="I877" s="97"/>
    </row>
    <row r="878" spans="6:9" ht="14.25" customHeight="1" x14ac:dyDescent="0.2">
      <c r="F878" s="94"/>
      <c r="H878" s="97"/>
      <c r="I878" s="97"/>
    </row>
    <row r="879" spans="6:9" ht="14.25" customHeight="1" x14ac:dyDescent="0.2">
      <c r="F879" s="94"/>
      <c r="H879" s="97"/>
      <c r="I879" s="97"/>
    </row>
    <row r="880" spans="6:9" ht="14.25" customHeight="1" x14ac:dyDescent="0.2">
      <c r="F880" s="94"/>
      <c r="H880" s="97"/>
      <c r="I880" s="97"/>
    </row>
    <row r="881" spans="6:9" ht="14.25" customHeight="1" x14ac:dyDescent="0.2">
      <c r="F881" s="94"/>
      <c r="H881" s="97"/>
      <c r="I881" s="97"/>
    </row>
    <row r="882" spans="6:9" ht="14.25" customHeight="1" x14ac:dyDescent="0.2">
      <c r="F882" s="94"/>
      <c r="H882" s="97"/>
      <c r="I882" s="97"/>
    </row>
    <row r="883" spans="6:9" ht="14.25" customHeight="1" x14ac:dyDescent="0.2">
      <c r="F883" s="94"/>
      <c r="H883" s="97"/>
      <c r="I883" s="97"/>
    </row>
    <row r="884" spans="6:9" ht="14.25" customHeight="1" x14ac:dyDescent="0.2">
      <c r="F884" s="94"/>
      <c r="H884" s="97"/>
      <c r="I884" s="97"/>
    </row>
    <row r="885" spans="6:9" ht="14.25" customHeight="1" x14ac:dyDescent="0.2">
      <c r="F885" s="94"/>
      <c r="H885" s="97"/>
      <c r="I885" s="97"/>
    </row>
    <row r="886" spans="6:9" ht="14.25" customHeight="1" x14ac:dyDescent="0.2">
      <c r="F886" s="94"/>
      <c r="H886" s="97"/>
      <c r="I886" s="97"/>
    </row>
    <row r="887" spans="6:9" ht="14.25" customHeight="1" x14ac:dyDescent="0.2">
      <c r="F887" s="94"/>
      <c r="H887" s="97"/>
      <c r="I887" s="97"/>
    </row>
    <row r="888" spans="6:9" ht="14.25" customHeight="1" x14ac:dyDescent="0.2">
      <c r="F888" s="94"/>
      <c r="H888" s="97"/>
      <c r="I888" s="97"/>
    </row>
    <row r="889" spans="6:9" ht="14.25" customHeight="1" x14ac:dyDescent="0.2">
      <c r="F889" s="94"/>
      <c r="H889" s="97"/>
      <c r="I889" s="97"/>
    </row>
    <row r="890" spans="6:9" ht="14.25" customHeight="1" x14ac:dyDescent="0.2">
      <c r="F890" s="94"/>
      <c r="H890" s="97"/>
      <c r="I890" s="97"/>
    </row>
    <row r="891" spans="6:9" ht="14.25" customHeight="1" x14ac:dyDescent="0.2">
      <c r="F891" s="94"/>
      <c r="H891" s="97"/>
      <c r="I891" s="97"/>
    </row>
    <row r="892" spans="6:9" ht="14.25" customHeight="1" x14ac:dyDescent="0.2">
      <c r="F892" s="94"/>
      <c r="H892" s="97"/>
      <c r="I892" s="97"/>
    </row>
    <row r="893" spans="6:9" ht="14.25" customHeight="1" x14ac:dyDescent="0.2">
      <c r="F893" s="94"/>
      <c r="H893" s="97"/>
      <c r="I893" s="97"/>
    </row>
    <row r="894" spans="6:9" ht="14.25" customHeight="1" x14ac:dyDescent="0.2">
      <c r="F894" s="94"/>
      <c r="H894" s="97"/>
      <c r="I894" s="97"/>
    </row>
    <row r="895" spans="6:9" ht="14.25" customHeight="1" x14ac:dyDescent="0.2">
      <c r="F895" s="94"/>
      <c r="H895" s="97"/>
      <c r="I895" s="97"/>
    </row>
    <row r="896" spans="6:9" ht="14.25" customHeight="1" x14ac:dyDescent="0.2">
      <c r="F896" s="94"/>
      <c r="H896" s="97"/>
      <c r="I896" s="97"/>
    </row>
    <row r="897" spans="6:9" ht="14.25" customHeight="1" x14ac:dyDescent="0.2">
      <c r="F897" s="94"/>
      <c r="H897" s="97"/>
      <c r="I897" s="97"/>
    </row>
    <row r="898" spans="6:9" ht="14.25" customHeight="1" x14ac:dyDescent="0.2">
      <c r="F898" s="94"/>
      <c r="H898" s="97"/>
      <c r="I898" s="97"/>
    </row>
    <row r="899" spans="6:9" ht="14.25" customHeight="1" x14ac:dyDescent="0.2">
      <c r="F899" s="94"/>
      <c r="H899" s="97"/>
      <c r="I899" s="97"/>
    </row>
    <row r="900" spans="6:9" ht="14.25" customHeight="1" x14ac:dyDescent="0.2">
      <c r="F900" s="94"/>
      <c r="H900" s="97"/>
      <c r="I900" s="97"/>
    </row>
    <row r="901" spans="6:9" ht="14.25" customHeight="1" x14ac:dyDescent="0.2">
      <c r="F901" s="94"/>
      <c r="H901" s="97"/>
      <c r="I901" s="97"/>
    </row>
    <row r="902" spans="6:9" ht="14.25" customHeight="1" x14ac:dyDescent="0.2">
      <c r="F902" s="94"/>
      <c r="H902" s="97"/>
      <c r="I902" s="97"/>
    </row>
    <row r="903" spans="6:9" ht="14.25" customHeight="1" x14ac:dyDescent="0.2">
      <c r="F903" s="94"/>
      <c r="H903" s="97"/>
      <c r="I903" s="97"/>
    </row>
    <row r="904" spans="6:9" ht="14.25" customHeight="1" x14ac:dyDescent="0.2">
      <c r="F904" s="94"/>
      <c r="H904" s="97"/>
      <c r="I904" s="97"/>
    </row>
    <row r="905" spans="6:9" ht="14.25" customHeight="1" x14ac:dyDescent="0.2">
      <c r="F905" s="94"/>
      <c r="H905" s="97"/>
      <c r="I905" s="97"/>
    </row>
    <row r="906" spans="6:9" ht="14.25" customHeight="1" x14ac:dyDescent="0.2">
      <c r="F906" s="94"/>
      <c r="H906" s="97"/>
      <c r="I906" s="97"/>
    </row>
    <row r="907" spans="6:9" ht="14.25" customHeight="1" x14ac:dyDescent="0.2">
      <c r="F907" s="94"/>
      <c r="H907" s="97"/>
      <c r="I907" s="97"/>
    </row>
    <row r="908" spans="6:9" ht="14.25" customHeight="1" x14ac:dyDescent="0.2">
      <c r="F908" s="94"/>
      <c r="H908" s="97"/>
      <c r="I908" s="97"/>
    </row>
    <row r="909" spans="6:9" ht="14.25" customHeight="1" x14ac:dyDescent="0.2">
      <c r="F909" s="94"/>
      <c r="H909" s="97"/>
      <c r="I909" s="97"/>
    </row>
    <row r="910" spans="6:9" ht="14.25" customHeight="1" x14ac:dyDescent="0.2">
      <c r="F910" s="94"/>
      <c r="H910" s="97"/>
      <c r="I910" s="97"/>
    </row>
    <row r="911" spans="6:9" ht="14.25" customHeight="1" x14ac:dyDescent="0.2">
      <c r="F911" s="94"/>
      <c r="H911" s="97"/>
      <c r="I911" s="97"/>
    </row>
    <row r="912" spans="6:9" ht="14.25" customHeight="1" x14ac:dyDescent="0.2">
      <c r="F912" s="94"/>
      <c r="H912" s="97"/>
      <c r="I912" s="97"/>
    </row>
    <row r="913" spans="6:9" ht="14.25" customHeight="1" x14ac:dyDescent="0.2">
      <c r="F913" s="94"/>
      <c r="H913" s="97"/>
      <c r="I913" s="97"/>
    </row>
    <row r="914" spans="6:9" ht="14.25" customHeight="1" x14ac:dyDescent="0.2">
      <c r="F914" s="94"/>
      <c r="H914" s="97"/>
      <c r="I914" s="97"/>
    </row>
    <row r="915" spans="6:9" ht="14.25" customHeight="1" x14ac:dyDescent="0.2">
      <c r="F915" s="94"/>
      <c r="H915" s="97"/>
      <c r="I915" s="97"/>
    </row>
    <row r="916" spans="6:9" ht="14.25" customHeight="1" x14ac:dyDescent="0.2">
      <c r="F916" s="94"/>
      <c r="H916" s="97"/>
      <c r="I916" s="97"/>
    </row>
    <row r="917" spans="6:9" ht="14.25" customHeight="1" x14ac:dyDescent="0.2">
      <c r="F917" s="94"/>
      <c r="H917" s="97"/>
      <c r="I917" s="97"/>
    </row>
    <row r="918" spans="6:9" ht="14.25" customHeight="1" x14ac:dyDescent="0.2">
      <c r="F918" s="94"/>
      <c r="H918" s="97"/>
      <c r="I918" s="97"/>
    </row>
    <row r="919" spans="6:9" ht="14.25" customHeight="1" x14ac:dyDescent="0.2">
      <c r="F919" s="94"/>
      <c r="H919" s="97"/>
      <c r="I919" s="97"/>
    </row>
    <row r="920" spans="6:9" ht="14.25" customHeight="1" x14ac:dyDescent="0.2">
      <c r="F920" s="94"/>
      <c r="H920" s="97"/>
      <c r="I920" s="97"/>
    </row>
    <row r="921" spans="6:9" ht="14.25" customHeight="1" x14ac:dyDescent="0.2">
      <c r="F921" s="94"/>
      <c r="H921" s="97"/>
      <c r="I921" s="97"/>
    </row>
    <row r="922" spans="6:9" ht="14.25" customHeight="1" x14ac:dyDescent="0.2">
      <c r="F922" s="94"/>
      <c r="H922" s="97"/>
      <c r="I922" s="97"/>
    </row>
    <row r="923" spans="6:9" ht="14.25" customHeight="1" x14ac:dyDescent="0.2">
      <c r="F923" s="94"/>
      <c r="H923" s="97"/>
      <c r="I923" s="97"/>
    </row>
    <row r="924" spans="6:9" ht="14.25" customHeight="1" x14ac:dyDescent="0.2">
      <c r="F924" s="94"/>
      <c r="H924" s="97"/>
      <c r="I924" s="97"/>
    </row>
    <row r="925" spans="6:9" ht="14.25" customHeight="1" x14ac:dyDescent="0.2">
      <c r="F925" s="94"/>
      <c r="H925" s="97"/>
      <c r="I925" s="97"/>
    </row>
    <row r="926" spans="6:9" ht="14.25" customHeight="1" x14ac:dyDescent="0.2">
      <c r="F926" s="94"/>
      <c r="H926" s="97"/>
      <c r="I926" s="97"/>
    </row>
    <row r="927" spans="6:9" ht="14.25" customHeight="1" x14ac:dyDescent="0.2">
      <c r="F927" s="94"/>
      <c r="H927" s="97"/>
      <c r="I927" s="97"/>
    </row>
    <row r="928" spans="6:9" ht="14.25" customHeight="1" x14ac:dyDescent="0.2">
      <c r="F928" s="94"/>
      <c r="H928" s="97"/>
      <c r="I928" s="97"/>
    </row>
    <row r="929" spans="6:9" ht="14.25" customHeight="1" x14ac:dyDescent="0.2">
      <c r="F929" s="94"/>
      <c r="H929" s="97"/>
      <c r="I929" s="97"/>
    </row>
    <row r="930" spans="6:9" ht="14.25" customHeight="1" x14ac:dyDescent="0.2">
      <c r="F930" s="94"/>
      <c r="H930" s="97"/>
      <c r="I930" s="97"/>
    </row>
    <row r="931" spans="6:9" ht="14.25" customHeight="1" x14ac:dyDescent="0.2">
      <c r="F931" s="94"/>
      <c r="H931" s="97"/>
      <c r="I931" s="97"/>
    </row>
    <row r="932" spans="6:9" ht="14.25" customHeight="1" x14ac:dyDescent="0.2">
      <c r="F932" s="94"/>
      <c r="H932" s="97"/>
      <c r="I932" s="97"/>
    </row>
    <row r="933" spans="6:9" ht="14.25" customHeight="1" x14ac:dyDescent="0.2">
      <c r="F933" s="94"/>
      <c r="H933" s="97"/>
      <c r="I933" s="97"/>
    </row>
    <row r="934" spans="6:9" ht="14.25" customHeight="1" x14ac:dyDescent="0.2">
      <c r="F934" s="94"/>
      <c r="H934" s="97"/>
      <c r="I934" s="97"/>
    </row>
    <row r="935" spans="6:9" ht="14.25" customHeight="1" x14ac:dyDescent="0.2">
      <c r="F935" s="94"/>
      <c r="H935" s="97"/>
      <c r="I935" s="97"/>
    </row>
    <row r="936" spans="6:9" ht="14.25" customHeight="1" x14ac:dyDescent="0.2">
      <c r="F936" s="94"/>
      <c r="H936" s="97"/>
      <c r="I936" s="97"/>
    </row>
    <row r="937" spans="6:9" ht="14.25" customHeight="1" x14ac:dyDescent="0.2">
      <c r="F937" s="94"/>
      <c r="H937" s="97"/>
      <c r="I937" s="97"/>
    </row>
    <row r="938" spans="6:9" ht="14.25" customHeight="1" x14ac:dyDescent="0.2">
      <c r="F938" s="94"/>
      <c r="H938" s="97"/>
      <c r="I938" s="97"/>
    </row>
    <row r="939" spans="6:9" ht="14.25" customHeight="1" x14ac:dyDescent="0.2">
      <c r="F939" s="94"/>
      <c r="H939" s="97"/>
      <c r="I939" s="97"/>
    </row>
    <row r="940" spans="6:9" ht="14.25" customHeight="1" x14ac:dyDescent="0.2">
      <c r="F940" s="94"/>
      <c r="H940" s="97"/>
      <c r="I940" s="97"/>
    </row>
    <row r="941" spans="6:9" ht="14.25" customHeight="1" x14ac:dyDescent="0.2">
      <c r="F941" s="94"/>
      <c r="H941" s="97"/>
      <c r="I941" s="97"/>
    </row>
    <row r="942" spans="6:9" ht="14.25" customHeight="1" x14ac:dyDescent="0.2">
      <c r="F942" s="94"/>
      <c r="H942" s="97"/>
      <c r="I942" s="97"/>
    </row>
    <row r="943" spans="6:9" ht="14.25" customHeight="1" x14ac:dyDescent="0.2">
      <c r="F943" s="94"/>
      <c r="H943" s="97"/>
      <c r="I943" s="97"/>
    </row>
    <row r="944" spans="6:9" ht="14.25" customHeight="1" x14ac:dyDescent="0.2">
      <c r="F944" s="94"/>
      <c r="H944" s="97"/>
      <c r="I944" s="97"/>
    </row>
    <row r="945" spans="6:9" ht="14.25" customHeight="1" x14ac:dyDescent="0.2">
      <c r="F945" s="94"/>
      <c r="H945" s="97"/>
      <c r="I945" s="97"/>
    </row>
    <row r="946" spans="6:9" ht="14.25" customHeight="1" x14ac:dyDescent="0.2">
      <c r="F946" s="94"/>
      <c r="H946" s="97"/>
      <c r="I946" s="97"/>
    </row>
    <row r="947" spans="6:9" ht="14.25" customHeight="1" x14ac:dyDescent="0.2">
      <c r="F947" s="94"/>
      <c r="H947" s="97"/>
      <c r="I947" s="97"/>
    </row>
    <row r="948" spans="6:9" ht="14.25" customHeight="1" x14ac:dyDescent="0.2">
      <c r="F948" s="94"/>
      <c r="H948" s="97"/>
      <c r="I948" s="97"/>
    </row>
    <row r="949" spans="6:9" ht="14.25" customHeight="1" x14ac:dyDescent="0.2">
      <c r="F949" s="94"/>
      <c r="H949" s="97"/>
      <c r="I949" s="97"/>
    </row>
    <row r="950" spans="6:9" ht="14.25" customHeight="1" x14ac:dyDescent="0.2">
      <c r="F950" s="94"/>
      <c r="H950" s="97"/>
      <c r="I950" s="97"/>
    </row>
    <row r="951" spans="6:9" ht="14.25" customHeight="1" x14ac:dyDescent="0.2">
      <c r="F951" s="94"/>
      <c r="H951" s="97"/>
      <c r="I951" s="97"/>
    </row>
    <row r="952" spans="6:9" ht="14.25" customHeight="1" x14ac:dyDescent="0.2">
      <c r="F952" s="94"/>
      <c r="H952" s="97"/>
      <c r="I952" s="97"/>
    </row>
    <row r="953" spans="6:9" ht="14.25" customHeight="1" x14ac:dyDescent="0.2">
      <c r="F953" s="94"/>
      <c r="H953" s="97"/>
      <c r="I953" s="97"/>
    </row>
    <row r="954" spans="6:9" ht="14.25" customHeight="1" x14ac:dyDescent="0.2">
      <c r="F954" s="94"/>
      <c r="H954" s="97"/>
      <c r="I954" s="97"/>
    </row>
    <row r="955" spans="6:9" ht="14.25" customHeight="1" x14ac:dyDescent="0.2">
      <c r="F955" s="94"/>
      <c r="H955" s="97"/>
      <c r="I955" s="97"/>
    </row>
    <row r="956" spans="6:9" ht="14.25" customHeight="1" x14ac:dyDescent="0.2">
      <c r="F956" s="94"/>
      <c r="H956" s="97"/>
      <c r="I956" s="97"/>
    </row>
    <row r="957" spans="6:9" ht="14.25" customHeight="1" x14ac:dyDescent="0.2">
      <c r="F957" s="94"/>
      <c r="H957" s="97"/>
      <c r="I957" s="97"/>
    </row>
    <row r="958" spans="6:9" ht="14.25" customHeight="1" x14ac:dyDescent="0.2">
      <c r="F958" s="94"/>
      <c r="H958" s="97"/>
      <c r="I958" s="97"/>
    </row>
    <row r="959" spans="6:9" ht="14.25" customHeight="1" x14ac:dyDescent="0.2">
      <c r="F959" s="94"/>
      <c r="H959" s="97"/>
      <c r="I959" s="97"/>
    </row>
    <row r="960" spans="6:9" ht="14.25" customHeight="1" x14ac:dyDescent="0.2">
      <c r="F960" s="94"/>
      <c r="H960" s="97"/>
      <c r="I960" s="97"/>
    </row>
    <row r="961" spans="6:9" ht="14.25" customHeight="1" x14ac:dyDescent="0.2">
      <c r="F961" s="94"/>
      <c r="H961" s="97"/>
      <c r="I961" s="97"/>
    </row>
    <row r="962" spans="6:9" ht="14.25" customHeight="1" x14ac:dyDescent="0.2">
      <c r="F962" s="94"/>
      <c r="H962" s="97"/>
      <c r="I962" s="97"/>
    </row>
    <row r="963" spans="6:9" ht="14.25" customHeight="1" x14ac:dyDescent="0.2">
      <c r="F963" s="94"/>
      <c r="H963" s="97"/>
      <c r="I963" s="97"/>
    </row>
    <row r="964" spans="6:9" ht="14.25" customHeight="1" x14ac:dyDescent="0.2">
      <c r="F964" s="94"/>
      <c r="H964" s="97"/>
      <c r="I964" s="97"/>
    </row>
    <row r="965" spans="6:9" ht="14.25" customHeight="1" x14ac:dyDescent="0.2">
      <c r="F965" s="94"/>
      <c r="H965" s="97"/>
      <c r="I965" s="97"/>
    </row>
    <row r="966" spans="6:9" ht="14.25" customHeight="1" x14ac:dyDescent="0.2">
      <c r="F966" s="94"/>
      <c r="H966" s="97"/>
      <c r="I966" s="97"/>
    </row>
    <row r="967" spans="6:9" ht="14.25" customHeight="1" x14ac:dyDescent="0.2">
      <c r="F967" s="94"/>
      <c r="H967" s="97"/>
      <c r="I967" s="97"/>
    </row>
    <row r="968" spans="6:9" ht="14.25" customHeight="1" x14ac:dyDescent="0.2">
      <c r="F968" s="94"/>
      <c r="H968" s="97"/>
      <c r="I968" s="97"/>
    </row>
    <row r="969" spans="6:9" ht="14.25" customHeight="1" x14ac:dyDescent="0.2">
      <c r="F969" s="94"/>
      <c r="H969" s="97"/>
      <c r="I969" s="97"/>
    </row>
    <row r="970" spans="6:9" ht="14.25" customHeight="1" x14ac:dyDescent="0.2">
      <c r="F970" s="94"/>
      <c r="H970" s="97"/>
      <c r="I970" s="97"/>
    </row>
    <row r="971" spans="6:9" ht="14.25" customHeight="1" x14ac:dyDescent="0.2">
      <c r="F971" s="94"/>
      <c r="H971" s="97"/>
      <c r="I971" s="97"/>
    </row>
    <row r="972" spans="6:9" ht="14.25" customHeight="1" x14ac:dyDescent="0.2">
      <c r="F972" s="94"/>
      <c r="H972" s="97"/>
      <c r="I972" s="97"/>
    </row>
    <row r="973" spans="6:9" ht="14.25" customHeight="1" x14ac:dyDescent="0.2">
      <c r="F973" s="94"/>
      <c r="H973" s="97"/>
      <c r="I973" s="97"/>
    </row>
    <row r="974" spans="6:9" ht="14.25" customHeight="1" x14ac:dyDescent="0.2">
      <c r="F974" s="94"/>
      <c r="H974" s="97"/>
      <c r="I974" s="97"/>
    </row>
    <row r="975" spans="6:9" ht="14.25" customHeight="1" x14ac:dyDescent="0.2">
      <c r="F975" s="94"/>
      <c r="H975" s="97"/>
      <c r="I975" s="97"/>
    </row>
    <row r="976" spans="6:9" ht="14.25" customHeight="1" x14ac:dyDescent="0.2">
      <c r="F976" s="94"/>
      <c r="H976" s="97"/>
      <c r="I976" s="97"/>
    </row>
    <row r="977" spans="6:9" ht="14.25" customHeight="1" x14ac:dyDescent="0.2">
      <c r="F977" s="94"/>
      <c r="H977" s="97"/>
      <c r="I977" s="97"/>
    </row>
    <row r="978" spans="6:9" ht="14.25" customHeight="1" x14ac:dyDescent="0.2">
      <c r="F978" s="94"/>
      <c r="H978" s="97"/>
      <c r="I978" s="97"/>
    </row>
    <row r="979" spans="6:9" ht="14.25" customHeight="1" x14ac:dyDescent="0.2">
      <c r="F979" s="94"/>
      <c r="H979" s="97"/>
      <c r="I979" s="97"/>
    </row>
    <row r="980" spans="6:9" ht="14.25" customHeight="1" x14ac:dyDescent="0.2">
      <c r="F980" s="94"/>
      <c r="H980" s="97"/>
      <c r="I980" s="97"/>
    </row>
    <row r="981" spans="6:9" ht="14.25" customHeight="1" x14ac:dyDescent="0.2">
      <c r="F981" s="94"/>
      <c r="H981" s="97"/>
      <c r="I981" s="97"/>
    </row>
    <row r="982" spans="6:9" ht="14.25" customHeight="1" x14ac:dyDescent="0.2">
      <c r="F982" s="94"/>
      <c r="H982" s="97"/>
      <c r="I982" s="97"/>
    </row>
    <row r="983" spans="6:9" ht="14.25" customHeight="1" x14ac:dyDescent="0.2">
      <c r="F983" s="94"/>
      <c r="H983" s="97"/>
      <c r="I983" s="97"/>
    </row>
    <row r="984" spans="6:9" ht="14.25" customHeight="1" x14ac:dyDescent="0.2">
      <c r="F984" s="94"/>
      <c r="H984" s="97"/>
      <c r="I984" s="97"/>
    </row>
    <row r="985" spans="6:9" ht="14.25" customHeight="1" x14ac:dyDescent="0.2">
      <c r="F985" s="94"/>
      <c r="H985" s="97"/>
      <c r="I985" s="97"/>
    </row>
    <row r="986" spans="6:9" ht="14.25" customHeight="1" x14ac:dyDescent="0.2">
      <c r="F986" s="94"/>
      <c r="H986" s="97"/>
      <c r="I986" s="97"/>
    </row>
    <row r="987" spans="6:9" ht="14.25" customHeight="1" x14ac:dyDescent="0.2">
      <c r="F987" s="94"/>
      <c r="H987" s="97"/>
      <c r="I987" s="97"/>
    </row>
    <row r="988" spans="6:9" ht="14.25" customHeight="1" x14ac:dyDescent="0.2">
      <c r="F988" s="94"/>
      <c r="H988" s="97"/>
      <c r="I988" s="97"/>
    </row>
    <row r="989" spans="6:9" ht="14.25" customHeight="1" x14ac:dyDescent="0.2">
      <c r="F989" s="94"/>
      <c r="H989" s="97"/>
      <c r="I989" s="97"/>
    </row>
    <row r="990" spans="6:9" ht="14.25" customHeight="1" x14ac:dyDescent="0.2">
      <c r="F990" s="94"/>
      <c r="H990" s="97"/>
      <c r="I990" s="97"/>
    </row>
    <row r="991" spans="6:9" ht="14.25" customHeight="1" x14ac:dyDescent="0.2">
      <c r="F991" s="94"/>
      <c r="H991" s="97"/>
      <c r="I991" s="97"/>
    </row>
    <row r="992" spans="6:9" ht="14.25" customHeight="1" x14ac:dyDescent="0.2">
      <c r="F992" s="94"/>
      <c r="H992" s="97"/>
      <c r="I992" s="97"/>
    </row>
    <row r="993" spans="6:9" ht="14.25" customHeight="1" x14ac:dyDescent="0.2">
      <c r="F993" s="94"/>
      <c r="H993" s="97"/>
      <c r="I993" s="97"/>
    </row>
    <row r="994" spans="6:9" ht="14.25" customHeight="1" x14ac:dyDescent="0.2">
      <c r="F994" s="94"/>
      <c r="H994" s="97"/>
      <c r="I994" s="97"/>
    </row>
    <row r="995" spans="6:9" ht="14.25" customHeight="1" x14ac:dyDescent="0.2">
      <c r="F995" s="94"/>
      <c r="H995" s="97"/>
      <c r="I995" s="97"/>
    </row>
    <row r="996" spans="6:9" ht="14.25" customHeight="1" x14ac:dyDescent="0.2">
      <c r="F996" s="94"/>
      <c r="H996" s="97"/>
      <c r="I996" s="97"/>
    </row>
    <row r="997" spans="6:9" ht="14.25" customHeight="1" x14ac:dyDescent="0.2">
      <c r="F997" s="94"/>
      <c r="H997" s="97"/>
      <c r="I997" s="97"/>
    </row>
    <row r="998" spans="6:9" ht="14.25" customHeight="1" x14ac:dyDescent="0.2">
      <c r="F998" s="94"/>
      <c r="H998" s="97"/>
      <c r="I998" s="97"/>
    </row>
    <row r="999" spans="6:9" ht="14.25" customHeight="1" x14ac:dyDescent="0.2">
      <c r="F999" s="94"/>
      <c r="H999" s="97"/>
      <c r="I999" s="97"/>
    </row>
    <row r="1000" spans="6:9" ht="14.25" customHeight="1" x14ac:dyDescent="0.2">
      <c r="F1000" s="94"/>
      <c r="H1000" s="97"/>
      <c r="I1000" s="97"/>
    </row>
    <row r="1001" spans="6:9" ht="14.25" customHeight="1" x14ac:dyDescent="0.2">
      <c r="F1001" s="94"/>
      <c r="H1001" s="97"/>
      <c r="I1001" s="97"/>
    </row>
    <row r="1002" spans="6:9" ht="14.25" customHeight="1" x14ac:dyDescent="0.2">
      <c r="F1002" s="94"/>
      <c r="H1002" s="97"/>
      <c r="I1002" s="97"/>
    </row>
    <row r="1003" spans="6:9" ht="14.25" customHeight="1" x14ac:dyDescent="0.2">
      <c r="F1003" s="94"/>
      <c r="H1003" s="97"/>
      <c r="I1003" s="97"/>
    </row>
    <row r="1004" spans="6:9" ht="14.25" customHeight="1" x14ac:dyDescent="0.2">
      <c r="F1004" s="94"/>
      <c r="H1004" s="97"/>
      <c r="I1004" s="97"/>
    </row>
    <row r="1005" spans="6:9" ht="14.25" customHeight="1" x14ac:dyDescent="0.2">
      <c r="F1005" s="94"/>
      <c r="H1005" s="97"/>
      <c r="I1005" s="97"/>
    </row>
    <row r="1006" spans="6:9" ht="14.25" customHeight="1" x14ac:dyDescent="0.2">
      <c r="F1006" s="94"/>
      <c r="H1006" s="97"/>
      <c r="I1006" s="97"/>
    </row>
    <row r="1007" spans="6:9" ht="14.25" customHeight="1" x14ac:dyDescent="0.2">
      <c r="F1007" s="94"/>
      <c r="H1007" s="97"/>
      <c r="I1007" s="97"/>
    </row>
    <row r="1008" spans="6:9" ht="14.25" customHeight="1" x14ac:dyDescent="0.2">
      <c r="F1008" s="94"/>
      <c r="H1008" s="97"/>
      <c r="I1008" s="97"/>
    </row>
    <row r="1009" spans="6:9" ht="14.25" customHeight="1" x14ac:dyDescent="0.2">
      <c r="F1009" s="94"/>
      <c r="H1009" s="97"/>
      <c r="I1009" s="97"/>
    </row>
    <row r="1010" spans="6:9" ht="14.25" customHeight="1" x14ac:dyDescent="0.2">
      <c r="F1010" s="94"/>
      <c r="H1010" s="97"/>
      <c r="I1010" s="97"/>
    </row>
    <row r="1011" spans="6:9" ht="14.25" customHeight="1" x14ac:dyDescent="0.2">
      <c r="F1011" s="94"/>
      <c r="H1011" s="97"/>
      <c r="I1011" s="97"/>
    </row>
    <row r="1012" spans="6:9" ht="14.25" customHeight="1" x14ac:dyDescent="0.2">
      <c r="F1012" s="94"/>
      <c r="H1012" s="97"/>
      <c r="I1012" s="97"/>
    </row>
    <row r="1013" spans="6:9" ht="14.25" customHeight="1" x14ac:dyDescent="0.2">
      <c r="F1013" s="94"/>
      <c r="H1013" s="97"/>
      <c r="I1013" s="97"/>
    </row>
    <row r="1014" spans="6:9" ht="14.25" customHeight="1" x14ac:dyDescent="0.2">
      <c r="F1014" s="94"/>
      <c r="H1014" s="97"/>
      <c r="I1014" s="97"/>
    </row>
    <row r="1015" spans="6:9" ht="14.25" customHeight="1" x14ac:dyDescent="0.2">
      <c r="F1015" s="94"/>
      <c r="H1015" s="97"/>
      <c r="I1015" s="97"/>
    </row>
    <row r="1016" spans="6:9" ht="14.25" customHeight="1" x14ac:dyDescent="0.2">
      <c r="F1016" s="94"/>
      <c r="H1016" s="97"/>
      <c r="I1016" s="97"/>
    </row>
    <row r="1017" spans="6:9" ht="14.25" customHeight="1" x14ac:dyDescent="0.2">
      <c r="F1017" s="94"/>
      <c r="H1017" s="97"/>
      <c r="I1017" s="97"/>
    </row>
    <row r="1018" spans="6:9" ht="14.25" customHeight="1" x14ac:dyDescent="0.2">
      <c r="F1018" s="94"/>
      <c r="H1018" s="97"/>
      <c r="I1018" s="97"/>
    </row>
    <row r="1019" spans="6:9" ht="14.25" customHeight="1" x14ac:dyDescent="0.2">
      <c r="F1019" s="94"/>
      <c r="H1019" s="97"/>
      <c r="I1019" s="97"/>
    </row>
    <row r="1020" spans="6:9" ht="14.25" customHeight="1" x14ac:dyDescent="0.2">
      <c r="F1020" s="94"/>
      <c r="H1020" s="97"/>
      <c r="I1020" s="97"/>
    </row>
    <row r="1021" spans="6:9" ht="14.25" customHeight="1" x14ac:dyDescent="0.2">
      <c r="F1021" s="94"/>
      <c r="H1021" s="97"/>
      <c r="I1021" s="97"/>
    </row>
    <row r="1022" spans="6:9" ht="14.25" customHeight="1" x14ac:dyDescent="0.2">
      <c r="F1022" s="94"/>
      <c r="H1022" s="97"/>
      <c r="I1022" s="97"/>
    </row>
    <row r="1023" spans="6:9" ht="14.25" customHeight="1" x14ac:dyDescent="0.2">
      <c r="F1023" s="94"/>
      <c r="H1023" s="97"/>
      <c r="I1023" s="97"/>
    </row>
    <row r="1024" spans="6:9" ht="14.25" customHeight="1" x14ac:dyDescent="0.2">
      <c r="F1024" s="94"/>
      <c r="H1024" s="97"/>
      <c r="I1024" s="97"/>
    </row>
    <row r="1025" spans="6:9" ht="14.25" customHeight="1" x14ac:dyDescent="0.2">
      <c r="F1025" s="94"/>
      <c r="H1025" s="97"/>
      <c r="I1025" s="97"/>
    </row>
    <row r="1026" spans="6:9" ht="14.25" customHeight="1" x14ac:dyDescent="0.2">
      <c r="F1026" s="94"/>
      <c r="H1026" s="97"/>
      <c r="I1026" s="97"/>
    </row>
    <row r="1027" spans="6:9" ht="14.25" customHeight="1" x14ac:dyDescent="0.2">
      <c r="F1027" s="94"/>
      <c r="H1027" s="97"/>
      <c r="I1027" s="97"/>
    </row>
    <row r="1028" spans="6:9" ht="14.25" customHeight="1" x14ac:dyDescent="0.2">
      <c r="F1028" s="94"/>
      <c r="H1028" s="97"/>
      <c r="I1028" s="97"/>
    </row>
    <row r="1029" spans="6:9" ht="14.25" customHeight="1" x14ac:dyDescent="0.2">
      <c r="F1029" s="94"/>
      <c r="H1029" s="97"/>
      <c r="I1029" s="97"/>
    </row>
    <row r="1030" spans="6:9" ht="14.25" customHeight="1" x14ac:dyDescent="0.2">
      <c r="F1030" s="94"/>
      <c r="H1030" s="97"/>
      <c r="I1030" s="97"/>
    </row>
    <row r="1031" spans="6:9" ht="14.25" customHeight="1" x14ac:dyDescent="0.2">
      <c r="F1031" s="94"/>
      <c r="H1031" s="97"/>
      <c r="I1031" s="97"/>
    </row>
    <row r="1032" spans="6:9" ht="14.25" customHeight="1" x14ac:dyDescent="0.2">
      <c r="F1032" s="94"/>
      <c r="H1032" s="97"/>
      <c r="I1032" s="97"/>
    </row>
    <row r="1033" spans="6:9" ht="14.25" customHeight="1" x14ac:dyDescent="0.2">
      <c r="F1033" s="94"/>
      <c r="H1033" s="97"/>
      <c r="I1033" s="97"/>
    </row>
    <row r="1034" spans="6:9" ht="14.25" customHeight="1" x14ac:dyDescent="0.2">
      <c r="F1034" s="94"/>
      <c r="H1034" s="97"/>
      <c r="I1034" s="97"/>
    </row>
    <row r="1035" spans="6:9" ht="14.25" customHeight="1" x14ac:dyDescent="0.2">
      <c r="F1035" s="94"/>
      <c r="H1035" s="97"/>
      <c r="I1035" s="97"/>
    </row>
    <row r="1036" spans="6:9" ht="14.25" customHeight="1" x14ac:dyDescent="0.2">
      <c r="F1036" s="94"/>
      <c r="H1036" s="97"/>
      <c r="I1036" s="97"/>
    </row>
    <row r="1037" spans="6:9" ht="14.25" customHeight="1" x14ac:dyDescent="0.2">
      <c r="F1037" s="94"/>
      <c r="H1037" s="97"/>
      <c r="I1037" s="97"/>
    </row>
    <row r="1038" spans="6:9" ht="14.25" customHeight="1" x14ac:dyDescent="0.2">
      <c r="F1038" s="94"/>
      <c r="H1038" s="97"/>
      <c r="I1038" s="97"/>
    </row>
    <row r="1039" spans="6:9" ht="14.25" customHeight="1" x14ac:dyDescent="0.2">
      <c r="F1039" s="94"/>
      <c r="H1039" s="97"/>
      <c r="I1039" s="97"/>
    </row>
    <row r="1040" spans="6:9" ht="14.25" customHeight="1" x14ac:dyDescent="0.2">
      <c r="F1040" s="94"/>
      <c r="H1040" s="97"/>
      <c r="I1040" s="97"/>
    </row>
    <row r="1041" spans="6:9" ht="14.25" customHeight="1" x14ac:dyDescent="0.2">
      <c r="F1041" s="94"/>
      <c r="H1041" s="97"/>
      <c r="I1041" s="97"/>
    </row>
    <row r="1042" spans="6:9" ht="14.25" customHeight="1" x14ac:dyDescent="0.2">
      <c r="F1042" s="94"/>
      <c r="H1042" s="97"/>
      <c r="I1042" s="97"/>
    </row>
    <row r="1043" spans="6:9" ht="14.25" customHeight="1" x14ac:dyDescent="0.2">
      <c r="F1043" s="94"/>
      <c r="H1043" s="97"/>
      <c r="I1043" s="97"/>
    </row>
    <row r="1044" spans="6:9" ht="14.25" customHeight="1" x14ac:dyDescent="0.2">
      <c r="F1044" s="94"/>
      <c r="H1044" s="97"/>
      <c r="I1044" s="97"/>
    </row>
    <row r="1045" spans="6:9" ht="14.25" customHeight="1" x14ac:dyDescent="0.2">
      <c r="F1045" s="94"/>
      <c r="H1045" s="97"/>
      <c r="I1045" s="97"/>
    </row>
    <row r="1046" spans="6:9" ht="14.25" customHeight="1" x14ac:dyDescent="0.2">
      <c r="F1046" s="94"/>
      <c r="H1046" s="97"/>
      <c r="I1046" s="97"/>
    </row>
    <row r="1047" spans="6:9" ht="14.25" customHeight="1" x14ac:dyDescent="0.2">
      <c r="F1047" s="94"/>
      <c r="H1047" s="97"/>
      <c r="I1047" s="97"/>
    </row>
    <row r="1048" spans="6:9" ht="14.25" customHeight="1" x14ac:dyDescent="0.2">
      <c r="F1048" s="94"/>
      <c r="H1048" s="97"/>
      <c r="I1048" s="97"/>
    </row>
    <row r="1049" spans="6:9" ht="14.25" customHeight="1" x14ac:dyDescent="0.2">
      <c r="F1049" s="94"/>
      <c r="H1049" s="97"/>
      <c r="I1049" s="97"/>
    </row>
    <row r="1050" spans="6:9" ht="14.25" customHeight="1" x14ac:dyDescent="0.2">
      <c r="F1050" s="94"/>
      <c r="H1050" s="97"/>
      <c r="I1050" s="97"/>
    </row>
    <row r="1051" spans="6:9" ht="14.25" customHeight="1" x14ac:dyDescent="0.2">
      <c r="F1051" s="94"/>
      <c r="H1051" s="97"/>
      <c r="I1051" s="97"/>
    </row>
    <row r="1052" spans="6:9" ht="14.25" customHeight="1" x14ac:dyDescent="0.2">
      <c r="F1052" s="94"/>
      <c r="H1052" s="97"/>
      <c r="I1052" s="97"/>
    </row>
    <row r="1053" spans="6:9" ht="14.25" customHeight="1" x14ac:dyDescent="0.2">
      <c r="F1053" s="94"/>
      <c r="H1053" s="97"/>
      <c r="I1053" s="97"/>
    </row>
    <row r="1054" spans="6:9" ht="14.25" customHeight="1" x14ac:dyDescent="0.2">
      <c r="F1054" s="94"/>
      <c r="H1054" s="97"/>
      <c r="I1054" s="97"/>
    </row>
    <row r="1055" spans="6:9" ht="14.25" customHeight="1" x14ac:dyDescent="0.2">
      <c r="F1055" s="94"/>
      <c r="H1055" s="97"/>
      <c r="I1055" s="97"/>
    </row>
    <row r="1056" spans="6:9" ht="14.25" customHeight="1" x14ac:dyDescent="0.2">
      <c r="F1056" s="94"/>
      <c r="H1056" s="97"/>
      <c r="I1056" s="97"/>
    </row>
    <row r="1057" spans="6:9" ht="14.25" customHeight="1" x14ac:dyDescent="0.2">
      <c r="F1057" s="94"/>
      <c r="H1057" s="97"/>
      <c r="I1057" s="97"/>
    </row>
    <row r="1058" spans="6:9" ht="14.25" customHeight="1" x14ac:dyDescent="0.2">
      <c r="F1058" s="94"/>
      <c r="H1058" s="97"/>
      <c r="I1058" s="97"/>
    </row>
    <row r="1059" spans="6:9" ht="14.25" customHeight="1" x14ac:dyDescent="0.2">
      <c r="F1059" s="94"/>
      <c r="H1059" s="97"/>
      <c r="I1059" s="97"/>
    </row>
    <row r="1060" spans="6:9" ht="14.25" customHeight="1" x14ac:dyDescent="0.2">
      <c r="F1060" s="94"/>
      <c r="H1060" s="97"/>
      <c r="I1060" s="97"/>
    </row>
    <row r="1061" spans="6:9" ht="14.25" customHeight="1" x14ac:dyDescent="0.2">
      <c r="F1061" s="94"/>
      <c r="H1061" s="97"/>
      <c r="I1061" s="97"/>
    </row>
    <row r="1062" spans="6:9" ht="14.25" customHeight="1" x14ac:dyDescent="0.2">
      <c r="F1062" s="94"/>
      <c r="H1062" s="97"/>
      <c r="I1062" s="97"/>
    </row>
    <row r="1063" spans="6:9" ht="14.25" customHeight="1" x14ac:dyDescent="0.2">
      <c r="F1063" s="94"/>
      <c r="H1063" s="97"/>
      <c r="I1063" s="97"/>
    </row>
    <row r="1064" spans="6:9" ht="14.25" customHeight="1" x14ac:dyDescent="0.2">
      <c r="F1064" s="94"/>
      <c r="H1064" s="97"/>
      <c r="I1064" s="97"/>
    </row>
    <row r="1065" spans="6:9" ht="14.25" customHeight="1" x14ac:dyDescent="0.2">
      <c r="F1065" s="94"/>
      <c r="H1065" s="97"/>
      <c r="I1065" s="97"/>
    </row>
    <row r="1066" spans="6:9" ht="14.25" customHeight="1" x14ac:dyDescent="0.2">
      <c r="F1066" s="94"/>
      <c r="H1066" s="97"/>
      <c r="I1066" s="97"/>
    </row>
    <row r="1067" spans="6:9" ht="14.25" customHeight="1" x14ac:dyDescent="0.2">
      <c r="F1067" s="94"/>
      <c r="H1067" s="97"/>
      <c r="I1067" s="97"/>
    </row>
    <row r="1068" spans="6:9" ht="14.25" customHeight="1" x14ac:dyDescent="0.2">
      <c r="F1068" s="94"/>
      <c r="H1068" s="97"/>
      <c r="I1068" s="97"/>
    </row>
    <row r="1069" spans="6:9" ht="14.25" customHeight="1" x14ac:dyDescent="0.2">
      <c r="F1069" s="94"/>
      <c r="H1069" s="97"/>
      <c r="I1069" s="97"/>
    </row>
    <row r="1070" spans="6:9" ht="14.25" customHeight="1" x14ac:dyDescent="0.2">
      <c r="F1070" s="94"/>
      <c r="H1070" s="97"/>
      <c r="I1070" s="97"/>
    </row>
    <row r="1071" spans="6:9" ht="14.25" customHeight="1" x14ac:dyDescent="0.2">
      <c r="F1071" s="94"/>
      <c r="H1071" s="97"/>
      <c r="I1071" s="97"/>
    </row>
    <row r="1072" spans="6:9" ht="14.25" customHeight="1" x14ac:dyDescent="0.2">
      <c r="F1072" s="94"/>
      <c r="H1072" s="97"/>
      <c r="I1072" s="97"/>
    </row>
    <row r="1073" spans="6:9" ht="14.25" customHeight="1" x14ac:dyDescent="0.2">
      <c r="F1073" s="94"/>
      <c r="H1073" s="97"/>
      <c r="I1073" s="97"/>
    </row>
    <row r="1074" spans="6:9" ht="14.25" customHeight="1" x14ac:dyDescent="0.2">
      <c r="F1074" s="94"/>
      <c r="H1074" s="97"/>
      <c r="I1074" s="97"/>
    </row>
    <row r="1075" spans="6:9" ht="14.25" customHeight="1" x14ac:dyDescent="0.2">
      <c r="F1075" s="94"/>
      <c r="H1075" s="97"/>
      <c r="I1075" s="97"/>
    </row>
    <row r="1076" spans="6:9" ht="14.25" customHeight="1" x14ac:dyDescent="0.2">
      <c r="F1076" s="94"/>
      <c r="H1076" s="97"/>
      <c r="I1076" s="97"/>
    </row>
    <row r="1077" spans="6:9" ht="14.25" customHeight="1" x14ac:dyDescent="0.2">
      <c r="F1077" s="94"/>
      <c r="H1077" s="97"/>
      <c r="I1077" s="97"/>
    </row>
    <row r="1078" spans="6:9" ht="14.25" customHeight="1" x14ac:dyDescent="0.2">
      <c r="F1078" s="94"/>
      <c r="H1078" s="97"/>
      <c r="I1078" s="97"/>
    </row>
    <row r="1079" spans="6:9" ht="14.25" customHeight="1" x14ac:dyDescent="0.2">
      <c r="F1079" s="94"/>
      <c r="H1079" s="97"/>
      <c r="I1079" s="97"/>
    </row>
    <row r="1080" spans="6:9" ht="14.25" customHeight="1" x14ac:dyDescent="0.2">
      <c r="F1080" s="94"/>
      <c r="H1080" s="97"/>
      <c r="I1080" s="97"/>
    </row>
    <row r="1081" spans="6:9" ht="14.25" customHeight="1" x14ac:dyDescent="0.2">
      <c r="F1081" s="94"/>
      <c r="H1081" s="97"/>
      <c r="I1081" s="97"/>
    </row>
    <row r="1082" spans="6:9" ht="14.25" customHeight="1" x14ac:dyDescent="0.2">
      <c r="F1082" s="94"/>
      <c r="H1082" s="97"/>
      <c r="I1082" s="97"/>
    </row>
    <row r="1083" spans="6:9" ht="14.25" customHeight="1" x14ac:dyDescent="0.2">
      <c r="F1083" s="94"/>
      <c r="H1083" s="97"/>
      <c r="I1083" s="97"/>
    </row>
    <row r="1084" spans="6:9" ht="14.25" customHeight="1" x14ac:dyDescent="0.2">
      <c r="F1084" s="94"/>
      <c r="H1084" s="97"/>
      <c r="I1084" s="97"/>
    </row>
    <row r="1085" spans="6:9" ht="14.25" customHeight="1" x14ac:dyDescent="0.2">
      <c r="F1085" s="94"/>
      <c r="H1085" s="97"/>
      <c r="I1085" s="97"/>
    </row>
    <row r="1086" spans="6:9" ht="14.25" customHeight="1" x14ac:dyDescent="0.2">
      <c r="F1086" s="94"/>
      <c r="H1086" s="97"/>
      <c r="I1086" s="97"/>
    </row>
    <row r="1087" spans="6:9" ht="14.25" customHeight="1" x14ac:dyDescent="0.2">
      <c r="F1087" s="94"/>
      <c r="H1087" s="97"/>
      <c r="I1087" s="97"/>
    </row>
    <row r="1088" spans="6:9" ht="14.25" customHeight="1" x14ac:dyDescent="0.2">
      <c r="F1088" s="94"/>
      <c r="H1088" s="97"/>
      <c r="I1088" s="97"/>
    </row>
    <row r="1089" spans="6:9" ht="14.25" customHeight="1" x14ac:dyDescent="0.2">
      <c r="F1089" s="94"/>
      <c r="H1089" s="97"/>
      <c r="I1089" s="97"/>
    </row>
    <row r="1090" spans="6:9" ht="14.25" customHeight="1" x14ac:dyDescent="0.2">
      <c r="F1090" s="94"/>
      <c r="H1090" s="97"/>
      <c r="I1090" s="97"/>
    </row>
    <row r="1091" spans="6:9" ht="14.25" customHeight="1" x14ac:dyDescent="0.2">
      <c r="F1091" s="94"/>
      <c r="H1091" s="97"/>
      <c r="I1091" s="97"/>
    </row>
    <row r="1092" spans="6:9" ht="14.25" customHeight="1" x14ac:dyDescent="0.2">
      <c r="F1092" s="94"/>
      <c r="H1092" s="97"/>
      <c r="I1092" s="97"/>
    </row>
    <row r="1093" spans="6:9" ht="14.25" customHeight="1" x14ac:dyDescent="0.2">
      <c r="F1093" s="94"/>
      <c r="H1093" s="97"/>
      <c r="I1093" s="97"/>
    </row>
    <row r="1094" spans="6:9" ht="14.25" customHeight="1" x14ac:dyDescent="0.2">
      <c r="F1094" s="94"/>
      <c r="H1094" s="97"/>
      <c r="I1094" s="97"/>
    </row>
    <row r="1095" spans="6:9" ht="14.25" customHeight="1" x14ac:dyDescent="0.2">
      <c r="F1095" s="94"/>
      <c r="H1095" s="97"/>
      <c r="I1095" s="97"/>
    </row>
    <row r="1096" spans="6:9" ht="14.25" customHeight="1" x14ac:dyDescent="0.2">
      <c r="F1096" s="94"/>
      <c r="H1096" s="97"/>
      <c r="I1096" s="97"/>
    </row>
    <row r="1097" spans="6:9" ht="14.25" customHeight="1" x14ac:dyDescent="0.2">
      <c r="F1097" s="94"/>
      <c r="H1097" s="97"/>
      <c r="I1097" s="97"/>
    </row>
    <row r="1098" spans="6:9" ht="14.25" customHeight="1" x14ac:dyDescent="0.2">
      <c r="F1098" s="94"/>
      <c r="H1098" s="97"/>
      <c r="I1098" s="97"/>
    </row>
    <row r="1099" spans="6:9" ht="14.25" customHeight="1" x14ac:dyDescent="0.2">
      <c r="F1099" s="94"/>
      <c r="H1099" s="97"/>
      <c r="I1099" s="97"/>
    </row>
    <row r="1100" spans="6:9" ht="14.25" customHeight="1" x14ac:dyDescent="0.2">
      <c r="F1100" s="94"/>
      <c r="H1100" s="97"/>
      <c r="I1100" s="97"/>
    </row>
    <row r="1101" spans="6:9" ht="14.25" customHeight="1" x14ac:dyDescent="0.2">
      <c r="F1101" s="94"/>
      <c r="H1101" s="97"/>
      <c r="I1101" s="97"/>
    </row>
    <row r="1102" spans="6:9" ht="14.25" customHeight="1" x14ac:dyDescent="0.2">
      <c r="F1102" s="94"/>
      <c r="H1102" s="97"/>
      <c r="I1102" s="97"/>
    </row>
    <row r="1103" spans="6:9" ht="14.25" customHeight="1" x14ac:dyDescent="0.2">
      <c r="F1103" s="94"/>
      <c r="H1103" s="97"/>
      <c r="I1103" s="97"/>
    </row>
    <row r="1104" spans="6:9" ht="14.25" customHeight="1" x14ac:dyDescent="0.2">
      <c r="F1104" s="94"/>
      <c r="H1104" s="97"/>
      <c r="I1104" s="97"/>
    </row>
    <row r="1105" spans="6:9" ht="14.25" customHeight="1" x14ac:dyDescent="0.2">
      <c r="F1105" s="94"/>
      <c r="H1105" s="97"/>
      <c r="I1105" s="97"/>
    </row>
    <row r="1106" spans="6:9" ht="14.25" customHeight="1" x14ac:dyDescent="0.2">
      <c r="F1106" s="94"/>
      <c r="H1106" s="97"/>
      <c r="I1106" s="97"/>
    </row>
    <row r="1107" spans="6:9" ht="14.25" customHeight="1" x14ac:dyDescent="0.2">
      <c r="F1107" s="94"/>
      <c r="H1107" s="97"/>
      <c r="I1107" s="97"/>
    </row>
    <row r="1108" spans="6:9" ht="14.25" customHeight="1" x14ac:dyDescent="0.2">
      <c r="F1108" s="94"/>
      <c r="H1108" s="97"/>
      <c r="I1108" s="97"/>
    </row>
    <row r="1109" spans="6:9" ht="14.25" customHeight="1" x14ac:dyDescent="0.2">
      <c r="F1109" s="94"/>
      <c r="H1109" s="97"/>
      <c r="I1109" s="97"/>
    </row>
    <row r="1110" spans="6:9" ht="14.25" customHeight="1" x14ac:dyDescent="0.2">
      <c r="F1110" s="94"/>
      <c r="H1110" s="97"/>
      <c r="I1110" s="97"/>
    </row>
    <row r="1111" spans="6:9" ht="14.25" customHeight="1" x14ac:dyDescent="0.2">
      <c r="F1111" s="94"/>
      <c r="H1111" s="97"/>
      <c r="I1111" s="97"/>
    </row>
    <row r="1112" spans="6:9" ht="14.25" customHeight="1" x14ac:dyDescent="0.2">
      <c r="F1112" s="94"/>
      <c r="H1112" s="97"/>
      <c r="I1112" s="97"/>
    </row>
    <row r="1113" spans="6:9" ht="14.25" customHeight="1" x14ac:dyDescent="0.2">
      <c r="F1113" s="94"/>
      <c r="H1113" s="97"/>
      <c r="I1113" s="97"/>
    </row>
    <row r="1114" spans="6:9" ht="14.25" customHeight="1" x14ac:dyDescent="0.2">
      <c r="F1114" s="94"/>
      <c r="H1114" s="97"/>
      <c r="I1114" s="97"/>
    </row>
    <row r="1115" spans="6:9" ht="14.25" customHeight="1" x14ac:dyDescent="0.2">
      <c r="F1115" s="94"/>
      <c r="H1115" s="97"/>
      <c r="I1115" s="97"/>
    </row>
    <row r="1116" spans="6:9" ht="14.25" customHeight="1" x14ac:dyDescent="0.2">
      <c r="F1116" s="94"/>
      <c r="H1116" s="97"/>
      <c r="I1116" s="97"/>
    </row>
    <row r="1117" spans="6:9" ht="14.25" customHeight="1" x14ac:dyDescent="0.2">
      <c r="F1117" s="94"/>
      <c r="H1117" s="97"/>
      <c r="I1117" s="97"/>
    </row>
    <row r="1118" spans="6:9" ht="14.25" customHeight="1" x14ac:dyDescent="0.2">
      <c r="F1118" s="94"/>
      <c r="H1118" s="97"/>
      <c r="I1118" s="97"/>
    </row>
    <row r="1119" spans="6:9" ht="14.25" customHeight="1" x14ac:dyDescent="0.2">
      <c r="F1119" s="94"/>
      <c r="H1119" s="97"/>
      <c r="I1119" s="97"/>
    </row>
    <row r="1120" spans="6:9" ht="14.25" customHeight="1" x14ac:dyDescent="0.2">
      <c r="F1120" s="94"/>
      <c r="H1120" s="97"/>
      <c r="I1120" s="97"/>
    </row>
    <row r="1121" spans="6:9" ht="14.25" customHeight="1" x14ac:dyDescent="0.2">
      <c r="F1121" s="94"/>
      <c r="H1121" s="97"/>
      <c r="I1121" s="97"/>
    </row>
    <row r="1122" spans="6:9" ht="14.25" customHeight="1" x14ac:dyDescent="0.2">
      <c r="F1122" s="94"/>
      <c r="H1122" s="97"/>
      <c r="I1122" s="97"/>
    </row>
    <row r="1123" spans="6:9" ht="14.25" customHeight="1" x14ac:dyDescent="0.2">
      <c r="F1123" s="94"/>
      <c r="H1123" s="97"/>
      <c r="I1123" s="97"/>
    </row>
    <row r="1124" spans="6:9" ht="14.25" customHeight="1" x14ac:dyDescent="0.2">
      <c r="F1124" s="94"/>
      <c r="H1124" s="97"/>
      <c r="I1124" s="97"/>
    </row>
    <row r="1125" spans="6:9" ht="14.25" customHeight="1" x14ac:dyDescent="0.2">
      <c r="F1125" s="94"/>
      <c r="H1125" s="97"/>
      <c r="I1125" s="97"/>
    </row>
    <row r="1126" spans="6:9" ht="14.25" customHeight="1" x14ac:dyDescent="0.2">
      <c r="F1126" s="94"/>
      <c r="H1126" s="97"/>
      <c r="I1126" s="97"/>
    </row>
    <row r="1127" spans="6:9" ht="14.25" customHeight="1" x14ac:dyDescent="0.2">
      <c r="F1127" s="94"/>
      <c r="H1127" s="97"/>
      <c r="I1127" s="97"/>
    </row>
    <row r="1128" spans="6:9" ht="14.25" customHeight="1" x14ac:dyDescent="0.2">
      <c r="F1128" s="94"/>
      <c r="H1128" s="97"/>
      <c r="I1128" s="97"/>
    </row>
    <row r="1129" spans="6:9" ht="14.25" customHeight="1" x14ac:dyDescent="0.2">
      <c r="F1129" s="94"/>
      <c r="H1129" s="97"/>
      <c r="I1129" s="97"/>
    </row>
    <row r="1130" spans="6:9" ht="14.25" customHeight="1" x14ac:dyDescent="0.2">
      <c r="F1130" s="94"/>
      <c r="H1130" s="97"/>
      <c r="I1130" s="97"/>
    </row>
    <row r="1131" spans="6:9" ht="14.25" customHeight="1" x14ac:dyDescent="0.2">
      <c r="F1131" s="94"/>
      <c r="H1131" s="97"/>
      <c r="I1131" s="97"/>
    </row>
    <row r="1132" spans="6:9" ht="14.25" customHeight="1" x14ac:dyDescent="0.2">
      <c r="F1132" s="94"/>
      <c r="H1132" s="97"/>
      <c r="I1132" s="97"/>
    </row>
    <row r="1133" spans="6:9" ht="14.25" customHeight="1" x14ac:dyDescent="0.2">
      <c r="F1133" s="94"/>
      <c r="H1133" s="97"/>
      <c r="I1133" s="97"/>
    </row>
    <row r="1134" spans="6:9" ht="14.25" customHeight="1" x14ac:dyDescent="0.2">
      <c r="F1134" s="94"/>
      <c r="H1134" s="97"/>
      <c r="I1134" s="97"/>
    </row>
    <row r="1135" spans="6:9" ht="14.25" customHeight="1" x14ac:dyDescent="0.2">
      <c r="F1135" s="94"/>
      <c r="H1135" s="97"/>
      <c r="I1135" s="97"/>
    </row>
    <row r="1136" spans="6:9" ht="14.25" customHeight="1" x14ac:dyDescent="0.2">
      <c r="F1136" s="94"/>
      <c r="H1136" s="97"/>
      <c r="I1136" s="97"/>
    </row>
    <row r="1137" spans="6:9" ht="14.25" customHeight="1" x14ac:dyDescent="0.2">
      <c r="F1137" s="94"/>
      <c r="H1137" s="97"/>
      <c r="I1137" s="97"/>
    </row>
    <row r="1138" spans="6:9" ht="14.25" customHeight="1" x14ac:dyDescent="0.2">
      <c r="F1138" s="94"/>
      <c r="H1138" s="97"/>
      <c r="I1138" s="97"/>
    </row>
    <row r="1139" spans="6:9" ht="14.25" customHeight="1" x14ac:dyDescent="0.2">
      <c r="F1139" s="94"/>
      <c r="H1139" s="97"/>
      <c r="I1139" s="97"/>
    </row>
    <row r="1140" spans="6:9" ht="14.25" customHeight="1" x14ac:dyDescent="0.2">
      <c r="F1140" s="94"/>
      <c r="H1140" s="97"/>
      <c r="I1140" s="97"/>
    </row>
    <row r="1141" spans="6:9" ht="14.25" customHeight="1" x14ac:dyDescent="0.2">
      <c r="F1141" s="94"/>
      <c r="H1141" s="97"/>
      <c r="I1141" s="97"/>
    </row>
    <row r="1142" spans="6:9" ht="14.25" customHeight="1" x14ac:dyDescent="0.2">
      <c r="F1142" s="94"/>
      <c r="H1142" s="97"/>
      <c r="I1142" s="97"/>
    </row>
    <row r="1143" spans="6:9" ht="14.25" customHeight="1" x14ac:dyDescent="0.2">
      <c r="F1143" s="94"/>
      <c r="H1143" s="97"/>
      <c r="I1143" s="97"/>
    </row>
    <row r="1144" spans="6:9" ht="14.25" customHeight="1" x14ac:dyDescent="0.2">
      <c r="F1144" s="94"/>
      <c r="H1144" s="97"/>
      <c r="I1144" s="97"/>
    </row>
    <row r="1145" spans="6:9" ht="14.25" customHeight="1" x14ac:dyDescent="0.2">
      <c r="F1145" s="94"/>
      <c r="H1145" s="97"/>
      <c r="I1145" s="97"/>
    </row>
    <row r="1146" spans="6:9" ht="14.25" customHeight="1" x14ac:dyDescent="0.2">
      <c r="F1146" s="94"/>
      <c r="H1146" s="97"/>
      <c r="I1146" s="97"/>
    </row>
    <row r="1147" spans="6:9" ht="14.25" customHeight="1" x14ac:dyDescent="0.2">
      <c r="F1147" s="94"/>
      <c r="H1147" s="97"/>
      <c r="I1147" s="97"/>
    </row>
    <row r="1148" spans="6:9" ht="14.25" customHeight="1" x14ac:dyDescent="0.2">
      <c r="F1148" s="94"/>
      <c r="H1148" s="97"/>
      <c r="I1148" s="97"/>
    </row>
    <row r="1149" spans="6:9" ht="14.25" customHeight="1" x14ac:dyDescent="0.2">
      <c r="F1149" s="94"/>
      <c r="H1149" s="97"/>
      <c r="I1149" s="97"/>
    </row>
    <row r="1150" spans="6:9" ht="14.25" customHeight="1" x14ac:dyDescent="0.2">
      <c r="F1150" s="94"/>
      <c r="H1150" s="97"/>
      <c r="I1150" s="97"/>
    </row>
    <row r="1151" spans="6:9" ht="14.25" customHeight="1" x14ac:dyDescent="0.2">
      <c r="F1151" s="94"/>
      <c r="H1151" s="97"/>
      <c r="I1151" s="97"/>
    </row>
    <row r="1152" spans="6:9" ht="14.25" customHeight="1" x14ac:dyDescent="0.2">
      <c r="F1152" s="94"/>
      <c r="H1152" s="97"/>
      <c r="I1152" s="97"/>
    </row>
    <row r="1153" spans="6:9" ht="14.25" customHeight="1" x14ac:dyDescent="0.2">
      <c r="F1153" s="94"/>
      <c r="H1153" s="97"/>
      <c r="I1153" s="97"/>
    </row>
    <row r="1154" spans="6:9" ht="14.25" customHeight="1" x14ac:dyDescent="0.2">
      <c r="F1154" s="94"/>
      <c r="H1154" s="97"/>
      <c r="I1154" s="97"/>
    </row>
    <row r="1155" spans="6:9" ht="14.25" customHeight="1" x14ac:dyDescent="0.2">
      <c r="F1155" s="94"/>
      <c r="H1155" s="97"/>
      <c r="I1155" s="97"/>
    </row>
    <row r="1156" spans="6:9" ht="14.25" customHeight="1" x14ac:dyDescent="0.2">
      <c r="F1156" s="94"/>
      <c r="H1156" s="97"/>
      <c r="I1156" s="97"/>
    </row>
    <row r="1157" spans="6:9" ht="14.25" customHeight="1" x14ac:dyDescent="0.2">
      <c r="F1157" s="94"/>
      <c r="H1157" s="97"/>
      <c r="I1157" s="97"/>
    </row>
    <row r="1158" spans="6:9" ht="14.25" customHeight="1" x14ac:dyDescent="0.2">
      <c r="F1158" s="94"/>
      <c r="H1158" s="97"/>
      <c r="I1158" s="97"/>
    </row>
    <row r="1159" spans="6:9" ht="14.25" customHeight="1" x14ac:dyDescent="0.2">
      <c r="F1159" s="94"/>
      <c r="H1159" s="97"/>
      <c r="I1159" s="97"/>
    </row>
    <row r="1160" spans="6:9" ht="14.25" customHeight="1" x14ac:dyDescent="0.2">
      <c r="F1160" s="94"/>
      <c r="H1160" s="97"/>
      <c r="I1160" s="97"/>
    </row>
    <row r="1161" spans="6:9" ht="14.25" customHeight="1" x14ac:dyDescent="0.2">
      <c r="F1161" s="94"/>
      <c r="H1161" s="97"/>
      <c r="I1161" s="97"/>
    </row>
    <row r="1162" spans="6:9" ht="14.25" customHeight="1" x14ac:dyDescent="0.2">
      <c r="F1162" s="94"/>
      <c r="H1162" s="97"/>
      <c r="I1162" s="97"/>
    </row>
    <row r="1163" spans="6:9" ht="14.25" customHeight="1" x14ac:dyDescent="0.2">
      <c r="F1163" s="94"/>
      <c r="H1163" s="97"/>
      <c r="I1163" s="97"/>
    </row>
    <row r="1164" spans="6:9" ht="14.25" customHeight="1" x14ac:dyDescent="0.2">
      <c r="F1164" s="94"/>
      <c r="H1164" s="97"/>
      <c r="I1164" s="97"/>
    </row>
    <row r="1165" spans="6:9" ht="14.25" customHeight="1" x14ac:dyDescent="0.2">
      <c r="F1165" s="94"/>
      <c r="H1165" s="97"/>
      <c r="I1165" s="97"/>
    </row>
    <row r="1166" spans="6:9" ht="14.25" customHeight="1" x14ac:dyDescent="0.2">
      <c r="F1166" s="94"/>
      <c r="H1166" s="97"/>
      <c r="I1166" s="97"/>
    </row>
    <row r="1167" spans="6:9" ht="14.25" customHeight="1" x14ac:dyDescent="0.2">
      <c r="F1167" s="94"/>
      <c r="H1167" s="97"/>
      <c r="I1167" s="97"/>
    </row>
    <row r="1168" spans="6:9" ht="14.25" customHeight="1" x14ac:dyDescent="0.2">
      <c r="F1168" s="94"/>
      <c r="H1168" s="97"/>
      <c r="I1168" s="97"/>
    </row>
    <row r="1169" spans="6:9" ht="14.25" customHeight="1" x14ac:dyDescent="0.2">
      <c r="F1169" s="94"/>
      <c r="H1169" s="97"/>
      <c r="I1169" s="97"/>
    </row>
    <row r="1170" spans="6:9" ht="14.25" customHeight="1" x14ac:dyDescent="0.2">
      <c r="F1170" s="94"/>
      <c r="H1170" s="97"/>
      <c r="I1170" s="97"/>
    </row>
    <row r="1171" spans="6:9" ht="14.25" customHeight="1" x14ac:dyDescent="0.2">
      <c r="F1171" s="94"/>
      <c r="H1171" s="97"/>
      <c r="I1171" s="97"/>
    </row>
    <row r="1172" spans="6:9" ht="14.25" customHeight="1" x14ac:dyDescent="0.2">
      <c r="F1172" s="94"/>
      <c r="H1172" s="97"/>
      <c r="I1172" s="97"/>
    </row>
    <row r="1173" spans="6:9" ht="14.25" customHeight="1" x14ac:dyDescent="0.2">
      <c r="F1173" s="94"/>
      <c r="H1173" s="97"/>
      <c r="I1173" s="97"/>
    </row>
    <row r="1174" spans="6:9" ht="14.25" customHeight="1" x14ac:dyDescent="0.2">
      <c r="F1174" s="94"/>
      <c r="H1174" s="97"/>
      <c r="I1174" s="97"/>
    </row>
    <row r="1175" spans="6:9" ht="14.25" customHeight="1" x14ac:dyDescent="0.2">
      <c r="F1175" s="94"/>
      <c r="H1175" s="97"/>
      <c r="I1175" s="97"/>
    </row>
    <row r="1176" spans="6:9" ht="14.25" customHeight="1" x14ac:dyDescent="0.2">
      <c r="F1176" s="94"/>
      <c r="H1176" s="97"/>
      <c r="I1176" s="97"/>
    </row>
    <row r="1177" spans="6:9" ht="14.25" customHeight="1" x14ac:dyDescent="0.2">
      <c r="F1177" s="94"/>
      <c r="H1177" s="97"/>
      <c r="I1177" s="97"/>
    </row>
    <row r="1178" spans="6:9" ht="14.25" customHeight="1" x14ac:dyDescent="0.2">
      <c r="F1178" s="94"/>
      <c r="H1178" s="97"/>
      <c r="I1178" s="97"/>
    </row>
    <row r="1179" spans="6:9" ht="14.25" customHeight="1" x14ac:dyDescent="0.2">
      <c r="F1179" s="94"/>
      <c r="H1179" s="97"/>
      <c r="I1179" s="97"/>
    </row>
    <row r="1180" spans="6:9" ht="14.25" customHeight="1" x14ac:dyDescent="0.2">
      <c r="F1180" s="94"/>
      <c r="H1180" s="97"/>
      <c r="I1180" s="97"/>
    </row>
    <row r="1181" spans="6:9" ht="14.25" customHeight="1" x14ac:dyDescent="0.2">
      <c r="F1181" s="94"/>
      <c r="H1181" s="97"/>
      <c r="I1181" s="97"/>
    </row>
    <row r="1182" spans="6:9" ht="14.25" customHeight="1" x14ac:dyDescent="0.2">
      <c r="F1182" s="94"/>
      <c r="H1182" s="97"/>
      <c r="I1182" s="97"/>
    </row>
    <row r="1183" spans="6:9" ht="14.25" customHeight="1" x14ac:dyDescent="0.2">
      <c r="F1183" s="94"/>
      <c r="H1183" s="97"/>
      <c r="I1183" s="97"/>
    </row>
    <row r="1184" spans="6:9" ht="14.25" customHeight="1" x14ac:dyDescent="0.2">
      <c r="F1184" s="94"/>
      <c r="H1184" s="97"/>
      <c r="I1184" s="97"/>
    </row>
    <row r="1185" spans="6:9" ht="14.25" customHeight="1" x14ac:dyDescent="0.2">
      <c r="F1185" s="94"/>
      <c r="H1185" s="97"/>
      <c r="I1185" s="97"/>
    </row>
    <row r="1186" spans="6:9" ht="14.25" customHeight="1" x14ac:dyDescent="0.2">
      <c r="F1186" s="94"/>
      <c r="H1186" s="97"/>
      <c r="I1186" s="97"/>
    </row>
    <row r="1187" spans="6:9" ht="14.25" customHeight="1" x14ac:dyDescent="0.2">
      <c r="F1187" s="94"/>
      <c r="H1187" s="97"/>
      <c r="I1187" s="97"/>
    </row>
    <row r="1188" spans="6:9" ht="14.25" customHeight="1" x14ac:dyDescent="0.2">
      <c r="F1188" s="94"/>
      <c r="H1188" s="97"/>
      <c r="I1188" s="97"/>
    </row>
    <row r="1189" spans="6:9" ht="14.25" customHeight="1" x14ac:dyDescent="0.2">
      <c r="F1189" s="94"/>
      <c r="H1189" s="97"/>
      <c r="I1189" s="97"/>
    </row>
    <row r="1190" spans="6:9" ht="14.25" customHeight="1" x14ac:dyDescent="0.2">
      <c r="F1190" s="94"/>
      <c r="H1190" s="97"/>
      <c r="I1190" s="97"/>
    </row>
    <row r="1191" spans="6:9" ht="14.25" customHeight="1" x14ac:dyDescent="0.2">
      <c r="F1191" s="94"/>
      <c r="H1191" s="97"/>
      <c r="I1191" s="97"/>
    </row>
    <row r="1192" spans="6:9" ht="14.25" customHeight="1" x14ac:dyDescent="0.2">
      <c r="F1192" s="94"/>
      <c r="H1192" s="97"/>
      <c r="I1192" s="97"/>
    </row>
    <row r="1193" spans="6:9" ht="14.25" customHeight="1" x14ac:dyDescent="0.2">
      <c r="F1193" s="94"/>
      <c r="H1193" s="97"/>
      <c r="I1193" s="97"/>
    </row>
    <row r="1194" spans="6:9" ht="14.25" customHeight="1" x14ac:dyDescent="0.2">
      <c r="F1194" s="94"/>
      <c r="H1194" s="97"/>
      <c r="I1194" s="97"/>
    </row>
    <row r="1195" spans="6:9" ht="14.25" customHeight="1" x14ac:dyDescent="0.2">
      <c r="F1195" s="94"/>
      <c r="H1195" s="97"/>
      <c r="I1195" s="97"/>
    </row>
    <row r="1196" spans="6:9" ht="14.25" customHeight="1" x14ac:dyDescent="0.2">
      <c r="F1196" s="94"/>
      <c r="H1196" s="97"/>
      <c r="I1196" s="97"/>
    </row>
    <row r="1197" spans="6:9" ht="14.25" customHeight="1" x14ac:dyDescent="0.2">
      <c r="F1197" s="94"/>
      <c r="H1197" s="97"/>
      <c r="I1197" s="97"/>
    </row>
    <row r="1198" spans="6:9" ht="14.25" customHeight="1" x14ac:dyDescent="0.2">
      <c r="F1198" s="94"/>
      <c r="H1198" s="97"/>
      <c r="I1198" s="97"/>
    </row>
    <row r="1199" spans="6:9" ht="14.25" customHeight="1" x14ac:dyDescent="0.2">
      <c r="F1199" s="94"/>
      <c r="H1199" s="97"/>
      <c r="I1199" s="97"/>
    </row>
    <row r="1200" spans="6:9" ht="14.25" customHeight="1" x14ac:dyDescent="0.2">
      <c r="F1200" s="94"/>
      <c r="H1200" s="97"/>
      <c r="I1200" s="97"/>
    </row>
    <row r="1201" spans="6:9" ht="14.25" customHeight="1" x14ac:dyDescent="0.2">
      <c r="F1201" s="94"/>
      <c r="H1201" s="97"/>
      <c r="I1201" s="97"/>
    </row>
    <row r="1202" spans="6:9" ht="14.25" customHeight="1" x14ac:dyDescent="0.2">
      <c r="F1202" s="94"/>
      <c r="H1202" s="97"/>
      <c r="I1202" s="97"/>
    </row>
    <row r="1203" spans="6:9" ht="14.25" customHeight="1" x14ac:dyDescent="0.2">
      <c r="F1203" s="94"/>
      <c r="H1203" s="97"/>
      <c r="I1203" s="97"/>
    </row>
    <row r="1204" spans="6:9" ht="14.25" customHeight="1" x14ac:dyDescent="0.2">
      <c r="F1204" s="94"/>
      <c r="H1204" s="97"/>
      <c r="I1204" s="97"/>
    </row>
    <row r="1205" spans="6:9" ht="14.25" customHeight="1" x14ac:dyDescent="0.2">
      <c r="F1205" s="94"/>
      <c r="H1205" s="97"/>
      <c r="I1205" s="97"/>
    </row>
    <row r="1206" spans="6:9" ht="14.25" customHeight="1" x14ac:dyDescent="0.2">
      <c r="F1206" s="94"/>
      <c r="H1206" s="97"/>
      <c r="I1206" s="97"/>
    </row>
    <row r="1207" spans="6:9" ht="14.25" customHeight="1" x14ac:dyDescent="0.2">
      <c r="F1207" s="94"/>
      <c r="H1207" s="97"/>
      <c r="I1207" s="97"/>
    </row>
    <row r="1208" spans="6:9" ht="14.25" customHeight="1" x14ac:dyDescent="0.2">
      <c r="F1208" s="94"/>
      <c r="H1208" s="97"/>
      <c r="I1208" s="97"/>
    </row>
    <row r="1209" spans="6:9" ht="14.25" customHeight="1" x14ac:dyDescent="0.2">
      <c r="F1209" s="94"/>
      <c r="H1209" s="97"/>
      <c r="I1209" s="97"/>
    </row>
    <row r="1210" spans="6:9" ht="14.25" customHeight="1" x14ac:dyDescent="0.2">
      <c r="F1210" s="94"/>
      <c r="H1210" s="97"/>
      <c r="I1210" s="97"/>
    </row>
    <row r="1211" spans="6:9" ht="14.25" customHeight="1" x14ac:dyDescent="0.2">
      <c r="F1211" s="94"/>
      <c r="H1211" s="97"/>
      <c r="I1211" s="97"/>
    </row>
    <row r="1212" spans="6:9" ht="14.25" customHeight="1" x14ac:dyDescent="0.2">
      <c r="F1212" s="94"/>
      <c r="H1212" s="97"/>
      <c r="I1212" s="97"/>
    </row>
    <row r="1213" spans="6:9" ht="14.25" customHeight="1" x14ac:dyDescent="0.2">
      <c r="F1213" s="94"/>
      <c r="H1213" s="97"/>
      <c r="I1213" s="97"/>
    </row>
    <row r="1214" spans="6:9" ht="14.25" customHeight="1" x14ac:dyDescent="0.2">
      <c r="F1214" s="94"/>
      <c r="H1214" s="97"/>
      <c r="I1214" s="97"/>
    </row>
    <row r="1215" spans="6:9" ht="14.25" customHeight="1" x14ac:dyDescent="0.2">
      <c r="F1215" s="94"/>
      <c r="H1215" s="97"/>
      <c r="I1215" s="97"/>
    </row>
    <row r="1216" spans="6:9" ht="14.25" customHeight="1" x14ac:dyDescent="0.2">
      <c r="F1216" s="94"/>
      <c r="H1216" s="97"/>
      <c r="I1216" s="97"/>
    </row>
    <row r="1217" spans="6:9" ht="14.25" customHeight="1" x14ac:dyDescent="0.2">
      <c r="F1217" s="94"/>
      <c r="H1217" s="97"/>
      <c r="I1217" s="97"/>
    </row>
    <row r="1218" spans="6:9" ht="14.25" customHeight="1" x14ac:dyDescent="0.2">
      <c r="F1218" s="94"/>
      <c r="H1218" s="97"/>
      <c r="I1218" s="97"/>
    </row>
    <row r="1219" spans="6:9" ht="14.25" customHeight="1" x14ac:dyDescent="0.2">
      <c r="F1219" s="94"/>
      <c r="H1219" s="97"/>
      <c r="I1219" s="97"/>
    </row>
    <row r="1220" spans="6:9" ht="14.25" customHeight="1" x14ac:dyDescent="0.2">
      <c r="F1220" s="94"/>
      <c r="H1220" s="97"/>
      <c r="I1220" s="97"/>
    </row>
    <row r="1221" spans="6:9" ht="14.25" customHeight="1" x14ac:dyDescent="0.2">
      <c r="F1221" s="94"/>
      <c r="H1221" s="97"/>
      <c r="I1221" s="97"/>
    </row>
  </sheetData>
  <hyperlinks>
    <hyperlink ref="E1" r:id="rId1" xr:uid="{00000000-0004-0000-05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06666"/>
  </sheetPr>
  <dimension ref="A1:AC1177"/>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 customWidth="1"/>
    <col min="2" max="3" width="4.1640625" customWidth="1"/>
    <col min="4" max="4" width="46.1640625" customWidth="1"/>
    <col min="5" max="5" width="20.5" customWidth="1"/>
    <col min="6" max="6" width="21.5" customWidth="1"/>
    <col min="7" max="7" width="4.33203125" customWidth="1"/>
    <col min="8" max="8" width="16.6640625" customWidth="1"/>
    <col min="9" max="9" width="6.1640625" customWidth="1"/>
    <col min="10" max="10" width="15" customWidth="1"/>
    <col min="11" max="11" width="14.5" customWidth="1"/>
    <col min="12" max="13" width="14.6640625" customWidth="1"/>
    <col min="14" max="14" width="15.33203125" customWidth="1"/>
    <col min="15" max="29" width="8.6640625" customWidth="1"/>
  </cols>
  <sheetData>
    <row r="1" spans="1:29" ht="14.25" customHeight="1" x14ac:dyDescent="0.2">
      <c r="A1" s="4" t="s">
        <v>0</v>
      </c>
      <c r="B1" s="5"/>
      <c r="C1" s="5"/>
      <c r="D1" s="5"/>
      <c r="E1" s="88" t="s">
        <v>497</v>
      </c>
      <c r="F1" s="114" t="s">
        <v>498</v>
      </c>
      <c r="G1" s="10"/>
      <c r="H1" s="115"/>
      <c r="I1" s="90"/>
      <c r="J1" s="10"/>
      <c r="K1" s="10"/>
      <c r="L1" s="10"/>
      <c r="M1" s="10"/>
      <c r="N1" s="10"/>
      <c r="O1" s="10"/>
      <c r="P1" s="10"/>
      <c r="Q1" s="10"/>
      <c r="R1" s="10"/>
      <c r="S1" s="10"/>
      <c r="T1" s="10"/>
      <c r="U1" s="10"/>
      <c r="V1" s="10"/>
      <c r="W1" s="10"/>
      <c r="X1" s="10"/>
      <c r="Y1" s="10"/>
      <c r="Z1" s="10"/>
      <c r="AA1" s="10"/>
      <c r="AB1" s="10"/>
      <c r="AC1" s="10"/>
    </row>
    <row r="2" spans="1:29" ht="14.25" customHeight="1" x14ac:dyDescent="0.2">
      <c r="A2" s="12" t="s">
        <v>6</v>
      </c>
      <c r="B2" s="12"/>
      <c r="C2" s="12"/>
      <c r="D2" s="13"/>
      <c r="E2" s="14">
        <v>9717401000</v>
      </c>
      <c r="F2" s="116"/>
      <c r="H2" s="93">
        <v>9717401000</v>
      </c>
      <c r="I2" s="97"/>
    </row>
    <row r="3" spans="1:29" ht="14.25" customHeight="1" x14ac:dyDescent="0.2">
      <c r="A3" s="12" t="s">
        <v>7</v>
      </c>
      <c r="B3" s="12"/>
      <c r="C3" s="12"/>
      <c r="D3" s="13"/>
      <c r="E3" s="14">
        <v>9752154000</v>
      </c>
      <c r="F3" s="116"/>
      <c r="H3" s="93">
        <v>9752154000</v>
      </c>
      <c r="I3" s="97"/>
    </row>
    <row r="4" spans="1:29" ht="14.25" customHeight="1" x14ac:dyDescent="0.2">
      <c r="A4" s="12" t="s">
        <v>8</v>
      </c>
      <c r="B4" s="12"/>
      <c r="C4" s="12"/>
      <c r="D4" s="19"/>
      <c r="E4" s="20">
        <f>SUM(E5:E7)</f>
        <v>675353163000</v>
      </c>
      <c r="F4" s="116"/>
      <c r="H4" s="93">
        <v>675353163000</v>
      </c>
      <c r="I4" s="117">
        <f>H4-E4</f>
        <v>0</v>
      </c>
      <c r="J4" s="71"/>
    </row>
    <row r="5" spans="1:29" ht="14.25" customHeight="1" x14ac:dyDescent="0.2">
      <c r="A5" s="21" t="s">
        <v>9</v>
      </c>
      <c r="B5" s="21" t="s">
        <v>10</v>
      </c>
      <c r="C5" s="21"/>
      <c r="D5" s="21"/>
      <c r="E5" s="72">
        <v>2237527000</v>
      </c>
      <c r="F5" s="118"/>
      <c r="H5" s="93">
        <v>2237527000</v>
      </c>
      <c r="I5" s="97"/>
    </row>
    <row r="6" spans="1:29" ht="14.25" customHeight="1" x14ac:dyDescent="0.2">
      <c r="A6" s="21" t="s">
        <v>11</v>
      </c>
      <c r="B6" s="21" t="s">
        <v>12</v>
      </c>
      <c r="C6" s="21"/>
      <c r="D6" s="21"/>
      <c r="E6" s="72">
        <v>12693237000</v>
      </c>
      <c r="F6" s="116"/>
      <c r="H6" s="93">
        <v>12693237000</v>
      </c>
      <c r="I6" s="97"/>
    </row>
    <row r="7" spans="1:29" ht="14.25" customHeight="1" x14ac:dyDescent="0.2">
      <c r="A7" s="21" t="s">
        <v>13</v>
      </c>
      <c r="B7" s="21" t="s">
        <v>14</v>
      </c>
      <c r="C7" s="21"/>
      <c r="D7" s="21"/>
      <c r="E7" s="72">
        <f>SUM(E9,E26,E41,E50,E54,E247,E261)</f>
        <v>660422399000</v>
      </c>
      <c r="F7" s="116"/>
      <c r="H7" s="93">
        <v>660422399000</v>
      </c>
      <c r="I7" s="97"/>
    </row>
    <row r="8" spans="1:29" ht="14.25" customHeight="1" x14ac:dyDescent="0.2">
      <c r="A8" s="26"/>
      <c r="B8" s="21" t="s">
        <v>15</v>
      </c>
      <c r="C8" s="26"/>
      <c r="D8" s="26"/>
      <c r="E8" s="72">
        <f>SUM(E9,E26,E41)</f>
        <v>205985881000</v>
      </c>
      <c r="F8" s="116"/>
      <c r="H8" s="93">
        <v>205985881000</v>
      </c>
      <c r="I8" s="97"/>
    </row>
    <row r="9" spans="1:29" ht="14.25" customHeight="1" x14ac:dyDescent="0.2">
      <c r="A9" s="21"/>
      <c r="B9" s="21"/>
      <c r="C9" s="27" t="s">
        <v>16</v>
      </c>
      <c r="D9" s="27"/>
      <c r="E9" s="119">
        <f>SUM(E10,E14,E18,E22)</f>
        <v>64898054000</v>
      </c>
      <c r="F9" s="120"/>
      <c r="H9" s="93">
        <v>64898054000</v>
      </c>
      <c r="I9" s="97"/>
      <c r="J9" s="72"/>
      <c r="K9" s="72"/>
      <c r="L9" s="93"/>
      <c r="N9" s="121"/>
    </row>
    <row r="10" spans="1:29" ht="14.25" customHeight="1" x14ac:dyDescent="0.2">
      <c r="A10" s="26"/>
      <c r="B10" s="26"/>
      <c r="C10" s="2" t="s">
        <v>261</v>
      </c>
      <c r="D10" s="26"/>
      <c r="E10" s="72">
        <f>SUM(E11:E13)</f>
        <v>14250993000</v>
      </c>
      <c r="F10" s="116">
        <f>E10</f>
        <v>14250993000</v>
      </c>
      <c r="J10" s="72">
        <v>5160309000</v>
      </c>
      <c r="K10" s="72">
        <v>6200007000</v>
      </c>
      <c r="L10" s="93">
        <v>3415177000</v>
      </c>
      <c r="M10" s="93"/>
      <c r="N10" s="122">
        <f>SUM(J10:L10)</f>
        <v>14775493000</v>
      </c>
    </row>
    <row r="11" spans="1:29" ht="14.25" hidden="1" customHeight="1" x14ac:dyDescent="0.2">
      <c r="A11" s="26">
        <v>26</v>
      </c>
      <c r="B11" s="26"/>
      <c r="C11" s="2"/>
      <c r="D11" s="2" t="s">
        <v>142</v>
      </c>
      <c r="E11" s="72">
        <v>4635809000</v>
      </c>
      <c r="F11" s="116"/>
      <c r="H11" s="93"/>
      <c r="I11" s="97"/>
      <c r="J11" s="72">
        <v>2871504000</v>
      </c>
    </row>
    <row r="12" spans="1:29" ht="14.25" hidden="1" customHeight="1" x14ac:dyDescent="0.2">
      <c r="A12" s="26">
        <v>40</v>
      </c>
      <c r="B12" s="26"/>
      <c r="C12" s="2"/>
      <c r="D12" s="2" t="s">
        <v>143</v>
      </c>
      <c r="E12" s="72">
        <v>6200007000</v>
      </c>
      <c r="F12" s="116"/>
      <c r="H12" s="93"/>
      <c r="I12" s="97"/>
      <c r="J12" s="72">
        <v>2871504000</v>
      </c>
    </row>
    <row r="13" spans="1:29" ht="14.25" hidden="1" customHeight="1" x14ac:dyDescent="0.2">
      <c r="A13" s="26">
        <v>56</v>
      </c>
      <c r="B13" s="26"/>
      <c r="C13" s="2"/>
      <c r="D13" s="2" t="s">
        <v>144</v>
      </c>
      <c r="E13" s="72">
        <v>3415177000</v>
      </c>
      <c r="F13" s="116"/>
      <c r="H13" s="93"/>
      <c r="I13" s="97"/>
      <c r="J13" s="72">
        <v>2871504000</v>
      </c>
    </row>
    <row r="14" spans="1:29" ht="14.25" customHeight="1" x14ac:dyDescent="0.2">
      <c r="A14" s="26"/>
      <c r="B14" s="26"/>
      <c r="C14" s="29" t="s">
        <v>262</v>
      </c>
      <c r="D14" s="26"/>
      <c r="E14" s="22">
        <f>SUM(E15:E17)</f>
        <v>9876270000</v>
      </c>
      <c r="F14" s="116">
        <f>E14</f>
        <v>9876270000</v>
      </c>
      <c r="H14" s="93"/>
      <c r="I14" s="97"/>
      <c r="J14" s="72">
        <v>2871504000</v>
      </c>
      <c r="K14" s="93">
        <v>4166014000</v>
      </c>
      <c r="L14" s="93">
        <v>3433425000</v>
      </c>
      <c r="M14" s="93"/>
      <c r="N14" s="122">
        <f t="shared" ref="N14:N22" si="0">SUM(J14:L14)</f>
        <v>10470943000</v>
      </c>
    </row>
    <row r="15" spans="1:29" ht="14.25" hidden="1" customHeight="1" x14ac:dyDescent="0.2">
      <c r="A15" s="26">
        <v>69</v>
      </c>
      <c r="B15" s="26"/>
      <c r="C15" s="26"/>
      <c r="D15" s="2" t="s">
        <v>263</v>
      </c>
      <c r="E15" s="72">
        <v>2871504000</v>
      </c>
      <c r="F15" s="116"/>
      <c r="H15" s="93"/>
      <c r="I15" s="97"/>
      <c r="K15" s="93">
        <v>4166014000</v>
      </c>
      <c r="N15" s="2">
        <f t="shared" si="0"/>
        <v>4166014000</v>
      </c>
    </row>
    <row r="16" spans="1:29" ht="14.25" hidden="1" customHeight="1" x14ac:dyDescent="0.2">
      <c r="A16" s="26">
        <v>77</v>
      </c>
      <c r="B16" s="26"/>
      <c r="C16" s="26"/>
      <c r="D16" s="2" t="s">
        <v>264</v>
      </c>
      <c r="E16" s="72">
        <v>4166014000</v>
      </c>
      <c r="F16" s="116"/>
      <c r="H16" s="93"/>
      <c r="I16" s="97"/>
      <c r="K16" s="93">
        <v>4166014000</v>
      </c>
      <c r="N16" s="2">
        <f t="shared" si="0"/>
        <v>4166014000</v>
      </c>
    </row>
    <row r="17" spans="1:14" ht="14.25" hidden="1" customHeight="1" x14ac:dyDescent="0.2">
      <c r="A17" s="26">
        <v>88</v>
      </c>
      <c r="B17" s="26"/>
      <c r="C17" s="26"/>
      <c r="D17" s="2" t="s">
        <v>265</v>
      </c>
      <c r="E17" s="72">
        <v>2838752000</v>
      </c>
      <c r="F17" s="116"/>
      <c r="H17" s="93"/>
      <c r="I17" s="97"/>
      <c r="K17" s="93">
        <v>4166014000</v>
      </c>
      <c r="N17" s="2">
        <f t="shared" si="0"/>
        <v>4166014000</v>
      </c>
    </row>
    <row r="18" spans="1:14" ht="14.25" customHeight="1" x14ac:dyDescent="0.2">
      <c r="A18" s="26"/>
      <c r="B18" s="26"/>
      <c r="C18" s="26" t="s">
        <v>266</v>
      </c>
      <c r="D18" s="26"/>
      <c r="E18" s="22">
        <f>SUM(E19:E21)</f>
        <v>36587938000</v>
      </c>
      <c r="F18" s="116">
        <f>E18</f>
        <v>36587938000</v>
      </c>
      <c r="H18" s="93"/>
      <c r="I18" s="97"/>
      <c r="J18" s="72">
        <v>7733428000</v>
      </c>
      <c r="K18" s="93">
        <v>16825388000</v>
      </c>
      <c r="L18" s="72">
        <v>12029122000</v>
      </c>
      <c r="M18" s="72"/>
      <c r="N18" s="72">
        <f t="shared" si="0"/>
        <v>36587938000</v>
      </c>
    </row>
    <row r="19" spans="1:14" ht="14.25" hidden="1" customHeight="1" x14ac:dyDescent="0.2">
      <c r="A19" s="26">
        <v>98</v>
      </c>
      <c r="B19" s="26"/>
      <c r="C19" s="26"/>
      <c r="D19" s="2" t="s">
        <v>267</v>
      </c>
      <c r="E19" s="72">
        <v>7733428000</v>
      </c>
      <c r="F19" s="116"/>
      <c r="H19" s="93"/>
      <c r="I19" s="97"/>
      <c r="J19" s="72">
        <v>7733428000</v>
      </c>
      <c r="N19" s="72">
        <f t="shared" si="0"/>
        <v>7733428000</v>
      </c>
    </row>
    <row r="20" spans="1:14" ht="14.25" hidden="1" customHeight="1" x14ac:dyDescent="0.2">
      <c r="A20" s="26">
        <v>106</v>
      </c>
      <c r="B20" s="26"/>
      <c r="C20" s="26"/>
      <c r="D20" s="2" t="s">
        <v>268</v>
      </c>
      <c r="E20" s="72">
        <v>16825388000</v>
      </c>
      <c r="F20" s="116"/>
      <c r="H20" s="93"/>
      <c r="I20" s="97"/>
      <c r="J20" s="72">
        <v>7733428000</v>
      </c>
      <c r="N20" s="72">
        <f t="shared" si="0"/>
        <v>7733428000</v>
      </c>
    </row>
    <row r="21" spans="1:14" ht="14.25" hidden="1" customHeight="1" x14ac:dyDescent="0.2">
      <c r="A21" s="26">
        <v>125</v>
      </c>
      <c r="B21" s="26"/>
      <c r="C21" s="26"/>
      <c r="D21" s="2" t="s">
        <v>269</v>
      </c>
      <c r="E21" s="72">
        <v>12029122000</v>
      </c>
      <c r="F21" s="116"/>
      <c r="H21" s="93"/>
      <c r="I21" s="97"/>
      <c r="J21" s="72">
        <v>7733428000</v>
      </c>
      <c r="N21" s="72">
        <f t="shared" si="0"/>
        <v>7733428000</v>
      </c>
    </row>
    <row r="22" spans="1:14" ht="14.25" customHeight="1" x14ac:dyDescent="0.2">
      <c r="A22" s="26"/>
      <c r="B22" s="26"/>
      <c r="C22" s="26" t="s">
        <v>270</v>
      </c>
      <c r="D22" s="26"/>
      <c r="E22" s="22">
        <f>SUM(E23:E25)</f>
        <v>4182853000</v>
      </c>
      <c r="F22" s="116">
        <f>E22</f>
        <v>4182853000</v>
      </c>
      <c r="H22" s="93"/>
      <c r="I22" s="97"/>
      <c r="J22" s="72">
        <v>1695155000</v>
      </c>
      <c r="K22" s="72">
        <v>1727573000</v>
      </c>
      <c r="L22" s="72">
        <v>760125000</v>
      </c>
      <c r="M22" s="72"/>
      <c r="N22" s="72">
        <f t="shared" si="0"/>
        <v>4182853000</v>
      </c>
    </row>
    <row r="23" spans="1:14" ht="14.25" hidden="1" customHeight="1" x14ac:dyDescent="0.2">
      <c r="A23" s="26">
        <v>134</v>
      </c>
      <c r="B23" s="26"/>
      <c r="C23" s="26"/>
      <c r="D23" s="2" t="s">
        <v>271</v>
      </c>
      <c r="E23" s="72">
        <v>1695155000</v>
      </c>
      <c r="F23" s="116"/>
      <c r="H23" s="93"/>
      <c r="I23" s="97"/>
    </row>
    <row r="24" spans="1:14" ht="14.25" hidden="1" customHeight="1" x14ac:dyDescent="0.2">
      <c r="A24" s="26">
        <v>140</v>
      </c>
      <c r="B24" s="26"/>
      <c r="C24" s="26"/>
      <c r="D24" s="2" t="s">
        <v>272</v>
      </c>
      <c r="E24" s="72">
        <v>1727573000</v>
      </c>
      <c r="F24" s="116"/>
      <c r="H24" s="93"/>
      <c r="I24" s="97"/>
    </row>
    <row r="25" spans="1:14" ht="14.25" hidden="1" customHeight="1" x14ac:dyDescent="0.2">
      <c r="A25" s="26">
        <v>147</v>
      </c>
      <c r="B25" s="26"/>
      <c r="C25" s="26"/>
      <c r="D25" s="2" t="s">
        <v>273</v>
      </c>
      <c r="E25" s="72">
        <v>760125000</v>
      </c>
      <c r="F25" s="116"/>
      <c r="H25" s="93"/>
      <c r="I25" s="97"/>
    </row>
    <row r="26" spans="1:14" ht="14.25" customHeight="1" x14ac:dyDescent="0.2">
      <c r="A26" s="21"/>
      <c r="B26" s="21"/>
      <c r="C26" s="27" t="s">
        <v>21</v>
      </c>
      <c r="D26" s="27"/>
      <c r="E26" s="119">
        <f>SUM(E27,E31,E32,E33,E34,E38)</f>
        <v>118444280000</v>
      </c>
      <c r="F26" s="120"/>
      <c r="H26" s="93">
        <v>118444280000</v>
      </c>
      <c r="I26" s="117">
        <f>H26-E26</f>
        <v>0</v>
      </c>
      <c r="J26" s="71"/>
    </row>
    <row r="27" spans="1:14" ht="14.25" customHeight="1" x14ac:dyDescent="0.2">
      <c r="A27" s="26"/>
      <c r="B27" s="26"/>
      <c r="C27" s="26" t="s">
        <v>274</v>
      </c>
      <c r="D27" s="26"/>
      <c r="E27" s="22">
        <f>SUM(E28:E30)</f>
        <v>31856516000</v>
      </c>
      <c r="F27" s="123">
        <f>E27</f>
        <v>31856516000</v>
      </c>
      <c r="H27" s="97"/>
      <c r="I27" s="97"/>
      <c r="J27" s="72">
        <v>12893090000</v>
      </c>
      <c r="K27" s="72">
        <v>13798590000</v>
      </c>
      <c r="N27" s="122">
        <f t="shared" ref="N27:N38" si="1">SUM(J27:L27)</f>
        <v>26691680000</v>
      </c>
    </row>
    <row r="28" spans="1:14" ht="14.25" hidden="1" customHeight="1" x14ac:dyDescent="0.2">
      <c r="A28" s="26">
        <v>157</v>
      </c>
      <c r="B28" s="26"/>
      <c r="C28" s="26"/>
      <c r="D28" s="2" t="s">
        <v>275</v>
      </c>
      <c r="E28" s="72">
        <v>12893090000</v>
      </c>
      <c r="F28" s="118"/>
      <c r="H28" s="93"/>
      <c r="I28" s="97"/>
      <c r="J28" s="72">
        <v>12893090000</v>
      </c>
      <c r="N28" s="122">
        <f t="shared" si="1"/>
        <v>12893090000</v>
      </c>
    </row>
    <row r="29" spans="1:14" ht="14.25" hidden="1" customHeight="1" x14ac:dyDescent="0.2">
      <c r="A29" s="26">
        <v>173</v>
      </c>
      <c r="B29" s="26"/>
      <c r="C29" s="26"/>
      <c r="D29" s="2" t="s">
        <v>276</v>
      </c>
      <c r="E29" s="72">
        <v>13798590000</v>
      </c>
      <c r="F29" s="118"/>
      <c r="H29" s="93"/>
      <c r="I29" s="97"/>
      <c r="J29" s="72">
        <v>12893090000</v>
      </c>
      <c r="N29" s="122">
        <f t="shared" si="1"/>
        <v>12893090000</v>
      </c>
    </row>
    <row r="30" spans="1:14" ht="14.25" hidden="1" customHeight="1" x14ac:dyDescent="0.2">
      <c r="A30" s="26">
        <v>193</v>
      </c>
      <c r="B30" s="26"/>
      <c r="C30" s="26"/>
      <c r="D30" s="2" t="s">
        <v>277</v>
      </c>
      <c r="E30" s="72">
        <v>5164836000</v>
      </c>
      <c r="F30" s="118"/>
      <c r="H30" s="93"/>
      <c r="I30" s="97"/>
      <c r="J30" s="72">
        <v>12893090000</v>
      </c>
      <c r="N30" s="122">
        <f t="shared" si="1"/>
        <v>12893090000</v>
      </c>
    </row>
    <row r="31" spans="1:14" ht="14.25" customHeight="1" x14ac:dyDescent="0.2">
      <c r="A31" s="26">
        <v>202</v>
      </c>
      <c r="B31" s="26"/>
      <c r="C31" s="26" t="s">
        <v>23</v>
      </c>
      <c r="D31" s="26"/>
      <c r="E31" s="72">
        <v>50321490000</v>
      </c>
      <c r="F31" s="123">
        <f t="shared" ref="F31:F34" si="2">E31</f>
        <v>50321490000</v>
      </c>
      <c r="H31" s="93"/>
      <c r="I31" s="97"/>
      <c r="J31" s="72">
        <v>54131803000</v>
      </c>
      <c r="N31" s="122">
        <f t="shared" si="1"/>
        <v>54131803000</v>
      </c>
    </row>
    <row r="32" spans="1:14" ht="14.25" customHeight="1" x14ac:dyDescent="0.2">
      <c r="A32" s="26">
        <v>228</v>
      </c>
      <c r="B32" s="26"/>
      <c r="C32" s="26" t="s">
        <v>24</v>
      </c>
      <c r="D32" s="26"/>
      <c r="E32" s="72">
        <v>24430319000</v>
      </c>
      <c r="F32" s="123">
        <f t="shared" si="2"/>
        <v>24430319000</v>
      </c>
      <c r="H32" s="93"/>
      <c r="I32" s="97"/>
      <c r="J32" s="72">
        <v>26296058000</v>
      </c>
      <c r="N32" s="122">
        <f t="shared" si="1"/>
        <v>26296058000</v>
      </c>
    </row>
    <row r="33" spans="1:14" ht="14.25" customHeight="1" x14ac:dyDescent="0.2">
      <c r="A33" s="26">
        <v>241</v>
      </c>
      <c r="B33" s="26"/>
      <c r="C33" s="26" t="s">
        <v>25</v>
      </c>
      <c r="D33" s="26"/>
      <c r="E33" s="22">
        <v>4404923000</v>
      </c>
      <c r="F33" s="123">
        <f t="shared" si="2"/>
        <v>4404923000</v>
      </c>
      <c r="H33" s="93"/>
      <c r="I33" s="97"/>
      <c r="J33" s="72">
        <v>4421735000</v>
      </c>
      <c r="N33" s="122">
        <f t="shared" si="1"/>
        <v>4421735000</v>
      </c>
    </row>
    <row r="34" spans="1:14" ht="14.25" customHeight="1" x14ac:dyDescent="0.2">
      <c r="A34" s="26"/>
      <c r="B34" s="26"/>
      <c r="C34" s="26" t="s">
        <v>278</v>
      </c>
      <c r="D34" s="26"/>
      <c r="E34" s="22">
        <f>SUM(E35:E37)</f>
        <v>4985760000</v>
      </c>
      <c r="F34" s="123">
        <f t="shared" si="2"/>
        <v>4985760000</v>
      </c>
      <c r="H34" s="93"/>
      <c r="I34" s="97"/>
      <c r="J34" s="72">
        <v>1446031000</v>
      </c>
      <c r="K34" s="72">
        <v>2315181000</v>
      </c>
      <c r="L34" s="72">
        <v>1224548000</v>
      </c>
      <c r="M34" s="72"/>
      <c r="N34" s="72">
        <f t="shared" si="1"/>
        <v>4985760000</v>
      </c>
    </row>
    <row r="35" spans="1:14" ht="14.25" hidden="1" customHeight="1" x14ac:dyDescent="0.2">
      <c r="A35" s="26">
        <v>242</v>
      </c>
      <c r="B35" s="26"/>
      <c r="C35" s="26"/>
      <c r="D35" s="26" t="s">
        <v>279</v>
      </c>
      <c r="E35" s="72">
        <v>1446031000</v>
      </c>
      <c r="F35" s="118"/>
      <c r="H35" s="93"/>
      <c r="I35" s="97"/>
      <c r="J35" s="72">
        <v>1446031000</v>
      </c>
      <c r="N35" s="72">
        <f t="shared" si="1"/>
        <v>1446031000</v>
      </c>
    </row>
    <row r="36" spans="1:14" ht="14.25" hidden="1" customHeight="1" x14ac:dyDescent="0.2">
      <c r="A36" s="26">
        <v>246</v>
      </c>
      <c r="B36" s="26"/>
      <c r="C36" s="26"/>
      <c r="D36" s="26" t="s">
        <v>280</v>
      </c>
      <c r="E36" s="72">
        <v>2315181000</v>
      </c>
      <c r="F36" s="118"/>
      <c r="H36" s="93"/>
      <c r="I36" s="97"/>
      <c r="J36" s="72">
        <v>1446031000</v>
      </c>
      <c r="N36" s="72">
        <f t="shared" si="1"/>
        <v>1446031000</v>
      </c>
    </row>
    <row r="37" spans="1:14" ht="14.25" hidden="1" customHeight="1" x14ac:dyDescent="0.2">
      <c r="A37" s="26">
        <v>254</v>
      </c>
      <c r="B37" s="26"/>
      <c r="C37" s="26"/>
      <c r="D37" s="26" t="s">
        <v>281</v>
      </c>
      <c r="E37" s="72">
        <v>1224548000</v>
      </c>
      <c r="F37" s="118"/>
      <c r="H37" s="93"/>
      <c r="I37" s="97"/>
      <c r="J37" s="72">
        <v>1446031000</v>
      </c>
      <c r="N37" s="72">
        <f t="shared" si="1"/>
        <v>1446031000</v>
      </c>
    </row>
    <row r="38" spans="1:14" ht="14.25" customHeight="1" x14ac:dyDescent="0.2">
      <c r="A38" s="26"/>
      <c r="B38" s="26"/>
      <c r="C38" s="26" t="s">
        <v>282</v>
      </c>
      <c r="D38" s="26"/>
      <c r="E38" s="22">
        <f>SUM(E39:E40)</f>
        <v>2445272000</v>
      </c>
      <c r="F38" s="123">
        <f>E38</f>
        <v>2445272000</v>
      </c>
      <c r="H38" s="93"/>
      <c r="I38" s="97"/>
      <c r="J38" s="72">
        <v>1043891000</v>
      </c>
      <c r="K38" s="72">
        <v>1728520000</v>
      </c>
      <c r="N38" s="122">
        <f t="shared" si="1"/>
        <v>2772411000</v>
      </c>
    </row>
    <row r="39" spans="1:14" ht="14.25" hidden="1" customHeight="1" x14ac:dyDescent="0.2">
      <c r="A39" s="26">
        <v>260</v>
      </c>
      <c r="B39" s="26"/>
      <c r="C39" s="26"/>
      <c r="D39" s="2" t="s">
        <v>161</v>
      </c>
      <c r="E39" s="72">
        <v>716752000</v>
      </c>
      <c r="F39" s="118"/>
      <c r="H39" s="93"/>
      <c r="I39" s="97"/>
    </row>
    <row r="40" spans="1:14" ht="14.25" hidden="1" customHeight="1" x14ac:dyDescent="0.2">
      <c r="A40" s="26">
        <v>262</v>
      </c>
      <c r="B40" s="26"/>
      <c r="C40" s="26"/>
      <c r="D40" s="2" t="s">
        <v>162</v>
      </c>
      <c r="E40" s="72">
        <v>1728520000</v>
      </c>
      <c r="F40" s="118"/>
      <c r="H40" s="93"/>
      <c r="I40" s="97"/>
    </row>
    <row r="41" spans="1:14" ht="14.25" customHeight="1" x14ac:dyDescent="0.2">
      <c r="A41" s="21"/>
      <c r="B41" s="21"/>
      <c r="C41" s="27" t="s">
        <v>28</v>
      </c>
      <c r="D41" s="27"/>
      <c r="E41" s="124">
        <f>SUM(E42,E43,E44,E45,E46,E47)</f>
        <v>22643547000</v>
      </c>
      <c r="F41" s="120"/>
      <c r="H41" s="93">
        <v>22643547000</v>
      </c>
      <c r="I41" s="117">
        <f>H41-E41</f>
        <v>0</v>
      </c>
    </row>
    <row r="42" spans="1:14" ht="14.25" customHeight="1" x14ac:dyDescent="0.2">
      <c r="A42" s="26">
        <v>265</v>
      </c>
      <c r="B42" s="26"/>
      <c r="C42" s="2" t="s">
        <v>103</v>
      </c>
      <c r="D42" s="37"/>
      <c r="E42" s="72">
        <v>260800000</v>
      </c>
      <c r="F42" s="116">
        <f t="shared" ref="F42:F47" si="3">E42</f>
        <v>260800000</v>
      </c>
      <c r="H42" s="97"/>
      <c r="I42" s="97"/>
      <c r="J42" s="72">
        <v>260800000</v>
      </c>
      <c r="N42" s="72">
        <f t="shared" ref="N42:N48" si="4">SUM(J42:L42)</f>
        <v>260800000</v>
      </c>
    </row>
    <row r="43" spans="1:14" ht="14.25" customHeight="1" x14ac:dyDescent="0.2">
      <c r="A43" s="26">
        <v>266</v>
      </c>
      <c r="B43" s="26"/>
      <c r="C43" s="26" t="s">
        <v>29</v>
      </c>
      <c r="D43" s="37"/>
      <c r="E43" s="72">
        <v>3204732000</v>
      </c>
      <c r="F43" s="116">
        <f t="shared" si="3"/>
        <v>3204732000</v>
      </c>
      <c r="H43" s="93"/>
      <c r="I43" s="97"/>
      <c r="J43" s="72">
        <v>3204732000</v>
      </c>
      <c r="N43" s="72">
        <f t="shared" si="4"/>
        <v>3204732000</v>
      </c>
    </row>
    <row r="44" spans="1:14" ht="14.25" customHeight="1" x14ac:dyDescent="0.2">
      <c r="A44" s="26">
        <v>270</v>
      </c>
      <c r="B44" s="26"/>
      <c r="C44" s="26" t="s">
        <v>30</v>
      </c>
      <c r="D44" s="37"/>
      <c r="E44" s="72">
        <v>2517539000</v>
      </c>
      <c r="F44" s="116">
        <f t="shared" si="3"/>
        <v>2517539000</v>
      </c>
      <c r="H44" s="93"/>
      <c r="I44" s="97"/>
      <c r="J44" s="72">
        <v>2517539000</v>
      </c>
      <c r="N44" s="72">
        <f t="shared" si="4"/>
        <v>2517539000</v>
      </c>
    </row>
    <row r="45" spans="1:14" ht="14.25" customHeight="1" x14ac:dyDescent="0.2">
      <c r="A45" s="26">
        <v>277</v>
      </c>
      <c r="B45" s="26"/>
      <c r="C45" s="26" t="s">
        <v>31</v>
      </c>
      <c r="D45" s="37"/>
      <c r="E45" s="72">
        <v>2087457000</v>
      </c>
      <c r="F45" s="116">
        <f t="shared" si="3"/>
        <v>2087457000</v>
      </c>
      <c r="H45" s="93"/>
      <c r="I45" s="97"/>
      <c r="J45" s="72">
        <v>2557457000</v>
      </c>
      <c r="N45" s="122">
        <f t="shared" si="4"/>
        <v>2557457000</v>
      </c>
    </row>
    <row r="46" spans="1:14" ht="14.25" customHeight="1" x14ac:dyDescent="0.2">
      <c r="A46" s="26">
        <v>285</v>
      </c>
      <c r="B46" s="26"/>
      <c r="C46" s="26" t="s">
        <v>32</v>
      </c>
      <c r="D46" s="37"/>
      <c r="E46" s="72">
        <v>12298080000</v>
      </c>
      <c r="F46" s="116">
        <f t="shared" si="3"/>
        <v>12298080000</v>
      </c>
      <c r="H46" s="93"/>
      <c r="I46" s="97"/>
      <c r="J46" s="72">
        <v>12298080000</v>
      </c>
      <c r="N46" s="72">
        <f t="shared" si="4"/>
        <v>12298080000</v>
      </c>
    </row>
    <row r="47" spans="1:14" ht="14.25" customHeight="1" x14ac:dyDescent="0.2">
      <c r="A47" s="26">
        <v>300</v>
      </c>
      <c r="B47" s="26"/>
      <c r="C47" s="26" t="s">
        <v>33</v>
      </c>
      <c r="D47" s="37"/>
      <c r="E47" s="72">
        <v>2274939000</v>
      </c>
      <c r="F47" s="123">
        <f t="shared" si="3"/>
        <v>2274939000</v>
      </c>
      <c r="H47" s="93"/>
      <c r="I47" s="97"/>
      <c r="J47" s="72">
        <v>4516541000</v>
      </c>
      <c r="N47" s="72">
        <f t="shared" si="4"/>
        <v>4516541000</v>
      </c>
    </row>
    <row r="48" spans="1:14" ht="14.25" customHeight="1" x14ac:dyDescent="0.2">
      <c r="A48" s="26"/>
      <c r="B48" s="26"/>
      <c r="C48" s="26" t="s">
        <v>105</v>
      </c>
      <c r="D48" s="37"/>
      <c r="E48" s="72">
        <v>2274939000</v>
      </c>
      <c r="F48" s="118"/>
      <c r="H48" s="93"/>
      <c r="I48" s="97"/>
      <c r="J48" s="72">
        <v>2274939000</v>
      </c>
      <c r="N48" s="72">
        <f t="shared" si="4"/>
        <v>2274939000</v>
      </c>
    </row>
    <row r="49" spans="1:10" ht="14.25" customHeight="1" x14ac:dyDescent="0.2">
      <c r="A49" s="26"/>
      <c r="B49" s="21" t="s">
        <v>34</v>
      </c>
      <c r="C49" s="26"/>
      <c r="D49" s="26"/>
      <c r="E49" s="22">
        <v>90939849000</v>
      </c>
      <c r="F49" s="125" t="s">
        <v>283</v>
      </c>
      <c r="H49" s="93"/>
      <c r="I49" s="97"/>
    </row>
    <row r="50" spans="1:10" ht="14.25" customHeight="1" x14ac:dyDescent="0.2">
      <c r="A50" s="21"/>
      <c r="B50" s="21"/>
      <c r="C50" s="27" t="s">
        <v>35</v>
      </c>
      <c r="D50" s="27"/>
      <c r="E50" s="124">
        <f>SUM(E51,E52)</f>
        <v>90939849000</v>
      </c>
      <c r="F50" s="120"/>
      <c r="H50" s="126">
        <v>90939849000</v>
      </c>
      <c r="I50" s="117">
        <f>H50-E50</f>
        <v>0</v>
      </c>
    </row>
    <row r="51" spans="1:10" ht="14.25" customHeight="1" x14ac:dyDescent="0.2">
      <c r="A51" s="26">
        <v>303</v>
      </c>
      <c r="B51" s="26"/>
      <c r="C51" s="26" t="s">
        <v>36</v>
      </c>
      <c r="D51" s="37"/>
      <c r="E51" s="72">
        <v>65875039000</v>
      </c>
      <c r="F51" s="123">
        <f t="shared" ref="F51:F52" si="5">E51</f>
        <v>65875039000</v>
      </c>
      <c r="H51" s="97"/>
      <c r="I51" s="97"/>
      <c r="J51" s="72">
        <v>66250039000</v>
      </c>
    </row>
    <row r="52" spans="1:10" ht="14.25" customHeight="1" x14ac:dyDescent="0.2">
      <c r="A52" s="26">
        <v>392</v>
      </c>
      <c r="B52" s="26"/>
      <c r="C52" s="26" t="s">
        <v>37</v>
      </c>
      <c r="D52" s="37"/>
      <c r="E52" s="72">
        <v>25064810000</v>
      </c>
      <c r="F52" s="123">
        <f t="shared" si="5"/>
        <v>25064810000</v>
      </c>
      <c r="H52" s="93"/>
      <c r="I52" s="97"/>
      <c r="J52" s="72">
        <v>35563635000</v>
      </c>
    </row>
    <row r="53" spans="1:10" ht="14.25" customHeight="1" x14ac:dyDescent="0.2">
      <c r="A53" s="26"/>
      <c r="B53" s="26"/>
      <c r="C53" s="26"/>
      <c r="D53" s="37"/>
      <c r="E53" s="72"/>
      <c r="F53" s="118"/>
      <c r="H53" s="93"/>
      <c r="I53" s="97"/>
      <c r="J53" s="72"/>
    </row>
    <row r="54" spans="1:10" ht="14.25" customHeight="1" x14ac:dyDescent="0.2">
      <c r="A54" s="21"/>
      <c r="B54" s="21"/>
      <c r="C54" s="27" t="s">
        <v>38</v>
      </c>
      <c r="D54" s="27"/>
      <c r="E54" s="124">
        <f>SUM(E55:E60,E87,E88,E92,E93,E94,E95)</f>
        <v>62148275000</v>
      </c>
      <c r="F54" s="120"/>
      <c r="H54" s="93">
        <v>62148275000</v>
      </c>
      <c r="I54" s="117">
        <f>H54-E54</f>
        <v>0</v>
      </c>
    </row>
    <row r="55" spans="1:10" ht="14.25" customHeight="1" x14ac:dyDescent="0.2">
      <c r="A55" s="26">
        <v>424</v>
      </c>
      <c r="B55" s="26"/>
      <c r="C55" s="26" t="s">
        <v>39</v>
      </c>
      <c r="D55" s="37"/>
      <c r="E55" s="72">
        <v>1655327000</v>
      </c>
      <c r="F55" s="116">
        <f>E55</f>
        <v>1655327000</v>
      </c>
      <c r="H55" s="97"/>
      <c r="I55" s="97"/>
      <c r="J55" s="72">
        <v>1655327000</v>
      </c>
    </row>
    <row r="56" spans="1:10" ht="14.25" customHeight="1" x14ac:dyDescent="0.2">
      <c r="A56" s="26">
        <v>426</v>
      </c>
      <c r="B56" s="26"/>
      <c r="C56" s="26" t="s">
        <v>40</v>
      </c>
      <c r="D56" s="37"/>
      <c r="E56" s="72">
        <v>2179725000</v>
      </c>
      <c r="F56" s="116">
        <v>2179725000</v>
      </c>
      <c r="H56" s="93"/>
      <c r="I56" s="97"/>
      <c r="J56" s="72">
        <v>2179725000</v>
      </c>
    </row>
    <row r="57" spans="1:10" ht="14.25" customHeight="1" x14ac:dyDescent="0.2">
      <c r="A57" s="26">
        <v>429</v>
      </c>
      <c r="B57" s="26"/>
      <c r="C57" s="26" t="s">
        <v>41</v>
      </c>
      <c r="D57" s="37"/>
      <c r="E57" s="72">
        <v>375110000</v>
      </c>
      <c r="F57" s="116">
        <f t="shared" ref="F57:F59" si="6">E57</f>
        <v>375110000</v>
      </c>
      <c r="H57" s="93"/>
      <c r="I57" s="97"/>
      <c r="J57" s="72">
        <v>375110000</v>
      </c>
    </row>
    <row r="58" spans="1:10" ht="14.25" customHeight="1" x14ac:dyDescent="0.2">
      <c r="A58" s="26">
        <v>430</v>
      </c>
      <c r="B58" s="26"/>
      <c r="C58" s="26" t="s">
        <v>42</v>
      </c>
      <c r="D58" s="37"/>
      <c r="E58" s="72">
        <v>16763321000</v>
      </c>
      <c r="F58" s="116">
        <f t="shared" si="6"/>
        <v>16763321000</v>
      </c>
      <c r="H58" s="93"/>
      <c r="I58" s="97"/>
      <c r="J58" s="72">
        <v>16763321000</v>
      </c>
    </row>
    <row r="59" spans="1:10" ht="14.25" customHeight="1" x14ac:dyDescent="0.2">
      <c r="A59" s="26">
        <v>472</v>
      </c>
      <c r="B59" s="26"/>
      <c r="C59" s="26" t="s">
        <v>43</v>
      </c>
      <c r="D59" s="37"/>
      <c r="E59" s="72">
        <v>13355298000</v>
      </c>
      <c r="F59" s="116">
        <f t="shared" si="6"/>
        <v>13355298000</v>
      </c>
      <c r="H59" s="93"/>
      <c r="I59" s="97"/>
      <c r="J59" s="72">
        <v>13355298000</v>
      </c>
    </row>
    <row r="60" spans="1:10" ht="14.25" customHeight="1" x14ac:dyDescent="0.2">
      <c r="A60" s="26">
        <v>507</v>
      </c>
      <c r="B60" s="26"/>
      <c r="C60" s="26" t="s">
        <v>44</v>
      </c>
      <c r="D60" s="37"/>
      <c r="E60" s="72">
        <v>7766683000</v>
      </c>
      <c r="F60" s="125" t="s">
        <v>283</v>
      </c>
      <c r="H60" s="93"/>
      <c r="I60" s="97"/>
    </row>
    <row r="61" spans="1:10" ht="14.25" customHeight="1" x14ac:dyDescent="0.2">
      <c r="A61" s="26"/>
      <c r="B61" s="26"/>
      <c r="C61" s="84"/>
      <c r="D61" s="100" t="s">
        <v>499</v>
      </c>
      <c r="E61" s="127">
        <f>SUM(E62:E81)</f>
        <v>663500000</v>
      </c>
      <c r="F61" s="123">
        <f>E61</f>
        <v>663500000</v>
      </c>
      <c r="H61" s="93"/>
      <c r="I61" s="97"/>
    </row>
    <row r="62" spans="1:10" ht="14.25" hidden="1" customHeight="1" x14ac:dyDescent="0.2">
      <c r="A62" s="26"/>
      <c r="B62" s="26"/>
      <c r="C62" s="84"/>
      <c r="D62" s="71" t="s">
        <v>500</v>
      </c>
      <c r="E62" s="127">
        <v>20000000</v>
      </c>
      <c r="F62" s="118"/>
      <c r="H62" s="93"/>
      <c r="I62" s="97"/>
    </row>
    <row r="63" spans="1:10" ht="14.25" hidden="1" customHeight="1" x14ac:dyDescent="0.2">
      <c r="A63" s="26"/>
      <c r="B63" s="26"/>
      <c r="C63" s="84"/>
      <c r="D63" s="71" t="s">
        <v>501</v>
      </c>
      <c r="E63" s="127">
        <v>20000000</v>
      </c>
      <c r="F63" s="118"/>
      <c r="H63" s="93"/>
      <c r="I63" s="97"/>
    </row>
    <row r="64" spans="1:10" ht="14.25" hidden="1" customHeight="1" x14ac:dyDescent="0.2">
      <c r="A64" s="26"/>
      <c r="B64" s="26"/>
      <c r="C64" s="84"/>
      <c r="D64" s="71" t="s">
        <v>502</v>
      </c>
      <c r="E64" s="127">
        <v>75000000</v>
      </c>
      <c r="F64" s="118"/>
      <c r="H64" s="93"/>
      <c r="I64" s="97"/>
    </row>
    <row r="65" spans="1:9" ht="14.25" hidden="1" customHeight="1" x14ac:dyDescent="0.2">
      <c r="A65" s="26"/>
      <c r="B65" s="26"/>
      <c r="C65" s="84"/>
      <c r="D65" s="71" t="s">
        <v>503</v>
      </c>
      <c r="E65" s="127">
        <v>10000000</v>
      </c>
      <c r="F65" s="118"/>
      <c r="H65" s="93"/>
      <c r="I65" s="97"/>
    </row>
    <row r="66" spans="1:9" ht="14.25" hidden="1" customHeight="1" x14ac:dyDescent="0.2">
      <c r="A66" s="26"/>
      <c r="B66" s="26"/>
      <c r="C66" s="84"/>
      <c r="D66" s="71" t="s">
        <v>504</v>
      </c>
      <c r="E66" s="72">
        <v>20000000</v>
      </c>
      <c r="F66" s="118"/>
      <c r="H66" s="93"/>
      <c r="I66" s="97"/>
    </row>
    <row r="67" spans="1:9" ht="14.25" hidden="1" customHeight="1" x14ac:dyDescent="0.2">
      <c r="A67" s="26"/>
      <c r="B67" s="26"/>
      <c r="C67" s="84"/>
      <c r="D67" s="71" t="s">
        <v>505</v>
      </c>
      <c r="E67" s="127">
        <v>10000000</v>
      </c>
      <c r="F67" s="118"/>
      <c r="H67" s="93"/>
      <c r="I67" s="97"/>
    </row>
    <row r="68" spans="1:9" ht="14.25" hidden="1" customHeight="1" x14ac:dyDescent="0.2">
      <c r="A68" s="26"/>
      <c r="B68" s="26"/>
      <c r="C68" s="84"/>
      <c r="D68" s="71" t="s">
        <v>506</v>
      </c>
      <c r="E68" s="127">
        <v>10000000</v>
      </c>
      <c r="F68" s="118"/>
      <c r="H68" s="93"/>
      <c r="I68" s="97"/>
    </row>
    <row r="69" spans="1:9" ht="14.25" hidden="1" customHeight="1" x14ac:dyDescent="0.2">
      <c r="A69" s="26"/>
      <c r="B69" s="26"/>
      <c r="C69" s="84"/>
      <c r="D69" s="128" t="s">
        <v>507</v>
      </c>
      <c r="E69" s="127">
        <v>40000000</v>
      </c>
      <c r="F69" s="118"/>
      <c r="H69" s="93"/>
      <c r="I69" s="97"/>
    </row>
    <row r="70" spans="1:9" ht="14.25" hidden="1" customHeight="1" x14ac:dyDescent="0.2">
      <c r="A70" s="26"/>
      <c r="B70" s="26"/>
      <c r="C70" s="84"/>
      <c r="D70" s="71" t="s">
        <v>508</v>
      </c>
      <c r="E70" s="127">
        <v>40000000</v>
      </c>
      <c r="F70" s="118"/>
      <c r="H70" s="93"/>
      <c r="I70" s="97"/>
    </row>
    <row r="71" spans="1:9" ht="14.25" hidden="1" customHeight="1" x14ac:dyDescent="0.2">
      <c r="A71" s="26"/>
      <c r="B71" s="26"/>
      <c r="C71" s="84"/>
      <c r="D71" s="71" t="s">
        <v>509</v>
      </c>
      <c r="E71" s="127">
        <v>2000000</v>
      </c>
      <c r="F71" s="118"/>
      <c r="H71" s="93"/>
      <c r="I71" s="97"/>
    </row>
    <row r="72" spans="1:9" ht="14.25" hidden="1" customHeight="1" x14ac:dyDescent="0.2">
      <c r="A72" s="26"/>
      <c r="B72" s="26"/>
      <c r="C72" s="84"/>
      <c r="D72" s="71" t="s">
        <v>510</v>
      </c>
      <c r="E72" s="127">
        <v>6500000</v>
      </c>
      <c r="F72" s="118"/>
      <c r="H72" s="93"/>
      <c r="I72" s="97"/>
    </row>
    <row r="73" spans="1:9" ht="14.25" hidden="1" customHeight="1" x14ac:dyDescent="0.2">
      <c r="A73" s="26"/>
      <c r="B73" s="26"/>
      <c r="C73" s="84"/>
      <c r="D73" s="71" t="s">
        <v>511</v>
      </c>
      <c r="E73" s="127">
        <v>40000000</v>
      </c>
      <c r="F73" s="118"/>
      <c r="H73" s="93"/>
      <c r="I73" s="97"/>
    </row>
    <row r="74" spans="1:9" ht="14.25" hidden="1" customHeight="1" x14ac:dyDescent="0.2">
      <c r="A74" s="26"/>
      <c r="B74" s="26"/>
      <c r="C74" s="84"/>
      <c r="D74" s="71" t="s">
        <v>512</v>
      </c>
      <c r="E74" s="127">
        <v>40000000</v>
      </c>
      <c r="F74" s="118"/>
      <c r="H74" s="93"/>
      <c r="I74" s="97"/>
    </row>
    <row r="75" spans="1:9" ht="14.25" hidden="1" customHeight="1" x14ac:dyDescent="0.2">
      <c r="A75" s="26"/>
      <c r="B75" s="26"/>
      <c r="C75" s="84"/>
      <c r="D75" s="71" t="s">
        <v>513</v>
      </c>
      <c r="E75" s="127">
        <v>70000000</v>
      </c>
      <c r="F75" s="118"/>
      <c r="H75" s="93"/>
      <c r="I75" s="97"/>
    </row>
    <row r="76" spans="1:9" ht="14.25" hidden="1" customHeight="1" x14ac:dyDescent="0.2">
      <c r="A76" s="26"/>
      <c r="B76" s="26"/>
      <c r="C76" s="84"/>
      <c r="D76" s="71" t="s">
        <v>514</v>
      </c>
      <c r="E76" s="127">
        <v>15000000</v>
      </c>
      <c r="F76" s="118"/>
      <c r="H76" s="93"/>
      <c r="I76" s="97"/>
    </row>
    <row r="77" spans="1:9" ht="14.25" hidden="1" customHeight="1" x14ac:dyDescent="0.2">
      <c r="A77" s="26"/>
      <c r="B77" s="26"/>
      <c r="C77" s="84"/>
      <c r="D77" s="71" t="s">
        <v>515</v>
      </c>
      <c r="E77" s="127">
        <v>105000000</v>
      </c>
      <c r="F77" s="118"/>
      <c r="H77" s="93"/>
      <c r="I77" s="97"/>
    </row>
    <row r="78" spans="1:9" ht="14.25" hidden="1" customHeight="1" x14ac:dyDescent="0.2">
      <c r="A78" s="26"/>
      <c r="B78" s="26"/>
      <c r="C78" s="84"/>
      <c r="D78" s="71" t="s">
        <v>516</v>
      </c>
      <c r="E78" s="127">
        <v>40000000</v>
      </c>
      <c r="F78" s="118"/>
      <c r="H78" s="93"/>
      <c r="I78" s="97"/>
    </row>
    <row r="79" spans="1:9" ht="14.25" hidden="1" customHeight="1" x14ac:dyDescent="0.2">
      <c r="A79" s="26"/>
      <c r="B79" s="26"/>
      <c r="C79" s="84"/>
      <c r="D79" s="71" t="s">
        <v>517</v>
      </c>
      <c r="E79" s="127">
        <v>40000000</v>
      </c>
      <c r="F79" s="118"/>
      <c r="H79" s="93"/>
      <c r="I79" s="97"/>
    </row>
    <row r="80" spans="1:9" ht="14.25" hidden="1" customHeight="1" x14ac:dyDescent="0.2">
      <c r="A80" s="26"/>
      <c r="B80" s="26"/>
      <c r="C80" s="84"/>
      <c r="D80" s="71" t="s">
        <v>518</v>
      </c>
      <c r="E80" s="127">
        <v>40000000</v>
      </c>
      <c r="F80" s="118"/>
      <c r="H80" s="93"/>
      <c r="I80" s="97"/>
    </row>
    <row r="81" spans="1:10" ht="14.25" hidden="1" customHeight="1" x14ac:dyDescent="0.2">
      <c r="A81" s="26"/>
      <c r="B81" s="26"/>
      <c r="C81" s="84"/>
      <c r="D81" s="71" t="s">
        <v>519</v>
      </c>
      <c r="E81" s="127">
        <v>20000000</v>
      </c>
      <c r="F81" s="118"/>
      <c r="H81" s="93"/>
      <c r="I81" s="97"/>
    </row>
    <row r="82" spans="1:10" ht="14.25" customHeight="1" x14ac:dyDescent="0.2">
      <c r="A82" s="26"/>
      <c r="B82" s="26"/>
      <c r="C82" s="84"/>
      <c r="D82" s="2" t="s">
        <v>520</v>
      </c>
      <c r="E82" s="127">
        <v>6480000</v>
      </c>
      <c r="F82" s="123">
        <f>E82</f>
        <v>6480000</v>
      </c>
      <c r="H82" s="93"/>
      <c r="I82" s="97"/>
    </row>
    <row r="83" spans="1:10" ht="14.25" customHeight="1" x14ac:dyDescent="0.2">
      <c r="A83" s="26"/>
      <c r="B83" s="26"/>
      <c r="C83" s="84"/>
      <c r="D83" s="46" t="s">
        <v>521</v>
      </c>
      <c r="E83" s="109">
        <v>7500000</v>
      </c>
      <c r="F83" s="118"/>
      <c r="H83" s="93"/>
      <c r="I83" s="97"/>
    </row>
    <row r="84" spans="1:10" ht="14.25" customHeight="1" x14ac:dyDescent="0.2">
      <c r="A84" s="26"/>
      <c r="B84" s="26"/>
      <c r="C84" s="84"/>
      <c r="D84" s="46" t="s">
        <v>522</v>
      </c>
      <c r="E84" s="109">
        <v>15000000</v>
      </c>
      <c r="F84" s="118"/>
      <c r="H84" s="93"/>
      <c r="I84" s="97"/>
    </row>
    <row r="85" spans="1:10" ht="14.25" customHeight="1" x14ac:dyDescent="0.2">
      <c r="A85" s="26"/>
      <c r="B85" s="26"/>
      <c r="C85" s="84"/>
      <c r="D85" s="46" t="s">
        <v>523</v>
      </c>
      <c r="E85" s="109">
        <v>37100000</v>
      </c>
      <c r="F85" s="118"/>
      <c r="H85" s="93"/>
      <c r="I85" s="97"/>
    </row>
    <row r="86" spans="1:10" ht="14.25" customHeight="1" x14ac:dyDescent="0.2">
      <c r="A86" s="26"/>
      <c r="B86" s="26"/>
      <c r="C86" s="84"/>
      <c r="D86" s="46" t="s">
        <v>524</v>
      </c>
      <c r="E86" s="109">
        <v>11990000</v>
      </c>
      <c r="F86" s="118"/>
      <c r="H86" s="93"/>
      <c r="I86" s="97"/>
    </row>
    <row r="87" spans="1:10" ht="14.25" customHeight="1" x14ac:dyDescent="0.2">
      <c r="A87" s="26">
        <v>524</v>
      </c>
      <c r="B87" s="26"/>
      <c r="C87" s="2" t="s">
        <v>296</v>
      </c>
      <c r="D87" s="37"/>
      <c r="E87" s="72">
        <v>476200000</v>
      </c>
      <c r="F87" s="116">
        <f>E87</f>
        <v>476200000</v>
      </c>
      <c r="H87" s="93"/>
      <c r="I87" s="97"/>
    </row>
    <row r="88" spans="1:10" ht="14.25" customHeight="1" x14ac:dyDescent="0.2">
      <c r="A88" s="26">
        <v>524</v>
      </c>
      <c r="B88" s="26"/>
      <c r="C88" s="2" t="s">
        <v>297</v>
      </c>
      <c r="D88" s="37"/>
      <c r="E88" s="72">
        <f>SUM(E89:E91)</f>
        <v>2809341000</v>
      </c>
      <c r="F88" s="125" t="s">
        <v>283</v>
      </c>
      <c r="H88" s="93">
        <v>2809341</v>
      </c>
      <c r="I88" s="97"/>
      <c r="J88" s="72">
        <v>2809341000</v>
      </c>
    </row>
    <row r="89" spans="1:10" ht="14.25" customHeight="1" x14ac:dyDescent="0.2">
      <c r="A89" s="26">
        <v>524</v>
      </c>
      <c r="B89" s="26"/>
      <c r="C89" s="26"/>
      <c r="D89" s="26" t="s">
        <v>51</v>
      </c>
      <c r="E89" s="72">
        <v>1739341000</v>
      </c>
      <c r="F89" s="125" t="s">
        <v>283</v>
      </c>
      <c r="H89" s="93"/>
      <c r="I89" s="97"/>
      <c r="J89" s="72">
        <v>920000000</v>
      </c>
    </row>
    <row r="90" spans="1:10" ht="14.25" customHeight="1" x14ac:dyDescent="0.2">
      <c r="A90" s="26">
        <v>527</v>
      </c>
      <c r="B90" s="26"/>
      <c r="C90" s="26"/>
      <c r="D90" s="26" t="s">
        <v>52</v>
      </c>
      <c r="E90" s="72">
        <v>150000000</v>
      </c>
      <c r="F90" s="123">
        <f t="shared" ref="F90:F91" si="7">E90</f>
        <v>150000000</v>
      </c>
      <c r="H90" s="93"/>
      <c r="I90" s="97"/>
      <c r="J90" s="72">
        <v>150000000</v>
      </c>
    </row>
    <row r="91" spans="1:10" ht="14.25" customHeight="1" x14ac:dyDescent="0.2">
      <c r="A91" s="26">
        <v>528</v>
      </c>
      <c r="B91" s="26"/>
      <c r="C91" s="26"/>
      <c r="D91" s="26" t="s">
        <v>525</v>
      </c>
      <c r="E91" s="72">
        <v>920000000</v>
      </c>
      <c r="F91" s="116">
        <f t="shared" si="7"/>
        <v>920000000</v>
      </c>
      <c r="H91" s="93"/>
      <c r="I91" s="97"/>
    </row>
    <row r="92" spans="1:10" ht="14.25" customHeight="1" x14ac:dyDescent="0.2">
      <c r="A92" s="26">
        <v>528</v>
      </c>
      <c r="B92" s="26"/>
      <c r="C92" s="26" t="s">
        <v>54</v>
      </c>
      <c r="D92" s="37"/>
      <c r="E92" s="72">
        <v>1000000000</v>
      </c>
      <c r="F92" s="123">
        <v>1000000000</v>
      </c>
      <c r="H92" s="93"/>
      <c r="I92" s="97"/>
      <c r="J92" s="72">
        <v>1000000000</v>
      </c>
    </row>
    <row r="93" spans="1:10" ht="14.25" customHeight="1" x14ac:dyDescent="0.2">
      <c r="A93" s="26">
        <v>528</v>
      </c>
      <c r="B93" s="26"/>
      <c r="C93" s="2" t="s">
        <v>298</v>
      </c>
      <c r="E93" s="72">
        <v>150000000</v>
      </c>
      <c r="F93" s="125" t="s">
        <v>283</v>
      </c>
      <c r="H93" s="93"/>
      <c r="I93" s="97"/>
    </row>
    <row r="94" spans="1:10" ht="14.25" customHeight="1" x14ac:dyDescent="0.2">
      <c r="A94" s="26">
        <v>528</v>
      </c>
      <c r="B94" s="26"/>
      <c r="C94" s="2" t="s">
        <v>299</v>
      </c>
      <c r="E94" s="72">
        <v>550270000</v>
      </c>
      <c r="F94" s="125" t="s">
        <v>283</v>
      </c>
      <c r="H94" s="93"/>
      <c r="I94" s="97"/>
    </row>
    <row r="95" spans="1:10" ht="14.25" customHeight="1" x14ac:dyDescent="0.2">
      <c r="A95" s="26">
        <v>529</v>
      </c>
      <c r="B95" s="26"/>
      <c r="C95" s="2" t="s">
        <v>59</v>
      </c>
      <c r="E95" s="72">
        <v>15067000000</v>
      </c>
      <c r="F95" s="125" t="s">
        <v>283</v>
      </c>
      <c r="H95" s="93"/>
      <c r="I95" s="97"/>
    </row>
    <row r="96" spans="1:10" ht="14.25" customHeight="1" x14ac:dyDescent="0.2">
      <c r="A96" s="26"/>
      <c r="B96" s="26"/>
      <c r="C96" s="84"/>
      <c r="D96" s="23" t="s">
        <v>526</v>
      </c>
      <c r="E96" s="127">
        <f>SUM(E97:E246)</f>
        <v>9599589500</v>
      </c>
      <c r="F96" s="116">
        <f>E96</f>
        <v>9599589500</v>
      </c>
      <c r="G96" s="110" t="s">
        <v>527</v>
      </c>
      <c r="H96" s="93"/>
      <c r="I96" s="97"/>
    </row>
    <row r="97" spans="1:9" ht="14.25" hidden="1" customHeight="1" x14ac:dyDescent="0.2">
      <c r="A97" s="26"/>
      <c r="B97" s="26"/>
      <c r="C97" s="84"/>
      <c r="D97" s="129" t="s">
        <v>528</v>
      </c>
      <c r="E97" s="130">
        <v>9645000</v>
      </c>
      <c r="F97" s="116"/>
      <c r="H97" s="93"/>
      <c r="I97" s="97"/>
    </row>
    <row r="98" spans="1:9" ht="14.25" hidden="1" customHeight="1" x14ac:dyDescent="0.2">
      <c r="A98" s="26"/>
      <c r="B98" s="26"/>
      <c r="C98" s="84"/>
      <c r="D98" s="129" t="s">
        <v>529</v>
      </c>
      <c r="E98" s="130">
        <v>22190000</v>
      </c>
      <c r="F98" s="116"/>
      <c r="H98" s="93"/>
      <c r="I98" s="97"/>
    </row>
    <row r="99" spans="1:9" ht="14.25" hidden="1" customHeight="1" x14ac:dyDescent="0.2">
      <c r="A99" s="26"/>
      <c r="B99" s="26"/>
      <c r="C99" s="84"/>
      <c r="D99" s="131" t="s">
        <v>530</v>
      </c>
      <c r="E99" s="132">
        <v>47830000</v>
      </c>
      <c r="F99" s="116"/>
      <c r="H99" s="93"/>
      <c r="I99" s="97"/>
    </row>
    <row r="100" spans="1:9" ht="14.25" hidden="1" customHeight="1" x14ac:dyDescent="0.2">
      <c r="A100" s="26"/>
      <c r="B100" s="26"/>
      <c r="C100" s="84"/>
      <c r="D100" s="131" t="s">
        <v>531</v>
      </c>
      <c r="E100" s="132">
        <v>24760000</v>
      </c>
      <c r="F100" s="116"/>
      <c r="H100" s="93"/>
      <c r="I100" s="97"/>
    </row>
    <row r="101" spans="1:9" ht="14.25" hidden="1" customHeight="1" x14ac:dyDescent="0.2">
      <c r="A101" s="26"/>
      <c r="B101" s="26"/>
      <c r="C101" s="84"/>
      <c r="D101" s="131" t="s">
        <v>532</v>
      </c>
      <c r="E101" s="132">
        <v>50000000</v>
      </c>
      <c r="F101" s="116"/>
      <c r="H101" s="93"/>
      <c r="I101" s="97"/>
    </row>
    <row r="102" spans="1:9" ht="14.25" hidden="1" customHeight="1" x14ac:dyDescent="0.2">
      <c r="A102" s="26"/>
      <c r="B102" s="26"/>
      <c r="C102" s="84"/>
      <c r="D102" s="131" t="s">
        <v>533</v>
      </c>
      <c r="E102" s="132">
        <v>50000000</v>
      </c>
      <c r="F102" s="116"/>
      <c r="H102" s="93"/>
      <c r="I102" s="97"/>
    </row>
    <row r="103" spans="1:9" ht="14.25" hidden="1" customHeight="1" x14ac:dyDescent="0.2">
      <c r="A103" s="26"/>
      <c r="B103" s="26"/>
      <c r="C103" s="84"/>
      <c r="D103" s="131" t="s">
        <v>534</v>
      </c>
      <c r="E103" s="132">
        <v>15750000</v>
      </c>
      <c r="F103" s="116"/>
      <c r="H103" s="93"/>
      <c r="I103" s="97"/>
    </row>
    <row r="104" spans="1:9" ht="14.25" hidden="1" customHeight="1" x14ac:dyDescent="0.2">
      <c r="A104" s="26"/>
      <c r="B104" s="26"/>
      <c r="C104" s="84"/>
      <c r="D104" s="131" t="s">
        <v>535</v>
      </c>
      <c r="E104" s="132">
        <v>30000000</v>
      </c>
      <c r="F104" s="116"/>
      <c r="H104" s="93"/>
      <c r="I104" s="97"/>
    </row>
    <row r="105" spans="1:9" ht="14.25" hidden="1" customHeight="1" x14ac:dyDescent="0.2">
      <c r="A105" s="26"/>
      <c r="B105" s="26"/>
      <c r="C105" s="84"/>
      <c r="D105" s="131" t="s">
        <v>536</v>
      </c>
      <c r="E105" s="132">
        <v>20000000</v>
      </c>
      <c r="F105" s="116"/>
      <c r="H105" s="93"/>
      <c r="I105" s="97"/>
    </row>
    <row r="106" spans="1:9" ht="14.25" hidden="1" customHeight="1" x14ac:dyDescent="0.2">
      <c r="A106" s="26"/>
      <c r="B106" s="26"/>
      <c r="C106" s="84"/>
      <c r="D106" s="131" t="s">
        <v>537</v>
      </c>
      <c r="E106" s="132">
        <v>20000000</v>
      </c>
      <c r="F106" s="116"/>
      <c r="H106" s="93"/>
      <c r="I106" s="97"/>
    </row>
    <row r="107" spans="1:9" ht="14.25" hidden="1" customHeight="1" x14ac:dyDescent="0.2">
      <c r="A107" s="26"/>
      <c r="B107" s="26"/>
      <c r="C107" s="84"/>
      <c r="D107" s="131" t="s">
        <v>538</v>
      </c>
      <c r="E107" s="132">
        <v>20000000</v>
      </c>
      <c r="F107" s="116"/>
      <c r="H107" s="93"/>
      <c r="I107" s="97"/>
    </row>
    <row r="108" spans="1:9" ht="14.25" hidden="1" customHeight="1" x14ac:dyDescent="0.2">
      <c r="A108" s="26"/>
      <c r="B108" s="26"/>
      <c r="C108" s="84"/>
      <c r="D108" s="131" t="s">
        <v>539</v>
      </c>
      <c r="E108" s="132">
        <v>100000000</v>
      </c>
      <c r="F108" s="116"/>
      <c r="H108" s="93"/>
      <c r="I108" s="97"/>
    </row>
    <row r="109" spans="1:9" ht="14.25" hidden="1" customHeight="1" x14ac:dyDescent="0.2">
      <c r="A109" s="26"/>
      <c r="B109" s="26"/>
      <c r="C109" s="84"/>
      <c r="D109" s="131" t="s">
        <v>540</v>
      </c>
      <c r="E109" s="132">
        <v>100000000</v>
      </c>
      <c r="F109" s="116"/>
      <c r="H109" s="93"/>
      <c r="I109" s="97"/>
    </row>
    <row r="110" spans="1:9" ht="14.25" hidden="1" customHeight="1" x14ac:dyDescent="0.2">
      <c r="A110" s="26"/>
      <c r="B110" s="26"/>
      <c r="C110" s="84"/>
      <c r="D110" s="129" t="s">
        <v>541</v>
      </c>
      <c r="E110" s="130">
        <v>40603000</v>
      </c>
      <c r="F110" s="116"/>
      <c r="H110" s="93"/>
      <c r="I110" s="97"/>
    </row>
    <row r="111" spans="1:9" ht="14.25" hidden="1" customHeight="1" x14ac:dyDescent="0.2">
      <c r="A111" s="26"/>
      <c r="B111" s="26"/>
      <c r="C111" s="84"/>
      <c r="D111" s="129" t="s">
        <v>542</v>
      </c>
      <c r="E111" s="130">
        <v>34000000</v>
      </c>
      <c r="F111" s="116"/>
      <c r="H111" s="93"/>
      <c r="I111" s="97"/>
    </row>
    <row r="112" spans="1:9" ht="14.25" hidden="1" customHeight="1" x14ac:dyDescent="0.2">
      <c r="A112" s="26"/>
      <c r="B112" s="26"/>
      <c r="C112" s="84"/>
      <c r="D112" s="129" t="s">
        <v>543</v>
      </c>
      <c r="E112" s="133">
        <v>250000000</v>
      </c>
      <c r="F112" s="116"/>
      <c r="H112" s="93"/>
      <c r="I112" s="97"/>
    </row>
    <row r="113" spans="1:9" ht="14.25" hidden="1" customHeight="1" x14ac:dyDescent="0.2">
      <c r="A113" s="26"/>
      <c r="B113" s="26"/>
      <c r="C113" s="84"/>
      <c r="D113" s="129" t="s">
        <v>544</v>
      </c>
      <c r="E113" s="130">
        <v>125000000</v>
      </c>
      <c r="F113" s="116"/>
      <c r="H113" s="93"/>
      <c r="I113" s="97"/>
    </row>
    <row r="114" spans="1:9" ht="14.25" hidden="1" customHeight="1" x14ac:dyDescent="0.2">
      <c r="A114" s="26"/>
      <c r="B114" s="26"/>
      <c r="C114" s="84"/>
      <c r="D114" s="129" t="s">
        <v>545</v>
      </c>
      <c r="E114" s="130">
        <v>125000000</v>
      </c>
      <c r="F114" s="116"/>
      <c r="H114" s="93"/>
      <c r="I114" s="97"/>
    </row>
    <row r="115" spans="1:9" ht="14.25" hidden="1" customHeight="1" x14ac:dyDescent="0.2">
      <c r="A115" s="26"/>
      <c r="B115" s="26"/>
      <c r="C115" s="84"/>
      <c r="D115" s="129" t="s">
        <v>546</v>
      </c>
      <c r="E115" s="130">
        <v>20000000</v>
      </c>
      <c r="F115" s="116"/>
      <c r="H115" s="93"/>
      <c r="I115" s="97"/>
    </row>
    <row r="116" spans="1:9" ht="14.25" hidden="1" customHeight="1" x14ac:dyDescent="0.2">
      <c r="A116" s="26"/>
      <c r="B116" s="26"/>
      <c r="C116" s="84"/>
      <c r="D116" s="129" t="s">
        <v>547</v>
      </c>
      <c r="E116" s="130">
        <v>100000000</v>
      </c>
      <c r="F116" s="116"/>
      <c r="H116" s="93"/>
      <c r="I116" s="97"/>
    </row>
    <row r="117" spans="1:9" ht="14.25" hidden="1" customHeight="1" x14ac:dyDescent="0.2">
      <c r="A117" s="26"/>
      <c r="B117" s="26"/>
      <c r="C117" s="84"/>
      <c r="D117" s="129" t="s">
        <v>548</v>
      </c>
      <c r="E117" s="130">
        <v>50000000</v>
      </c>
      <c r="F117" s="116"/>
      <c r="H117" s="93"/>
      <c r="I117" s="97"/>
    </row>
    <row r="118" spans="1:9" ht="14.25" hidden="1" customHeight="1" x14ac:dyDescent="0.2">
      <c r="A118" s="26"/>
      <c r="B118" s="26"/>
      <c r="C118" s="84"/>
      <c r="D118" s="129" t="s">
        <v>549</v>
      </c>
      <c r="E118" s="132">
        <v>15000000</v>
      </c>
      <c r="F118" s="116"/>
      <c r="H118" s="93"/>
      <c r="I118" s="97"/>
    </row>
    <row r="119" spans="1:9" ht="14.25" hidden="1" customHeight="1" x14ac:dyDescent="0.2">
      <c r="A119" s="26"/>
      <c r="B119" s="26"/>
      <c r="C119" s="84"/>
      <c r="D119" s="129" t="s">
        <v>550</v>
      </c>
      <c r="E119" s="132">
        <v>15000000</v>
      </c>
      <c r="F119" s="116"/>
      <c r="H119" s="93"/>
      <c r="I119" s="97"/>
    </row>
    <row r="120" spans="1:9" ht="14.25" hidden="1" customHeight="1" x14ac:dyDescent="0.2">
      <c r="A120" s="26"/>
      <c r="B120" s="26"/>
      <c r="C120" s="84"/>
      <c r="D120" s="129" t="s">
        <v>551</v>
      </c>
      <c r="E120" s="132">
        <v>15000000</v>
      </c>
      <c r="F120" s="116"/>
      <c r="H120" s="93"/>
      <c r="I120" s="97"/>
    </row>
    <row r="121" spans="1:9" ht="14.25" hidden="1" customHeight="1" x14ac:dyDescent="0.2">
      <c r="A121" s="26"/>
      <c r="B121" s="26"/>
      <c r="C121" s="84"/>
      <c r="D121" s="129" t="s">
        <v>552</v>
      </c>
      <c r="E121" s="132">
        <v>10000000</v>
      </c>
      <c r="F121" s="116"/>
      <c r="H121" s="93"/>
      <c r="I121" s="97"/>
    </row>
    <row r="122" spans="1:9" ht="14.25" hidden="1" customHeight="1" x14ac:dyDescent="0.2">
      <c r="A122" s="26"/>
      <c r="B122" s="26"/>
      <c r="C122" s="84"/>
      <c r="D122" s="129" t="s">
        <v>553</v>
      </c>
      <c r="E122" s="132">
        <v>25000000</v>
      </c>
      <c r="F122" s="116"/>
      <c r="H122" s="93"/>
      <c r="I122" s="97"/>
    </row>
    <row r="123" spans="1:9" ht="14.25" hidden="1" customHeight="1" x14ac:dyDescent="0.2">
      <c r="A123" s="26"/>
      <c r="B123" s="26"/>
      <c r="C123" s="84"/>
      <c r="D123" s="129" t="s">
        <v>554</v>
      </c>
      <c r="E123" s="132">
        <v>20000000</v>
      </c>
      <c r="F123" s="116"/>
      <c r="H123" s="93"/>
      <c r="I123" s="97"/>
    </row>
    <row r="124" spans="1:9" ht="14.25" hidden="1" customHeight="1" x14ac:dyDescent="0.2">
      <c r="A124" s="26"/>
      <c r="B124" s="26"/>
      <c r="C124" s="84"/>
      <c r="D124" s="129" t="s">
        <v>555</v>
      </c>
      <c r="E124" s="132">
        <v>15000000</v>
      </c>
      <c r="F124" s="116"/>
      <c r="H124" s="93"/>
      <c r="I124" s="97"/>
    </row>
    <row r="125" spans="1:9" ht="14.25" hidden="1" customHeight="1" x14ac:dyDescent="0.2">
      <c r="A125" s="26"/>
      <c r="B125" s="26"/>
      <c r="C125" s="84"/>
      <c r="D125" s="129" t="s">
        <v>556</v>
      </c>
      <c r="E125" s="132">
        <v>15000000</v>
      </c>
      <c r="F125" s="116"/>
      <c r="H125" s="93"/>
      <c r="I125" s="97"/>
    </row>
    <row r="126" spans="1:9" ht="14.25" hidden="1" customHeight="1" x14ac:dyDescent="0.2">
      <c r="A126" s="26"/>
      <c r="B126" s="26"/>
      <c r="C126" s="84"/>
      <c r="D126" s="129" t="s">
        <v>557</v>
      </c>
      <c r="E126" s="132">
        <v>20000000</v>
      </c>
      <c r="F126" s="116"/>
      <c r="H126" s="93"/>
      <c r="I126" s="97"/>
    </row>
    <row r="127" spans="1:9" ht="14.25" hidden="1" customHeight="1" x14ac:dyDescent="0.2">
      <c r="A127" s="26"/>
      <c r="B127" s="26"/>
      <c r="C127" s="84"/>
      <c r="D127" s="129" t="s">
        <v>558</v>
      </c>
      <c r="E127" s="130">
        <v>15000000</v>
      </c>
      <c r="F127" s="116"/>
      <c r="H127" s="93"/>
      <c r="I127" s="97"/>
    </row>
    <row r="128" spans="1:9" ht="14.25" hidden="1" customHeight="1" x14ac:dyDescent="0.2">
      <c r="A128" s="26"/>
      <c r="B128" s="26"/>
      <c r="C128" s="84"/>
      <c r="D128" s="129" t="s">
        <v>559</v>
      </c>
      <c r="E128" s="130">
        <v>53404000</v>
      </c>
      <c r="F128" s="116"/>
      <c r="H128" s="93"/>
      <c r="I128" s="97"/>
    </row>
    <row r="129" spans="1:9" ht="14.25" hidden="1" customHeight="1" x14ac:dyDescent="0.2">
      <c r="A129" s="26"/>
      <c r="B129" s="26"/>
      <c r="C129" s="84"/>
      <c r="D129" s="131" t="s">
        <v>560</v>
      </c>
      <c r="E129" s="130">
        <v>50000000</v>
      </c>
      <c r="F129" s="116"/>
      <c r="H129" s="93"/>
      <c r="I129" s="97"/>
    </row>
    <row r="130" spans="1:9" ht="14.25" hidden="1" customHeight="1" x14ac:dyDescent="0.2">
      <c r="A130" s="26"/>
      <c r="B130" s="26"/>
      <c r="C130" s="84"/>
      <c r="D130" s="131" t="s">
        <v>561</v>
      </c>
      <c r="E130" s="130">
        <v>10000000</v>
      </c>
      <c r="F130" s="116"/>
      <c r="H130" s="93"/>
      <c r="I130" s="97"/>
    </row>
    <row r="131" spans="1:9" ht="14.25" hidden="1" customHeight="1" x14ac:dyDescent="0.2">
      <c r="A131" s="26"/>
      <c r="B131" s="26"/>
      <c r="C131" s="84"/>
      <c r="D131" s="131" t="s">
        <v>562</v>
      </c>
      <c r="E131" s="130">
        <v>50000000</v>
      </c>
      <c r="F131" s="116"/>
      <c r="H131" s="93"/>
      <c r="I131" s="97"/>
    </row>
    <row r="132" spans="1:9" ht="14.25" hidden="1" customHeight="1" x14ac:dyDescent="0.2">
      <c r="A132" s="26"/>
      <c r="B132" s="26"/>
      <c r="C132" s="84"/>
      <c r="D132" s="129" t="s">
        <v>563</v>
      </c>
      <c r="E132" s="130">
        <v>50000000</v>
      </c>
      <c r="F132" s="116"/>
      <c r="H132" s="93"/>
      <c r="I132" s="97"/>
    </row>
    <row r="133" spans="1:9" ht="14.25" hidden="1" customHeight="1" x14ac:dyDescent="0.2">
      <c r="A133" s="26"/>
      <c r="B133" s="26"/>
      <c r="C133" s="84"/>
      <c r="D133" s="129" t="s">
        <v>564</v>
      </c>
      <c r="E133" s="130">
        <v>100000000</v>
      </c>
      <c r="F133" s="116"/>
      <c r="H133" s="93"/>
      <c r="I133" s="97"/>
    </row>
    <row r="134" spans="1:9" ht="14.25" hidden="1" customHeight="1" x14ac:dyDescent="0.2">
      <c r="A134" s="26"/>
      <c r="B134" s="26"/>
      <c r="C134" s="84"/>
      <c r="D134" s="129" t="s">
        <v>565</v>
      </c>
      <c r="E134" s="130">
        <v>100000000</v>
      </c>
      <c r="F134" s="116"/>
      <c r="H134" s="93"/>
      <c r="I134" s="97"/>
    </row>
    <row r="135" spans="1:9" ht="14.25" hidden="1" customHeight="1" x14ac:dyDescent="0.2">
      <c r="A135" s="26"/>
      <c r="B135" s="26"/>
      <c r="C135" s="84"/>
      <c r="D135" s="129" t="s">
        <v>566</v>
      </c>
      <c r="E135" s="130">
        <v>100000000</v>
      </c>
      <c r="F135" s="116"/>
      <c r="H135" s="93"/>
      <c r="I135" s="97"/>
    </row>
    <row r="136" spans="1:9" ht="14.25" hidden="1" customHeight="1" x14ac:dyDescent="0.2">
      <c r="A136" s="26"/>
      <c r="B136" s="26"/>
      <c r="C136" s="84"/>
      <c r="D136" s="129" t="s">
        <v>567</v>
      </c>
      <c r="E136" s="130">
        <v>100000000</v>
      </c>
      <c r="F136" s="116"/>
      <c r="H136" s="93"/>
      <c r="I136" s="97"/>
    </row>
    <row r="137" spans="1:9" ht="14.25" hidden="1" customHeight="1" x14ac:dyDescent="0.2">
      <c r="A137" s="26"/>
      <c r="B137" s="26"/>
      <c r="C137" s="84"/>
      <c r="D137" s="129" t="s">
        <v>568</v>
      </c>
      <c r="E137" s="130">
        <v>50000000</v>
      </c>
      <c r="F137" s="116"/>
      <c r="H137" s="93"/>
      <c r="I137" s="97"/>
    </row>
    <row r="138" spans="1:9" ht="14.25" hidden="1" customHeight="1" x14ac:dyDescent="0.2">
      <c r="A138" s="26"/>
      <c r="B138" s="26"/>
      <c r="C138" s="84"/>
      <c r="D138" s="129" t="s">
        <v>569</v>
      </c>
      <c r="E138" s="130">
        <v>50000000</v>
      </c>
      <c r="F138" s="116"/>
      <c r="H138" s="93"/>
      <c r="I138" s="97"/>
    </row>
    <row r="139" spans="1:9" ht="14.25" hidden="1" customHeight="1" x14ac:dyDescent="0.2">
      <c r="A139" s="26"/>
      <c r="B139" s="26"/>
      <c r="C139" s="84"/>
      <c r="D139" s="129" t="s">
        <v>570</v>
      </c>
      <c r="E139" s="130">
        <v>50000000</v>
      </c>
      <c r="F139" s="116"/>
      <c r="H139" s="93"/>
      <c r="I139" s="97"/>
    </row>
    <row r="140" spans="1:9" ht="14.25" hidden="1" customHeight="1" x14ac:dyDescent="0.2">
      <c r="A140" s="26"/>
      <c r="B140" s="26"/>
      <c r="C140" s="84"/>
      <c r="D140" s="129" t="s">
        <v>571</v>
      </c>
      <c r="E140" s="130">
        <v>50000000</v>
      </c>
      <c r="F140" s="116"/>
      <c r="H140" s="93"/>
      <c r="I140" s="97"/>
    </row>
    <row r="141" spans="1:9" ht="14.25" hidden="1" customHeight="1" x14ac:dyDescent="0.2">
      <c r="A141" s="26"/>
      <c r="B141" s="26"/>
      <c r="C141" s="84"/>
      <c r="D141" s="129" t="s">
        <v>572</v>
      </c>
      <c r="E141" s="130">
        <v>30000000</v>
      </c>
      <c r="F141" s="116"/>
      <c r="H141" s="93"/>
      <c r="I141" s="97"/>
    </row>
    <row r="142" spans="1:9" ht="14.25" hidden="1" customHeight="1" x14ac:dyDescent="0.2">
      <c r="A142" s="26"/>
      <c r="B142" s="26"/>
      <c r="C142" s="84"/>
      <c r="D142" s="129" t="s">
        <v>573</v>
      </c>
      <c r="E142" s="130">
        <v>30000000</v>
      </c>
      <c r="F142" s="116"/>
      <c r="H142" s="93"/>
      <c r="I142" s="97"/>
    </row>
    <row r="143" spans="1:9" ht="14.25" hidden="1" customHeight="1" x14ac:dyDescent="0.2">
      <c r="A143" s="26"/>
      <c r="B143" s="26"/>
      <c r="C143" s="84"/>
      <c r="D143" s="129" t="s">
        <v>574</v>
      </c>
      <c r="E143" s="130">
        <v>30000000</v>
      </c>
      <c r="F143" s="116"/>
      <c r="H143" s="93"/>
      <c r="I143" s="97"/>
    </row>
    <row r="144" spans="1:9" ht="14.25" hidden="1" customHeight="1" x14ac:dyDescent="0.2">
      <c r="A144" s="26"/>
      <c r="B144" s="26"/>
      <c r="C144" s="84"/>
      <c r="D144" s="129" t="s">
        <v>575</v>
      </c>
      <c r="E144" s="130">
        <v>25000000</v>
      </c>
      <c r="F144" s="116"/>
      <c r="H144" s="93"/>
      <c r="I144" s="97"/>
    </row>
    <row r="145" spans="1:9" ht="14.25" hidden="1" customHeight="1" x14ac:dyDescent="0.2">
      <c r="A145" s="26"/>
      <c r="B145" s="26"/>
      <c r="C145" s="84"/>
      <c r="D145" s="129" t="s">
        <v>576</v>
      </c>
      <c r="E145" s="130">
        <v>65000000</v>
      </c>
      <c r="F145" s="116"/>
      <c r="H145" s="93"/>
      <c r="I145" s="97"/>
    </row>
    <row r="146" spans="1:9" ht="14.25" hidden="1" customHeight="1" x14ac:dyDescent="0.2">
      <c r="A146" s="26"/>
      <c r="B146" s="26"/>
      <c r="C146" s="84"/>
      <c r="D146" s="129" t="s">
        <v>577</v>
      </c>
      <c r="E146" s="130">
        <v>15000000</v>
      </c>
      <c r="F146" s="116"/>
      <c r="H146" s="93"/>
      <c r="I146" s="97"/>
    </row>
    <row r="147" spans="1:9" ht="14.25" hidden="1" customHeight="1" x14ac:dyDescent="0.2">
      <c r="A147" s="26"/>
      <c r="B147" s="26"/>
      <c r="C147" s="84"/>
      <c r="D147" s="129" t="s">
        <v>578</v>
      </c>
      <c r="E147" s="130">
        <v>25000000</v>
      </c>
      <c r="F147" s="116"/>
      <c r="H147" s="93"/>
      <c r="I147" s="97"/>
    </row>
    <row r="148" spans="1:9" ht="14.25" hidden="1" customHeight="1" x14ac:dyDescent="0.2">
      <c r="A148" s="26"/>
      <c r="B148" s="26"/>
      <c r="C148" s="84"/>
      <c r="D148" s="129" t="s">
        <v>579</v>
      </c>
      <c r="E148" s="130">
        <v>20000000</v>
      </c>
      <c r="F148" s="116"/>
      <c r="H148" s="93"/>
      <c r="I148" s="97"/>
    </row>
    <row r="149" spans="1:9" ht="14.25" hidden="1" customHeight="1" x14ac:dyDescent="0.2">
      <c r="A149" s="26"/>
      <c r="B149" s="26"/>
      <c r="C149" s="84"/>
      <c r="D149" s="129" t="s">
        <v>580</v>
      </c>
      <c r="E149" s="130">
        <v>50000000</v>
      </c>
      <c r="F149" s="116"/>
      <c r="H149" s="93"/>
      <c r="I149" s="97"/>
    </row>
    <row r="150" spans="1:9" ht="14.25" hidden="1" customHeight="1" x14ac:dyDescent="0.2">
      <c r="A150" s="26"/>
      <c r="B150" s="26"/>
      <c r="C150" s="84"/>
      <c r="D150" s="129" t="s">
        <v>581</v>
      </c>
      <c r="E150" s="130">
        <v>30000000</v>
      </c>
      <c r="F150" s="116"/>
      <c r="H150" s="93"/>
      <c r="I150" s="97"/>
    </row>
    <row r="151" spans="1:9" ht="14.25" hidden="1" customHeight="1" x14ac:dyDescent="0.2">
      <c r="A151" s="26"/>
      <c r="B151" s="26"/>
      <c r="C151" s="84"/>
      <c r="D151" s="129" t="s">
        <v>582</v>
      </c>
      <c r="E151" s="130">
        <v>55586000</v>
      </c>
      <c r="F151" s="116"/>
      <c r="H151" s="93"/>
      <c r="I151" s="97"/>
    </row>
    <row r="152" spans="1:9" ht="14.25" hidden="1" customHeight="1" x14ac:dyDescent="0.2">
      <c r="A152" s="26"/>
      <c r="B152" s="26"/>
      <c r="C152" s="84"/>
      <c r="D152" s="129" t="s">
        <v>583</v>
      </c>
      <c r="E152" s="130">
        <v>28637000</v>
      </c>
      <c r="F152" s="116"/>
      <c r="H152" s="93"/>
      <c r="I152" s="97"/>
    </row>
    <row r="153" spans="1:9" ht="14.25" hidden="1" customHeight="1" x14ac:dyDescent="0.2">
      <c r="A153" s="26"/>
      <c r="B153" s="26"/>
      <c r="C153" s="84"/>
      <c r="D153" s="129" t="s">
        <v>584</v>
      </c>
      <c r="E153" s="130">
        <v>94273000</v>
      </c>
      <c r="F153" s="116"/>
      <c r="H153" s="93"/>
      <c r="I153" s="97"/>
    </row>
    <row r="154" spans="1:9" ht="14.25" hidden="1" customHeight="1" x14ac:dyDescent="0.2">
      <c r="A154" s="26"/>
      <c r="B154" s="26"/>
      <c r="C154" s="84"/>
      <c r="D154" s="129" t="s">
        <v>585</v>
      </c>
      <c r="E154" s="130">
        <v>30000000</v>
      </c>
      <c r="F154" s="116"/>
      <c r="H154" s="93"/>
      <c r="I154" s="97"/>
    </row>
    <row r="155" spans="1:9" ht="14.25" hidden="1" customHeight="1" x14ac:dyDescent="0.2">
      <c r="A155" s="26"/>
      <c r="B155" s="26"/>
      <c r="C155" s="84"/>
      <c r="D155" s="129" t="s">
        <v>586</v>
      </c>
      <c r="E155" s="130">
        <v>35502000</v>
      </c>
      <c r="F155" s="116"/>
      <c r="H155" s="93"/>
      <c r="I155" s="97"/>
    </row>
    <row r="156" spans="1:9" ht="14.25" hidden="1" customHeight="1" x14ac:dyDescent="0.2">
      <c r="A156" s="26"/>
      <c r="B156" s="26"/>
      <c r="C156" s="84"/>
      <c r="D156" s="129" t="s">
        <v>587</v>
      </c>
      <c r="E156" s="130">
        <v>62655000</v>
      </c>
      <c r="F156" s="116"/>
      <c r="H156" s="93"/>
      <c r="I156" s="97"/>
    </row>
    <row r="157" spans="1:9" ht="14.25" hidden="1" customHeight="1" x14ac:dyDescent="0.2">
      <c r="A157" s="26"/>
      <c r="B157" s="26"/>
      <c r="C157" s="84"/>
      <c r="D157" s="129" t="s">
        <v>588</v>
      </c>
      <c r="E157" s="130">
        <v>100000000</v>
      </c>
      <c r="F157" s="116"/>
      <c r="H157" s="93"/>
      <c r="I157" s="97"/>
    </row>
    <row r="158" spans="1:9" ht="14.25" hidden="1" customHeight="1" x14ac:dyDescent="0.2">
      <c r="A158" s="26"/>
      <c r="B158" s="26"/>
      <c r="C158" s="84"/>
      <c r="D158" s="129" t="s">
        <v>589</v>
      </c>
      <c r="E158" s="130">
        <v>100000000</v>
      </c>
      <c r="F158" s="116"/>
      <c r="H158" s="93"/>
      <c r="I158" s="97"/>
    </row>
    <row r="159" spans="1:9" ht="14.25" hidden="1" customHeight="1" x14ac:dyDescent="0.2">
      <c r="A159" s="26"/>
      <c r="B159" s="26"/>
      <c r="C159" s="84"/>
      <c r="D159" s="129" t="s">
        <v>590</v>
      </c>
      <c r="E159" s="130">
        <v>16412000</v>
      </c>
      <c r="F159" s="116"/>
      <c r="H159" s="93"/>
      <c r="I159" s="97"/>
    </row>
    <row r="160" spans="1:9" ht="14.25" hidden="1" customHeight="1" x14ac:dyDescent="0.2">
      <c r="A160" s="26"/>
      <c r="B160" s="26"/>
      <c r="C160" s="84"/>
      <c r="D160" s="129" t="s">
        <v>591</v>
      </c>
      <c r="E160" s="130">
        <v>18853000</v>
      </c>
      <c r="F160" s="116"/>
      <c r="H160" s="93"/>
      <c r="I160" s="97"/>
    </row>
    <row r="161" spans="1:9" ht="14.25" hidden="1" customHeight="1" x14ac:dyDescent="0.2">
      <c r="A161" s="26"/>
      <c r="B161" s="26"/>
      <c r="C161" s="84"/>
      <c r="D161" s="129" t="s">
        <v>592</v>
      </c>
      <c r="E161" s="130">
        <v>43914000</v>
      </c>
      <c r="F161" s="116"/>
      <c r="H161" s="93"/>
      <c r="I161" s="97"/>
    </row>
    <row r="162" spans="1:9" ht="14.25" hidden="1" customHeight="1" x14ac:dyDescent="0.2">
      <c r="A162" s="26"/>
      <c r="B162" s="26"/>
      <c r="C162" s="84"/>
      <c r="D162" s="129" t="s">
        <v>593</v>
      </c>
      <c r="E162" s="130">
        <v>11259000</v>
      </c>
      <c r="F162" s="116"/>
      <c r="H162" s="93"/>
      <c r="I162" s="97"/>
    </row>
    <row r="163" spans="1:9" ht="14.25" hidden="1" customHeight="1" x14ac:dyDescent="0.2">
      <c r="A163" s="26"/>
      <c r="B163" s="26"/>
      <c r="C163" s="84"/>
      <c r="D163" s="129" t="s">
        <v>594</v>
      </c>
      <c r="E163" s="130">
        <v>23659000</v>
      </c>
      <c r="F163" s="116"/>
      <c r="H163" s="93"/>
      <c r="I163" s="97"/>
    </row>
    <row r="164" spans="1:9" ht="14.25" hidden="1" customHeight="1" x14ac:dyDescent="0.2">
      <c r="A164" s="26"/>
      <c r="B164" s="26"/>
      <c r="C164" s="84"/>
      <c r="D164" s="129" t="s">
        <v>595</v>
      </c>
      <c r="E164" s="130">
        <v>25000000</v>
      </c>
      <c r="F164" s="116"/>
      <c r="H164" s="93"/>
      <c r="I164" s="97"/>
    </row>
    <row r="165" spans="1:9" ht="14.25" hidden="1" customHeight="1" x14ac:dyDescent="0.2">
      <c r="A165" s="26"/>
      <c r="B165" s="26"/>
      <c r="C165" s="84"/>
      <c r="D165" s="129" t="s">
        <v>596</v>
      </c>
      <c r="E165" s="130">
        <v>32117000</v>
      </c>
      <c r="F165" s="116"/>
      <c r="H165" s="93"/>
      <c r="I165" s="97"/>
    </row>
    <row r="166" spans="1:9" ht="14.25" hidden="1" customHeight="1" x14ac:dyDescent="0.2">
      <c r="A166" s="26"/>
      <c r="B166" s="26"/>
      <c r="C166" s="84"/>
      <c r="D166" s="129" t="s">
        <v>597</v>
      </c>
      <c r="E166" s="130">
        <v>16947000</v>
      </c>
      <c r="F166" s="116"/>
      <c r="H166" s="93"/>
      <c r="I166" s="97"/>
    </row>
    <row r="167" spans="1:9" ht="14.25" hidden="1" customHeight="1" x14ac:dyDescent="0.2">
      <c r="A167" s="26"/>
      <c r="B167" s="26"/>
      <c r="C167" s="84"/>
      <c r="D167" s="129" t="s">
        <v>598</v>
      </c>
      <c r="E167" s="130">
        <v>50000000</v>
      </c>
      <c r="F167" s="116"/>
      <c r="H167" s="93"/>
      <c r="I167" s="97"/>
    </row>
    <row r="168" spans="1:9" ht="14.25" hidden="1" customHeight="1" x14ac:dyDescent="0.2">
      <c r="A168" s="26"/>
      <c r="B168" s="26"/>
      <c r="C168" s="84"/>
      <c r="D168" s="129" t="s">
        <v>599</v>
      </c>
      <c r="E168" s="130">
        <v>50000000</v>
      </c>
      <c r="F168" s="116"/>
      <c r="H168" s="93"/>
      <c r="I168" s="97"/>
    </row>
    <row r="169" spans="1:9" ht="14.25" hidden="1" customHeight="1" x14ac:dyDescent="0.2">
      <c r="A169" s="26"/>
      <c r="B169" s="26"/>
      <c r="C169" s="84"/>
      <c r="D169" s="129" t="s">
        <v>600</v>
      </c>
      <c r="E169" s="130">
        <v>50000000</v>
      </c>
      <c r="F169" s="116"/>
      <c r="H169" s="93"/>
      <c r="I169" s="97"/>
    </row>
    <row r="170" spans="1:9" ht="14.25" hidden="1" customHeight="1" x14ac:dyDescent="0.2">
      <c r="A170" s="26"/>
      <c r="B170" s="26"/>
      <c r="C170" s="84"/>
      <c r="D170" s="129" t="s">
        <v>601</v>
      </c>
      <c r="E170" s="130">
        <v>50000000</v>
      </c>
      <c r="F170" s="116"/>
      <c r="H170" s="93"/>
      <c r="I170" s="97"/>
    </row>
    <row r="171" spans="1:9" ht="14.25" hidden="1" customHeight="1" x14ac:dyDescent="0.2">
      <c r="A171" s="26"/>
      <c r="B171" s="26"/>
      <c r="C171" s="84"/>
      <c r="D171" s="129" t="s">
        <v>602</v>
      </c>
      <c r="E171" s="130">
        <v>30000000</v>
      </c>
      <c r="F171" s="116"/>
      <c r="H171" s="93"/>
      <c r="I171" s="97"/>
    </row>
    <row r="172" spans="1:9" ht="14.25" hidden="1" customHeight="1" x14ac:dyDescent="0.2">
      <c r="A172" s="26"/>
      <c r="B172" s="26"/>
      <c r="C172" s="84"/>
      <c r="D172" s="129" t="s">
        <v>603</v>
      </c>
      <c r="E172" s="130">
        <v>30000000</v>
      </c>
      <c r="F172" s="116"/>
      <c r="H172" s="93"/>
      <c r="I172" s="97"/>
    </row>
    <row r="173" spans="1:9" ht="14.25" hidden="1" customHeight="1" x14ac:dyDescent="0.2">
      <c r="A173" s="26"/>
      <c r="B173" s="26"/>
      <c r="C173" s="84"/>
      <c r="D173" s="129" t="s">
        <v>604</v>
      </c>
      <c r="E173" s="130">
        <v>100000000</v>
      </c>
      <c r="F173" s="116"/>
      <c r="H173" s="93"/>
      <c r="I173" s="97"/>
    </row>
    <row r="174" spans="1:9" ht="14.25" hidden="1" customHeight="1" x14ac:dyDescent="0.2">
      <c r="A174" s="26"/>
      <c r="B174" s="26"/>
      <c r="C174" s="84"/>
      <c r="D174" s="129" t="s">
        <v>605</v>
      </c>
      <c r="E174" s="130">
        <v>50000000</v>
      </c>
      <c r="F174" s="116"/>
      <c r="H174" s="93"/>
      <c r="I174" s="97"/>
    </row>
    <row r="175" spans="1:9" ht="14.25" hidden="1" customHeight="1" x14ac:dyDescent="0.2">
      <c r="A175" s="26"/>
      <c r="B175" s="26"/>
      <c r="C175" s="84"/>
      <c r="D175" s="129" t="s">
        <v>606</v>
      </c>
      <c r="E175" s="130">
        <v>50000000</v>
      </c>
      <c r="F175" s="116"/>
      <c r="H175" s="93"/>
      <c r="I175" s="97"/>
    </row>
    <row r="176" spans="1:9" ht="14.25" hidden="1" customHeight="1" x14ac:dyDescent="0.2">
      <c r="A176" s="26"/>
      <c r="B176" s="26"/>
      <c r="C176" s="84"/>
      <c r="D176" s="129" t="s">
        <v>607</v>
      </c>
      <c r="E176" s="130">
        <v>50000000</v>
      </c>
      <c r="F176" s="116"/>
      <c r="H176" s="93"/>
      <c r="I176" s="97"/>
    </row>
    <row r="177" spans="1:9" ht="14.25" hidden="1" customHeight="1" x14ac:dyDescent="0.2">
      <c r="A177" s="26"/>
      <c r="B177" s="26"/>
      <c r="C177" s="84"/>
      <c r="D177" s="129" t="s">
        <v>608</v>
      </c>
      <c r="E177" s="130">
        <v>16207500</v>
      </c>
      <c r="F177" s="116"/>
      <c r="H177" s="93"/>
      <c r="I177" s="97"/>
    </row>
    <row r="178" spans="1:9" ht="14.25" hidden="1" customHeight="1" x14ac:dyDescent="0.2">
      <c r="A178" s="26"/>
      <c r="B178" s="26"/>
      <c r="C178" s="84"/>
      <c r="D178" s="129" t="s">
        <v>609</v>
      </c>
      <c r="E178" s="130">
        <v>30000000</v>
      </c>
      <c r="F178" s="116"/>
      <c r="H178" s="93"/>
      <c r="I178" s="97"/>
    </row>
    <row r="179" spans="1:9" ht="14.25" hidden="1" customHeight="1" x14ac:dyDescent="0.2">
      <c r="A179" s="26"/>
      <c r="B179" s="26"/>
      <c r="C179" s="84"/>
      <c r="D179" s="129" t="s">
        <v>610</v>
      </c>
      <c r="E179" s="130">
        <v>95000000</v>
      </c>
      <c r="F179" s="116"/>
      <c r="H179" s="93"/>
      <c r="I179" s="97"/>
    </row>
    <row r="180" spans="1:9" ht="14.25" hidden="1" customHeight="1" x14ac:dyDescent="0.2">
      <c r="A180" s="26"/>
      <c r="B180" s="26"/>
      <c r="C180" s="84"/>
      <c r="D180" s="129" t="s">
        <v>611</v>
      </c>
      <c r="E180" s="130">
        <v>55000000</v>
      </c>
      <c r="F180" s="116"/>
      <c r="H180" s="93"/>
      <c r="I180" s="97"/>
    </row>
    <row r="181" spans="1:9" ht="14.25" hidden="1" customHeight="1" x14ac:dyDescent="0.2">
      <c r="A181" s="26"/>
      <c r="B181" s="26"/>
      <c r="C181" s="84"/>
      <c r="D181" s="129" t="s">
        <v>612</v>
      </c>
      <c r="E181" s="130">
        <v>15000000</v>
      </c>
      <c r="F181" s="116"/>
      <c r="H181" s="93"/>
      <c r="I181" s="97"/>
    </row>
    <row r="182" spans="1:9" ht="14.25" hidden="1" customHeight="1" x14ac:dyDescent="0.2">
      <c r="A182" s="26"/>
      <c r="B182" s="26"/>
      <c r="C182" s="84"/>
      <c r="D182" s="129" t="s">
        <v>613</v>
      </c>
      <c r="E182" s="130">
        <v>12360000</v>
      </c>
      <c r="F182" s="116"/>
      <c r="H182" s="93"/>
      <c r="I182" s="97"/>
    </row>
    <row r="183" spans="1:9" ht="14.25" hidden="1" customHeight="1" x14ac:dyDescent="0.2">
      <c r="A183" s="26"/>
      <c r="B183" s="26"/>
      <c r="C183" s="84"/>
      <c r="D183" s="129" t="s">
        <v>614</v>
      </c>
      <c r="E183" s="130">
        <v>30000000</v>
      </c>
      <c r="F183" s="116"/>
      <c r="H183" s="93"/>
      <c r="I183" s="97"/>
    </row>
    <row r="184" spans="1:9" ht="14.25" hidden="1" customHeight="1" x14ac:dyDescent="0.2">
      <c r="A184" s="26"/>
      <c r="B184" s="26"/>
      <c r="C184" s="84"/>
      <c r="D184" s="129" t="s">
        <v>615</v>
      </c>
      <c r="E184" s="130">
        <v>90000000</v>
      </c>
      <c r="F184" s="116"/>
      <c r="H184" s="93"/>
      <c r="I184" s="97"/>
    </row>
    <row r="185" spans="1:9" ht="14.25" hidden="1" customHeight="1" x14ac:dyDescent="0.2">
      <c r="A185" s="26"/>
      <c r="B185" s="26"/>
      <c r="C185" s="84"/>
      <c r="D185" s="129" t="s">
        <v>616</v>
      </c>
      <c r="E185" s="130">
        <v>90000000</v>
      </c>
      <c r="F185" s="116"/>
      <c r="H185" s="93"/>
      <c r="I185" s="97"/>
    </row>
    <row r="186" spans="1:9" ht="14.25" hidden="1" customHeight="1" x14ac:dyDescent="0.2">
      <c r="A186" s="26"/>
      <c r="B186" s="26"/>
      <c r="C186" s="84"/>
      <c r="D186" s="129" t="s">
        <v>617</v>
      </c>
      <c r="E186" s="130">
        <v>90000000</v>
      </c>
      <c r="F186" s="116"/>
      <c r="H186" s="93"/>
      <c r="I186" s="97"/>
    </row>
    <row r="187" spans="1:9" ht="14.25" hidden="1" customHeight="1" x14ac:dyDescent="0.2">
      <c r="A187" s="26"/>
      <c r="B187" s="26"/>
      <c r="C187" s="84"/>
      <c r="D187" s="129" t="s">
        <v>618</v>
      </c>
      <c r="E187" s="130">
        <v>90000000</v>
      </c>
      <c r="F187" s="116"/>
      <c r="H187" s="93"/>
      <c r="I187" s="97"/>
    </row>
    <row r="188" spans="1:9" ht="14.25" hidden="1" customHeight="1" x14ac:dyDescent="0.2">
      <c r="A188" s="26"/>
      <c r="B188" s="26"/>
      <c r="C188" s="84"/>
      <c r="D188" s="129" t="s">
        <v>619</v>
      </c>
      <c r="E188" s="130">
        <v>90000000</v>
      </c>
      <c r="F188" s="116"/>
      <c r="H188" s="93"/>
      <c r="I188" s="97"/>
    </row>
    <row r="189" spans="1:9" ht="14.25" hidden="1" customHeight="1" x14ac:dyDescent="0.2">
      <c r="A189" s="26"/>
      <c r="B189" s="26"/>
      <c r="C189" s="84"/>
      <c r="D189" s="129" t="s">
        <v>620</v>
      </c>
      <c r="E189" s="130">
        <v>180000000</v>
      </c>
      <c r="F189" s="116"/>
      <c r="H189" s="93"/>
      <c r="I189" s="97"/>
    </row>
    <row r="190" spans="1:9" ht="14.25" hidden="1" customHeight="1" x14ac:dyDescent="0.2">
      <c r="A190" s="26"/>
      <c r="B190" s="26"/>
      <c r="C190" s="84"/>
      <c r="D190" s="129" t="s">
        <v>621</v>
      </c>
      <c r="E190" s="130">
        <v>180000000</v>
      </c>
      <c r="F190" s="116"/>
      <c r="H190" s="93"/>
      <c r="I190" s="97"/>
    </row>
    <row r="191" spans="1:9" ht="14.25" hidden="1" customHeight="1" x14ac:dyDescent="0.2">
      <c r="A191" s="26"/>
      <c r="B191" s="26"/>
      <c r="C191" s="84"/>
      <c r="D191" s="129" t="s">
        <v>622</v>
      </c>
      <c r="E191" s="130">
        <v>50000000</v>
      </c>
      <c r="F191" s="116"/>
      <c r="H191" s="93"/>
      <c r="I191" s="97"/>
    </row>
    <row r="192" spans="1:9" ht="14.25" hidden="1" customHeight="1" x14ac:dyDescent="0.2">
      <c r="A192" s="26"/>
      <c r="B192" s="26"/>
      <c r="C192" s="84"/>
      <c r="D192" s="129" t="s">
        <v>623</v>
      </c>
      <c r="E192" s="130">
        <v>69246000</v>
      </c>
      <c r="F192" s="116"/>
      <c r="H192" s="93"/>
      <c r="I192" s="97"/>
    </row>
    <row r="193" spans="1:9" ht="14.25" hidden="1" customHeight="1" x14ac:dyDescent="0.2">
      <c r="A193" s="26"/>
      <c r="B193" s="26"/>
      <c r="C193" s="84"/>
      <c r="D193" s="129" t="s">
        <v>624</v>
      </c>
      <c r="E193" s="130">
        <v>63760000</v>
      </c>
      <c r="F193" s="116"/>
      <c r="H193" s="93"/>
      <c r="I193" s="97"/>
    </row>
    <row r="194" spans="1:9" ht="14.25" hidden="1" customHeight="1" x14ac:dyDescent="0.2">
      <c r="A194" s="26"/>
      <c r="B194" s="26"/>
      <c r="C194" s="84"/>
      <c r="D194" s="129" t="s">
        <v>625</v>
      </c>
      <c r="E194" s="130">
        <v>75000000</v>
      </c>
      <c r="F194" s="116"/>
      <c r="H194" s="93"/>
      <c r="I194" s="97"/>
    </row>
    <row r="195" spans="1:9" ht="14.25" hidden="1" customHeight="1" x14ac:dyDescent="0.2">
      <c r="A195" s="26"/>
      <c r="B195" s="26"/>
      <c r="C195" s="84"/>
      <c r="D195" s="129" t="s">
        <v>626</v>
      </c>
      <c r="E195" s="130">
        <v>85000000</v>
      </c>
      <c r="F195" s="116"/>
      <c r="H195" s="93"/>
      <c r="I195" s="97"/>
    </row>
    <row r="196" spans="1:9" ht="14.25" hidden="1" customHeight="1" x14ac:dyDescent="0.2">
      <c r="A196" s="26"/>
      <c r="B196" s="26"/>
      <c r="C196" s="84"/>
      <c r="D196" s="129" t="s">
        <v>627</v>
      </c>
      <c r="E196" s="130">
        <v>70000000</v>
      </c>
      <c r="F196" s="116"/>
      <c r="H196" s="93"/>
      <c r="I196" s="97"/>
    </row>
    <row r="197" spans="1:9" ht="14.25" hidden="1" customHeight="1" x14ac:dyDescent="0.2">
      <c r="A197" s="26"/>
      <c r="B197" s="26"/>
      <c r="C197" s="84"/>
      <c r="D197" s="129" t="s">
        <v>628</v>
      </c>
      <c r="E197" s="130">
        <v>50000000</v>
      </c>
      <c r="F197" s="116"/>
      <c r="H197" s="93"/>
      <c r="I197" s="97"/>
    </row>
    <row r="198" spans="1:9" ht="14.25" hidden="1" customHeight="1" x14ac:dyDescent="0.2">
      <c r="A198" s="26"/>
      <c r="B198" s="26"/>
      <c r="C198" s="84"/>
      <c r="D198" s="129" t="s">
        <v>629</v>
      </c>
      <c r="E198" s="130">
        <v>80000000</v>
      </c>
      <c r="F198" s="116"/>
      <c r="H198" s="93"/>
      <c r="I198" s="97"/>
    </row>
    <row r="199" spans="1:9" ht="14.25" hidden="1" customHeight="1" x14ac:dyDescent="0.2">
      <c r="A199" s="26"/>
      <c r="B199" s="26"/>
      <c r="C199" s="84"/>
      <c r="D199" s="129" t="s">
        <v>630</v>
      </c>
      <c r="E199" s="130">
        <v>60000000</v>
      </c>
      <c r="F199" s="116"/>
      <c r="H199" s="93"/>
      <c r="I199" s="97"/>
    </row>
    <row r="200" spans="1:9" ht="14.25" hidden="1" customHeight="1" x14ac:dyDescent="0.2">
      <c r="A200" s="26"/>
      <c r="B200" s="26"/>
      <c r="C200" s="84"/>
      <c r="D200" s="129" t="s">
        <v>631</v>
      </c>
      <c r="E200" s="130">
        <v>90000000</v>
      </c>
      <c r="F200" s="116"/>
      <c r="H200" s="93"/>
      <c r="I200" s="97"/>
    </row>
    <row r="201" spans="1:9" ht="14.25" hidden="1" customHeight="1" x14ac:dyDescent="0.2">
      <c r="A201" s="26"/>
      <c r="B201" s="26"/>
      <c r="C201" s="84"/>
      <c r="D201" s="129" t="s">
        <v>632</v>
      </c>
      <c r="E201" s="130">
        <v>90000000</v>
      </c>
      <c r="F201" s="116"/>
      <c r="H201" s="93"/>
      <c r="I201" s="97"/>
    </row>
    <row r="202" spans="1:9" ht="14.25" hidden="1" customHeight="1" x14ac:dyDescent="0.2">
      <c r="A202" s="26"/>
      <c r="B202" s="26"/>
      <c r="C202" s="84"/>
      <c r="D202" s="129" t="s">
        <v>633</v>
      </c>
      <c r="E202" s="130">
        <v>90000000</v>
      </c>
      <c r="F202" s="116"/>
      <c r="H202" s="93"/>
      <c r="I202" s="97"/>
    </row>
    <row r="203" spans="1:9" ht="14.25" hidden="1" customHeight="1" x14ac:dyDescent="0.2">
      <c r="A203" s="26"/>
      <c r="B203" s="26"/>
      <c r="C203" s="84"/>
      <c r="D203" s="129" t="s">
        <v>634</v>
      </c>
      <c r="E203" s="130">
        <v>60000000</v>
      </c>
      <c r="F203" s="116"/>
      <c r="H203" s="93"/>
      <c r="I203" s="97"/>
    </row>
    <row r="204" spans="1:9" ht="14.25" hidden="1" customHeight="1" x14ac:dyDescent="0.2">
      <c r="A204" s="26"/>
      <c r="B204" s="26"/>
      <c r="C204" s="84"/>
      <c r="D204" s="129" t="s">
        <v>635</v>
      </c>
      <c r="E204" s="130">
        <v>83900000</v>
      </c>
      <c r="F204" s="116"/>
      <c r="H204" s="93"/>
      <c r="I204" s="97"/>
    </row>
    <row r="205" spans="1:9" ht="14.25" hidden="1" customHeight="1" x14ac:dyDescent="0.2">
      <c r="A205" s="26"/>
      <c r="B205" s="26"/>
      <c r="C205" s="84"/>
      <c r="D205" s="129" t="s">
        <v>636</v>
      </c>
      <c r="E205" s="130">
        <v>50000000</v>
      </c>
      <c r="F205" s="116"/>
      <c r="H205" s="93"/>
      <c r="I205" s="97"/>
    </row>
    <row r="206" spans="1:9" ht="14.25" hidden="1" customHeight="1" x14ac:dyDescent="0.2">
      <c r="A206" s="26"/>
      <c r="B206" s="26"/>
      <c r="C206" s="84"/>
      <c r="D206" s="129" t="s">
        <v>637</v>
      </c>
      <c r="E206" s="130">
        <v>20000000</v>
      </c>
      <c r="F206" s="116"/>
      <c r="H206" s="93"/>
      <c r="I206" s="97"/>
    </row>
    <row r="207" spans="1:9" ht="14.25" hidden="1" customHeight="1" x14ac:dyDescent="0.2">
      <c r="A207" s="26"/>
      <c r="B207" s="26"/>
      <c r="C207" s="84"/>
      <c r="D207" s="129" t="s">
        <v>638</v>
      </c>
      <c r="E207" s="130">
        <v>30000000</v>
      </c>
      <c r="F207" s="116"/>
      <c r="H207" s="93"/>
      <c r="I207" s="97"/>
    </row>
    <row r="208" spans="1:9" ht="14.25" hidden="1" customHeight="1" x14ac:dyDescent="0.2">
      <c r="A208" s="26"/>
      <c r="B208" s="26"/>
      <c r="C208" s="84"/>
      <c r="D208" s="129" t="s">
        <v>639</v>
      </c>
      <c r="E208" s="130">
        <v>50000000</v>
      </c>
      <c r="F208" s="116"/>
      <c r="H208" s="93"/>
      <c r="I208" s="97"/>
    </row>
    <row r="209" spans="1:9" ht="14.25" hidden="1" customHeight="1" x14ac:dyDescent="0.2">
      <c r="A209" s="26"/>
      <c r="B209" s="26"/>
      <c r="C209" s="84"/>
      <c r="D209" s="129" t="s">
        <v>640</v>
      </c>
      <c r="E209" s="130">
        <v>100000000</v>
      </c>
      <c r="F209" s="116"/>
      <c r="H209" s="93"/>
      <c r="I209" s="97"/>
    </row>
    <row r="210" spans="1:9" ht="14.25" hidden="1" customHeight="1" x14ac:dyDescent="0.2">
      <c r="A210" s="26"/>
      <c r="B210" s="26"/>
      <c r="C210" s="84"/>
      <c r="D210" s="129" t="s">
        <v>641</v>
      </c>
      <c r="E210" s="130">
        <v>100000000</v>
      </c>
      <c r="F210" s="116"/>
      <c r="H210" s="93"/>
      <c r="I210" s="97"/>
    </row>
    <row r="211" spans="1:9" ht="14.25" hidden="1" customHeight="1" x14ac:dyDescent="0.2">
      <c r="A211" s="26"/>
      <c r="B211" s="26"/>
      <c r="C211" s="84"/>
      <c r="D211" s="129" t="s">
        <v>642</v>
      </c>
      <c r="E211" s="130">
        <v>100000000</v>
      </c>
      <c r="F211" s="116"/>
      <c r="H211" s="93"/>
      <c r="I211" s="97"/>
    </row>
    <row r="212" spans="1:9" ht="14.25" hidden="1" customHeight="1" x14ac:dyDescent="0.2">
      <c r="A212" s="26"/>
      <c r="B212" s="26"/>
      <c r="C212" s="84"/>
      <c r="D212" s="129" t="s">
        <v>643</v>
      </c>
      <c r="E212" s="130">
        <v>100000000</v>
      </c>
      <c r="F212" s="116"/>
      <c r="H212" s="93"/>
      <c r="I212" s="97"/>
    </row>
    <row r="213" spans="1:9" ht="14.25" hidden="1" customHeight="1" x14ac:dyDescent="0.2">
      <c r="A213" s="26"/>
      <c r="B213" s="26"/>
      <c r="C213" s="84"/>
      <c r="D213" s="129" t="s">
        <v>644</v>
      </c>
      <c r="E213" s="130">
        <v>100000000</v>
      </c>
      <c r="F213" s="116"/>
      <c r="H213" s="93"/>
      <c r="I213" s="97"/>
    </row>
    <row r="214" spans="1:9" ht="14.25" hidden="1" customHeight="1" x14ac:dyDescent="0.2">
      <c r="A214" s="26"/>
      <c r="B214" s="26"/>
      <c r="C214" s="84"/>
      <c r="D214" s="129" t="s">
        <v>645</v>
      </c>
      <c r="E214" s="130">
        <v>45000000</v>
      </c>
      <c r="F214" s="116"/>
      <c r="H214" s="93"/>
      <c r="I214" s="97"/>
    </row>
    <row r="215" spans="1:9" ht="14.25" hidden="1" customHeight="1" x14ac:dyDescent="0.2">
      <c r="A215" s="26"/>
      <c r="B215" s="26"/>
      <c r="C215" s="84"/>
      <c r="D215" s="129" t="s">
        <v>646</v>
      </c>
      <c r="E215" s="130">
        <v>20000000</v>
      </c>
      <c r="F215" s="116"/>
      <c r="H215" s="93"/>
      <c r="I215" s="97"/>
    </row>
    <row r="216" spans="1:9" ht="14.25" hidden="1" customHeight="1" x14ac:dyDescent="0.2">
      <c r="A216" s="26"/>
      <c r="B216" s="26"/>
      <c r="C216" s="84"/>
      <c r="D216" s="129" t="s">
        <v>647</v>
      </c>
      <c r="E216" s="130">
        <v>20000000</v>
      </c>
      <c r="F216" s="116"/>
      <c r="H216" s="93"/>
      <c r="I216" s="97"/>
    </row>
    <row r="217" spans="1:9" ht="14.25" hidden="1" customHeight="1" x14ac:dyDescent="0.2">
      <c r="A217" s="26"/>
      <c r="B217" s="26"/>
      <c r="C217" s="84"/>
      <c r="D217" s="129" t="s">
        <v>648</v>
      </c>
      <c r="E217" s="130">
        <v>46000000</v>
      </c>
      <c r="F217" s="116"/>
      <c r="H217" s="93"/>
      <c r="I217" s="97"/>
    </row>
    <row r="218" spans="1:9" ht="14.25" hidden="1" customHeight="1" x14ac:dyDescent="0.2">
      <c r="A218" s="26"/>
      <c r="B218" s="26"/>
      <c r="C218" s="84"/>
      <c r="D218" s="129" t="s">
        <v>649</v>
      </c>
      <c r="E218" s="130">
        <v>100000000</v>
      </c>
      <c r="F218" s="116"/>
      <c r="H218" s="93"/>
      <c r="I218" s="97"/>
    </row>
    <row r="219" spans="1:9" ht="14.25" hidden="1" customHeight="1" x14ac:dyDescent="0.2">
      <c r="A219" s="26"/>
      <c r="B219" s="26"/>
      <c r="C219" s="84"/>
      <c r="D219" s="129" t="s">
        <v>650</v>
      </c>
      <c r="E219" s="130">
        <v>100000000</v>
      </c>
      <c r="F219" s="116"/>
      <c r="H219" s="93"/>
      <c r="I219" s="97"/>
    </row>
    <row r="220" spans="1:9" ht="14.25" hidden="1" customHeight="1" x14ac:dyDescent="0.2">
      <c r="A220" s="26"/>
      <c r="B220" s="26"/>
      <c r="C220" s="84"/>
      <c r="D220" s="129" t="s">
        <v>651</v>
      </c>
      <c r="E220" s="130">
        <v>150000000</v>
      </c>
      <c r="F220" s="116"/>
      <c r="H220" s="93"/>
      <c r="I220" s="97"/>
    </row>
    <row r="221" spans="1:9" ht="14.25" hidden="1" customHeight="1" x14ac:dyDescent="0.2">
      <c r="A221" s="26"/>
      <c r="B221" s="26"/>
      <c r="C221" s="84"/>
      <c r="D221" s="129" t="s">
        <v>652</v>
      </c>
      <c r="E221" s="130">
        <v>150000000</v>
      </c>
      <c r="F221" s="116"/>
      <c r="H221" s="93"/>
      <c r="I221" s="97"/>
    </row>
    <row r="222" spans="1:9" ht="14.25" hidden="1" customHeight="1" x14ac:dyDescent="0.2">
      <c r="A222" s="26"/>
      <c r="B222" s="26"/>
      <c r="C222" s="84"/>
      <c r="D222" s="129" t="s">
        <v>653</v>
      </c>
      <c r="E222" s="130">
        <v>100000000</v>
      </c>
      <c r="F222" s="116"/>
      <c r="H222" s="93"/>
      <c r="I222" s="97"/>
    </row>
    <row r="223" spans="1:9" ht="14.25" hidden="1" customHeight="1" x14ac:dyDescent="0.2">
      <c r="A223" s="26"/>
      <c r="B223" s="26"/>
      <c r="C223" s="84"/>
      <c r="D223" s="129" t="s">
        <v>654</v>
      </c>
      <c r="E223" s="130">
        <v>201060000</v>
      </c>
      <c r="F223" s="116"/>
      <c r="H223" s="93"/>
      <c r="I223" s="97"/>
    </row>
    <row r="224" spans="1:9" ht="14.25" hidden="1" customHeight="1" x14ac:dyDescent="0.2">
      <c r="A224" s="26"/>
      <c r="B224" s="26"/>
      <c r="C224" s="84"/>
      <c r="D224" s="129" t="s">
        <v>655</v>
      </c>
      <c r="E224" s="130">
        <v>163200000</v>
      </c>
      <c r="F224" s="116"/>
      <c r="H224" s="93"/>
      <c r="I224" s="97"/>
    </row>
    <row r="225" spans="1:9" ht="14.25" hidden="1" customHeight="1" x14ac:dyDescent="0.2">
      <c r="A225" s="26"/>
      <c r="B225" s="26"/>
      <c r="C225" s="84"/>
      <c r="D225" s="129" t="s">
        <v>656</v>
      </c>
      <c r="E225" s="130">
        <v>42060000</v>
      </c>
      <c r="F225" s="116"/>
      <c r="H225" s="93"/>
      <c r="I225" s="97"/>
    </row>
    <row r="226" spans="1:9" ht="14.25" hidden="1" customHeight="1" x14ac:dyDescent="0.2">
      <c r="A226" s="26"/>
      <c r="B226" s="26"/>
      <c r="C226" s="84"/>
      <c r="D226" s="129" t="s">
        <v>657</v>
      </c>
      <c r="E226" s="130">
        <v>40000000</v>
      </c>
      <c r="F226" s="116"/>
      <c r="H226" s="93"/>
      <c r="I226" s="97"/>
    </row>
    <row r="227" spans="1:9" ht="14.25" hidden="1" customHeight="1" x14ac:dyDescent="0.2">
      <c r="A227" s="26"/>
      <c r="B227" s="26"/>
      <c r="C227" s="84"/>
      <c r="D227" s="129" t="s">
        <v>658</v>
      </c>
      <c r="E227" s="130">
        <v>110000000</v>
      </c>
      <c r="F227" s="116"/>
      <c r="H227" s="93"/>
      <c r="I227" s="97"/>
    </row>
    <row r="228" spans="1:9" ht="14.25" hidden="1" customHeight="1" x14ac:dyDescent="0.2">
      <c r="A228" s="26"/>
      <c r="B228" s="26"/>
      <c r="C228" s="84"/>
      <c r="D228" s="129" t="s">
        <v>659</v>
      </c>
      <c r="E228" s="130">
        <v>40000000</v>
      </c>
      <c r="F228" s="116"/>
      <c r="H228" s="93"/>
      <c r="I228" s="97"/>
    </row>
    <row r="229" spans="1:9" ht="14.25" hidden="1" customHeight="1" x14ac:dyDescent="0.2">
      <c r="A229" s="26"/>
      <c r="B229" s="26"/>
      <c r="C229" s="84"/>
      <c r="D229" s="129" t="s">
        <v>660</v>
      </c>
      <c r="E229" s="130">
        <v>211400000</v>
      </c>
      <c r="F229" s="116"/>
      <c r="H229" s="93"/>
      <c r="I229" s="97"/>
    </row>
    <row r="230" spans="1:9" ht="14.25" hidden="1" customHeight="1" x14ac:dyDescent="0.2">
      <c r="A230" s="26"/>
      <c r="B230" s="26"/>
      <c r="C230" s="84"/>
      <c r="D230" s="129" t="s">
        <v>660</v>
      </c>
      <c r="E230" s="130">
        <v>163400000</v>
      </c>
      <c r="F230" s="116"/>
      <c r="H230" s="93"/>
      <c r="I230" s="97"/>
    </row>
    <row r="231" spans="1:9" ht="14.25" hidden="1" customHeight="1" x14ac:dyDescent="0.2">
      <c r="A231" s="26"/>
      <c r="B231" s="26"/>
      <c r="C231" s="84"/>
      <c r="D231" s="129" t="s">
        <v>661</v>
      </c>
      <c r="E231" s="130">
        <v>10000000</v>
      </c>
      <c r="F231" s="116"/>
      <c r="H231" s="93"/>
      <c r="I231" s="97"/>
    </row>
    <row r="232" spans="1:9" ht="14.25" hidden="1" customHeight="1" x14ac:dyDescent="0.2">
      <c r="A232" s="26"/>
      <c r="B232" s="26"/>
      <c r="C232" s="84"/>
      <c r="D232" s="129" t="s">
        <v>662</v>
      </c>
      <c r="E232" s="130">
        <v>110000000</v>
      </c>
      <c r="F232" s="116"/>
      <c r="H232" s="93"/>
      <c r="I232" s="97"/>
    </row>
    <row r="233" spans="1:9" ht="14.25" hidden="1" customHeight="1" x14ac:dyDescent="0.2">
      <c r="A233" s="26"/>
      <c r="B233" s="26"/>
      <c r="C233" s="84"/>
      <c r="D233" s="129" t="s">
        <v>663</v>
      </c>
      <c r="E233" s="130">
        <v>25000000</v>
      </c>
      <c r="F233" s="116"/>
      <c r="H233" s="93"/>
      <c r="I233" s="97"/>
    </row>
    <row r="234" spans="1:9" ht="14.25" hidden="1" customHeight="1" x14ac:dyDescent="0.2">
      <c r="A234" s="26"/>
      <c r="B234" s="26"/>
      <c r="C234" s="84"/>
      <c r="D234" s="129" t="s">
        <v>664</v>
      </c>
      <c r="E234" s="130">
        <v>20000000</v>
      </c>
      <c r="F234" s="116"/>
      <c r="H234" s="93"/>
      <c r="I234" s="97"/>
    </row>
    <row r="235" spans="1:9" ht="14.25" hidden="1" customHeight="1" x14ac:dyDescent="0.2">
      <c r="A235" s="26"/>
      <c r="B235" s="26"/>
      <c r="C235" s="84"/>
      <c r="D235" s="129" t="s">
        <v>665</v>
      </c>
      <c r="E235" s="130">
        <v>101000000</v>
      </c>
      <c r="F235" s="116"/>
      <c r="H235" s="93"/>
      <c r="I235" s="97"/>
    </row>
    <row r="236" spans="1:9" ht="14.25" hidden="1" customHeight="1" x14ac:dyDescent="0.2">
      <c r="A236" s="26"/>
      <c r="B236" s="26"/>
      <c r="C236" s="84"/>
      <c r="D236" s="129" t="s">
        <v>666</v>
      </c>
      <c r="E236" s="130">
        <v>101000000</v>
      </c>
      <c r="F236" s="116"/>
      <c r="H236" s="93"/>
      <c r="I236" s="97"/>
    </row>
    <row r="237" spans="1:9" ht="14.25" hidden="1" customHeight="1" x14ac:dyDescent="0.2">
      <c r="A237" s="26"/>
      <c r="B237" s="26"/>
      <c r="C237" s="84"/>
      <c r="D237" s="129" t="s">
        <v>667</v>
      </c>
      <c r="E237" s="130">
        <v>101000000</v>
      </c>
      <c r="F237" s="116"/>
      <c r="H237" s="93"/>
      <c r="I237" s="97"/>
    </row>
    <row r="238" spans="1:9" ht="14.25" hidden="1" customHeight="1" x14ac:dyDescent="0.2">
      <c r="A238" s="26"/>
      <c r="B238" s="26"/>
      <c r="C238" s="84"/>
      <c r="D238" s="129" t="s">
        <v>668</v>
      </c>
      <c r="E238" s="130">
        <v>101000000</v>
      </c>
      <c r="F238" s="116"/>
      <c r="H238" s="93"/>
      <c r="I238" s="97"/>
    </row>
    <row r="239" spans="1:9" ht="14.25" hidden="1" customHeight="1" x14ac:dyDescent="0.2">
      <c r="A239" s="26"/>
      <c r="B239" s="26"/>
      <c r="C239" s="84"/>
      <c r="D239" s="129" t="s">
        <v>669</v>
      </c>
      <c r="E239" s="130">
        <v>100000000</v>
      </c>
      <c r="F239" s="116"/>
      <c r="H239" s="93"/>
      <c r="I239" s="97"/>
    </row>
    <row r="240" spans="1:9" ht="14.25" hidden="1" customHeight="1" x14ac:dyDescent="0.2">
      <c r="A240" s="26"/>
      <c r="B240" s="26"/>
      <c r="C240" s="84"/>
      <c r="D240" s="129" t="s">
        <v>670</v>
      </c>
      <c r="E240" s="130">
        <v>85000000</v>
      </c>
      <c r="F240" s="116"/>
      <c r="H240" s="93"/>
      <c r="I240" s="97"/>
    </row>
    <row r="241" spans="1:14" ht="14.25" hidden="1" customHeight="1" x14ac:dyDescent="0.2">
      <c r="A241" s="26"/>
      <c r="B241" s="26"/>
      <c r="C241" s="84"/>
      <c r="D241" s="129" t="s">
        <v>670</v>
      </c>
      <c r="E241" s="130">
        <v>85000000</v>
      </c>
      <c r="F241" s="116"/>
      <c r="H241" s="93"/>
      <c r="I241" s="97"/>
    </row>
    <row r="242" spans="1:14" ht="14.25" hidden="1" customHeight="1" x14ac:dyDescent="0.2">
      <c r="A242" s="26"/>
      <c r="B242" s="26"/>
      <c r="C242" s="84"/>
      <c r="D242" s="129" t="s">
        <v>671</v>
      </c>
      <c r="E242" s="130">
        <v>70000000</v>
      </c>
      <c r="F242" s="116"/>
      <c r="H242" s="93"/>
      <c r="I242" s="97"/>
    </row>
    <row r="243" spans="1:14" ht="14.25" hidden="1" customHeight="1" x14ac:dyDescent="0.2">
      <c r="A243" s="26"/>
      <c r="B243" s="26"/>
      <c r="C243" s="84"/>
      <c r="D243" s="129" t="s">
        <v>672</v>
      </c>
      <c r="E243" s="130">
        <v>120000000</v>
      </c>
      <c r="F243" s="116"/>
      <c r="H243" s="93"/>
      <c r="I243" s="97"/>
    </row>
    <row r="244" spans="1:14" ht="14.25" hidden="1" customHeight="1" x14ac:dyDescent="0.2">
      <c r="A244" s="26"/>
      <c r="B244" s="26"/>
      <c r="C244" s="84"/>
      <c r="D244" s="129" t="s">
        <v>673</v>
      </c>
      <c r="E244" s="130">
        <v>140000000</v>
      </c>
      <c r="F244" s="116"/>
      <c r="H244" s="93"/>
      <c r="I244" s="97"/>
    </row>
    <row r="245" spans="1:14" ht="14.25" hidden="1" customHeight="1" x14ac:dyDescent="0.2">
      <c r="A245" s="26"/>
      <c r="B245" s="26"/>
      <c r="C245" s="84"/>
      <c r="D245" s="129" t="s">
        <v>674</v>
      </c>
      <c r="E245" s="130">
        <v>120000000</v>
      </c>
      <c r="F245" s="116"/>
      <c r="H245" s="93"/>
      <c r="I245" s="97"/>
    </row>
    <row r="246" spans="1:14" ht="14.25" hidden="1" customHeight="1" x14ac:dyDescent="0.2">
      <c r="A246" s="26"/>
      <c r="B246" s="26"/>
      <c r="C246" s="84"/>
      <c r="D246" s="129" t="s">
        <v>675</v>
      </c>
      <c r="E246" s="130">
        <v>120000000</v>
      </c>
      <c r="F246" s="116"/>
      <c r="H246" s="93"/>
      <c r="I246" s="97"/>
    </row>
    <row r="247" spans="1:14" ht="14.25" customHeight="1" x14ac:dyDescent="0.2">
      <c r="A247" s="21"/>
      <c r="B247" s="21"/>
      <c r="C247" s="27" t="s">
        <v>491</v>
      </c>
      <c r="D247" s="27"/>
      <c r="E247" s="124">
        <f>SUM(E248,E251,E254,E257,E260)</f>
        <v>280623791000</v>
      </c>
      <c r="F247" s="120"/>
      <c r="H247" s="93">
        <v>280623791000</v>
      </c>
      <c r="I247" s="93">
        <f>H247-E247</f>
        <v>0</v>
      </c>
    </row>
    <row r="248" spans="1:14" ht="14.25" customHeight="1" x14ac:dyDescent="0.2">
      <c r="A248" s="26">
        <v>542</v>
      </c>
      <c r="B248" s="26"/>
      <c r="C248" s="2" t="s">
        <v>676</v>
      </c>
      <c r="D248" s="37"/>
      <c r="E248" s="72">
        <f>SUM(E249:E250)</f>
        <v>90782942000</v>
      </c>
      <c r="F248" s="125" t="s">
        <v>283</v>
      </c>
      <c r="H248" s="93">
        <v>90782942000</v>
      </c>
      <c r="I248" s="97"/>
      <c r="J248" s="72">
        <v>928624000</v>
      </c>
      <c r="K248" s="72">
        <v>30024189000</v>
      </c>
      <c r="N248" s="72">
        <f t="shared" ref="N248:N260" si="8">SUM(J248:M248)</f>
        <v>30952813000</v>
      </c>
    </row>
    <row r="249" spans="1:14" ht="14.25" customHeight="1" x14ac:dyDescent="0.2">
      <c r="A249" s="26">
        <v>542</v>
      </c>
      <c r="B249" s="26"/>
      <c r="C249" s="2"/>
      <c r="D249" s="37" t="s">
        <v>677</v>
      </c>
      <c r="E249" s="72">
        <v>1751384000</v>
      </c>
      <c r="F249" s="118"/>
      <c r="H249" s="93"/>
      <c r="I249" s="97"/>
      <c r="J249" s="72">
        <v>822760000</v>
      </c>
      <c r="N249" s="72">
        <f t="shared" si="8"/>
        <v>822760000</v>
      </c>
    </row>
    <row r="250" spans="1:14" ht="14.25" customHeight="1" x14ac:dyDescent="0.2">
      <c r="A250" s="26">
        <v>553</v>
      </c>
      <c r="B250" s="26"/>
      <c r="C250" s="2"/>
      <c r="D250" s="37" t="s">
        <v>678</v>
      </c>
      <c r="E250" s="72">
        <v>89031558000</v>
      </c>
      <c r="F250" s="118"/>
      <c r="H250" s="93"/>
      <c r="I250" s="97"/>
      <c r="J250" s="72">
        <v>48343422000</v>
      </c>
      <c r="N250" s="72">
        <f t="shared" si="8"/>
        <v>48343422000</v>
      </c>
    </row>
    <row r="251" spans="1:14" ht="14.25" customHeight="1" x14ac:dyDescent="0.2">
      <c r="A251" s="134">
        <v>1017</v>
      </c>
      <c r="B251" s="26"/>
      <c r="C251" s="2" t="s">
        <v>679</v>
      </c>
      <c r="D251" s="37"/>
      <c r="E251" s="72">
        <f>SUM(E252:E253)</f>
        <v>38648675000</v>
      </c>
      <c r="F251" s="123">
        <f>E251</f>
        <v>38648675000</v>
      </c>
      <c r="H251" s="93">
        <v>38648675000</v>
      </c>
      <c r="I251" s="97"/>
      <c r="J251" s="72">
        <v>16841961000</v>
      </c>
      <c r="K251" s="72">
        <v>10103700000</v>
      </c>
      <c r="L251" s="72">
        <v>7718352000</v>
      </c>
      <c r="M251" s="72">
        <v>3984662000</v>
      </c>
      <c r="N251" s="72">
        <f t="shared" si="8"/>
        <v>38648675000</v>
      </c>
    </row>
    <row r="252" spans="1:14" ht="14.25" hidden="1" customHeight="1" x14ac:dyDescent="0.2">
      <c r="A252" s="26"/>
      <c r="B252" s="26"/>
      <c r="C252" s="2"/>
      <c r="D252" s="37" t="s">
        <v>680</v>
      </c>
      <c r="E252" s="72">
        <v>11703014000</v>
      </c>
      <c r="F252" s="118"/>
      <c r="H252" s="93"/>
      <c r="I252" s="97"/>
      <c r="J252" s="72">
        <v>16841961000</v>
      </c>
      <c r="N252" s="72">
        <f t="shared" si="8"/>
        <v>16841961000</v>
      </c>
    </row>
    <row r="253" spans="1:14" ht="14.25" hidden="1" customHeight="1" x14ac:dyDescent="0.2">
      <c r="A253" s="134">
        <v>1048</v>
      </c>
      <c r="B253" s="26"/>
      <c r="C253" s="2"/>
      <c r="D253" s="37" t="s">
        <v>681</v>
      </c>
      <c r="E253" s="72">
        <v>26945661000</v>
      </c>
      <c r="F253" s="118"/>
      <c r="H253" s="93"/>
      <c r="I253" s="97"/>
      <c r="J253" s="72">
        <v>16841961000</v>
      </c>
      <c r="N253" s="72">
        <f t="shared" si="8"/>
        <v>16841961000</v>
      </c>
    </row>
    <row r="254" spans="1:14" ht="14.25" customHeight="1" x14ac:dyDescent="0.2">
      <c r="A254" s="134">
        <v>1096</v>
      </c>
      <c r="B254" s="26"/>
      <c r="C254" s="2" t="s">
        <v>682</v>
      </c>
      <c r="D254" s="37"/>
      <c r="E254" s="72">
        <f>SUM(E255:E256)</f>
        <v>19627196000</v>
      </c>
      <c r="F254" s="123">
        <f>E254</f>
        <v>19627196000</v>
      </c>
      <c r="H254" s="93">
        <v>19627196000</v>
      </c>
      <c r="I254" s="97"/>
      <c r="J254" s="72">
        <v>2440657000</v>
      </c>
      <c r="K254" s="72">
        <v>10880566000</v>
      </c>
      <c r="L254" s="72">
        <v>6188673000</v>
      </c>
      <c r="M254" s="72">
        <v>74300000</v>
      </c>
      <c r="N254" s="72">
        <f t="shared" si="8"/>
        <v>19584196000</v>
      </c>
    </row>
    <row r="255" spans="1:14" ht="14.25" hidden="1" customHeight="1" x14ac:dyDescent="0.2">
      <c r="A255" s="26"/>
      <c r="B255" s="26"/>
      <c r="C255" s="2"/>
      <c r="D255" s="37" t="s">
        <v>683</v>
      </c>
      <c r="E255" s="72">
        <v>19509896000</v>
      </c>
      <c r="F255" s="118"/>
      <c r="H255" s="93"/>
      <c r="I255" s="97"/>
      <c r="J255" s="72">
        <v>2440657000</v>
      </c>
      <c r="N255" s="72">
        <f t="shared" si="8"/>
        <v>2440657000</v>
      </c>
    </row>
    <row r="256" spans="1:14" ht="14.25" hidden="1" customHeight="1" x14ac:dyDescent="0.2">
      <c r="A256" s="134">
        <v>1112</v>
      </c>
      <c r="B256" s="26"/>
      <c r="C256" s="2"/>
      <c r="D256" s="37" t="s">
        <v>684</v>
      </c>
      <c r="E256" s="72">
        <v>117300000</v>
      </c>
      <c r="F256" s="118"/>
      <c r="H256" s="93"/>
      <c r="I256" s="97"/>
      <c r="J256" s="72">
        <v>2440657000</v>
      </c>
      <c r="N256" s="72">
        <f t="shared" si="8"/>
        <v>2440657000</v>
      </c>
    </row>
    <row r="257" spans="1:14" ht="14.25" customHeight="1" x14ac:dyDescent="0.2">
      <c r="A257" s="134">
        <v>1112</v>
      </c>
      <c r="B257" s="26"/>
      <c r="C257" s="2" t="s">
        <v>685</v>
      </c>
      <c r="D257" s="37"/>
      <c r="E257" s="72">
        <f>SUM(E258:E259)</f>
        <v>129228478000</v>
      </c>
      <c r="F257" s="123">
        <f>E257</f>
        <v>129228478000</v>
      </c>
      <c r="H257" s="93">
        <v>129228478000</v>
      </c>
      <c r="I257" s="97"/>
      <c r="J257" s="72">
        <v>74285159000</v>
      </c>
      <c r="K257" s="72">
        <v>44810070000</v>
      </c>
      <c r="L257" s="72">
        <v>7483232000</v>
      </c>
      <c r="M257" s="72">
        <v>2589080000</v>
      </c>
      <c r="N257" s="122">
        <f t="shared" si="8"/>
        <v>129167541000</v>
      </c>
    </row>
    <row r="258" spans="1:14" ht="14.25" hidden="1" customHeight="1" x14ac:dyDescent="0.2">
      <c r="A258" s="26"/>
      <c r="B258" s="26"/>
      <c r="C258" s="2"/>
      <c r="D258" s="37" t="s">
        <v>686</v>
      </c>
      <c r="E258" s="72">
        <v>119156166000</v>
      </c>
      <c r="F258" s="118"/>
      <c r="H258" s="117">
        <f>H257-E257</f>
        <v>0</v>
      </c>
      <c r="I258" s="97" t="s">
        <v>687</v>
      </c>
      <c r="J258" s="72">
        <v>74285159000</v>
      </c>
      <c r="N258" s="72">
        <f t="shared" si="8"/>
        <v>74285159000</v>
      </c>
    </row>
    <row r="259" spans="1:14" ht="14.25" hidden="1" customHeight="1" x14ac:dyDescent="0.2">
      <c r="A259" s="26"/>
      <c r="B259" s="26"/>
      <c r="C259" s="2"/>
      <c r="D259" s="37" t="s">
        <v>688</v>
      </c>
      <c r="E259" s="72">
        <v>10072312000</v>
      </c>
      <c r="F259" s="118"/>
      <c r="H259" s="93" t="s">
        <v>689</v>
      </c>
      <c r="I259" s="97"/>
      <c r="J259" s="72">
        <v>74285159000</v>
      </c>
      <c r="N259" s="72">
        <f t="shared" si="8"/>
        <v>74285159000</v>
      </c>
    </row>
    <row r="260" spans="1:14" ht="14.25" customHeight="1" x14ac:dyDescent="0.2">
      <c r="A260" s="134">
        <v>1371</v>
      </c>
      <c r="B260" s="26"/>
      <c r="C260" s="2" t="s">
        <v>690</v>
      </c>
      <c r="D260" s="37"/>
      <c r="E260" s="72">
        <v>2336500000</v>
      </c>
      <c r="F260" s="123">
        <f>E260</f>
        <v>2336500000</v>
      </c>
      <c r="H260" s="93">
        <v>2336500000</v>
      </c>
      <c r="I260" s="97"/>
      <c r="J260" s="72">
        <v>507330000</v>
      </c>
      <c r="K260" s="72">
        <v>1829170000</v>
      </c>
      <c r="N260" s="72">
        <f t="shared" si="8"/>
        <v>2336500000</v>
      </c>
    </row>
    <row r="261" spans="1:14" ht="14.25" customHeight="1" x14ac:dyDescent="0.2">
      <c r="A261" s="26"/>
      <c r="B261" s="21"/>
      <c r="C261" s="27" t="s">
        <v>93</v>
      </c>
      <c r="D261" s="27"/>
      <c r="E261" s="124">
        <f>SUM(E263:E265,E267)</f>
        <v>20724603000</v>
      </c>
      <c r="F261" s="120"/>
      <c r="H261" s="93">
        <v>20724603000</v>
      </c>
      <c r="I261" s="93">
        <f>H261-E261</f>
        <v>0</v>
      </c>
    </row>
    <row r="262" spans="1:14" ht="14.25" customHeight="1" x14ac:dyDescent="0.2">
      <c r="A262" s="26"/>
      <c r="B262" s="21"/>
      <c r="C262" s="1" t="s">
        <v>94</v>
      </c>
      <c r="D262" s="26"/>
      <c r="E262" s="22">
        <v>9850778000</v>
      </c>
      <c r="F262" s="125" t="s">
        <v>283</v>
      </c>
      <c r="H262" s="126">
        <v>9850778000</v>
      </c>
      <c r="I262" s="97"/>
    </row>
    <row r="263" spans="1:14" ht="14.25" customHeight="1" x14ac:dyDescent="0.2">
      <c r="A263" s="134">
        <v>1395</v>
      </c>
      <c r="B263" s="26"/>
      <c r="C263" s="2" t="s">
        <v>16</v>
      </c>
      <c r="D263" s="37"/>
      <c r="E263" s="72">
        <v>1119173000</v>
      </c>
      <c r="F263" s="116">
        <f t="shared" ref="F263:F265" si="9">E263</f>
        <v>1119173000</v>
      </c>
      <c r="H263" s="93"/>
      <c r="I263" s="97"/>
    </row>
    <row r="264" spans="1:14" ht="14.25" customHeight="1" x14ac:dyDescent="0.2">
      <c r="A264" s="134">
        <v>1396</v>
      </c>
      <c r="B264" s="26"/>
      <c r="C264" s="2" t="s">
        <v>21</v>
      </c>
      <c r="D264" s="37"/>
      <c r="E264" s="22">
        <v>6020003000</v>
      </c>
      <c r="F264" s="116">
        <f t="shared" si="9"/>
        <v>6020003000</v>
      </c>
      <c r="H264" s="93"/>
      <c r="I264" s="97"/>
    </row>
    <row r="265" spans="1:14" ht="14.25" customHeight="1" x14ac:dyDescent="0.2">
      <c r="A265" s="134">
        <v>1397</v>
      </c>
      <c r="B265" s="26"/>
      <c r="C265" s="26" t="s">
        <v>28</v>
      </c>
      <c r="D265" s="37"/>
      <c r="E265" s="22">
        <v>2711602000</v>
      </c>
      <c r="F265" s="116">
        <f t="shared" si="9"/>
        <v>2711602000</v>
      </c>
      <c r="H265" s="93"/>
      <c r="I265" s="97"/>
    </row>
    <row r="266" spans="1:14" ht="14.25" customHeight="1" x14ac:dyDescent="0.2">
      <c r="A266" s="26"/>
      <c r="B266" s="21"/>
      <c r="C266" s="21" t="s">
        <v>34</v>
      </c>
      <c r="D266" s="26"/>
      <c r="E266" s="22">
        <v>10873825000</v>
      </c>
      <c r="F266" s="125" t="s">
        <v>283</v>
      </c>
      <c r="H266" s="126">
        <v>10873825000</v>
      </c>
      <c r="I266" s="97"/>
    </row>
    <row r="267" spans="1:14" ht="14.25" customHeight="1" x14ac:dyDescent="0.2">
      <c r="A267" s="134">
        <v>1398</v>
      </c>
      <c r="B267" s="26"/>
      <c r="C267" s="26" t="s">
        <v>35</v>
      </c>
      <c r="D267" s="37"/>
      <c r="E267" s="22">
        <v>10873825000</v>
      </c>
      <c r="F267" s="116">
        <f>E267</f>
        <v>10873825000</v>
      </c>
      <c r="H267" s="93"/>
      <c r="I267" s="97"/>
    </row>
    <row r="268" spans="1:14" ht="14.25" hidden="1" customHeight="1" x14ac:dyDescent="0.2">
      <c r="A268" s="26"/>
      <c r="B268" s="21"/>
      <c r="C268" s="78"/>
      <c r="D268" s="2" t="s">
        <v>36</v>
      </c>
      <c r="E268" s="72">
        <v>100000000</v>
      </c>
      <c r="F268" s="118"/>
      <c r="H268" s="93"/>
      <c r="I268" s="97"/>
    </row>
    <row r="269" spans="1:14" ht="14.25" hidden="1" customHeight="1" x14ac:dyDescent="0.2">
      <c r="A269" s="26"/>
      <c r="B269" s="21"/>
      <c r="C269" s="78"/>
      <c r="D269" s="2" t="s">
        <v>37</v>
      </c>
      <c r="E269" s="72">
        <v>1396430000</v>
      </c>
      <c r="F269" s="118"/>
      <c r="H269" s="93"/>
      <c r="I269" s="97"/>
    </row>
    <row r="270" spans="1:14" ht="14.25" customHeight="1" x14ac:dyDescent="0.2">
      <c r="A270" s="135" t="s">
        <v>96</v>
      </c>
      <c r="B270" s="12"/>
      <c r="C270" s="12"/>
      <c r="D270" s="86"/>
      <c r="E270" s="20">
        <f>SUM(E2:E4)</f>
        <v>694822718000</v>
      </c>
      <c r="F270" s="20">
        <f>SUM(F2:F269)</f>
        <v>554635732500</v>
      </c>
      <c r="H270" s="93"/>
      <c r="I270" s="97"/>
    </row>
    <row r="271" spans="1:14" ht="14.25" customHeight="1" x14ac:dyDescent="0.2">
      <c r="E271" s="61" t="s">
        <v>97</v>
      </c>
      <c r="F271" s="62">
        <f>(F270/E270)</f>
        <v>0.79824064201078704</v>
      </c>
      <c r="H271" s="93"/>
      <c r="I271" s="97"/>
    </row>
    <row r="272" spans="1:14" ht="14.25" customHeight="1" x14ac:dyDescent="0.2">
      <c r="E272" s="61" t="s">
        <v>98</v>
      </c>
      <c r="F272" s="62">
        <f>(F270/E4)</f>
        <v>0.82125288350800252</v>
      </c>
      <c r="H272" s="93"/>
      <c r="I272" s="97"/>
    </row>
    <row r="273" spans="5:9" ht="14.25" customHeight="1" x14ac:dyDescent="0.2">
      <c r="E273" s="2" t="s">
        <v>99</v>
      </c>
      <c r="F273" s="62">
        <f>E4/E270</f>
        <v>0.97197910417200839</v>
      </c>
      <c r="H273" s="93"/>
      <c r="I273" s="97"/>
    </row>
    <row r="274" spans="5:9" ht="14.25" customHeight="1" x14ac:dyDescent="0.2">
      <c r="F274" s="118"/>
      <c r="H274" s="93"/>
      <c r="I274" s="97"/>
    </row>
    <row r="275" spans="5:9" ht="14.25" customHeight="1" x14ac:dyDescent="0.2">
      <c r="F275" s="118"/>
      <c r="H275" s="93"/>
      <c r="I275" s="97"/>
    </row>
    <row r="276" spans="5:9" ht="14.25" customHeight="1" x14ac:dyDescent="0.2">
      <c r="F276" s="118"/>
      <c r="H276" s="93"/>
      <c r="I276" s="97"/>
    </row>
    <row r="277" spans="5:9" ht="14.25" customHeight="1" x14ac:dyDescent="0.2">
      <c r="F277" s="118"/>
      <c r="H277" s="93"/>
      <c r="I277" s="97"/>
    </row>
    <row r="278" spans="5:9" ht="14.25" customHeight="1" x14ac:dyDescent="0.2">
      <c r="F278" s="118"/>
      <c r="H278" s="93"/>
      <c r="I278" s="97"/>
    </row>
    <row r="279" spans="5:9" ht="14.25" customHeight="1" x14ac:dyDescent="0.2">
      <c r="F279" s="118"/>
      <c r="H279" s="93"/>
      <c r="I279" s="97"/>
    </row>
    <row r="280" spans="5:9" ht="14.25" customHeight="1" x14ac:dyDescent="0.2">
      <c r="F280" s="118"/>
      <c r="H280" s="93"/>
      <c r="I280" s="97"/>
    </row>
    <row r="281" spans="5:9" ht="14.25" customHeight="1" x14ac:dyDescent="0.2">
      <c r="F281" s="118"/>
      <c r="H281" s="93"/>
      <c r="I281" s="97"/>
    </row>
    <row r="282" spans="5:9" ht="14.25" customHeight="1" x14ac:dyDescent="0.2">
      <c r="F282" s="118"/>
      <c r="H282" s="93"/>
      <c r="I282" s="97"/>
    </row>
    <row r="283" spans="5:9" ht="14.25" customHeight="1" x14ac:dyDescent="0.2">
      <c r="F283" s="118"/>
      <c r="H283" s="93"/>
      <c r="I283" s="97"/>
    </row>
    <row r="284" spans="5:9" ht="14.25" customHeight="1" x14ac:dyDescent="0.2">
      <c r="F284" s="118"/>
      <c r="H284" s="93"/>
      <c r="I284" s="97"/>
    </row>
    <row r="285" spans="5:9" ht="14.25" customHeight="1" x14ac:dyDescent="0.2">
      <c r="F285" s="118"/>
      <c r="H285" s="93"/>
      <c r="I285" s="97"/>
    </row>
    <row r="286" spans="5:9" ht="14.25" customHeight="1" x14ac:dyDescent="0.2">
      <c r="F286" s="118"/>
      <c r="H286" s="93"/>
      <c r="I286" s="97"/>
    </row>
    <row r="287" spans="5:9" ht="14.25" customHeight="1" x14ac:dyDescent="0.2">
      <c r="F287" s="118"/>
      <c r="H287" s="93"/>
      <c r="I287" s="97"/>
    </row>
    <row r="288" spans="5:9" ht="14.25" customHeight="1" x14ac:dyDescent="0.2">
      <c r="F288" s="118"/>
      <c r="H288" s="93"/>
      <c r="I288" s="97"/>
    </row>
    <row r="289" spans="6:9" ht="14.25" customHeight="1" x14ac:dyDescent="0.2">
      <c r="F289" s="118"/>
      <c r="H289" s="93"/>
      <c r="I289" s="97"/>
    </row>
    <row r="290" spans="6:9" ht="14.25" customHeight="1" x14ac:dyDescent="0.2">
      <c r="F290" s="118"/>
      <c r="H290" s="93"/>
      <c r="I290" s="97"/>
    </row>
    <row r="291" spans="6:9" ht="14.25" customHeight="1" x14ac:dyDescent="0.2">
      <c r="F291" s="118"/>
      <c r="H291" s="93"/>
      <c r="I291" s="97"/>
    </row>
    <row r="292" spans="6:9" ht="14.25" customHeight="1" x14ac:dyDescent="0.2">
      <c r="F292" s="118"/>
      <c r="H292" s="93"/>
      <c r="I292" s="97"/>
    </row>
    <row r="293" spans="6:9" ht="14.25" customHeight="1" x14ac:dyDescent="0.2">
      <c r="F293" s="118"/>
      <c r="H293" s="93"/>
      <c r="I293" s="97"/>
    </row>
    <row r="294" spans="6:9" ht="14.25" customHeight="1" x14ac:dyDescent="0.2">
      <c r="F294" s="118"/>
      <c r="H294" s="93"/>
      <c r="I294" s="97"/>
    </row>
    <row r="295" spans="6:9" ht="14.25" customHeight="1" x14ac:dyDescent="0.2">
      <c r="F295" s="118"/>
      <c r="H295" s="93"/>
      <c r="I295" s="97"/>
    </row>
    <row r="296" spans="6:9" ht="14.25" customHeight="1" x14ac:dyDescent="0.2">
      <c r="F296" s="118"/>
      <c r="H296" s="93"/>
      <c r="I296" s="97"/>
    </row>
    <row r="297" spans="6:9" ht="14.25" customHeight="1" x14ac:dyDescent="0.2">
      <c r="F297" s="118"/>
      <c r="H297" s="93"/>
      <c r="I297" s="97"/>
    </row>
    <row r="298" spans="6:9" ht="14.25" customHeight="1" x14ac:dyDescent="0.2">
      <c r="F298" s="118"/>
      <c r="H298" s="93"/>
      <c r="I298" s="97"/>
    </row>
    <row r="299" spans="6:9" ht="14.25" customHeight="1" x14ac:dyDescent="0.2">
      <c r="F299" s="118"/>
      <c r="H299" s="93"/>
      <c r="I299" s="97"/>
    </row>
    <row r="300" spans="6:9" ht="14.25" customHeight="1" x14ac:dyDescent="0.2">
      <c r="F300" s="118"/>
      <c r="H300" s="93"/>
      <c r="I300" s="97"/>
    </row>
    <row r="301" spans="6:9" ht="14.25" customHeight="1" x14ac:dyDescent="0.2">
      <c r="F301" s="118"/>
      <c r="H301" s="93"/>
      <c r="I301" s="97"/>
    </row>
    <row r="302" spans="6:9" ht="14.25" customHeight="1" x14ac:dyDescent="0.2">
      <c r="F302" s="118"/>
      <c r="H302" s="93"/>
      <c r="I302" s="97"/>
    </row>
    <row r="303" spans="6:9" ht="14.25" customHeight="1" x14ac:dyDescent="0.2">
      <c r="F303" s="118"/>
      <c r="H303" s="93"/>
      <c r="I303" s="97"/>
    </row>
    <row r="304" spans="6:9" ht="14.25" customHeight="1" x14ac:dyDescent="0.2">
      <c r="F304" s="118"/>
      <c r="H304" s="93"/>
      <c r="I304" s="97"/>
    </row>
    <row r="305" spans="6:9" ht="14.25" customHeight="1" x14ac:dyDescent="0.2">
      <c r="F305" s="118"/>
      <c r="H305" s="93"/>
      <c r="I305" s="97"/>
    </row>
    <row r="306" spans="6:9" ht="14.25" customHeight="1" x14ac:dyDescent="0.2">
      <c r="F306" s="118"/>
      <c r="H306" s="93"/>
      <c r="I306" s="97"/>
    </row>
    <row r="307" spans="6:9" ht="14.25" customHeight="1" x14ac:dyDescent="0.2">
      <c r="F307" s="118"/>
      <c r="H307" s="93"/>
      <c r="I307" s="97"/>
    </row>
    <row r="308" spans="6:9" ht="14.25" customHeight="1" x14ac:dyDescent="0.2">
      <c r="F308" s="118"/>
      <c r="H308" s="93"/>
      <c r="I308" s="97"/>
    </row>
    <row r="309" spans="6:9" ht="14.25" customHeight="1" x14ac:dyDescent="0.2">
      <c r="F309" s="118"/>
      <c r="H309" s="93"/>
      <c r="I309" s="97"/>
    </row>
    <row r="310" spans="6:9" ht="14.25" customHeight="1" x14ac:dyDescent="0.2">
      <c r="F310" s="118"/>
      <c r="H310" s="93"/>
      <c r="I310" s="97"/>
    </row>
    <row r="311" spans="6:9" ht="14.25" customHeight="1" x14ac:dyDescent="0.2">
      <c r="F311" s="118"/>
      <c r="H311" s="93"/>
      <c r="I311" s="97"/>
    </row>
    <row r="312" spans="6:9" ht="14.25" customHeight="1" x14ac:dyDescent="0.2">
      <c r="F312" s="118"/>
      <c r="H312" s="93"/>
      <c r="I312" s="97"/>
    </row>
    <row r="313" spans="6:9" ht="14.25" customHeight="1" x14ac:dyDescent="0.2">
      <c r="F313" s="118"/>
      <c r="H313" s="93"/>
      <c r="I313" s="97"/>
    </row>
    <row r="314" spans="6:9" ht="14.25" customHeight="1" x14ac:dyDescent="0.2">
      <c r="F314" s="118"/>
      <c r="H314" s="93"/>
      <c r="I314" s="97"/>
    </row>
    <row r="315" spans="6:9" ht="14.25" customHeight="1" x14ac:dyDescent="0.2">
      <c r="F315" s="118"/>
      <c r="H315" s="93"/>
      <c r="I315" s="97"/>
    </row>
    <row r="316" spans="6:9" ht="14.25" customHeight="1" x14ac:dyDescent="0.2">
      <c r="F316" s="118"/>
      <c r="H316" s="93"/>
      <c r="I316" s="97"/>
    </row>
    <row r="317" spans="6:9" ht="14.25" customHeight="1" x14ac:dyDescent="0.2">
      <c r="F317" s="118"/>
      <c r="H317" s="93"/>
      <c r="I317" s="97"/>
    </row>
    <row r="318" spans="6:9" ht="14.25" customHeight="1" x14ac:dyDescent="0.2">
      <c r="F318" s="118"/>
      <c r="H318" s="93"/>
      <c r="I318" s="97"/>
    </row>
    <row r="319" spans="6:9" ht="14.25" customHeight="1" x14ac:dyDescent="0.2">
      <c r="F319" s="118"/>
      <c r="H319" s="93"/>
      <c r="I319" s="97"/>
    </row>
    <row r="320" spans="6:9" ht="14.25" customHeight="1" x14ac:dyDescent="0.2">
      <c r="F320" s="118"/>
      <c r="H320" s="93"/>
      <c r="I320" s="97"/>
    </row>
    <row r="321" spans="6:9" ht="14.25" customHeight="1" x14ac:dyDescent="0.2">
      <c r="F321" s="118"/>
      <c r="H321" s="93"/>
      <c r="I321" s="97"/>
    </row>
    <row r="322" spans="6:9" ht="14.25" customHeight="1" x14ac:dyDescent="0.2">
      <c r="F322" s="118"/>
      <c r="H322" s="93"/>
      <c r="I322" s="97"/>
    </row>
    <row r="323" spans="6:9" ht="14.25" customHeight="1" x14ac:dyDescent="0.2">
      <c r="F323" s="118"/>
      <c r="H323" s="93"/>
      <c r="I323" s="97"/>
    </row>
    <row r="324" spans="6:9" ht="14.25" customHeight="1" x14ac:dyDescent="0.2">
      <c r="F324" s="118"/>
      <c r="H324" s="93"/>
      <c r="I324" s="97"/>
    </row>
    <row r="325" spans="6:9" ht="14.25" customHeight="1" x14ac:dyDescent="0.2">
      <c r="F325" s="118"/>
      <c r="H325" s="93"/>
      <c r="I325" s="97"/>
    </row>
    <row r="326" spans="6:9" ht="14.25" customHeight="1" x14ac:dyDescent="0.2">
      <c r="F326" s="118"/>
      <c r="H326" s="93"/>
      <c r="I326" s="97"/>
    </row>
    <row r="327" spans="6:9" ht="14.25" customHeight="1" x14ac:dyDescent="0.2">
      <c r="F327" s="118"/>
      <c r="H327" s="93"/>
      <c r="I327" s="97"/>
    </row>
    <row r="328" spans="6:9" ht="14.25" customHeight="1" x14ac:dyDescent="0.2">
      <c r="F328" s="118"/>
      <c r="H328" s="93"/>
      <c r="I328" s="97"/>
    </row>
    <row r="329" spans="6:9" ht="14.25" customHeight="1" x14ac:dyDescent="0.2">
      <c r="F329" s="118"/>
      <c r="H329" s="93"/>
      <c r="I329" s="97"/>
    </row>
    <row r="330" spans="6:9" ht="14.25" customHeight="1" x14ac:dyDescent="0.2">
      <c r="F330" s="118"/>
      <c r="H330" s="93"/>
      <c r="I330" s="97"/>
    </row>
    <row r="331" spans="6:9" ht="14.25" customHeight="1" x14ac:dyDescent="0.2">
      <c r="F331" s="118"/>
      <c r="H331" s="93"/>
      <c r="I331" s="97"/>
    </row>
    <row r="332" spans="6:9" ht="14.25" customHeight="1" x14ac:dyDescent="0.2">
      <c r="F332" s="118"/>
      <c r="H332" s="93"/>
      <c r="I332" s="97"/>
    </row>
    <row r="333" spans="6:9" ht="14.25" customHeight="1" x14ac:dyDescent="0.2">
      <c r="F333" s="118"/>
      <c r="H333" s="93"/>
      <c r="I333" s="97"/>
    </row>
    <row r="334" spans="6:9" ht="14.25" customHeight="1" x14ac:dyDescent="0.2">
      <c r="F334" s="118"/>
      <c r="H334" s="93"/>
      <c r="I334" s="97"/>
    </row>
    <row r="335" spans="6:9" ht="14.25" customHeight="1" x14ac:dyDescent="0.2">
      <c r="F335" s="118"/>
      <c r="H335" s="93"/>
      <c r="I335" s="97"/>
    </row>
    <row r="336" spans="6:9" ht="14.25" customHeight="1" x14ac:dyDescent="0.2">
      <c r="F336" s="118"/>
      <c r="H336" s="93"/>
      <c r="I336" s="97"/>
    </row>
    <row r="337" spans="6:9" ht="14.25" customHeight="1" x14ac:dyDescent="0.2">
      <c r="F337" s="118"/>
      <c r="H337" s="93"/>
      <c r="I337" s="97"/>
    </row>
    <row r="338" spans="6:9" ht="14.25" customHeight="1" x14ac:dyDescent="0.2">
      <c r="F338" s="118"/>
      <c r="H338" s="93"/>
      <c r="I338" s="97"/>
    </row>
    <row r="339" spans="6:9" ht="14.25" customHeight="1" x14ac:dyDescent="0.2">
      <c r="F339" s="118"/>
      <c r="H339" s="93"/>
      <c r="I339" s="97"/>
    </row>
    <row r="340" spans="6:9" ht="14.25" customHeight="1" x14ac:dyDescent="0.2">
      <c r="F340" s="118"/>
      <c r="H340" s="93"/>
      <c r="I340" s="97"/>
    </row>
    <row r="341" spans="6:9" ht="14.25" customHeight="1" x14ac:dyDescent="0.2">
      <c r="F341" s="118"/>
      <c r="H341" s="93"/>
      <c r="I341" s="97"/>
    </row>
    <row r="342" spans="6:9" ht="14.25" customHeight="1" x14ac:dyDescent="0.2">
      <c r="F342" s="118"/>
      <c r="H342" s="93"/>
      <c r="I342" s="97"/>
    </row>
    <row r="343" spans="6:9" ht="14.25" customHeight="1" x14ac:dyDescent="0.2">
      <c r="F343" s="118"/>
      <c r="H343" s="93"/>
      <c r="I343" s="97"/>
    </row>
    <row r="344" spans="6:9" ht="14.25" customHeight="1" x14ac:dyDescent="0.2">
      <c r="F344" s="118"/>
      <c r="H344" s="93"/>
      <c r="I344" s="97"/>
    </row>
    <row r="345" spans="6:9" ht="14.25" customHeight="1" x14ac:dyDescent="0.2">
      <c r="F345" s="118"/>
      <c r="H345" s="93"/>
      <c r="I345" s="97"/>
    </row>
    <row r="346" spans="6:9" ht="14.25" customHeight="1" x14ac:dyDescent="0.2">
      <c r="F346" s="118"/>
      <c r="H346" s="93"/>
      <c r="I346" s="97"/>
    </row>
    <row r="347" spans="6:9" ht="14.25" customHeight="1" x14ac:dyDescent="0.2">
      <c r="F347" s="118"/>
      <c r="H347" s="93"/>
      <c r="I347" s="97"/>
    </row>
    <row r="348" spans="6:9" ht="14.25" customHeight="1" x14ac:dyDescent="0.2">
      <c r="F348" s="118"/>
      <c r="H348" s="93"/>
      <c r="I348" s="97"/>
    </row>
    <row r="349" spans="6:9" ht="14.25" customHeight="1" x14ac:dyDescent="0.2">
      <c r="F349" s="118"/>
      <c r="H349" s="93"/>
      <c r="I349" s="97"/>
    </row>
    <row r="350" spans="6:9" ht="14.25" customHeight="1" x14ac:dyDescent="0.2">
      <c r="F350" s="118"/>
      <c r="H350" s="93"/>
      <c r="I350" s="97"/>
    </row>
    <row r="351" spans="6:9" ht="14.25" customHeight="1" x14ac:dyDescent="0.2">
      <c r="F351" s="118"/>
      <c r="H351" s="93"/>
      <c r="I351" s="97"/>
    </row>
    <row r="352" spans="6:9" ht="14.25" customHeight="1" x14ac:dyDescent="0.2">
      <c r="F352" s="118"/>
      <c r="H352" s="93"/>
      <c r="I352" s="97"/>
    </row>
    <row r="353" spans="6:9" ht="14.25" customHeight="1" x14ac:dyDescent="0.2">
      <c r="F353" s="118"/>
      <c r="H353" s="93"/>
      <c r="I353" s="97"/>
    </row>
    <row r="354" spans="6:9" ht="14.25" customHeight="1" x14ac:dyDescent="0.2">
      <c r="F354" s="118"/>
      <c r="H354" s="93"/>
      <c r="I354" s="97"/>
    </row>
    <row r="355" spans="6:9" ht="14.25" customHeight="1" x14ac:dyDescent="0.2">
      <c r="F355" s="118"/>
      <c r="H355" s="93"/>
      <c r="I355" s="97"/>
    </row>
    <row r="356" spans="6:9" ht="14.25" customHeight="1" x14ac:dyDescent="0.2">
      <c r="F356" s="118"/>
      <c r="H356" s="93"/>
      <c r="I356" s="97"/>
    </row>
    <row r="357" spans="6:9" ht="14.25" customHeight="1" x14ac:dyDescent="0.2">
      <c r="F357" s="118"/>
      <c r="H357" s="93"/>
      <c r="I357" s="97"/>
    </row>
    <row r="358" spans="6:9" ht="14.25" customHeight="1" x14ac:dyDescent="0.2">
      <c r="F358" s="118"/>
      <c r="H358" s="93"/>
      <c r="I358" s="97"/>
    </row>
    <row r="359" spans="6:9" ht="14.25" customHeight="1" x14ac:dyDescent="0.2">
      <c r="F359" s="118"/>
      <c r="H359" s="93"/>
      <c r="I359" s="97"/>
    </row>
    <row r="360" spans="6:9" ht="14.25" customHeight="1" x14ac:dyDescent="0.2">
      <c r="F360" s="118"/>
      <c r="H360" s="93"/>
      <c r="I360" s="97"/>
    </row>
    <row r="361" spans="6:9" ht="14.25" customHeight="1" x14ac:dyDescent="0.2">
      <c r="F361" s="118"/>
      <c r="H361" s="93"/>
      <c r="I361" s="97"/>
    </row>
    <row r="362" spans="6:9" ht="14.25" customHeight="1" x14ac:dyDescent="0.2">
      <c r="F362" s="118"/>
      <c r="H362" s="93"/>
      <c r="I362" s="97"/>
    </row>
    <row r="363" spans="6:9" ht="14.25" customHeight="1" x14ac:dyDescent="0.2">
      <c r="F363" s="118"/>
      <c r="H363" s="93"/>
      <c r="I363" s="97"/>
    </row>
    <row r="364" spans="6:9" ht="14.25" customHeight="1" x14ac:dyDescent="0.2">
      <c r="F364" s="118"/>
      <c r="H364" s="93"/>
      <c r="I364" s="97"/>
    </row>
    <row r="365" spans="6:9" ht="14.25" customHeight="1" x14ac:dyDescent="0.2">
      <c r="F365" s="118"/>
      <c r="H365" s="93"/>
      <c r="I365" s="97"/>
    </row>
    <row r="366" spans="6:9" ht="14.25" customHeight="1" x14ac:dyDescent="0.2">
      <c r="F366" s="118"/>
      <c r="H366" s="93"/>
      <c r="I366" s="97"/>
    </row>
    <row r="367" spans="6:9" ht="14.25" customHeight="1" x14ac:dyDescent="0.2">
      <c r="F367" s="118"/>
      <c r="H367" s="93"/>
      <c r="I367" s="97"/>
    </row>
    <row r="368" spans="6:9" ht="14.25" customHeight="1" x14ac:dyDescent="0.2">
      <c r="F368" s="118"/>
      <c r="H368" s="93"/>
      <c r="I368" s="97"/>
    </row>
    <row r="369" spans="6:9" ht="14.25" customHeight="1" x14ac:dyDescent="0.2">
      <c r="F369" s="118"/>
      <c r="H369" s="93"/>
      <c r="I369" s="97"/>
    </row>
    <row r="370" spans="6:9" ht="14.25" customHeight="1" x14ac:dyDescent="0.2">
      <c r="F370" s="118"/>
      <c r="H370" s="93"/>
      <c r="I370" s="97"/>
    </row>
    <row r="371" spans="6:9" ht="14.25" customHeight="1" x14ac:dyDescent="0.2">
      <c r="F371" s="118"/>
      <c r="H371" s="93"/>
      <c r="I371" s="97"/>
    </row>
    <row r="372" spans="6:9" ht="14.25" customHeight="1" x14ac:dyDescent="0.2">
      <c r="F372" s="118"/>
      <c r="H372" s="93"/>
      <c r="I372" s="97"/>
    </row>
    <row r="373" spans="6:9" ht="14.25" customHeight="1" x14ac:dyDescent="0.2">
      <c r="F373" s="118"/>
      <c r="H373" s="93"/>
      <c r="I373" s="97"/>
    </row>
    <row r="374" spans="6:9" ht="14.25" customHeight="1" x14ac:dyDescent="0.2">
      <c r="F374" s="118"/>
      <c r="H374" s="93"/>
      <c r="I374" s="97"/>
    </row>
    <row r="375" spans="6:9" ht="14.25" customHeight="1" x14ac:dyDescent="0.2">
      <c r="F375" s="118"/>
      <c r="H375" s="93"/>
      <c r="I375" s="97"/>
    </row>
    <row r="376" spans="6:9" ht="14.25" customHeight="1" x14ac:dyDescent="0.2">
      <c r="F376" s="118"/>
      <c r="H376" s="93"/>
      <c r="I376" s="97"/>
    </row>
    <row r="377" spans="6:9" ht="14.25" customHeight="1" x14ac:dyDescent="0.2">
      <c r="F377" s="118"/>
      <c r="H377" s="93"/>
      <c r="I377" s="97"/>
    </row>
    <row r="378" spans="6:9" ht="14.25" customHeight="1" x14ac:dyDescent="0.2">
      <c r="F378" s="118"/>
      <c r="H378" s="93"/>
      <c r="I378" s="97"/>
    </row>
    <row r="379" spans="6:9" ht="14.25" customHeight="1" x14ac:dyDescent="0.2">
      <c r="F379" s="118"/>
      <c r="H379" s="93"/>
      <c r="I379" s="97"/>
    </row>
    <row r="380" spans="6:9" ht="14.25" customHeight="1" x14ac:dyDescent="0.2">
      <c r="F380" s="118"/>
      <c r="H380" s="93"/>
      <c r="I380" s="97"/>
    </row>
    <row r="381" spans="6:9" ht="14.25" customHeight="1" x14ac:dyDescent="0.2">
      <c r="F381" s="118"/>
      <c r="H381" s="93"/>
      <c r="I381" s="97"/>
    </row>
    <row r="382" spans="6:9" ht="14.25" customHeight="1" x14ac:dyDescent="0.2">
      <c r="F382" s="118"/>
      <c r="H382" s="93"/>
      <c r="I382" s="97"/>
    </row>
    <row r="383" spans="6:9" ht="14.25" customHeight="1" x14ac:dyDescent="0.2">
      <c r="F383" s="118"/>
      <c r="H383" s="93"/>
      <c r="I383" s="97"/>
    </row>
    <row r="384" spans="6:9" ht="14.25" customHeight="1" x14ac:dyDescent="0.2">
      <c r="F384" s="118"/>
      <c r="H384" s="93"/>
      <c r="I384" s="97"/>
    </row>
    <row r="385" spans="6:9" ht="14.25" customHeight="1" x14ac:dyDescent="0.2">
      <c r="F385" s="118"/>
      <c r="H385" s="93"/>
      <c r="I385" s="97"/>
    </row>
    <row r="386" spans="6:9" ht="14.25" customHeight="1" x14ac:dyDescent="0.2">
      <c r="F386" s="118"/>
      <c r="H386" s="93"/>
      <c r="I386" s="97"/>
    </row>
    <row r="387" spans="6:9" ht="14.25" customHeight="1" x14ac:dyDescent="0.2">
      <c r="F387" s="118"/>
      <c r="H387" s="93"/>
      <c r="I387" s="97"/>
    </row>
    <row r="388" spans="6:9" ht="14.25" customHeight="1" x14ac:dyDescent="0.2">
      <c r="F388" s="118"/>
      <c r="H388" s="93"/>
      <c r="I388" s="97"/>
    </row>
    <row r="389" spans="6:9" ht="14.25" customHeight="1" x14ac:dyDescent="0.2">
      <c r="F389" s="118"/>
      <c r="H389" s="93"/>
      <c r="I389" s="97"/>
    </row>
    <row r="390" spans="6:9" ht="14.25" customHeight="1" x14ac:dyDescent="0.2">
      <c r="F390" s="118"/>
      <c r="H390" s="93"/>
      <c r="I390" s="97"/>
    </row>
    <row r="391" spans="6:9" ht="14.25" customHeight="1" x14ac:dyDescent="0.2">
      <c r="F391" s="118"/>
      <c r="H391" s="93"/>
      <c r="I391" s="97"/>
    </row>
    <row r="392" spans="6:9" ht="14.25" customHeight="1" x14ac:dyDescent="0.2">
      <c r="F392" s="118"/>
      <c r="H392" s="93"/>
      <c r="I392" s="97"/>
    </row>
    <row r="393" spans="6:9" ht="14.25" customHeight="1" x14ac:dyDescent="0.2">
      <c r="F393" s="118"/>
      <c r="H393" s="93"/>
      <c r="I393" s="97"/>
    </row>
    <row r="394" spans="6:9" ht="14.25" customHeight="1" x14ac:dyDescent="0.2">
      <c r="F394" s="118"/>
      <c r="H394" s="93"/>
      <c r="I394" s="97"/>
    </row>
    <row r="395" spans="6:9" ht="14.25" customHeight="1" x14ac:dyDescent="0.2">
      <c r="F395" s="118"/>
      <c r="H395" s="93"/>
      <c r="I395" s="97"/>
    </row>
    <row r="396" spans="6:9" ht="14.25" customHeight="1" x14ac:dyDescent="0.2">
      <c r="F396" s="118"/>
      <c r="H396" s="93"/>
      <c r="I396" s="97"/>
    </row>
    <row r="397" spans="6:9" ht="14.25" customHeight="1" x14ac:dyDescent="0.2">
      <c r="F397" s="118"/>
      <c r="H397" s="93"/>
      <c r="I397" s="97"/>
    </row>
    <row r="398" spans="6:9" ht="14.25" customHeight="1" x14ac:dyDescent="0.2">
      <c r="F398" s="118"/>
      <c r="H398" s="93"/>
      <c r="I398" s="97"/>
    </row>
    <row r="399" spans="6:9" ht="14.25" customHeight="1" x14ac:dyDescent="0.2">
      <c r="F399" s="118"/>
      <c r="H399" s="93"/>
      <c r="I399" s="97"/>
    </row>
    <row r="400" spans="6:9" ht="14.25" customHeight="1" x14ac:dyDescent="0.2">
      <c r="F400" s="118"/>
      <c r="H400" s="93"/>
      <c r="I400" s="97"/>
    </row>
    <row r="401" spans="6:9" ht="14.25" customHeight="1" x14ac:dyDescent="0.2">
      <c r="F401" s="118"/>
      <c r="H401" s="93"/>
      <c r="I401" s="97"/>
    </row>
    <row r="402" spans="6:9" ht="14.25" customHeight="1" x14ac:dyDescent="0.2">
      <c r="F402" s="118"/>
      <c r="H402" s="93"/>
      <c r="I402" s="97"/>
    </row>
    <row r="403" spans="6:9" ht="14.25" customHeight="1" x14ac:dyDescent="0.2">
      <c r="F403" s="118"/>
      <c r="H403" s="93"/>
      <c r="I403" s="97"/>
    </row>
    <row r="404" spans="6:9" ht="14.25" customHeight="1" x14ac:dyDescent="0.2">
      <c r="F404" s="118"/>
      <c r="H404" s="93"/>
      <c r="I404" s="97"/>
    </row>
    <row r="405" spans="6:9" ht="14.25" customHeight="1" x14ac:dyDescent="0.2">
      <c r="F405" s="118"/>
      <c r="H405" s="93"/>
      <c r="I405" s="97"/>
    </row>
    <row r="406" spans="6:9" ht="14.25" customHeight="1" x14ac:dyDescent="0.2">
      <c r="F406" s="118"/>
      <c r="H406" s="93"/>
      <c r="I406" s="97"/>
    </row>
    <row r="407" spans="6:9" ht="14.25" customHeight="1" x14ac:dyDescent="0.2">
      <c r="F407" s="118"/>
      <c r="H407" s="106"/>
      <c r="I407" s="97"/>
    </row>
    <row r="408" spans="6:9" ht="14.25" customHeight="1" x14ac:dyDescent="0.2">
      <c r="F408" s="118"/>
      <c r="H408" s="93"/>
      <c r="I408" s="97"/>
    </row>
    <row r="409" spans="6:9" ht="14.25" customHeight="1" x14ac:dyDescent="0.2">
      <c r="F409" s="118"/>
      <c r="H409" s="93"/>
      <c r="I409" s="97"/>
    </row>
    <row r="410" spans="6:9" ht="14.25" customHeight="1" x14ac:dyDescent="0.2">
      <c r="F410" s="118"/>
      <c r="H410" s="93"/>
      <c r="I410" s="97"/>
    </row>
    <row r="411" spans="6:9" ht="14.25" customHeight="1" x14ac:dyDescent="0.2">
      <c r="F411" s="118"/>
      <c r="H411" s="93"/>
      <c r="I411" s="97"/>
    </row>
    <row r="412" spans="6:9" ht="14.25" customHeight="1" x14ac:dyDescent="0.2">
      <c r="F412" s="118"/>
      <c r="H412" s="93"/>
      <c r="I412" s="97"/>
    </row>
    <row r="413" spans="6:9" ht="14.25" customHeight="1" x14ac:dyDescent="0.2">
      <c r="F413" s="118"/>
      <c r="H413" s="93"/>
      <c r="I413" s="97"/>
    </row>
    <row r="414" spans="6:9" ht="14.25" customHeight="1" x14ac:dyDescent="0.2">
      <c r="F414" s="118"/>
      <c r="H414" s="93"/>
      <c r="I414" s="97"/>
    </row>
    <row r="415" spans="6:9" ht="14.25" customHeight="1" x14ac:dyDescent="0.2">
      <c r="F415" s="118"/>
      <c r="H415" s="93"/>
      <c r="I415" s="97"/>
    </row>
    <row r="416" spans="6:9" ht="14.25" customHeight="1" x14ac:dyDescent="0.2">
      <c r="F416" s="118"/>
      <c r="H416" s="93"/>
      <c r="I416" s="97"/>
    </row>
    <row r="417" spans="6:9" ht="14.25" customHeight="1" x14ac:dyDescent="0.2">
      <c r="F417" s="118"/>
      <c r="H417" s="93"/>
      <c r="I417" s="97"/>
    </row>
    <row r="418" spans="6:9" ht="14.25" customHeight="1" x14ac:dyDescent="0.2">
      <c r="F418" s="118"/>
      <c r="H418" s="93"/>
      <c r="I418" s="97"/>
    </row>
    <row r="419" spans="6:9" ht="14.25" customHeight="1" x14ac:dyDescent="0.2">
      <c r="F419" s="118"/>
      <c r="H419" s="93"/>
      <c r="I419" s="97"/>
    </row>
    <row r="420" spans="6:9" ht="14.25" customHeight="1" x14ac:dyDescent="0.2">
      <c r="F420" s="118"/>
      <c r="H420" s="93"/>
      <c r="I420" s="97"/>
    </row>
    <row r="421" spans="6:9" ht="14.25" customHeight="1" x14ac:dyDescent="0.2">
      <c r="F421" s="118"/>
      <c r="H421" s="93"/>
      <c r="I421" s="97"/>
    </row>
    <row r="422" spans="6:9" ht="14.25" customHeight="1" x14ac:dyDescent="0.2">
      <c r="F422" s="118"/>
      <c r="H422" s="93"/>
      <c r="I422" s="97"/>
    </row>
    <row r="423" spans="6:9" ht="14.25" customHeight="1" x14ac:dyDescent="0.2">
      <c r="F423" s="118"/>
      <c r="H423" s="93"/>
      <c r="I423" s="97"/>
    </row>
    <row r="424" spans="6:9" ht="14.25" customHeight="1" x14ac:dyDescent="0.2">
      <c r="F424" s="118"/>
      <c r="H424" s="93"/>
      <c r="I424" s="97"/>
    </row>
    <row r="425" spans="6:9" ht="14.25" customHeight="1" x14ac:dyDescent="0.2">
      <c r="F425" s="118"/>
      <c r="H425" s="93"/>
      <c r="I425" s="97"/>
    </row>
    <row r="426" spans="6:9" ht="14.25" customHeight="1" x14ac:dyDescent="0.2">
      <c r="F426" s="118"/>
      <c r="H426" s="93"/>
      <c r="I426" s="97"/>
    </row>
    <row r="427" spans="6:9" ht="14.25" customHeight="1" x14ac:dyDescent="0.2">
      <c r="F427" s="118"/>
      <c r="H427" s="93"/>
      <c r="I427" s="97"/>
    </row>
    <row r="428" spans="6:9" ht="14.25" customHeight="1" x14ac:dyDescent="0.2">
      <c r="F428" s="118"/>
      <c r="H428" s="93"/>
      <c r="I428" s="97"/>
    </row>
    <row r="429" spans="6:9" ht="14.25" customHeight="1" x14ac:dyDescent="0.2">
      <c r="F429" s="118"/>
      <c r="H429" s="93"/>
      <c r="I429" s="97"/>
    </row>
    <row r="430" spans="6:9" ht="14.25" customHeight="1" x14ac:dyDescent="0.2">
      <c r="F430" s="118"/>
      <c r="H430" s="93"/>
      <c r="I430" s="97"/>
    </row>
    <row r="431" spans="6:9" ht="14.25" customHeight="1" x14ac:dyDescent="0.2">
      <c r="F431" s="118"/>
      <c r="H431" s="93"/>
      <c r="I431" s="97"/>
    </row>
    <row r="432" spans="6:9" ht="14.25" customHeight="1" x14ac:dyDescent="0.2">
      <c r="F432" s="118"/>
      <c r="H432" s="93"/>
      <c r="I432" s="97"/>
    </row>
    <row r="433" spans="6:9" ht="14.25" customHeight="1" x14ac:dyDescent="0.2">
      <c r="F433" s="118"/>
      <c r="H433" s="93"/>
      <c r="I433" s="97"/>
    </row>
    <row r="434" spans="6:9" ht="14.25" customHeight="1" x14ac:dyDescent="0.2">
      <c r="F434" s="118"/>
      <c r="H434" s="93"/>
      <c r="I434" s="97"/>
    </row>
    <row r="435" spans="6:9" ht="14.25" customHeight="1" x14ac:dyDescent="0.2">
      <c r="F435" s="118"/>
      <c r="H435" s="93"/>
      <c r="I435" s="97"/>
    </row>
    <row r="436" spans="6:9" ht="14.25" customHeight="1" x14ac:dyDescent="0.2">
      <c r="F436" s="118"/>
      <c r="H436" s="93"/>
      <c r="I436" s="97"/>
    </row>
    <row r="437" spans="6:9" ht="14.25" customHeight="1" x14ac:dyDescent="0.2">
      <c r="F437" s="118"/>
      <c r="H437" s="93"/>
      <c r="I437" s="97"/>
    </row>
    <row r="438" spans="6:9" ht="14.25" customHeight="1" x14ac:dyDescent="0.2">
      <c r="F438" s="118"/>
      <c r="H438" s="93"/>
      <c r="I438" s="97"/>
    </row>
    <row r="439" spans="6:9" ht="14.25" customHeight="1" x14ac:dyDescent="0.2">
      <c r="F439" s="118"/>
      <c r="H439" s="93"/>
      <c r="I439" s="97"/>
    </row>
    <row r="440" spans="6:9" ht="14.25" customHeight="1" x14ac:dyDescent="0.2">
      <c r="F440" s="118"/>
      <c r="H440" s="93">
        <v>280623791000</v>
      </c>
      <c r="I440" s="97"/>
    </row>
    <row r="441" spans="6:9" ht="14.25" customHeight="1" x14ac:dyDescent="0.2">
      <c r="F441" s="118"/>
      <c r="H441" s="93">
        <v>90782942000</v>
      </c>
      <c r="I441" s="97"/>
    </row>
    <row r="442" spans="6:9" ht="14.25" customHeight="1" x14ac:dyDescent="0.2">
      <c r="F442" s="118"/>
      <c r="H442" s="93"/>
      <c r="I442" s="97"/>
    </row>
    <row r="443" spans="6:9" ht="14.25" customHeight="1" x14ac:dyDescent="0.2">
      <c r="F443" s="118"/>
      <c r="H443" s="93"/>
      <c r="I443" s="97"/>
    </row>
    <row r="444" spans="6:9" ht="14.25" customHeight="1" x14ac:dyDescent="0.2">
      <c r="F444" s="118"/>
      <c r="H444" s="93"/>
      <c r="I444" s="97"/>
    </row>
    <row r="445" spans="6:9" ht="14.25" customHeight="1" x14ac:dyDescent="0.2">
      <c r="F445" s="118"/>
      <c r="H445" s="93"/>
      <c r="I445" s="97"/>
    </row>
    <row r="446" spans="6:9" ht="14.25" customHeight="1" x14ac:dyDescent="0.2">
      <c r="F446" s="118"/>
      <c r="H446" s="93"/>
      <c r="I446" s="97"/>
    </row>
    <row r="447" spans="6:9" ht="14.25" customHeight="1" x14ac:dyDescent="0.2">
      <c r="F447" s="118"/>
      <c r="H447" s="93"/>
      <c r="I447" s="97"/>
    </row>
    <row r="448" spans="6:9" ht="14.25" customHeight="1" x14ac:dyDescent="0.2">
      <c r="F448" s="118"/>
      <c r="H448" s="93"/>
      <c r="I448" s="97"/>
    </row>
    <row r="449" spans="6:9" ht="14.25" customHeight="1" x14ac:dyDescent="0.2">
      <c r="F449" s="118"/>
      <c r="H449" s="93"/>
      <c r="I449" s="97"/>
    </row>
    <row r="450" spans="6:9" ht="14.25" customHeight="1" x14ac:dyDescent="0.2">
      <c r="F450" s="118"/>
      <c r="H450" s="93"/>
      <c r="I450" s="97"/>
    </row>
    <row r="451" spans="6:9" ht="14.25" customHeight="1" x14ac:dyDescent="0.2">
      <c r="F451" s="118"/>
      <c r="H451" s="93"/>
      <c r="I451" s="97"/>
    </row>
    <row r="452" spans="6:9" ht="14.25" customHeight="1" x14ac:dyDescent="0.2">
      <c r="F452" s="118"/>
      <c r="H452" s="93"/>
      <c r="I452" s="97"/>
    </row>
    <row r="453" spans="6:9" ht="14.25" customHeight="1" x14ac:dyDescent="0.2">
      <c r="F453" s="118"/>
      <c r="H453" s="93"/>
      <c r="I453" s="97"/>
    </row>
    <row r="454" spans="6:9" ht="14.25" customHeight="1" x14ac:dyDescent="0.2">
      <c r="F454" s="118"/>
      <c r="H454" s="93"/>
      <c r="I454" s="97"/>
    </row>
    <row r="455" spans="6:9" ht="14.25" customHeight="1" x14ac:dyDescent="0.2">
      <c r="F455" s="118"/>
      <c r="H455" s="93"/>
      <c r="I455" s="97"/>
    </row>
    <row r="456" spans="6:9" ht="14.25" customHeight="1" x14ac:dyDescent="0.2">
      <c r="F456" s="118"/>
      <c r="H456" s="93"/>
      <c r="I456" s="97"/>
    </row>
    <row r="457" spans="6:9" ht="14.25" customHeight="1" x14ac:dyDescent="0.2">
      <c r="F457" s="118"/>
      <c r="H457" s="93"/>
      <c r="I457" s="97"/>
    </row>
    <row r="458" spans="6:9" ht="14.25" customHeight="1" x14ac:dyDescent="0.2">
      <c r="F458" s="118"/>
      <c r="H458" s="93"/>
      <c r="I458" s="97"/>
    </row>
    <row r="459" spans="6:9" ht="14.25" customHeight="1" x14ac:dyDescent="0.2">
      <c r="F459" s="118"/>
      <c r="H459" s="93"/>
      <c r="I459" s="97"/>
    </row>
    <row r="460" spans="6:9" ht="14.25" customHeight="1" x14ac:dyDescent="0.2">
      <c r="F460" s="118"/>
      <c r="H460" s="93"/>
      <c r="I460" s="97"/>
    </row>
    <row r="461" spans="6:9" ht="14.25" customHeight="1" x14ac:dyDescent="0.2">
      <c r="F461" s="118"/>
      <c r="H461" s="93"/>
      <c r="I461" s="97"/>
    </row>
    <row r="462" spans="6:9" ht="14.25" customHeight="1" x14ac:dyDescent="0.2">
      <c r="F462" s="118"/>
      <c r="H462" s="93"/>
      <c r="I462" s="97"/>
    </row>
    <row r="463" spans="6:9" ht="14.25" customHeight="1" x14ac:dyDescent="0.2">
      <c r="F463" s="118"/>
      <c r="H463" s="93"/>
      <c r="I463" s="97"/>
    </row>
    <row r="464" spans="6:9" ht="14.25" customHeight="1" x14ac:dyDescent="0.2">
      <c r="F464" s="118"/>
      <c r="H464" s="93"/>
      <c r="I464" s="97"/>
    </row>
    <row r="465" spans="6:9" ht="14.25" customHeight="1" x14ac:dyDescent="0.2">
      <c r="F465" s="118"/>
      <c r="H465" s="93"/>
      <c r="I465" s="97"/>
    </row>
    <row r="466" spans="6:9" ht="14.25" customHeight="1" x14ac:dyDescent="0.2">
      <c r="F466" s="118"/>
      <c r="H466" s="93"/>
      <c r="I466" s="97"/>
    </row>
    <row r="467" spans="6:9" ht="14.25" customHeight="1" x14ac:dyDescent="0.2">
      <c r="F467" s="118"/>
      <c r="H467" s="93"/>
      <c r="I467" s="97"/>
    </row>
    <row r="468" spans="6:9" ht="14.25" customHeight="1" x14ac:dyDescent="0.2">
      <c r="F468" s="118"/>
      <c r="H468" s="93"/>
      <c r="I468" s="97"/>
    </row>
    <row r="469" spans="6:9" ht="14.25" customHeight="1" x14ac:dyDescent="0.2">
      <c r="F469" s="118"/>
      <c r="H469" s="93"/>
      <c r="I469" s="97"/>
    </row>
    <row r="470" spans="6:9" ht="14.25" customHeight="1" x14ac:dyDescent="0.2">
      <c r="F470" s="118"/>
      <c r="H470" s="93"/>
      <c r="I470" s="97"/>
    </row>
    <row r="471" spans="6:9" ht="14.25" customHeight="1" x14ac:dyDescent="0.2">
      <c r="F471" s="118"/>
      <c r="H471" s="93"/>
      <c r="I471" s="97"/>
    </row>
    <row r="472" spans="6:9" ht="14.25" customHeight="1" x14ac:dyDescent="0.2">
      <c r="F472" s="118"/>
      <c r="H472" s="93"/>
      <c r="I472" s="97"/>
    </row>
    <row r="473" spans="6:9" ht="14.25" customHeight="1" x14ac:dyDescent="0.2">
      <c r="F473" s="118"/>
      <c r="H473" s="93"/>
      <c r="I473" s="97"/>
    </row>
    <row r="474" spans="6:9" ht="14.25" customHeight="1" x14ac:dyDescent="0.2">
      <c r="F474" s="118"/>
      <c r="H474" s="93"/>
      <c r="I474" s="97"/>
    </row>
    <row r="475" spans="6:9" ht="14.25" customHeight="1" x14ac:dyDescent="0.2">
      <c r="F475" s="118"/>
      <c r="H475" s="93"/>
      <c r="I475" s="97"/>
    </row>
    <row r="476" spans="6:9" ht="14.25" customHeight="1" x14ac:dyDescent="0.2">
      <c r="F476" s="118"/>
      <c r="H476" s="93"/>
      <c r="I476" s="97"/>
    </row>
    <row r="477" spans="6:9" ht="14.25" customHeight="1" x14ac:dyDescent="0.2">
      <c r="F477" s="118"/>
      <c r="H477" s="93"/>
      <c r="I477" s="97"/>
    </row>
    <row r="478" spans="6:9" ht="14.25" customHeight="1" x14ac:dyDescent="0.2">
      <c r="F478" s="118"/>
      <c r="H478" s="93"/>
      <c r="I478" s="97"/>
    </row>
    <row r="479" spans="6:9" ht="14.25" customHeight="1" x14ac:dyDescent="0.2">
      <c r="F479" s="118"/>
      <c r="H479" s="93"/>
      <c r="I479" s="97"/>
    </row>
    <row r="480" spans="6:9" ht="14.25" customHeight="1" x14ac:dyDescent="0.2">
      <c r="F480" s="118"/>
      <c r="H480" s="93"/>
      <c r="I480" s="97"/>
    </row>
    <row r="481" spans="6:9" ht="14.25" customHeight="1" x14ac:dyDescent="0.2">
      <c r="F481" s="118"/>
      <c r="H481" s="93"/>
      <c r="I481" s="97"/>
    </row>
    <row r="482" spans="6:9" ht="14.25" customHeight="1" x14ac:dyDescent="0.2">
      <c r="F482" s="118"/>
      <c r="H482" s="93"/>
      <c r="I482" s="97"/>
    </row>
    <row r="483" spans="6:9" ht="14.25" customHeight="1" x14ac:dyDescent="0.2">
      <c r="F483" s="118"/>
      <c r="H483" s="93"/>
      <c r="I483" s="97"/>
    </row>
    <row r="484" spans="6:9" ht="14.25" customHeight="1" x14ac:dyDescent="0.2">
      <c r="F484" s="118"/>
      <c r="H484" s="93"/>
      <c r="I484" s="97"/>
    </row>
    <row r="485" spans="6:9" ht="14.25" customHeight="1" x14ac:dyDescent="0.2">
      <c r="F485" s="118"/>
      <c r="H485" s="93"/>
      <c r="I485" s="97"/>
    </row>
    <row r="486" spans="6:9" ht="14.25" customHeight="1" x14ac:dyDescent="0.2">
      <c r="F486" s="118"/>
      <c r="H486" s="93"/>
      <c r="I486" s="97"/>
    </row>
    <row r="487" spans="6:9" ht="14.25" customHeight="1" x14ac:dyDescent="0.2">
      <c r="F487" s="118"/>
      <c r="H487" s="93"/>
      <c r="I487" s="97"/>
    </row>
    <row r="488" spans="6:9" ht="14.25" customHeight="1" x14ac:dyDescent="0.2">
      <c r="F488" s="118"/>
      <c r="H488" s="93"/>
      <c r="I488" s="97"/>
    </row>
    <row r="489" spans="6:9" ht="14.25" customHeight="1" x14ac:dyDescent="0.2">
      <c r="F489" s="118"/>
      <c r="H489" s="93"/>
      <c r="I489" s="97"/>
    </row>
    <row r="490" spans="6:9" ht="14.25" customHeight="1" x14ac:dyDescent="0.2">
      <c r="F490" s="118"/>
      <c r="H490" s="93"/>
      <c r="I490" s="97"/>
    </row>
    <row r="491" spans="6:9" ht="14.25" customHeight="1" x14ac:dyDescent="0.2">
      <c r="F491" s="118"/>
      <c r="H491" s="93"/>
      <c r="I491" s="97"/>
    </row>
    <row r="492" spans="6:9" ht="14.25" customHeight="1" x14ac:dyDescent="0.2">
      <c r="F492" s="118"/>
      <c r="H492" s="93"/>
      <c r="I492" s="97"/>
    </row>
    <row r="493" spans="6:9" ht="14.25" customHeight="1" x14ac:dyDescent="0.2">
      <c r="F493" s="118"/>
      <c r="H493" s="93"/>
      <c r="I493" s="97"/>
    </row>
    <row r="494" spans="6:9" ht="14.25" customHeight="1" x14ac:dyDescent="0.2">
      <c r="F494" s="118"/>
      <c r="H494" s="93"/>
      <c r="I494" s="97"/>
    </row>
    <row r="495" spans="6:9" ht="14.25" customHeight="1" x14ac:dyDescent="0.2">
      <c r="F495" s="118"/>
      <c r="H495" s="93"/>
      <c r="I495" s="97"/>
    </row>
    <row r="496" spans="6:9" ht="14.25" customHeight="1" x14ac:dyDescent="0.2">
      <c r="F496" s="118"/>
      <c r="H496" s="93"/>
      <c r="I496" s="97"/>
    </row>
    <row r="497" spans="6:9" ht="14.25" customHeight="1" x14ac:dyDescent="0.2">
      <c r="F497" s="118"/>
      <c r="H497" s="93"/>
      <c r="I497" s="97"/>
    </row>
    <row r="498" spans="6:9" ht="14.25" customHeight="1" x14ac:dyDescent="0.2">
      <c r="F498" s="118"/>
      <c r="H498" s="93"/>
      <c r="I498" s="97"/>
    </row>
    <row r="499" spans="6:9" ht="14.25" customHeight="1" x14ac:dyDescent="0.2">
      <c r="F499" s="118"/>
      <c r="H499" s="93"/>
      <c r="I499" s="97"/>
    </row>
    <row r="500" spans="6:9" ht="14.25" customHeight="1" x14ac:dyDescent="0.2">
      <c r="F500" s="118"/>
      <c r="H500" s="93"/>
      <c r="I500" s="97"/>
    </row>
    <row r="501" spans="6:9" ht="14.25" customHeight="1" x14ac:dyDescent="0.2">
      <c r="F501" s="118"/>
      <c r="H501" s="93"/>
      <c r="I501" s="97"/>
    </row>
    <row r="502" spans="6:9" ht="14.25" customHeight="1" x14ac:dyDescent="0.2">
      <c r="F502" s="118"/>
      <c r="H502" s="93"/>
      <c r="I502" s="97"/>
    </row>
    <row r="503" spans="6:9" ht="14.25" customHeight="1" x14ac:dyDescent="0.2">
      <c r="F503" s="118"/>
      <c r="H503" s="93"/>
      <c r="I503" s="97"/>
    </row>
    <row r="504" spans="6:9" ht="14.25" customHeight="1" x14ac:dyDescent="0.2">
      <c r="F504" s="118"/>
      <c r="H504" s="93"/>
      <c r="I504" s="97"/>
    </row>
    <row r="505" spans="6:9" ht="14.25" customHeight="1" x14ac:dyDescent="0.2">
      <c r="F505" s="118"/>
      <c r="H505" s="93"/>
      <c r="I505" s="97"/>
    </row>
    <row r="506" spans="6:9" ht="14.25" customHeight="1" x14ac:dyDescent="0.2">
      <c r="F506" s="118"/>
      <c r="H506" s="93"/>
      <c r="I506" s="97"/>
    </row>
    <row r="507" spans="6:9" ht="14.25" customHeight="1" x14ac:dyDescent="0.2">
      <c r="F507" s="118"/>
      <c r="H507" s="93"/>
      <c r="I507" s="97"/>
    </row>
    <row r="508" spans="6:9" ht="14.25" customHeight="1" x14ac:dyDescent="0.2">
      <c r="F508" s="118"/>
      <c r="H508" s="93"/>
      <c r="I508" s="97"/>
    </row>
    <row r="509" spans="6:9" ht="14.25" customHeight="1" x14ac:dyDescent="0.2">
      <c r="F509" s="118"/>
      <c r="H509" s="93"/>
      <c r="I509" s="97"/>
    </row>
    <row r="510" spans="6:9" ht="14.25" customHeight="1" x14ac:dyDescent="0.2">
      <c r="F510" s="118"/>
      <c r="H510" s="93"/>
      <c r="I510" s="97"/>
    </row>
    <row r="511" spans="6:9" ht="14.25" customHeight="1" x14ac:dyDescent="0.2">
      <c r="F511" s="118"/>
      <c r="H511" s="93"/>
      <c r="I511" s="97"/>
    </row>
    <row r="512" spans="6:9" ht="14.25" customHeight="1" x14ac:dyDescent="0.2">
      <c r="F512" s="118"/>
      <c r="H512" s="93"/>
      <c r="I512" s="97"/>
    </row>
    <row r="513" spans="6:9" ht="14.25" customHeight="1" x14ac:dyDescent="0.2">
      <c r="F513" s="118"/>
      <c r="H513" s="93"/>
      <c r="I513" s="97"/>
    </row>
    <row r="514" spans="6:9" ht="14.25" customHeight="1" x14ac:dyDescent="0.2">
      <c r="F514" s="118"/>
      <c r="H514" s="93"/>
      <c r="I514" s="97"/>
    </row>
    <row r="515" spans="6:9" ht="14.25" customHeight="1" x14ac:dyDescent="0.2">
      <c r="F515" s="118"/>
      <c r="H515" s="93"/>
      <c r="I515" s="97"/>
    </row>
    <row r="516" spans="6:9" ht="14.25" customHeight="1" x14ac:dyDescent="0.2">
      <c r="F516" s="118"/>
      <c r="H516" s="93"/>
      <c r="I516" s="97"/>
    </row>
    <row r="517" spans="6:9" ht="14.25" customHeight="1" x14ac:dyDescent="0.2">
      <c r="F517" s="118"/>
      <c r="H517" s="93"/>
      <c r="I517" s="97"/>
    </row>
    <row r="518" spans="6:9" ht="14.25" customHeight="1" x14ac:dyDescent="0.2">
      <c r="F518" s="118"/>
      <c r="H518" s="93"/>
      <c r="I518" s="97"/>
    </row>
    <row r="519" spans="6:9" ht="14.25" customHeight="1" x14ac:dyDescent="0.2">
      <c r="F519" s="118"/>
      <c r="H519" s="93"/>
      <c r="I519" s="97"/>
    </row>
    <row r="520" spans="6:9" ht="14.25" customHeight="1" x14ac:dyDescent="0.2">
      <c r="F520" s="118"/>
      <c r="H520" s="93"/>
      <c r="I520" s="97"/>
    </row>
    <row r="521" spans="6:9" ht="14.25" customHeight="1" x14ac:dyDescent="0.2">
      <c r="F521" s="118"/>
      <c r="H521" s="93"/>
      <c r="I521" s="97"/>
    </row>
    <row r="522" spans="6:9" ht="14.25" customHeight="1" x14ac:dyDescent="0.2">
      <c r="F522" s="118"/>
      <c r="H522" s="93"/>
      <c r="I522" s="97"/>
    </row>
    <row r="523" spans="6:9" ht="14.25" customHeight="1" x14ac:dyDescent="0.2">
      <c r="F523" s="118"/>
      <c r="H523" s="93"/>
      <c r="I523" s="97"/>
    </row>
    <row r="524" spans="6:9" ht="14.25" customHeight="1" x14ac:dyDescent="0.2">
      <c r="F524" s="118"/>
      <c r="H524" s="93"/>
      <c r="I524" s="97"/>
    </row>
    <row r="525" spans="6:9" ht="14.25" customHeight="1" x14ac:dyDescent="0.2">
      <c r="F525" s="118"/>
      <c r="H525" s="93"/>
      <c r="I525" s="97"/>
    </row>
    <row r="526" spans="6:9" ht="14.25" customHeight="1" x14ac:dyDescent="0.2">
      <c r="F526" s="118"/>
      <c r="H526" s="93"/>
      <c r="I526" s="97"/>
    </row>
    <row r="527" spans="6:9" ht="14.25" customHeight="1" x14ac:dyDescent="0.2">
      <c r="F527" s="118"/>
      <c r="H527" s="93"/>
      <c r="I527" s="97"/>
    </row>
    <row r="528" spans="6:9" ht="14.25" customHeight="1" x14ac:dyDescent="0.2">
      <c r="F528" s="118"/>
      <c r="H528" s="93"/>
      <c r="I528" s="97"/>
    </row>
    <row r="529" spans="6:9" ht="14.25" customHeight="1" x14ac:dyDescent="0.2">
      <c r="F529" s="118"/>
      <c r="H529" s="93"/>
      <c r="I529" s="97"/>
    </row>
    <row r="530" spans="6:9" ht="14.25" customHeight="1" x14ac:dyDescent="0.2">
      <c r="F530" s="118"/>
      <c r="H530" s="93"/>
      <c r="I530" s="97"/>
    </row>
    <row r="531" spans="6:9" ht="14.25" customHeight="1" x14ac:dyDescent="0.2">
      <c r="F531" s="118"/>
      <c r="H531" s="93"/>
      <c r="I531" s="97"/>
    </row>
    <row r="532" spans="6:9" ht="14.25" customHeight="1" x14ac:dyDescent="0.2">
      <c r="F532" s="118"/>
      <c r="H532" s="93"/>
      <c r="I532" s="97"/>
    </row>
    <row r="533" spans="6:9" ht="14.25" customHeight="1" x14ac:dyDescent="0.2">
      <c r="F533" s="118"/>
      <c r="H533" s="93"/>
      <c r="I533" s="97"/>
    </row>
    <row r="534" spans="6:9" ht="14.25" customHeight="1" x14ac:dyDescent="0.2">
      <c r="F534" s="118"/>
      <c r="H534" s="93"/>
      <c r="I534" s="97"/>
    </row>
    <row r="535" spans="6:9" ht="14.25" customHeight="1" x14ac:dyDescent="0.2">
      <c r="F535" s="118"/>
      <c r="H535" s="93"/>
      <c r="I535" s="97"/>
    </row>
    <row r="536" spans="6:9" ht="14.25" customHeight="1" x14ac:dyDescent="0.2">
      <c r="F536" s="118"/>
      <c r="H536" s="93"/>
      <c r="I536" s="97"/>
    </row>
    <row r="537" spans="6:9" ht="14.25" customHeight="1" x14ac:dyDescent="0.2">
      <c r="F537" s="118"/>
      <c r="H537" s="93"/>
      <c r="I537" s="97"/>
    </row>
    <row r="538" spans="6:9" ht="14.25" customHeight="1" x14ac:dyDescent="0.2">
      <c r="F538" s="118"/>
      <c r="H538" s="93"/>
      <c r="I538" s="97"/>
    </row>
    <row r="539" spans="6:9" ht="14.25" customHeight="1" x14ac:dyDescent="0.2">
      <c r="F539" s="118"/>
      <c r="H539" s="93"/>
      <c r="I539" s="97"/>
    </row>
    <row r="540" spans="6:9" ht="14.25" customHeight="1" x14ac:dyDescent="0.2">
      <c r="F540" s="118"/>
      <c r="H540" s="93"/>
      <c r="I540" s="97"/>
    </row>
    <row r="541" spans="6:9" ht="14.25" customHeight="1" x14ac:dyDescent="0.2">
      <c r="F541" s="118"/>
      <c r="H541" s="93"/>
      <c r="I541" s="97"/>
    </row>
    <row r="542" spans="6:9" ht="14.25" customHeight="1" x14ac:dyDescent="0.2">
      <c r="F542" s="118"/>
      <c r="H542" s="93"/>
      <c r="I542" s="97"/>
    </row>
    <row r="543" spans="6:9" ht="14.25" customHeight="1" x14ac:dyDescent="0.2">
      <c r="F543" s="118"/>
      <c r="H543" s="93"/>
      <c r="I543" s="97"/>
    </row>
    <row r="544" spans="6:9" ht="14.25" customHeight="1" x14ac:dyDescent="0.2">
      <c r="F544" s="118"/>
      <c r="H544" s="93"/>
      <c r="I544" s="97"/>
    </row>
    <row r="545" spans="6:9" ht="14.25" customHeight="1" x14ac:dyDescent="0.2">
      <c r="F545" s="118"/>
      <c r="H545" s="93"/>
      <c r="I545" s="97"/>
    </row>
    <row r="546" spans="6:9" ht="14.25" customHeight="1" x14ac:dyDescent="0.2">
      <c r="F546" s="118"/>
      <c r="H546" s="93"/>
      <c r="I546" s="97"/>
    </row>
    <row r="547" spans="6:9" ht="14.25" customHeight="1" x14ac:dyDescent="0.2">
      <c r="F547" s="118"/>
      <c r="H547" s="93"/>
      <c r="I547" s="97"/>
    </row>
    <row r="548" spans="6:9" ht="14.25" customHeight="1" x14ac:dyDescent="0.2">
      <c r="F548" s="118"/>
      <c r="H548" s="93"/>
      <c r="I548" s="97"/>
    </row>
    <row r="549" spans="6:9" ht="14.25" customHeight="1" x14ac:dyDescent="0.2">
      <c r="F549" s="118"/>
      <c r="H549" s="93"/>
      <c r="I549" s="97"/>
    </row>
    <row r="550" spans="6:9" ht="14.25" customHeight="1" x14ac:dyDescent="0.2">
      <c r="F550" s="118"/>
      <c r="H550" s="93"/>
      <c r="I550" s="97"/>
    </row>
    <row r="551" spans="6:9" ht="14.25" customHeight="1" x14ac:dyDescent="0.2">
      <c r="F551" s="118"/>
      <c r="H551" s="93"/>
      <c r="I551" s="97"/>
    </row>
    <row r="552" spans="6:9" ht="14.25" customHeight="1" x14ac:dyDescent="0.2">
      <c r="F552" s="118"/>
      <c r="H552" s="93"/>
      <c r="I552" s="97"/>
    </row>
    <row r="553" spans="6:9" ht="14.25" customHeight="1" x14ac:dyDescent="0.2">
      <c r="F553" s="118"/>
      <c r="H553" s="93"/>
      <c r="I553" s="97"/>
    </row>
    <row r="554" spans="6:9" ht="14.25" customHeight="1" x14ac:dyDescent="0.2">
      <c r="F554" s="118"/>
      <c r="H554" s="93"/>
      <c r="I554" s="97"/>
    </row>
    <row r="555" spans="6:9" ht="14.25" customHeight="1" x14ac:dyDescent="0.2">
      <c r="F555" s="118"/>
      <c r="H555" s="93"/>
      <c r="I555" s="97"/>
    </row>
    <row r="556" spans="6:9" ht="14.25" customHeight="1" x14ac:dyDescent="0.2">
      <c r="F556" s="118"/>
      <c r="H556" s="93"/>
      <c r="I556" s="97"/>
    </row>
    <row r="557" spans="6:9" ht="14.25" customHeight="1" x14ac:dyDescent="0.2">
      <c r="F557" s="118"/>
      <c r="H557" s="93"/>
      <c r="I557" s="97"/>
    </row>
    <row r="558" spans="6:9" ht="14.25" customHeight="1" x14ac:dyDescent="0.2">
      <c r="F558" s="118"/>
      <c r="H558" s="93"/>
      <c r="I558" s="97"/>
    </row>
    <row r="559" spans="6:9" ht="14.25" customHeight="1" x14ac:dyDescent="0.2">
      <c r="F559" s="118"/>
      <c r="H559" s="93"/>
      <c r="I559" s="97"/>
    </row>
    <row r="560" spans="6:9" ht="14.25" customHeight="1" x14ac:dyDescent="0.2">
      <c r="F560" s="118"/>
      <c r="H560" s="93"/>
      <c r="I560" s="97"/>
    </row>
    <row r="561" spans="6:9" ht="14.25" customHeight="1" x14ac:dyDescent="0.2">
      <c r="F561" s="118"/>
      <c r="H561" s="93"/>
      <c r="I561" s="97"/>
    </row>
    <row r="562" spans="6:9" ht="14.25" customHeight="1" x14ac:dyDescent="0.2">
      <c r="F562" s="118"/>
      <c r="H562" s="93"/>
      <c r="I562" s="97"/>
    </row>
    <row r="563" spans="6:9" ht="14.25" customHeight="1" x14ac:dyDescent="0.2">
      <c r="F563" s="118"/>
      <c r="H563" s="93"/>
      <c r="I563" s="97"/>
    </row>
    <row r="564" spans="6:9" ht="14.25" customHeight="1" x14ac:dyDescent="0.2">
      <c r="F564" s="118"/>
      <c r="H564" s="93"/>
      <c r="I564" s="97"/>
    </row>
    <row r="565" spans="6:9" ht="14.25" customHeight="1" x14ac:dyDescent="0.2">
      <c r="F565" s="118"/>
      <c r="H565" s="93"/>
      <c r="I565" s="97"/>
    </row>
    <row r="566" spans="6:9" ht="14.25" customHeight="1" x14ac:dyDescent="0.2">
      <c r="F566" s="118"/>
      <c r="H566" s="93"/>
      <c r="I566" s="97"/>
    </row>
    <row r="567" spans="6:9" ht="14.25" customHeight="1" x14ac:dyDescent="0.2">
      <c r="F567" s="118"/>
      <c r="H567" s="93"/>
      <c r="I567" s="97"/>
    </row>
    <row r="568" spans="6:9" ht="14.25" customHeight="1" x14ac:dyDescent="0.2">
      <c r="F568" s="118"/>
      <c r="H568" s="93"/>
      <c r="I568" s="97"/>
    </row>
    <row r="569" spans="6:9" ht="14.25" customHeight="1" x14ac:dyDescent="0.2">
      <c r="F569" s="118"/>
      <c r="H569" s="93"/>
      <c r="I569" s="97"/>
    </row>
    <row r="570" spans="6:9" ht="14.25" customHeight="1" x14ac:dyDescent="0.2">
      <c r="F570" s="118"/>
      <c r="H570" s="93"/>
      <c r="I570" s="97"/>
    </row>
    <row r="571" spans="6:9" ht="14.25" customHeight="1" x14ac:dyDescent="0.2">
      <c r="F571" s="118"/>
      <c r="H571" s="93"/>
      <c r="I571" s="97"/>
    </row>
    <row r="572" spans="6:9" ht="14.25" customHeight="1" x14ac:dyDescent="0.2">
      <c r="F572" s="118"/>
      <c r="H572" s="93"/>
      <c r="I572" s="97"/>
    </row>
    <row r="573" spans="6:9" ht="14.25" customHeight="1" x14ac:dyDescent="0.2">
      <c r="F573" s="118"/>
      <c r="H573" s="93"/>
      <c r="I573" s="97"/>
    </row>
    <row r="574" spans="6:9" ht="14.25" customHeight="1" x14ac:dyDescent="0.2">
      <c r="F574" s="118"/>
      <c r="H574" s="93"/>
      <c r="I574" s="97"/>
    </row>
    <row r="575" spans="6:9" ht="14.25" customHeight="1" x14ac:dyDescent="0.2">
      <c r="F575" s="118"/>
      <c r="H575" s="93"/>
      <c r="I575" s="97"/>
    </row>
    <row r="576" spans="6:9" ht="14.25" customHeight="1" x14ac:dyDescent="0.2">
      <c r="F576" s="118"/>
      <c r="H576" s="93"/>
      <c r="I576" s="97"/>
    </row>
    <row r="577" spans="6:9" ht="14.25" customHeight="1" x14ac:dyDescent="0.2">
      <c r="F577" s="118"/>
      <c r="H577" s="93"/>
      <c r="I577" s="97"/>
    </row>
    <row r="578" spans="6:9" ht="14.25" customHeight="1" x14ac:dyDescent="0.2">
      <c r="F578" s="118"/>
      <c r="H578" s="93"/>
      <c r="I578" s="97"/>
    </row>
    <row r="579" spans="6:9" ht="14.25" customHeight="1" x14ac:dyDescent="0.2">
      <c r="F579" s="118"/>
      <c r="H579" s="93"/>
      <c r="I579" s="97"/>
    </row>
    <row r="580" spans="6:9" ht="14.25" customHeight="1" x14ac:dyDescent="0.2">
      <c r="F580" s="118"/>
      <c r="H580" s="93"/>
      <c r="I580" s="97"/>
    </row>
    <row r="581" spans="6:9" ht="14.25" customHeight="1" x14ac:dyDescent="0.2">
      <c r="F581" s="118"/>
      <c r="H581" s="93"/>
      <c r="I581" s="97"/>
    </row>
    <row r="582" spans="6:9" ht="14.25" customHeight="1" x14ac:dyDescent="0.2">
      <c r="F582" s="118"/>
      <c r="H582" s="93"/>
      <c r="I582" s="97"/>
    </row>
    <row r="583" spans="6:9" ht="14.25" customHeight="1" x14ac:dyDescent="0.2">
      <c r="F583" s="118"/>
      <c r="H583" s="93"/>
      <c r="I583" s="97"/>
    </row>
    <row r="584" spans="6:9" ht="14.25" customHeight="1" x14ac:dyDescent="0.2">
      <c r="F584" s="118"/>
      <c r="H584" s="93"/>
      <c r="I584" s="97"/>
    </row>
    <row r="585" spans="6:9" ht="14.25" customHeight="1" x14ac:dyDescent="0.2">
      <c r="F585" s="118"/>
      <c r="H585" s="93"/>
      <c r="I585" s="97"/>
    </row>
    <row r="586" spans="6:9" ht="14.25" customHeight="1" x14ac:dyDescent="0.2">
      <c r="F586" s="118"/>
      <c r="H586" s="93"/>
      <c r="I586" s="97"/>
    </row>
    <row r="587" spans="6:9" ht="14.25" customHeight="1" x14ac:dyDescent="0.2">
      <c r="F587" s="118"/>
      <c r="H587" s="93"/>
      <c r="I587" s="97"/>
    </row>
    <row r="588" spans="6:9" ht="14.25" customHeight="1" x14ac:dyDescent="0.2">
      <c r="F588" s="118"/>
      <c r="H588" s="93"/>
      <c r="I588" s="97"/>
    </row>
    <row r="589" spans="6:9" ht="14.25" customHeight="1" x14ac:dyDescent="0.2">
      <c r="F589" s="118"/>
      <c r="H589" s="93"/>
      <c r="I589" s="97"/>
    </row>
    <row r="590" spans="6:9" ht="14.25" customHeight="1" x14ac:dyDescent="0.2">
      <c r="F590" s="118"/>
      <c r="H590" s="93"/>
      <c r="I590" s="97"/>
    </row>
    <row r="591" spans="6:9" ht="14.25" customHeight="1" x14ac:dyDescent="0.2">
      <c r="F591" s="118"/>
      <c r="H591" s="93"/>
      <c r="I591" s="97"/>
    </row>
    <row r="592" spans="6:9" ht="14.25" customHeight="1" x14ac:dyDescent="0.2">
      <c r="F592" s="118"/>
      <c r="H592" s="93"/>
      <c r="I592" s="97"/>
    </row>
    <row r="593" spans="6:9" ht="14.25" customHeight="1" x14ac:dyDescent="0.2">
      <c r="F593" s="118"/>
      <c r="H593" s="93"/>
      <c r="I593" s="97"/>
    </row>
    <row r="594" spans="6:9" ht="14.25" customHeight="1" x14ac:dyDescent="0.2">
      <c r="F594" s="118"/>
      <c r="H594" s="93"/>
      <c r="I594" s="97"/>
    </row>
    <row r="595" spans="6:9" ht="14.25" customHeight="1" x14ac:dyDescent="0.2">
      <c r="F595" s="118"/>
      <c r="H595" s="93"/>
      <c r="I595" s="97"/>
    </row>
    <row r="596" spans="6:9" ht="14.25" customHeight="1" x14ac:dyDescent="0.2">
      <c r="F596" s="118"/>
      <c r="H596" s="93"/>
      <c r="I596" s="97"/>
    </row>
    <row r="597" spans="6:9" ht="14.25" customHeight="1" x14ac:dyDescent="0.2">
      <c r="F597" s="118"/>
      <c r="H597" s="93"/>
      <c r="I597" s="97"/>
    </row>
    <row r="598" spans="6:9" ht="14.25" customHeight="1" x14ac:dyDescent="0.2">
      <c r="F598" s="118"/>
      <c r="H598" s="93"/>
      <c r="I598" s="97"/>
    </row>
    <row r="599" spans="6:9" ht="14.25" customHeight="1" x14ac:dyDescent="0.2">
      <c r="F599" s="118"/>
      <c r="H599" s="93"/>
      <c r="I599" s="97"/>
    </row>
    <row r="600" spans="6:9" ht="14.25" customHeight="1" x14ac:dyDescent="0.2">
      <c r="F600" s="118"/>
      <c r="H600" s="93"/>
      <c r="I600" s="97"/>
    </row>
    <row r="601" spans="6:9" ht="14.25" customHeight="1" x14ac:dyDescent="0.2">
      <c r="F601" s="118"/>
      <c r="H601" s="93"/>
      <c r="I601" s="97"/>
    </row>
    <row r="602" spans="6:9" ht="14.25" customHeight="1" x14ac:dyDescent="0.2">
      <c r="F602" s="118"/>
      <c r="H602" s="93"/>
      <c r="I602" s="97"/>
    </row>
    <row r="603" spans="6:9" ht="14.25" customHeight="1" x14ac:dyDescent="0.2">
      <c r="F603" s="118"/>
      <c r="H603" s="93"/>
      <c r="I603" s="97"/>
    </row>
    <row r="604" spans="6:9" ht="14.25" customHeight="1" x14ac:dyDescent="0.2">
      <c r="F604" s="118"/>
      <c r="H604" s="93"/>
      <c r="I604" s="97"/>
    </row>
    <row r="605" spans="6:9" ht="14.25" customHeight="1" x14ac:dyDescent="0.2">
      <c r="F605" s="118"/>
      <c r="H605" s="93"/>
      <c r="I605" s="97"/>
    </row>
    <row r="606" spans="6:9" ht="14.25" customHeight="1" x14ac:dyDescent="0.2">
      <c r="F606" s="118"/>
      <c r="H606" s="93"/>
      <c r="I606" s="97"/>
    </row>
    <row r="607" spans="6:9" ht="14.25" customHeight="1" x14ac:dyDescent="0.2">
      <c r="F607" s="118"/>
      <c r="H607" s="93"/>
      <c r="I607" s="97"/>
    </row>
    <row r="608" spans="6:9" ht="14.25" customHeight="1" x14ac:dyDescent="0.2">
      <c r="F608" s="118"/>
      <c r="H608" s="93"/>
      <c r="I608" s="97"/>
    </row>
    <row r="609" spans="6:9" ht="14.25" customHeight="1" x14ac:dyDescent="0.2">
      <c r="F609" s="118"/>
      <c r="H609" s="93"/>
      <c r="I609" s="97"/>
    </row>
    <row r="610" spans="6:9" ht="14.25" customHeight="1" x14ac:dyDescent="0.2">
      <c r="F610" s="118"/>
      <c r="H610" s="93"/>
      <c r="I610" s="97"/>
    </row>
    <row r="611" spans="6:9" ht="14.25" customHeight="1" x14ac:dyDescent="0.2">
      <c r="F611" s="118"/>
      <c r="H611" s="93"/>
      <c r="I611" s="97"/>
    </row>
    <row r="612" spans="6:9" ht="14.25" customHeight="1" x14ac:dyDescent="0.2">
      <c r="F612" s="118"/>
      <c r="H612" s="93"/>
      <c r="I612" s="97"/>
    </row>
    <row r="613" spans="6:9" ht="14.25" customHeight="1" x14ac:dyDescent="0.2">
      <c r="F613" s="118"/>
      <c r="H613" s="93"/>
      <c r="I613" s="97"/>
    </row>
    <row r="614" spans="6:9" ht="14.25" customHeight="1" x14ac:dyDescent="0.2">
      <c r="F614" s="118"/>
      <c r="H614" s="93"/>
      <c r="I614" s="97"/>
    </row>
    <row r="615" spans="6:9" ht="14.25" customHeight="1" x14ac:dyDescent="0.2">
      <c r="F615" s="118"/>
      <c r="H615" s="93"/>
      <c r="I615" s="97"/>
    </row>
    <row r="616" spans="6:9" ht="14.25" customHeight="1" x14ac:dyDescent="0.2">
      <c r="F616" s="118"/>
      <c r="H616" s="93"/>
      <c r="I616" s="97"/>
    </row>
    <row r="617" spans="6:9" ht="14.25" customHeight="1" x14ac:dyDescent="0.2">
      <c r="F617" s="118"/>
      <c r="H617" s="93"/>
      <c r="I617" s="97"/>
    </row>
    <row r="618" spans="6:9" ht="14.25" customHeight="1" x14ac:dyDescent="0.2">
      <c r="F618" s="118"/>
      <c r="H618" s="93"/>
      <c r="I618" s="97"/>
    </row>
    <row r="619" spans="6:9" ht="14.25" customHeight="1" x14ac:dyDescent="0.2">
      <c r="F619" s="118"/>
      <c r="H619" s="93"/>
      <c r="I619" s="97"/>
    </row>
    <row r="620" spans="6:9" ht="14.25" customHeight="1" x14ac:dyDescent="0.2">
      <c r="F620" s="118"/>
      <c r="H620" s="93"/>
      <c r="I620" s="97"/>
    </row>
    <row r="621" spans="6:9" ht="14.25" customHeight="1" x14ac:dyDescent="0.2">
      <c r="F621" s="118"/>
      <c r="H621" s="93"/>
      <c r="I621" s="97"/>
    </row>
    <row r="622" spans="6:9" ht="14.25" customHeight="1" x14ac:dyDescent="0.2">
      <c r="F622" s="118"/>
      <c r="H622" s="93"/>
      <c r="I622" s="97"/>
    </row>
    <row r="623" spans="6:9" ht="14.25" customHeight="1" x14ac:dyDescent="0.2">
      <c r="F623" s="118"/>
      <c r="H623" s="93"/>
      <c r="I623" s="97"/>
    </row>
    <row r="624" spans="6:9" ht="14.25" customHeight="1" x14ac:dyDescent="0.2">
      <c r="F624" s="118"/>
      <c r="H624" s="93"/>
      <c r="I624" s="97"/>
    </row>
    <row r="625" spans="6:9" ht="14.25" customHeight="1" x14ac:dyDescent="0.2">
      <c r="F625" s="118"/>
      <c r="H625" s="93"/>
      <c r="I625" s="97"/>
    </row>
    <row r="626" spans="6:9" ht="14.25" customHeight="1" x14ac:dyDescent="0.2">
      <c r="F626" s="118"/>
      <c r="H626" s="93"/>
      <c r="I626" s="97"/>
    </row>
    <row r="627" spans="6:9" ht="14.25" customHeight="1" x14ac:dyDescent="0.2">
      <c r="F627" s="118"/>
      <c r="H627" s="93"/>
      <c r="I627" s="97"/>
    </row>
    <row r="628" spans="6:9" ht="14.25" customHeight="1" x14ac:dyDescent="0.2">
      <c r="F628" s="118"/>
      <c r="H628" s="93"/>
      <c r="I628" s="97"/>
    </row>
    <row r="629" spans="6:9" ht="14.25" customHeight="1" x14ac:dyDescent="0.2">
      <c r="F629" s="118"/>
      <c r="H629" s="93"/>
      <c r="I629" s="97"/>
    </row>
    <row r="630" spans="6:9" ht="14.25" customHeight="1" x14ac:dyDescent="0.2">
      <c r="F630" s="118"/>
      <c r="H630" s="93"/>
      <c r="I630" s="97"/>
    </row>
    <row r="631" spans="6:9" ht="14.25" customHeight="1" x14ac:dyDescent="0.2">
      <c r="F631" s="118"/>
      <c r="H631" s="93"/>
      <c r="I631" s="97"/>
    </row>
    <row r="632" spans="6:9" ht="14.25" customHeight="1" x14ac:dyDescent="0.2">
      <c r="F632" s="118"/>
      <c r="H632" s="93"/>
      <c r="I632" s="97"/>
    </row>
    <row r="633" spans="6:9" ht="14.25" customHeight="1" x14ac:dyDescent="0.2">
      <c r="F633" s="118"/>
      <c r="H633" s="93"/>
      <c r="I633" s="97"/>
    </row>
    <row r="634" spans="6:9" ht="14.25" customHeight="1" x14ac:dyDescent="0.2">
      <c r="F634" s="118"/>
      <c r="H634" s="93"/>
      <c r="I634" s="97"/>
    </row>
    <row r="635" spans="6:9" ht="14.25" customHeight="1" x14ac:dyDescent="0.2">
      <c r="F635" s="118"/>
      <c r="H635" s="93"/>
      <c r="I635" s="97"/>
    </row>
    <row r="636" spans="6:9" ht="14.25" customHeight="1" x14ac:dyDescent="0.2">
      <c r="F636" s="118"/>
      <c r="H636" s="93"/>
      <c r="I636" s="97"/>
    </row>
    <row r="637" spans="6:9" ht="14.25" customHeight="1" x14ac:dyDescent="0.2">
      <c r="F637" s="118"/>
      <c r="H637" s="93"/>
      <c r="I637" s="97"/>
    </row>
    <row r="638" spans="6:9" ht="14.25" customHeight="1" x14ac:dyDescent="0.2">
      <c r="F638" s="118"/>
      <c r="H638" s="93"/>
      <c r="I638" s="97"/>
    </row>
    <row r="639" spans="6:9" ht="14.25" customHeight="1" x14ac:dyDescent="0.2">
      <c r="F639" s="118"/>
      <c r="H639" s="93"/>
      <c r="I639" s="97"/>
    </row>
    <row r="640" spans="6:9" ht="14.25" customHeight="1" x14ac:dyDescent="0.2">
      <c r="F640" s="118"/>
      <c r="H640" s="93"/>
      <c r="I640" s="97"/>
    </row>
    <row r="641" spans="6:9" ht="14.25" customHeight="1" x14ac:dyDescent="0.2">
      <c r="F641" s="118"/>
      <c r="H641" s="93"/>
      <c r="I641" s="97"/>
    </row>
    <row r="642" spans="6:9" ht="14.25" customHeight="1" x14ac:dyDescent="0.2">
      <c r="F642" s="118"/>
      <c r="H642" s="93"/>
      <c r="I642" s="97"/>
    </row>
    <row r="643" spans="6:9" ht="14.25" customHeight="1" x14ac:dyDescent="0.2">
      <c r="F643" s="118"/>
      <c r="H643" s="93"/>
      <c r="I643" s="97"/>
    </row>
    <row r="644" spans="6:9" ht="14.25" customHeight="1" x14ac:dyDescent="0.2">
      <c r="F644" s="118"/>
      <c r="H644" s="93"/>
      <c r="I644" s="97"/>
    </row>
    <row r="645" spans="6:9" ht="14.25" customHeight="1" x14ac:dyDescent="0.2">
      <c r="F645" s="118"/>
      <c r="H645" s="93"/>
      <c r="I645" s="97"/>
    </row>
    <row r="646" spans="6:9" ht="14.25" customHeight="1" x14ac:dyDescent="0.2">
      <c r="F646" s="118"/>
      <c r="H646" s="93"/>
      <c r="I646" s="97"/>
    </row>
    <row r="647" spans="6:9" ht="14.25" customHeight="1" x14ac:dyDescent="0.2">
      <c r="F647" s="118"/>
      <c r="H647" s="93"/>
      <c r="I647" s="97"/>
    </row>
    <row r="648" spans="6:9" ht="14.25" customHeight="1" x14ac:dyDescent="0.2">
      <c r="F648" s="118"/>
      <c r="H648" s="93"/>
      <c r="I648" s="97"/>
    </row>
    <row r="649" spans="6:9" ht="14.25" customHeight="1" x14ac:dyDescent="0.2">
      <c r="F649" s="118"/>
      <c r="H649" s="93"/>
      <c r="I649" s="97"/>
    </row>
    <row r="650" spans="6:9" ht="14.25" customHeight="1" x14ac:dyDescent="0.2">
      <c r="F650" s="118"/>
      <c r="H650" s="93"/>
      <c r="I650" s="97"/>
    </row>
    <row r="651" spans="6:9" ht="14.25" customHeight="1" x14ac:dyDescent="0.2">
      <c r="F651" s="118"/>
      <c r="H651" s="93"/>
      <c r="I651" s="97"/>
    </row>
    <row r="652" spans="6:9" ht="14.25" customHeight="1" x14ac:dyDescent="0.2">
      <c r="F652" s="118"/>
      <c r="H652" s="93"/>
      <c r="I652" s="97"/>
    </row>
    <row r="653" spans="6:9" ht="14.25" customHeight="1" x14ac:dyDescent="0.2">
      <c r="F653" s="118"/>
      <c r="H653" s="93"/>
      <c r="I653" s="97"/>
    </row>
    <row r="654" spans="6:9" ht="14.25" customHeight="1" x14ac:dyDescent="0.2">
      <c r="F654" s="118"/>
      <c r="H654" s="93"/>
      <c r="I654" s="97"/>
    </row>
    <row r="655" spans="6:9" ht="14.25" customHeight="1" x14ac:dyDescent="0.2">
      <c r="F655" s="118"/>
      <c r="H655" s="93"/>
      <c r="I655" s="97"/>
    </row>
    <row r="656" spans="6:9" ht="14.25" customHeight="1" x14ac:dyDescent="0.2">
      <c r="F656" s="118"/>
      <c r="H656" s="93"/>
      <c r="I656" s="97"/>
    </row>
    <row r="657" spans="6:9" ht="14.25" customHeight="1" x14ac:dyDescent="0.2">
      <c r="F657" s="118"/>
      <c r="H657" s="93"/>
      <c r="I657" s="97"/>
    </row>
    <row r="658" spans="6:9" ht="14.25" customHeight="1" x14ac:dyDescent="0.2">
      <c r="F658" s="118"/>
      <c r="H658" s="93"/>
      <c r="I658" s="97"/>
    </row>
    <row r="659" spans="6:9" ht="14.25" customHeight="1" x14ac:dyDescent="0.2">
      <c r="F659" s="118"/>
      <c r="H659" s="93"/>
      <c r="I659" s="97"/>
    </row>
    <row r="660" spans="6:9" ht="14.25" customHeight="1" x14ac:dyDescent="0.2">
      <c r="F660" s="118"/>
      <c r="H660" s="93"/>
      <c r="I660" s="97"/>
    </row>
    <row r="661" spans="6:9" ht="14.25" customHeight="1" x14ac:dyDescent="0.2">
      <c r="F661" s="118"/>
      <c r="H661" s="93"/>
      <c r="I661" s="97"/>
    </row>
    <row r="662" spans="6:9" ht="14.25" customHeight="1" x14ac:dyDescent="0.2">
      <c r="F662" s="118"/>
      <c r="H662" s="93"/>
      <c r="I662" s="97"/>
    </row>
    <row r="663" spans="6:9" ht="14.25" customHeight="1" x14ac:dyDescent="0.2">
      <c r="F663" s="118"/>
      <c r="H663" s="93"/>
      <c r="I663" s="97"/>
    </row>
    <row r="664" spans="6:9" ht="14.25" customHeight="1" x14ac:dyDescent="0.2">
      <c r="F664" s="118"/>
      <c r="H664" s="93"/>
      <c r="I664" s="97"/>
    </row>
    <row r="665" spans="6:9" ht="14.25" customHeight="1" x14ac:dyDescent="0.2">
      <c r="F665" s="118"/>
      <c r="H665" s="93"/>
      <c r="I665" s="97"/>
    </row>
    <row r="666" spans="6:9" ht="14.25" customHeight="1" x14ac:dyDescent="0.2">
      <c r="F666" s="118"/>
      <c r="H666" s="93"/>
      <c r="I666" s="97"/>
    </row>
    <row r="667" spans="6:9" ht="14.25" customHeight="1" x14ac:dyDescent="0.2">
      <c r="F667" s="118"/>
      <c r="H667" s="93"/>
      <c r="I667" s="97"/>
    </row>
    <row r="668" spans="6:9" ht="14.25" customHeight="1" x14ac:dyDescent="0.2">
      <c r="F668" s="118"/>
      <c r="H668" s="93"/>
      <c r="I668" s="97"/>
    </row>
    <row r="669" spans="6:9" ht="14.25" customHeight="1" x14ac:dyDescent="0.2">
      <c r="F669" s="118"/>
      <c r="H669" s="93"/>
      <c r="I669" s="97"/>
    </row>
    <row r="670" spans="6:9" ht="14.25" customHeight="1" x14ac:dyDescent="0.2">
      <c r="F670" s="118"/>
      <c r="H670" s="93"/>
      <c r="I670" s="97"/>
    </row>
    <row r="671" spans="6:9" ht="14.25" customHeight="1" x14ac:dyDescent="0.2">
      <c r="F671" s="118"/>
      <c r="H671" s="93"/>
      <c r="I671" s="97"/>
    </row>
    <row r="672" spans="6:9" ht="14.25" customHeight="1" x14ac:dyDescent="0.2">
      <c r="F672" s="118"/>
      <c r="H672" s="93"/>
      <c r="I672" s="97"/>
    </row>
    <row r="673" spans="6:9" ht="14.25" customHeight="1" x14ac:dyDescent="0.2">
      <c r="F673" s="118"/>
      <c r="H673" s="93"/>
      <c r="I673" s="97"/>
    </row>
    <row r="674" spans="6:9" ht="14.25" customHeight="1" x14ac:dyDescent="0.2">
      <c r="F674" s="118"/>
      <c r="H674" s="93"/>
      <c r="I674" s="97"/>
    </row>
    <row r="675" spans="6:9" ht="14.25" customHeight="1" x14ac:dyDescent="0.2">
      <c r="F675" s="118"/>
      <c r="H675" s="93"/>
      <c r="I675" s="97"/>
    </row>
    <row r="676" spans="6:9" ht="14.25" customHeight="1" x14ac:dyDescent="0.2">
      <c r="F676" s="118"/>
      <c r="H676" s="93"/>
      <c r="I676" s="97"/>
    </row>
    <row r="677" spans="6:9" ht="14.25" customHeight="1" x14ac:dyDescent="0.2">
      <c r="F677" s="118"/>
      <c r="H677" s="93"/>
      <c r="I677" s="97"/>
    </row>
    <row r="678" spans="6:9" ht="14.25" customHeight="1" x14ac:dyDescent="0.2">
      <c r="F678" s="118"/>
      <c r="H678" s="93"/>
      <c r="I678" s="97"/>
    </row>
    <row r="679" spans="6:9" ht="14.25" customHeight="1" x14ac:dyDescent="0.2">
      <c r="F679" s="118"/>
      <c r="H679" s="93"/>
      <c r="I679" s="97"/>
    </row>
    <row r="680" spans="6:9" ht="14.25" customHeight="1" x14ac:dyDescent="0.2">
      <c r="F680" s="118"/>
      <c r="H680" s="93"/>
      <c r="I680" s="97"/>
    </row>
    <row r="681" spans="6:9" ht="14.25" customHeight="1" x14ac:dyDescent="0.2">
      <c r="F681" s="118"/>
      <c r="H681" s="93"/>
      <c r="I681" s="97"/>
    </row>
    <row r="682" spans="6:9" ht="14.25" customHeight="1" x14ac:dyDescent="0.2">
      <c r="F682" s="118"/>
      <c r="H682" s="93"/>
      <c r="I682" s="97"/>
    </row>
    <row r="683" spans="6:9" ht="14.25" customHeight="1" x14ac:dyDescent="0.2">
      <c r="F683" s="118"/>
      <c r="H683" s="93"/>
      <c r="I683" s="97"/>
    </row>
    <row r="684" spans="6:9" ht="14.25" customHeight="1" x14ac:dyDescent="0.2">
      <c r="F684" s="118"/>
      <c r="H684" s="93"/>
      <c r="I684" s="97"/>
    </row>
    <row r="685" spans="6:9" ht="14.25" customHeight="1" x14ac:dyDescent="0.2">
      <c r="F685" s="118"/>
      <c r="H685" s="93"/>
      <c r="I685" s="97"/>
    </row>
    <row r="686" spans="6:9" ht="14.25" customHeight="1" x14ac:dyDescent="0.2">
      <c r="F686" s="118"/>
      <c r="H686" s="93"/>
      <c r="I686" s="97"/>
    </row>
    <row r="687" spans="6:9" ht="14.25" customHeight="1" x14ac:dyDescent="0.2">
      <c r="F687" s="118"/>
      <c r="H687" s="93"/>
      <c r="I687" s="97"/>
    </row>
    <row r="688" spans="6:9" ht="14.25" customHeight="1" x14ac:dyDescent="0.2">
      <c r="F688" s="118"/>
      <c r="H688" s="93"/>
      <c r="I688" s="97"/>
    </row>
    <row r="689" spans="6:9" ht="14.25" customHeight="1" x14ac:dyDescent="0.2">
      <c r="F689" s="118"/>
      <c r="H689" s="93"/>
      <c r="I689" s="97"/>
    </row>
    <row r="690" spans="6:9" ht="14.25" customHeight="1" x14ac:dyDescent="0.2">
      <c r="F690" s="118"/>
      <c r="H690" s="93"/>
      <c r="I690" s="97"/>
    </row>
    <row r="691" spans="6:9" ht="14.25" customHeight="1" x14ac:dyDescent="0.2">
      <c r="F691" s="118"/>
      <c r="H691" s="93"/>
      <c r="I691" s="97"/>
    </row>
    <row r="692" spans="6:9" ht="14.25" customHeight="1" x14ac:dyDescent="0.2">
      <c r="F692" s="118"/>
      <c r="H692" s="93"/>
      <c r="I692" s="97"/>
    </row>
    <row r="693" spans="6:9" ht="14.25" customHeight="1" x14ac:dyDescent="0.2">
      <c r="F693" s="118"/>
      <c r="H693" s="93"/>
      <c r="I693" s="97"/>
    </row>
    <row r="694" spans="6:9" ht="14.25" customHeight="1" x14ac:dyDescent="0.2">
      <c r="F694" s="118"/>
      <c r="H694" s="93"/>
      <c r="I694" s="97"/>
    </row>
    <row r="695" spans="6:9" ht="14.25" customHeight="1" x14ac:dyDescent="0.2">
      <c r="F695" s="118"/>
      <c r="H695" s="93"/>
      <c r="I695" s="97"/>
    </row>
    <row r="696" spans="6:9" ht="14.25" customHeight="1" x14ac:dyDescent="0.2">
      <c r="F696" s="118"/>
      <c r="H696" s="93"/>
      <c r="I696" s="97"/>
    </row>
    <row r="697" spans="6:9" ht="14.25" customHeight="1" x14ac:dyDescent="0.2">
      <c r="F697" s="118"/>
      <c r="H697" s="93"/>
      <c r="I697" s="97"/>
    </row>
    <row r="698" spans="6:9" ht="14.25" customHeight="1" x14ac:dyDescent="0.2">
      <c r="F698" s="118"/>
      <c r="H698" s="93"/>
      <c r="I698" s="97"/>
    </row>
    <row r="699" spans="6:9" ht="14.25" customHeight="1" x14ac:dyDescent="0.2">
      <c r="F699" s="118"/>
      <c r="H699" s="93"/>
      <c r="I699" s="97"/>
    </row>
    <row r="700" spans="6:9" ht="14.25" customHeight="1" x14ac:dyDescent="0.2">
      <c r="F700" s="118"/>
      <c r="H700" s="93"/>
      <c r="I700" s="97"/>
    </row>
    <row r="701" spans="6:9" ht="14.25" customHeight="1" x14ac:dyDescent="0.2">
      <c r="F701" s="118"/>
      <c r="H701" s="93"/>
      <c r="I701" s="97"/>
    </row>
    <row r="702" spans="6:9" ht="14.25" customHeight="1" x14ac:dyDescent="0.2">
      <c r="F702" s="118"/>
      <c r="H702" s="93"/>
      <c r="I702" s="97"/>
    </row>
    <row r="703" spans="6:9" ht="14.25" customHeight="1" x14ac:dyDescent="0.2">
      <c r="F703" s="118"/>
      <c r="H703" s="93"/>
      <c r="I703" s="97"/>
    </row>
    <row r="704" spans="6:9" ht="14.25" customHeight="1" x14ac:dyDescent="0.2">
      <c r="F704" s="118"/>
      <c r="H704" s="93"/>
      <c r="I704" s="97"/>
    </row>
    <row r="705" spans="6:9" ht="14.25" customHeight="1" x14ac:dyDescent="0.2">
      <c r="F705" s="118"/>
      <c r="H705" s="93"/>
      <c r="I705" s="97"/>
    </row>
    <row r="706" spans="6:9" ht="14.25" customHeight="1" x14ac:dyDescent="0.2">
      <c r="F706" s="118"/>
      <c r="H706" s="93"/>
      <c r="I706" s="97"/>
    </row>
    <row r="707" spans="6:9" ht="14.25" customHeight="1" x14ac:dyDescent="0.2">
      <c r="F707" s="118"/>
      <c r="H707" s="93"/>
      <c r="I707" s="97"/>
    </row>
    <row r="708" spans="6:9" ht="14.25" customHeight="1" x14ac:dyDescent="0.2">
      <c r="F708" s="118"/>
      <c r="H708" s="93"/>
      <c r="I708" s="97"/>
    </row>
    <row r="709" spans="6:9" ht="14.25" customHeight="1" x14ac:dyDescent="0.2">
      <c r="F709" s="118"/>
      <c r="H709" s="93"/>
      <c r="I709" s="97"/>
    </row>
    <row r="710" spans="6:9" ht="14.25" customHeight="1" x14ac:dyDescent="0.2">
      <c r="F710" s="118"/>
      <c r="H710" s="93"/>
      <c r="I710" s="97"/>
    </row>
    <row r="711" spans="6:9" ht="14.25" customHeight="1" x14ac:dyDescent="0.2">
      <c r="F711" s="118"/>
      <c r="H711" s="93"/>
      <c r="I711" s="97"/>
    </row>
    <row r="712" spans="6:9" ht="14.25" customHeight="1" x14ac:dyDescent="0.2">
      <c r="F712" s="118"/>
      <c r="H712" s="93"/>
      <c r="I712" s="97"/>
    </row>
    <row r="713" spans="6:9" ht="14.25" customHeight="1" x14ac:dyDescent="0.2">
      <c r="F713" s="118"/>
      <c r="H713" s="93"/>
      <c r="I713" s="97"/>
    </row>
    <row r="714" spans="6:9" ht="14.25" customHeight="1" x14ac:dyDescent="0.2">
      <c r="F714" s="118"/>
      <c r="H714" s="93"/>
      <c r="I714" s="97"/>
    </row>
    <row r="715" spans="6:9" ht="14.25" customHeight="1" x14ac:dyDescent="0.2">
      <c r="F715" s="118"/>
      <c r="H715" s="93"/>
      <c r="I715" s="97"/>
    </row>
    <row r="716" spans="6:9" ht="14.25" customHeight="1" x14ac:dyDescent="0.2">
      <c r="F716" s="118"/>
      <c r="H716" s="93"/>
      <c r="I716" s="97"/>
    </row>
    <row r="717" spans="6:9" ht="14.25" customHeight="1" x14ac:dyDescent="0.2">
      <c r="F717" s="118"/>
      <c r="H717" s="93"/>
      <c r="I717" s="97"/>
    </row>
    <row r="718" spans="6:9" ht="14.25" customHeight="1" x14ac:dyDescent="0.2">
      <c r="F718" s="118"/>
      <c r="H718" s="93"/>
      <c r="I718" s="97"/>
    </row>
    <row r="719" spans="6:9" ht="14.25" customHeight="1" x14ac:dyDescent="0.2">
      <c r="F719" s="118"/>
      <c r="H719" s="93"/>
      <c r="I719" s="97"/>
    </row>
    <row r="720" spans="6:9" ht="14.25" customHeight="1" x14ac:dyDescent="0.2">
      <c r="F720" s="118"/>
      <c r="H720" s="93"/>
      <c r="I720" s="97"/>
    </row>
    <row r="721" spans="6:9" ht="14.25" customHeight="1" x14ac:dyDescent="0.2">
      <c r="F721" s="118"/>
      <c r="H721" s="93"/>
      <c r="I721" s="97"/>
    </row>
    <row r="722" spans="6:9" ht="14.25" customHeight="1" x14ac:dyDescent="0.2">
      <c r="F722" s="118"/>
      <c r="H722" s="93"/>
      <c r="I722" s="97"/>
    </row>
    <row r="723" spans="6:9" ht="14.25" customHeight="1" x14ac:dyDescent="0.2">
      <c r="F723" s="118"/>
      <c r="H723" s="93"/>
      <c r="I723" s="97"/>
    </row>
    <row r="724" spans="6:9" ht="14.25" customHeight="1" x14ac:dyDescent="0.2">
      <c r="F724" s="118"/>
      <c r="H724" s="93"/>
      <c r="I724" s="97"/>
    </row>
    <row r="725" spans="6:9" ht="14.25" customHeight="1" x14ac:dyDescent="0.2">
      <c r="F725" s="118"/>
      <c r="H725" s="93"/>
      <c r="I725" s="97"/>
    </row>
    <row r="726" spans="6:9" ht="14.25" customHeight="1" x14ac:dyDescent="0.2">
      <c r="F726" s="118"/>
      <c r="H726" s="93"/>
      <c r="I726" s="97"/>
    </row>
    <row r="727" spans="6:9" ht="14.25" customHeight="1" x14ac:dyDescent="0.2">
      <c r="F727" s="118"/>
      <c r="H727" s="93"/>
      <c r="I727" s="97"/>
    </row>
    <row r="728" spans="6:9" ht="14.25" customHeight="1" x14ac:dyDescent="0.2">
      <c r="F728" s="118"/>
      <c r="H728" s="93"/>
      <c r="I728" s="97"/>
    </row>
    <row r="729" spans="6:9" ht="14.25" customHeight="1" x14ac:dyDescent="0.2">
      <c r="F729" s="118"/>
      <c r="H729" s="93"/>
      <c r="I729" s="97"/>
    </row>
    <row r="730" spans="6:9" ht="14.25" customHeight="1" x14ac:dyDescent="0.2">
      <c r="F730" s="118"/>
      <c r="H730" s="93"/>
      <c r="I730" s="97"/>
    </row>
    <row r="731" spans="6:9" ht="14.25" customHeight="1" x14ac:dyDescent="0.2">
      <c r="F731" s="118"/>
      <c r="H731" s="93"/>
      <c r="I731" s="97"/>
    </row>
    <row r="732" spans="6:9" ht="14.25" customHeight="1" x14ac:dyDescent="0.2">
      <c r="F732" s="118"/>
      <c r="H732" s="93"/>
      <c r="I732" s="97"/>
    </row>
    <row r="733" spans="6:9" ht="14.25" customHeight="1" x14ac:dyDescent="0.2">
      <c r="F733" s="118"/>
      <c r="H733" s="93"/>
      <c r="I733" s="97"/>
    </row>
    <row r="734" spans="6:9" ht="14.25" customHeight="1" x14ac:dyDescent="0.2">
      <c r="F734" s="118"/>
      <c r="H734" s="93"/>
      <c r="I734" s="97"/>
    </row>
    <row r="735" spans="6:9" ht="14.25" customHeight="1" x14ac:dyDescent="0.2">
      <c r="F735" s="118"/>
      <c r="H735" s="93"/>
      <c r="I735" s="97"/>
    </row>
    <row r="736" spans="6:9" ht="14.25" customHeight="1" x14ac:dyDescent="0.2">
      <c r="F736" s="118"/>
      <c r="H736" s="93"/>
      <c r="I736" s="97"/>
    </row>
    <row r="737" spans="6:9" ht="14.25" customHeight="1" x14ac:dyDescent="0.2">
      <c r="F737" s="118"/>
      <c r="H737" s="93"/>
      <c r="I737" s="97"/>
    </row>
    <row r="738" spans="6:9" ht="14.25" customHeight="1" x14ac:dyDescent="0.2">
      <c r="F738" s="118"/>
      <c r="H738" s="93"/>
      <c r="I738" s="97"/>
    </row>
    <row r="739" spans="6:9" ht="14.25" customHeight="1" x14ac:dyDescent="0.2">
      <c r="F739" s="118"/>
      <c r="H739" s="93"/>
      <c r="I739" s="97"/>
    </row>
    <row r="740" spans="6:9" ht="14.25" customHeight="1" x14ac:dyDescent="0.2">
      <c r="F740" s="118"/>
      <c r="H740" s="93"/>
      <c r="I740" s="97"/>
    </row>
    <row r="741" spans="6:9" ht="14.25" customHeight="1" x14ac:dyDescent="0.2">
      <c r="F741" s="118"/>
      <c r="H741" s="93"/>
      <c r="I741" s="97"/>
    </row>
    <row r="742" spans="6:9" ht="14.25" customHeight="1" x14ac:dyDescent="0.2">
      <c r="F742" s="118"/>
      <c r="H742" s="93"/>
      <c r="I742" s="97"/>
    </row>
    <row r="743" spans="6:9" ht="14.25" customHeight="1" x14ac:dyDescent="0.2">
      <c r="F743" s="118"/>
      <c r="H743" s="93"/>
      <c r="I743" s="97"/>
    </row>
    <row r="744" spans="6:9" ht="14.25" customHeight="1" x14ac:dyDescent="0.2">
      <c r="F744" s="118"/>
      <c r="H744" s="93"/>
      <c r="I744" s="97"/>
    </row>
    <row r="745" spans="6:9" ht="14.25" customHeight="1" x14ac:dyDescent="0.2">
      <c r="F745" s="118"/>
      <c r="H745" s="93"/>
      <c r="I745" s="97"/>
    </row>
    <row r="746" spans="6:9" ht="14.25" customHeight="1" x14ac:dyDescent="0.2">
      <c r="F746" s="118"/>
      <c r="H746" s="93"/>
      <c r="I746" s="97"/>
    </row>
    <row r="747" spans="6:9" ht="14.25" customHeight="1" x14ac:dyDescent="0.2">
      <c r="F747" s="118"/>
      <c r="H747" s="93"/>
      <c r="I747" s="97"/>
    </row>
    <row r="748" spans="6:9" ht="14.25" customHeight="1" x14ac:dyDescent="0.2">
      <c r="F748" s="118"/>
      <c r="H748" s="93"/>
      <c r="I748" s="97"/>
    </row>
    <row r="749" spans="6:9" ht="14.25" customHeight="1" x14ac:dyDescent="0.2">
      <c r="F749" s="118"/>
      <c r="H749" s="93"/>
      <c r="I749" s="97"/>
    </row>
    <row r="750" spans="6:9" ht="14.25" customHeight="1" x14ac:dyDescent="0.2">
      <c r="F750" s="118"/>
      <c r="H750" s="93"/>
      <c r="I750" s="97"/>
    </row>
    <row r="751" spans="6:9" ht="14.25" customHeight="1" x14ac:dyDescent="0.2">
      <c r="F751" s="118"/>
      <c r="H751" s="93"/>
      <c r="I751" s="97"/>
    </row>
    <row r="752" spans="6:9" ht="14.25" customHeight="1" x14ac:dyDescent="0.2">
      <c r="F752" s="118"/>
      <c r="H752" s="93"/>
      <c r="I752" s="97"/>
    </row>
    <row r="753" spans="6:9" ht="14.25" customHeight="1" x14ac:dyDescent="0.2">
      <c r="F753" s="118"/>
      <c r="H753" s="93"/>
      <c r="I753" s="97"/>
    </row>
    <row r="754" spans="6:9" ht="14.25" customHeight="1" x14ac:dyDescent="0.2">
      <c r="F754" s="118"/>
      <c r="H754" s="93"/>
      <c r="I754" s="97"/>
    </row>
    <row r="755" spans="6:9" ht="14.25" customHeight="1" x14ac:dyDescent="0.2">
      <c r="F755" s="118"/>
      <c r="H755" s="93"/>
      <c r="I755" s="97"/>
    </row>
    <row r="756" spans="6:9" ht="14.25" customHeight="1" x14ac:dyDescent="0.2">
      <c r="F756" s="118"/>
      <c r="H756" s="93"/>
      <c r="I756" s="97"/>
    </row>
    <row r="757" spans="6:9" ht="14.25" customHeight="1" x14ac:dyDescent="0.2">
      <c r="F757" s="118"/>
      <c r="H757" s="93"/>
      <c r="I757" s="97"/>
    </row>
    <row r="758" spans="6:9" ht="14.25" customHeight="1" x14ac:dyDescent="0.2">
      <c r="F758" s="118"/>
      <c r="H758" s="93"/>
      <c r="I758" s="97"/>
    </row>
    <row r="759" spans="6:9" ht="14.25" customHeight="1" x14ac:dyDescent="0.2">
      <c r="F759" s="118"/>
      <c r="H759" s="93"/>
      <c r="I759" s="97"/>
    </row>
    <row r="760" spans="6:9" ht="14.25" customHeight="1" x14ac:dyDescent="0.2">
      <c r="F760" s="118"/>
      <c r="H760" s="93"/>
      <c r="I760" s="97"/>
    </row>
    <row r="761" spans="6:9" ht="14.25" customHeight="1" x14ac:dyDescent="0.2">
      <c r="F761" s="118"/>
      <c r="H761" s="93"/>
      <c r="I761" s="97"/>
    </row>
    <row r="762" spans="6:9" ht="14.25" customHeight="1" x14ac:dyDescent="0.2">
      <c r="F762" s="118"/>
      <c r="H762" s="93"/>
      <c r="I762" s="97"/>
    </row>
    <row r="763" spans="6:9" ht="14.25" customHeight="1" x14ac:dyDescent="0.2">
      <c r="F763" s="118"/>
      <c r="H763" s="93"/>
      <c r="I763" s="97"/>
    </row>
    <row r="764" spans="6:9" ht="14.25" customHeight="1" x14ac:dyDescent="0.2">
      <c r="F764" s="118"/>
      <c r="H764" s="93"/>
      <c r="I764" s="97"/>
    </row>
    <row r="765" spans="6:9" ht="14.25" customHeight="1" x14ac:dyDescent="0.2">
      <c r="F765" s="118"/>
      <c r="H765" s="93"/>
      <c r="I765" s="97"/>
    </row>
    <row r="766" spans="6:9" ht="14.25" customHeight="1" x14ac:dyDescent="0.2">
      <c r="F766" s="118"/>
      <c r="H766" s="93"/>
      <c r="I766" s="97"/>
    </row>
    <row r="767" spans="6:9" ht="14.25" customHeight="1" x14ac:dyDescent="0.2">
      <c r="F767" s="118"/>
      <c r="H767" s="93"/>
      <c r="I767" s="97"/>
    </row>
    <row r="768" spans="6:9" ht="14.25" customHeight="1" x14ac:dyDescent="0.2">
      <c r="F768" s="118"/>
      <c r="H768" s="93"/>
      <c r="I768" s="97"/>
    </row>
    <row r="769" spans="6:9" ht="14.25" customHeight="1" x14ac:dyDescent="0.2">
      <c r="F769" s="118"/>
      <c r="H769" s="93"/>
      <c r="I769" s="97"/>
    </row>
    <row r="770" spans="6:9" ht="14.25" customHeight="1" x14ac:dyDescent="0.2">
      <c r="F770" s="118"/>
      <c r="H770" s="93"/>
      <c r="I770" s="97"/>
    </row>
    <row r="771" spans="6:9" ht="14.25" customHeight="1" x14ac:dyDescent="0.2">
      <c r="F771" s="118"/>
      <c r="H771" s="93"/>
      <c r="I771" s="97"/>
    </row>
    <row r="772" spans="6:9" ht="14.25" customHeight="1" x14ac:dyDescent="0.2">
      <c r="F772" s="118"/>
      <c r="H772" s="93"/>
      <c r="I772" s="97"/>
    </row>
    <row r="773" spans="6:9" ht="14.25" customHeight="1" x14ac:dyDescent="0.2">
      <c r="F773" s="118"/>
      <c r="H773" s="93"/>
      <c r="I773" s="97"/>
    </row>
    <row r="774" spans="6:9" ht="14.25" customHeight="1" x14ac:dyDescent="0.2">
      <c r="F774" s="118"/>
      <c r="H774" s="93"/>
      <c r="I774" s="97"/>
    </row>
    <row r="775" spans="6:9" ht="14.25" customHeight="1" x14ac:dyDescent="0.2">
      <c r="F775" s="118"/>
      <c r="H775" s="93"/>
      <c r="I775" s="97"/>
    </row>
    <row r="776" spans="6:9" ht="14.25" customHeight="1" x14ac:dyDescent="0.2">
      <c r="F776" s="118"/>
      <c r="H776" s="93"/>
      <c r="I776" s="97"/>
    </row>
    <row r="777" spans="6:9" ht="14.25" customHeight="1" x14ac:dyDescent="0.2">
      <c r="F777" s="118"/>
      <c r="H777" s="93"/>
      <c r="I777" s="97"/>
    </row>
    <row r="778" spans="6:9" ht="14.25" customHeight="1" x14ac:dyDescent="0.2">
      <c r="F778" s="118"/>
      <c r="H778" s="93"/>
      <c r="I778" s="97"/>
    </row>
    <row r="779" spans="6:9" ht="14.25" customHeight="1" x14ac:dyDescent="0.2">
      <c r="F779" s="118"/>
      <c r="H779" s="93"/>
      <c r="I779" s="97"/>
    </row>
    <row r="780" spans="6:9" ht="14.25" customHeight="1" x14ac:dyDescent="0.2">
      <c r="F780" s="118"/>
      <c r="H780" s="93"/>
      <c r="I780" s="97"/>
    </row>
    <row r="781" spans="6:9" ht="14.25" customHeight="1" x14ac:dyDescent="0.2">
      <c r="F781" s="118"/>
      <c r="H781" s="93"/>
      <c r="I781" s="97"/>
    </row>
    <row r="782" spans="6:9" ht="14.25" customHeight="1" x14ac:dyDescent="0.2">
      <c r="F782" s="118"/>
      <c r="H782" s="93"/>
      <c r="I782" s="97"/>
    </row>
    <row r="783" spans="6:9" ht="14.25" customHeight="1" x14ac:dyDescent="0.2">
      <c r="F783" s="118"/>
      <c r="H783" s="93"/>
      <c r="I783" s="97"/>
    </row>
    <row r="784" spans="6:9" ht="14.25" customHeight="1" x14ac:dyDescent="0.2">
      <c r="F784" s="118"/>
      <c r="H784" s="93"/>
      <c r="I784" s="97"/>
    </row>
    <row r="785" spans="6:9" ht="14.25" customHeight="1" x14ac:dyDescent="0.2">
      <c r="F785" s="118"/>
      <c r="H785" s="93"/>
      <c r="I785" s="97"/>
    </row>
    <row r="786" spans="6:9" ht="14.25" customHeight="1" x14ac:dyDescent="0.2">
      <c r="F786" s="118"/>
      <c r="H786" s="93"/>
      <c r="I786" s="97"/>
    </row>
    <row r="787" spans="6:9" ht="14.25" customHeight="1" x14ac:dyDescent="0.2">
      <c r="F787" s="118"/>
      <c r="H787" s="93"/>
      <c r="I787" s="97"/>
    </row>
    <row r="788" spans="6:9" ht="14.25" customHeight="1" x14ac:dyDescent="0.2">
      <c r="F788" s="118"/>
      <c r="H788" s="93"/>
      <c r="I788" s="97"/>
    </row>
    <row r="789" spans="6:9" ht="14.25" customHeight="1" x14ac:dyDescent="0.2">
      <c r="F789" s="118"/>
      <c r="H789" s="93"/>
      <c r="I789" s="97"/>
    </row>
    <row r="790" spans="6:9" ht="14.25" customHeight="1" x14ac:dyDescent="0.2">
      <c r="F790" s="118"/>
      <c r="H790" s="93"/>
      <c r="I790" s="97"/>
    </row>
    <row r="791" spans="6:9" ht="14.25" customHeight="1" x14ac:dyDescent="0.2">
      <c r="F791" s="118"/>
      <c r="H791" s="93"/>
      <c r="I791" s="97"/>
    </row>
    <row r="792" spans="6:9" ht="14.25" customHeight="1" x14ac:dyDescent="0.2">
      <c r="F792" s="118"/>
      <c r="H792" s="93"/>
      <c r="I792" s="97"/>
    </row>
    <row r="793" spans="6:9" ht="14.25" customHeight="1" x14ac:dyDescent="0.2">
      <c r="F793" s="118"/>
      <c r="H793" s="93"/>
      <c r="I793" s="97"/>
    </row>
    <row r="794" spans="6:9" ht="14.25" customHeight="1" x14ac:dyDescent="0.2">
      <c r="F794" s="118"/>
      <c r="H794" s="93"/>
      <c r="I794" s="97"/>
    </row>
    <row r="795" spans="6:9" ht="14.25" customHeight="1" x14ac:dyDescent="0.2">
      <c r="F795" s="118"/>
      <c r="H795" s="93"/>
      <c r="I795" s="97"/>
    </row>
    <row r="796" spans="6:9" ht="14.25" customHeight="1" x14ac:dyDescent="0.2">
      <c r="F796" s="118"/>
      <c r="H796" s="93"/>
      <c r="I796" s="97"/>
    </row>
    <row r="797" spans="6:9" ht="14.25" customHeight="1" x14ac:dyDescent="0.2">
      <c r="F797" s="118"/>
      <c r="H797" s="93"/>
      <c r="I797" s="97"/>
    </row>
    <row r="798" spans="6:9" ht="14.25" customHeight="1" x14ac:dyDescent="0.2">
      <c r="F798" s="118"/>
      <c r="H798" s="93"/>
      <c r="I798" s="97"/>
    </row>
    <row r="799" spans="6:9" ht="14.25" customHeight="1" x14ac:dyDescent="0.2">
      <c r="F799" s="118"/>
      <c r="H799" s="93"/>
      <c r="I799" s="97"/>
    </row>
    <row r="800" spans="6:9" ht="14.25" customHeight="1" x14ac:dyDescent="0.2">
      <c r="F800" s="118"/>
      <c r="H800" s="93"/>
      <c r="I800" s="97"/>
    </row>
    <row r="801" spans="6:9" ht="14.25" customHeight="1" x14ac:dyDescent="0.2">
      <c r="F801" s="118"/>
      <c r="H801" s="93"/>
      <c r="I801" s="97"/>
    </row>
    <row r="802" spans="6:9" ht="14.25" customHeight="1" x14ac:dyDescent="0.2">
      <c r="F802" s="118"/>
      <c r="H802" s="93"/>
      <c r="I802" s="97"/>
    </row>
    <row r="803" spans="6:9" ht="14.25" customHeight="1" x14ac:dyDescent="0.2">
      <c r="F803" s="118"/>
      <c r="H803" s="93"/>
      <c r="I803" s="97"/>
    </row>
    <row r="804" spans="6:9" ht="14.25" customHeight="1" x14ac:dyDescent="0.2">
      <c r="F804" s="118"/>
      <c r="H804" s="93"/>
      <c r="I804" s="97"/>
    </row>
    <row r="805" spans="6:9" ht="14.25" customHeight="1" x14ac:dyDescent="0.2">
      <c r="F805" s="118"/>
      <c r="H805" s="93"/>
      <c r="I805" s="97"/>
    </row>
    <row r="806" spans="6:9" ht="14.25" customHeight="1" x14ac:dyDescent="0.2">
      <c r="F806" s="118"/>
      <c r="H806" s="93"/>
      <c r="I806" s="97"/>
    </row>
    <row r="807" spans="6:9" ht="14.25" customHeight="1" x14ac:dyDescent="0.2">
      <c r="F807" s="118"/>
      <c r="H807" s="93"/>
      <c r="I807" s="97"/>
    </row>
    <row r="808" spans="6:9" ht="14.25" customHeight="1" x14ac:dyDescent="0.2">
      <c r="F808" s="118"/>
      <c r="H808" s="93"/>
      <c r="I808" s="97"/>
    </row>
    <row r="809" spans="6:9" ht="14.25" customHeight="1" x14ac:dyDescent="0.2">
      <c r="F809" s="118"/>
      <c r="H809" s="93"/>
      <c r="I809" s="97"/>
    </row>
    <row r="810" spans="6:9" ht="14.25" customHeight="1" x14ac:dyDescent="0.2">
      <c r="F810" s="118"/>
      <c r="H810" s="93"/>
      <c r="I810" s="97"/>
    </row>
    <row r="811" spans="6:9" ht="14.25" customHeight="1" x14ac:dyDescent="0.2">
      <c r="F811" s="118"/>
      <c r="H811" s="93"/>
      <c r="I811" s="97"/>
    </row>
    <row r="812" spans="6:9" ht="14.25" customHeight="1" x14ac:dyDescent="0.2">
      <c r="F812" s="118"/>
      <c r="H812" s="93"/>
      <c r="I812" s="97"/>
    </row>
    <row r="813" spans="6:9" ht="14.25" customHeight="1" x14ac:dyDescent="0.2">
      <c r="F813" s="118"/>
      <c r="H813" s="93"/>
      <c r="I813" s="97"/>
    </row>
    <row r="814" spans="6:9" ht="14.25" customHeight="1" x14ac:dyDescent="0.2">
      <c r="F814" s="118"/>
      <c r="H814" s="93"/>
      <c r="I814" s="97"/>
    </row>
    <row r="815" spans="6:9" ht="14.25" customHeight="1" x14ac:dyDescent="0.2">
      <c r="F815" s="118"/>
      <c r="H815" s="93"/>
      <c r="I815" s="97"/>
    </row>
    <row r="816" spans="6:9" ht="14.25" customHeight="1" x14ac:dyDescent="0.2">
      <c r="F816" s="118"/>
      <c r="H816" s="93"/>
      <c r="I816" s="97"/>
    </row>
    <row r="817" spans="6:9" ht="14.25" customHeight="1" x14ac:dyDescent="0.2">
      <c r="F817" s="118"/>
      <c r="H817" s="93"/>
      <c r="I817" s="97"/>
    </row>
    <row r="818" spans="6:9" ht="14.25" customHeight="1" x14ac:dyDescent="0.2">
      <c r="F818" s="118"/>
      <c r="H818" s="93"/>
      <c r="I818" s="97"/>
    </row>
    <row r="819" spans="6:9" ht="14.25" customHeight="1" x14ac:dyDescent="0.2">
      <c r="F819" s="118"/>
      <c r="H819" s="93"/>
      <c r="I819" s="97"/>
    </row>
    <row r="820" spans="6:9" ht="14.25" customHeight="1" x14ac:dyDescent="0.2">
      <c r="F820" s="118"/>
      <c r="H820" s="93"/>
      <c r="I820" s="97"/>
    </row>
    <row r="821" spans="6:9" ht="14.25" customHeight="1" x14ac:dyDescent="0.2">
      <c r="F821" s="118"/>
      <c r="H821" s="93"/>
      <c r="I821" s="97"/>
    </row>
    <row r="822" spans="6:9" ht="14.25" customHeight="1" x14ac:dyDescent="0.2">
      <c r="F822" s="118"/>
      <c r="H822" s="93"/>
      <c r="I822" s="97"/>
    </row>
    <row r="823" spans="6:9" ht="14.25" customHeight="1" x14ac:dyDescent="0.2">
      <c r="F823" s="118"/>
      <c r="H823" s="93"/>
      <c r="I823" s="97"/>
    </row>
    <row r="824" spans="6:9" ht="14.25" customHeight="1" x14ac:dyDescent="0.2">
      <c r="F824" s="118"/>
      <c r="H824" s="93"/>
      <c r="I824" s="97"/>
    </row>
    <row r="825" spans="6:9" ht="14.25" customHeight="1" x14ac:dyDescent="0.2">
      <c r="F825" s="118"/>
      <c r="H825" s="93"/>
      <c r="I825" s="97"/>
    </row>
    <row r="826" spans="6:9" ht="14.25" customHeight="1" x14ac:dyDescent="0.2">
      <c r="F826" s="118"/>
      <c r="H826" s="93"/>
      <c r="I826" s="97"/>
    </row>
    <row r="827" spans="6:9" ht="14.25" customHeight="1" x14ac:dyDescent="0.2">
      <c r="F827" s="118"/>
      <c r="H827" s="93"/>
      <c r="I827" s="97"/>
    </row>
    <row r="828" spans="6:9" ht="14.25" customHeight="1" x14ac:dyDescent="0.2">
      <c r="F828" s="118"/>
      <c r="H828" s="93"/>
      <c r="I828" s="97"/>
    </row>
    <row r="829" spans="6:9" ht="14.25" customHeight="1" x14ac:dyDescent="0.2">
      <c r="F829" s="118"/>
      <c r="H829" s="93"/>
      <c r="I829" s="97"/>
    </row>
    <row r="830" spans="6:9" ht="14.25" customHeight="1" x14ac:dyDescent="0.2">
      <c r="F830" s="118"/>
      <c r="H830" s="93"/>
      <c r="I830" s="97"/>
    </row>
    <row r="831" spans="6:9" ht="14.25" customHeight="1" x14ac:dyDescent="0.2">
      <c r="F831" s="118"/>
      <c r="H831" s="93"/>
      <c r="I831" s="97"/>
    </row>
    <row r="832" spans="6:9" ht="14.25" customHeight="1" x14ac:dyDescent="0.2">
      <c r="F832" s="118"/>
      <c r="H832" s="93"/>
      <c r="I832" s="97"/>
    </row>
    <row r="833" spans="6:9" ht="14.25" customHeight="1" x14ac:dyDescent="0.2">
      <c r="F833" s="118"/>
      <c r="H833" s="93"/>
      <c r="I833" s="97"/>
    </row>
    <row r="834" spans="6:9" ht="14.25" customHeight="1" x14ac:dyDescent="0.2">
      <c r="F834" s="118"/>
      <c r="H834" s="93"/>
      <c r="I834" s="97"/>
    </row>
    <row r="835" spans="6:9" ht="14.25" customHeight="1" x14ac:dyDescent="0.2">
      <c r="F835" s="118"/>
      <c r="H835" s="93"/>
      <c r="I835" s="97"/>
    </row>
    <row r="836" spans="6:9" ht="14.25" customHeight="1" x14ac:dyDescent="0.2">
      <c r="F836" s="118"/>
      <c r="H836" s="93"/>
      <c r="I836" s="97"/>
    </row>
    <row r="837" spans="6:9" ht="14.25" customHeight="1" x14ac:dyDescent="0.2">
      <c r="F837" s="118"/>
      <c r="H837" s="93"/>
      <c r="I837" s="97"/>
    </row>
    <row r="838" spans="6:9" ht="14.25" customHeight="1" x14ac:dyDescent="0.2">
      <c r="F838" s="118"/>
      <c r="H838" s="93"/>
      <c r="I838" s="97"/>
    </row>
    <row r="839" spans="6:9" ht="14.25" customHeight="1" x14ac:dyDescent="0.2">
      <c r="F839" s="118"/>
      <c r="H839" s="93"/>
      <c r="I839" s="97"/>
    </row>
    <row r="840" spans="6:9" ht="14.25" customHeight="1" x14ac:dyDescent="0.2">
      <c r="F840" s="118"/>
      <c r="H840" s="93"/>
      <c r="I840" s="97"/>
    </row>
    <row r="841" spans="6:9" ht="14.25" customHeight="1" x14ac:dyDescent="0.2">
      <c r="F841" s="118"/>
      <c r="H841" s="93"/>
      <c r="I841" s="97"/>
    </row>
    <row r="842" spans="6:9" ht="14.25" customHeight="1" x14ac:dyDescent="0.2">
      <c r="F842" s="118"/>
      <c r="H842" s="93"/>
      <c r="I842" s="97"/>
    </row>
    <row r="843" spans="6:9" ht="14.25" customHeight="1" x14ac:dyDescent="0.2">
      <c r="F843" s="118"/>
      <c r="H843" s="93"/>
      <c r="I843" s="97"/>
    </row>
    <row r="844" spans="6:9" ht="14.25" customHeight="1" x14ac:dyDescent="0.2">
      <c r="F844" s="118"/>
      <c r="H844" s="93"/>
      <c r="I844" s="97"/>
    </row>
    <row r="845" spans="6:9" ht="14.25" customHeight="1" x14ac:dyDescent="0.2">
      <c r="F845" s="118"/>
      <c r="H845" s="93"/>
      <c r="I845" s="97"/>
    </row>
    <row r="846" spans="6:9" ht="14.25" customHeight="1" x14ac:dyDescent="0.2">
      <c r="F846" s="118"/>
      <c r="H846" s="93"/>
      <c r="I846" s="97"/>
    </row>
    <row r="847" spans="6:9" ht="14.25" customHeight="1" x14ac:dyDescent="0.2">
      <c r="F847" s="118"/>
      <c r="H847" s="93"/>
      <c r="I847" s="97"/>
    </row>
    <row r="848" spans="6:9" ht="14.25" customHeight="1" x14ac:dyDescent="0.2">
      <c r="F848" s="118"/>
      <c r="H848" s="93"/>
      <c r="I848" s="97"/>
    </row>
    <row r="849" spans="6:9" ht="14.25" customHeight="1" x14ac:dyDescent="0.2">
      <c r="F849" s="118"/>
      <c r="H849" s="93"/>
      <c r="I849" s="97"/>
    </row>
    <row r="850" spans="6:9" ht="14.25" customHeight="1" x14ac:dyDescent="0.2">
      <c r="F850" s="118"/>
      <c r="H850" s="93"/>
      <c r="I850" s="97"/>
    </row>
    <row r="851" spans="6:9" ht="14.25" customHeight="1" x14ac:dyDescent="0.2">
      <c r="F851" s="118"/>
      <c r="H851" s="93"/>
      <c r="I851" s="97"/>
    </row>
    <row r="852" spans="6:9" ht="14.25" customHeight="1" x14ac:dyDescent="0.2">
      <c r="F852" s="118"/>
      <c r="H852" s="93"/>
      <c r="I852" s="97"/>
    </row>
    <row r="853" spans="6:9" ht="14.25" customHeight="1" x14ac:dyDescent="0.2">
      <c r="F853" s="118"/>
      <c r="H853" s="93"/>
      <c r="I853" s="97"/>
    </row>
    <row r="854" spans="6:9" ht="14.25" customHeight="1" x14ac:dyDescent="0.2">
      <c r="F854" s="118"/>
      <c r="H854" s="93"/>
      <c r="I854" s="97"/>
    </row>
    <row r="855" spans="6:9" ht="14.25" customHeight="1" x14ac:dyDescent="0.2">
      <c r="F855" s="118"/>
      <c r="H855" s="93"/>
      <c r="I855" s="97"/>
    </row>
    <row r="856" spans="6:9" ht="14.25" customHeight="1" x14ac:dyDescent="0.2">
      <c r="F856" s="118"/>
      <c r="H856" s="93"/>
      <c r="I856" s="97"/>
    </row>
    <row r="857" spans="6:9" ht="14.25" customHeight="1" x14ac:dyDescent="0.2">
      <c r="F857" s="118"/>
      <c r="H857" s="93"/>
      <c r="I857" s="97"/>
    </row>
    <row r="858" spans="6:9" ht="14.25" customHeight="1" x14ac:dyDescent="0.2">
      <c r="F858" s="118"/>
      <c r="H858" s="93"/>
      <c r="I858" s="97"/>
    </row>
    <row r="859" spans="6:9" ht="14.25" customHeight="1" x14ac:dyDescent="0.2">
      <c r="F859" s="118"/>
      <c r="H859" s="93"/>
      <c r="I859" s="97"/>
    </row>
    <row r="860" spans="6:9" ht="14.25" customHeight="1" x14ac:dyDescent="0.2">
      <c r="F860" s="118"/>
      <c r="H860" s="93"/>
      <c r="I860" s="97"/>
    </row>
    <row r="861" spans="6:9" ht="14.25" customHeight="1" x14ac:dyDescent="0.2">
      <c r="F861" s="118"/>
      <c r="H861" s="93"/>
      <c r="I861" s="97"/>
    </row>
    <row r="862" spans="6:9" ht="14.25" customHeight="1" x14ac:dyDescent="0.2">
      <c r="F862" s="118"/>
      <c r="H862" s="93"/>
      <c r="I862" s="97"/>
    </row>
    <row r="863" spans="6:9" ht="14.25" customHeight="1" x14ac:dyDescent="0.2">
      <c r="F863" s="118"/>
      <c r="H863" s="93"/>
      <c r="I863" s="97"/>
    </row>
    <row r="864" spans="6:9" ht="14.25" customHeight="1" x14ac:dyDescent="0.2">
      <c r="F864" s="118"/>
      <c r="H864" s="93"/>
      <c r="I864" s="97"/>
    </row>
    <row r="865" spans="6:9" ht="14.25" customHeight="1" x14ac:dyDescent="0.2">
      <c r="F865" s="118"/>
      <c r="H865" s="93"/>
      <c r="I865" s="97"/>
    </row>
    <row r="866" spans="6:9" ht="14.25" customHeight="1" x14ac:dyDescent="0.2">
      <c r="F866" s="118"/>
      <c r="H866" s="93"/>
      <c r="I866" s="97"/>
    </row>
    <row r="867" spans="6:9" ht="14.25" customHeight="1" x14ac:dyDescent="0.2">
      <c r="F867" s="118"/>
      <c r="H867" s="93"/>
      <c r="I867" s="97"/>
    </row>
    <row r="868" spans="6:9" ht="14.25" customHeight="1" x14ac:dyDescent="0.2">
      <c r="F868" s="118"/>
      <c r="H868" s="93"/>
      <c r="I868" s="97"/>
    </row>
    <row r="869" spans="6:9" ht="14.25" customHeight="1" x14ac:dyDescent="0.2">
      <c r="F869" s="118"/>
      <c r="H869" s="93"/>
      <c r="I869" s="97"/>
    </row>
    <row r="870" spans="6:9" ht="14.25" customHeight="1" x14ac:dyDescent="0.2">
      <c r="F870" s="118"/>
      <c r="H870" s="93"/>
      <c r="I870" s="97"/>
    </row>
    <row r="871" spans="6:9" ht="14.25" customHeight="1" x14ac:dyDescent="0.2">
      <c r="F871" s="118"/>
      <c r="H871" s="93"/>
      <c r="I871" s="97"/>
    </row>
    <row r="872" spans="6:9" ht="14.25" customHeight="1" x14ac:dyDescent="0.2">
      <c r="F872" s="118"/>
      <c r="H872" s="93"/>
      <c r="I872" s="97"/>
    </row>
    <row r="873" spans="6:9" ht="14.25" customHeight="1" x14ac:dyDescent="0.2">
      <c r="F873" s="118"/>
      <c r="H873" s="93"/>
      <c r="I873" s="97"/>
    </row>
    <row r="874" spans="6:9" ht="14.25" customHeight="1" x14ac:dyDescent="0.2">
      <c r="F874" s="118"/>
      <c r="H874" s="93"/>
      <c r="I874" s="97"/>
    </row>
    <row r="875" spans="6:9" ht="14.25" customHeight="1" x14ac:dyDescent="0.2">
      <c r="F875" s="118"/>
      <c r="H875" s="93"/>
      <c r="I875" s="97"/>
    </row>
    <row r="876" spans="6:9" ht="14.25" customHeight="1" x14ac:dyDescent="0.2">
      <c r="F876" s="118"/>
      <c r="H876" s="93"/>
      <c r="I876" s="97"/>
    </row>
    <row r="877" spans="6:9" ht="14.25" customHeight="1" x14ac:dyDescent="0.2">
      <c r="F877" s="118"/>
      <c r="H877" s="93"/>
      <c r="I877" s="97"/>
    </row>
    <row r="878" spans="6:9" ht="14.25" customHeight="1" x14ac:dyDescent="0.2">
      <c r="F878" s="118"/>
      <c r="H878" s="93"/>
      <c r="I878" s="97"/>
    </row>
    <row r="879" spans="6:9" ht="14.25" customHeight="1" x14ac:dyDescent="0.2">
      <c r="F879" s="118"/>
      <c r="H879" s="93"/>
      <c r="I879" s="97"/>
    </row>
    <row r="880" spans="6:9" ht="14.25" customHeight="1" x14ac:dyDescent="0.2">
      <c r="F880" s="118"/>
      <c r="H880" s="93"/>
      <c r="I880" s="97"/>
    </row>
    <row r="881" spans="6:9" ht="14.25" customHeight="1" x14ac:dyDescent="0.2">
      <c r="F881" s="118"/>
      <c r="H881" s="93"/>
      <c r="I881" s="97"/>
    </row>
    <row r="882" spans="6:9" ht="14.25" customHeight="1" x14ac:dyDescent="0.2">
      <c r="F882" s="118"/>
      <c r="H882" s="93"/>
      <c r="I882" s="97"/>
    </row>
    <row r="883" spans="6:9" ht="14.25" customHeight="1" x14ac:dyDescent="0.2">
      <c r="F883" s="118"/>
      <c r="H883" s="93"/>
      <c r="I883" s="97"/>
    </row>
    <row r="884" spans="6:9" ht="14.25" customHeight="1" x14ac:dyDescent="0.2">
      <c r="F884" s="118"/>
      <c r="H884" s="93"/>
      <c r="I884" s="97"/>
    </row>
    <row r="885" spans="6:9" ht="14.25" customHeight="1" x14ac:dyDescent="0.2">
      <c r="F885" s="118"/>
      <c r="H885" s="93"/>
      <c r="I885" s="97"/>
    </row>
    <row r="886" spans="6:9" ht="14.25" customHeight="1" x14ac:dyDescent="0.2">
      <c r="F886" s="118"/>
      <c r="H886" s="93"/>
      <c r="I886" s="97"/>
    </row>
    <row r="887" spans="6:9" ht="14.25" customHeight="1" x14ac:dyDescent="0.2">
      <c r="F887" s="118"/>
      <c r="H887" s="93"/>
      <c r="I887" s="97"/>
    </row>
    <row r="888" spans="6:9" ht="14.25" customHeight="1" x14ac:dyDescent="0.2">
      <c r="F888" s="118"/>
      <c r="H888" s="93"/>
      <c r="I888" s="97"/>
    </row>
    <row r="889" spans="6:9" ht="14.25" customHeight="1" x14ac:dyDescent="0.2">
      <c r="F889" s="118"/>
      <c r="H889" s="93"/>
      <c r="I889" s="97"/>
    </row>
    <row r="890" spans="6:9" ht="14.25" customHeight="1" x14ac:dyDescent="0.2">
      <c r="F890" s="118"/>
      <c r="H890" s="93"/>
      <c r="I890" s="97"/>
    </row>
    <row r="891" spans="6:9" ht="14.25" customHeight="1" x14ac:dyDescent="0.2">
      <c r="F891" s="118"/>
      <c r="H891" s="93"/>
      <c r="I891" s="97"/>
    </row>
    <row r="892" spans="6:9" ht="14.25" customHeight="1" x14ac:dyDescent="0.2">
      <c r="F892" s="118"/>
      <c r="H892" s="93"/>
      <c r="I892" s="97"/>
    </row>
    <row r="893" spans="6:9" ht="14.25" customHeight="1" x14ac:dyDescent="0.2">
      <c r="F893" s="118"/>
      <c r="H893" s="93"/>
      <c r="I893" s="97"/>
    </row>
    <row r="894" spans="6:9" ht="14.25" customHeight="1" x14ac:dyDescent="0.2">
      <c r="F894" s="118"/>
      <c r="H894" s="93"/>
      <c r="I894" s="97"/>
    </row>
    <row r="895" spans="6:9" ht="14.25" customHeight="1" x14ac:dyDescent="0.2">
      <c r="F895" s="118"/>
      <c r="H895" s="93"/>
      <c r="I895" s="97"/>
    </row>
    <row r="896" spans="6:9" ht="14.25" customHeight="1" x14ac:dyDescent="0.2">
      <c r="F896" s="118"/>
      <c r="H896" s="93"/>
      <c r="I896" s="97"/>
    </row>
    <row r="897" spans="6:9" ht="14.25" customHeight="1" x14ac:dyDescent="0.2">
      <c r="F897" s="118"/>
      <c r="H897" s="93"/>
      <c r="I897" s="97"/>
    </row>
    <row r="898" spans="6:9" ht="14.25" customHeight="1" x14ac:dyDescent="0.2">
      <c r="F898" s="118"/>
      <c r="H898" s="93"/>
      <c r="I898" s="97"/>
    </row>
    <row r="899" spans="6:9" ht="14.25" customHeight="1" x14ac:dyDescent="0.2">
      <c r="F899" s="118"/>
      <c r="H899" s="93"/>
      <c r="I899" s="97"/>
    </row>
    <row r="900" spans="6:9" ht="14.25" customHeight="1" x14ac:dyDescent="0.2">
      <c r="F900" s="118"/>
      <c r="H900" s="93"/>
      <c r="I900" s="97"/>
    </row>
    <row r="901" spans="6:9" ht="14.25" customHeight="1" x14ac:dyDescent="0.2">
      <c r="F901" s="118"/>
      <c r="H901" s="93"/>
      <c r="I901" s="97"/>
    </row>
    <row r="902" spans="6:9" ht="14.25" customHeight="1" x14ac:dyDescent="0.2">
      <c r="F902" s="118"/>
      <c r="H902" s="93"/>
      <c r="I902" s="97"/>
    </row>
    <row r="903" spans="6:9" ht="14.25" customHeight="1" x14ac:dyDescent="0.2">
      <c r="F903" s="118"/>
      <c r="H903" s="93"/>
      <c r="I903" s="97"/>
    </row>
    <row r="904" spans="6:9" ht="14.25" customHeight="1" x14ac:dyDescent="0.2">
      <c r="F904" s="118"/>
      <c r="H904" s="93"/>
      <c r="I904" s="97"/>
    </row>
    <row r="905" spans="6:9" ht="14.25" customHeight="1" x14ac:dyDescent="0.2">
      <c r="F905" s="118"/>
      <c r="H905" s="93"/>
      <c r="I905" s="97"/>
    </row>
    <row r="906" spans="6:9" ht="14.25" customHeight="1" x14ac:dyDescent="0.2">
      <c r="F906" s="118"/>
      <c r="H906" s="93"/>
      <c r="I906" s="97"/>
    </row>
    <row r="907" spans="6:9" ht="14.25" customHeight="1" x14ac:dyDescent="0.2">
      <c r="F907" s="118"/>
      <c r="H907" s="93"/>
      <c r="I907" s="97"/>
    </row>
    <row r="908" spans="6:9" ht="14.25" customHeight="1" x14ac:dyDescent="0.2">
      <c r="F908" s="118"/>
      <c r="H908" s="93"/>
      <c r="I908" s="97"/>
    </row>
    <row r="909" spans="6:9" ht="14.25" customHeight="1" x14ac:dyDescent="0.2">
      <c r="F909" s="118"/>
      <c r="H909" s="93"/>
      <c r="I909" s="97"/>
    </row>
    <row r="910" spans="6:9" ht="14.25" customHeight="1" x14ac:dyDescent="0.2">
      <c r="F910" s="118"/>
      <c r="H910" s="93"/>
      <c r="I910" s="97"/>
    </row>
    <row r="911" spans="6:9" ht="14.25" customHeight="1" x14ac:dyDescent="0.2">
      <c r="F911" s="118"/>
      <c r="H911" s="93"/>
      <c r="I911" s="97"/>
    </row>
    <row r="912" spans="6:9" ht="14.25" customHeight="1" x14ac:dyDescent="0.2">
      <c r="F912" s="118"/>
      <c r="H912" s="93"/>
      <c r="I912" s="97"/>
    </row>
    <row r="913" spans="6:9" ht="14.25" customHeight="1" x14ac:dyDescent="0.2">
      <c r="F913" s="118"/>
      <c r="H913" s="93"/>
      <c r="I913" s="97"/>
    </row>
    <row r="914" spans="6:9" ht="14.25" customHeight="1" x14ac:dyDescent="0.2">
      <c r="F914" s="118"/>
      <c r="H914" s="93"/>
      <c r="I914" s="97"/>
    </row>
    <row r="915" spans="6:9" ht="14.25" customHeight="1" x14ac:dyDescent="0.2">
      <c r="F915" s="118"/>
      <c r="H915" s="93"/>
      <c r="I915" s="97"/>
    </row>
    <row r="916" spans="6:9" ht="14.25" customHeight="1" x14ac:dyDescent="0.2">
      <c r="F916" s="118"/>
      <c r="H916" s="93"/>
      <c r="I916" s="97"/>
    </row>
    <row r="917" spans="6:9" ht="14.25" customHeight="1" x14ac:dyDescent="0.2">
      <c r="F917" s="118"/>
      <c r="H917" s="93"/>
      <c r="I917" s="97"/>
    </row>
    <row r="918" spans="6:9" ht="14.25" customHeight="1" x14ac:dyDescent="0.2">
      <c r="F918" s="118"/>
      <c r="H918" s="93"/>
      <c r="I918" s="97"/>
    </row>
    <row r="919" spans="6:9" ht="14.25" customHeight="1" x14ac:dyDescent="0.2">
      <c r="F919" s="118"/>
      <c r="H919" s="93"/>
      <c r="I919" s="97"/>
    </row>
    <row r="920" spans="6:9" ht="14.25" customHeight="1" x14ac:dyDescent="0.2">
      <c r="F920" s="118"/>
      <c r="H920" s="93"/>
      <c r="I920" s="97"/>
    </row>
    <row r="921" spans="6:9" ht="14.25" customHeight="1" x14ac:dyDescent="0.2">
      <c r="F921" s="118"/>
      <c r="H921" s="93"/>
      <c r="I921" s="97"/>
    </row>
    <row r="922" spans="6:9" ht="14.25" customHeight="1" x14ac:dyDescent="0.2">
      <c r="F922" s="118"/>
      <c r="H922" s="93"/>
      <c r="I922" s="97"/>
    </row>
    <row r="923" spans="6:9" ht="14.25" customHeight="1" x14ac:dyDescent="0.2">
      <c r="F923" s="118"/>
      <c r="H923" s="93"/>
      <c r="I923" s="97"/>
    </row>
    <row r="924" spans="6:9" ht="14.25" customHeight="1" x14ac:dyDescent="0.2">
      <c r="F924" s="118"/>
      <c r="H924" s="93"/>
      <c r="I924" s="97"/>
    </row>
    <row r="925" spans="6:9" ht="14.25" customHeight="1" x14ac:dyDescent="0.2">
      <c r="F925" s="118"/>
      <c r="H925" s="93"/>
      <c r="I925" s="97"/>
    </row>
    <row r="926" spans="6:9" ht="14.25" customHeight="1" x14ac:dyDescent="0.2">
      <c r="F926" s="118"/>
      <c r="H926" s="93"/>
      <c r="I926" s="97"/>
    </row>
    <row r="927" spans="6:9" ht="14.25" customHeight="1" x14ac:dyDescent="0.2">
      <c r="F927" s="118"/>
      <c r="H927" s="93"/>
      <c r="I927" s="97"/>
    </row>
    <row r="928" spans="6:9" ht="14.25" customHeight="1" x14ac:dyDescent="0.2">
      <c r="F928" s="118"/>
      <c r="H928" s="93"/>
      <c r="I928" s="97"/>
    </row>
    <row r="929" spans="6:9" ht="14.25" customHeight="1" x14ac:dyDescent="0.2">
      <c r="F929" s="118"/>
      <c r="H929" s="93"/>
      <c r="I929" s="97"/>
    </row>
    <row r="930" spans="6:9" ht="14.25" customHeight="1" x14ac:dyDescent="0.2">
      <c r="F930" s="118"/>
      <c r="H930" s="93"/>
      <c r="I930" s="97"/>
    </row>
    <row r="931" spans="6:9" ht="14.25" customHeight="1" x14ac:dyDescent="0.2">
      <c r="F931" s="118"/>
      <c r="H931" s="93"/>
      <c r="I931" s="97"/>
    </row>
    <row r="932" spans="6:9" ht="14.25" customHeight="1" x14ac:dyDescent="0.2">
      <c r="F932" s="118"/>
      <c r="H932" s="93"/>
      <c r="I932" s="97"/>
    </row>
    <row r="933" spans="6:9" ht="14.25" customHeight="1" x14ac:dyDescent="0.2">
      <c r="F933" s="118"/>
      <c r="H933" s="93"/>
      <c r="I933" s="97"/>
    </row>
    <row r="934" spans="6:9" ht="14.25" customHeight="1" x14ac:dyDescent="0.2">
      <c r="F934" s="118"/>
      <c r="H934" s="93"/>
      <c r="I934" s="97"/>
    </row>
    <row r="935" spans="6:9" ht="14.25" customHeight="1" x14ac:dyDescent="0.2">
      <c r="F935" s="118"/>
      <c r="H935" s="93"/>
      <c r="I935" s="97"/>
    </row>
    <row r="936" spans="6:9" ht="14.25" customHeight="1" x14ac:dyDescent="0.2">
      <c r="F936" s="118"/>
      <c r="H936" s="93"/>
      <c r="I936" s="97"/>
    </row>
    <row r="937" spans="6:9" ht="14.25" customHeight="1" x14ac:dyDescent="0.2">
      <c r="F937" s="118"/>
      <c r="H937" s="93"/>
      <c r="I937" s="97"/>
    </row>
    <row r="938" spans="6:9" ht="14.25" customHeight="1" x14ac:dyDescent="0.2">
      <c r="F938" s="118"/>
      <c r="H938" s="93"/>
      <c r="I938" s="97"/>
    </row>
    <row r="939" spans="6:9" ht="14.25" customHeight="1" x14ac:dyDescent="0.2">
      <c r="F939" s="118"/>
      <c r="H939" s="93"/>
      <c r="I939" s="97"/>
    </row>
    <row r="940" spans="6:9" ht="14.25" customHeight="1" x14ac:dyDescent="0.2">
      <c r="F940" s="118"/>
      <c r="H940" s="93"/>
      <c r="I940" s="97"/>
    </row>
    <row r="941" spans="6:9" ht="14.25" customHeight="1" x14ac:dyDescent="0.2">
      <c r="F941" s="118"/>
      <c r="H941" s="93"/>
      <c r="I941" s="97"/>
    </row>
    <row r="942" spans="6:9" ht="14.25" customHeight="1" x14ac:dyDescent="0.2">
      <c r="F942" s="118"/>
      <c r="H942" s="93"/>
      <c r="I942" s="97"/>
    </row>
    <row r="943" spans="6:9" ht="14.25" customHeight="1" x14ac:dyDescent="0.2">
      <c r="F943" s="118"/>
      <c r="H943" s="93"/>
      <c r="I943" s="97"/>
    </row>
    <row r="944" spans="6:9" ht="14.25" customHeight="1" x14ac:dyDescent="0.2">
      <c r="F944" s="118"/>
      <c r="H944" s="93"/>
      <c r="I944" s="97"/>
    </row>
    <row r="945" spans="6:9" ht="14.25" customHeight="1" x14ac:dyDescent="0.2">
      <c r="F945" s="118"/>
      <c r="H945" s="93"/>
      <c r="I945" s="97"/>
    </row>
    <row r="946" spans="6:9" ht="14.25" customHeight="1" x14ac:dyDescent="0.2">
      <c r="F946" s="118"/>
      <c r="H946" s="93"/>
      <c r="I946" s="97"/>
    </row>
    <row r="947" spans="6:9" ht="14.25" customHeight="1" x14ac:dyDescent="0.2">
      <c r="F947" s="118"/>
      <c r="H947" s="93"/>
      <c r="I947" s="97"/>
    </row>
    <row r="948" spans="6:9" ht="14.25" customHeight="1" x14ac:dyDescent="0.2">
      <c r="F948" s="118"/>
      <c r="H948" s="93"/>
      <c r="I948" s="97"/>
    </row>
    <row r="949" spans="6:9" ht="14.25" customHeight="1" x14ac:dyDescent="0.2">
      <c r="F949" s="118"/>
      <c r="H949" s="93"/>
      <c r="I949" s="97"/>
    </row>
    <row r="950" spans="6:9" ht="14.25" customHeight="1" x14ac:dyDescent="0.2">
      <c r="F950" s="118"/>
      <c r="H950" s="93"/>
      <c r="I950" s="97"/>
    </row>
    <row r="951" spans="6:9" ht="14.25" customHeight="1" x14ac:dyDescent="0.2">
      <c r="F951" s="118"/>
      <c r="H951" s="93"/>
      <c r="I951" s="97"/>
    </row>
    <row r="952" spans="6:9" ht="14.25" customHeight="1" x14ac:dyDescent="0.2">
      <c r="F952" s="118"/>
      <c r="H952" s="93"/>
      <c r="I952" s="97"/>
    </row>
    <row r="953" spans="6:9" ht="14.25" customHeight="1" x14ac:dyDescent="0.2">
      <c r="F953" s="118"/>
      <c r="H953" s="93"/>
      <c r="I953" s="97"/>
    </row>
    <row r="954" spans="6:9" ht="14.25" customHeight="1" x14ac:dyDescent="0.2">
      <c r="F954" s="118"/>
      <c r="H954" s="93"/>
      <c r="I954" s="97"/>
    </row>
    <row r="955" spans="6:9" ht="14.25" customHeight="1" x14ac:dyDescent="0.2">
      <c r="F955" s="118"/>
      <c r="H955" s="93"/>
      <c r="I955" s="97"/>
    </row>
    <row r="956" spans="6:9" ht="14.25" customHeight="1" x14ac:dyDescent="0.2">
      <c r="F956" s="118"/>
      <c r="H956" s="93"/>
      <c r="I956" s="97"/>
    </row>
    <row r="957" spans="6:9" ht="14.25" customHeight="1" x14ac:dyDescent="0.2">
      <c r="F957" s="118"/>
      <c r="H957" s="93"/>
      <c r="I957" s="97"/>
    </row>
    <row r="958" spans="6:9" ht="14.25" customHeight="1" x14ac:dyDescent="0.2">
      <c r="F958" s="118"/>
      <c r="H958" s="93"/>
      <c r="I958" s="97"/>
    </row>
    <row r="959" spans="6:9" ht="14.25" customHeight="1" x14ac:dyDescent="0.2">
      <c r="F959" s="118"/>
      <c r="H959" s="93"/>
      <c r="I959" s="97"/>
    </row>
    <row r="960" spans="6:9" ht="14.25" customHeight="1" x14ac:dyDescent="0.2">
      <c r="F960" s="118"/>
      <c r="H960" s="93"/>
      <c r="I960" s="97"/>
    </row>
    <row r="961" spans="6:9" ht="14.25" customHeight="1" x14ac:dyDescent="0.2">
      <c r="F961" s="118"/>
      <c r="H961" s="93"/>
      <c r="I961" s="97"/>
    </row>
    <row r="962" spans="6:9" ht="14.25" customHeight="1" x14ac:dyDescent="0.2">
      <c r="F962" s="118"/>
      <c r="H962" s="93"/>
      <c r="I962" s="97"/>
    </row>
    <row r="963" spans="6:9" ht="14.25" customHeight="1" x14ac:dyDescent="0.2">
      <c r="F963" s="118"/>
      <c r="H963" s="93"/>
      <c r="I963" s="97"/>
    </row>
    <row r="964" spans="6:9" ht="14.25" customHeight="1" x14ac:dyDescent="0.2">
      <c r="F964" s="118"/>
      <c r="H964" s="93"/>
      <c r="I964" s="97"/>
    </row>
    <row r="965" spans="6:9" ht="14.25" customHeight="1" x14ac:dyDescent="0.2">
      <c r="F965" s="118"/>
      <c r="H965" s="93"/>
      <c r="I965" s="97"/>
    </row>
    <row r="966" spans="6:9" ht="14.25" customHeight="1" x14ac:dyDescent="0.2">
      <c r="F966" s="118"/>
      <c r="H966" s="93"/>
      <c r="I966" s="97"/>
    </row>
    <row r="967" spans="6:9" ht="14.25" customHeight="1" x14ac:dyDescent="0.2">
      <c r="F967" s="118"/>
      <c r="H967" s="93"/>
      <c r="I967" s="97"/>
    </row>
    <row r="968" spans="6:9" ht="14.25" customHeight="1" x14ac:dyDescent="0.2">
      <c r="F968" s="118"/>
      <c r="H968" s="93"/>
      <c r="I968" s="97"/>
    </row>
    <row r="969" spans="6:9" ht="14.25" customHeight="1" x14ac:dyDescent="0.2">
      <c r="F969" s="118"/>
      <c r="H969" s="93"/>
      <c r="I969" s="97"/>
    </row>
    <row r="970" spans="6:9" ht="14.25" customHeight="1" x14ac:dyDescent="0.2">
      <c r="F970" s="118"/>
      <c r="H970" s="93"/>
      <c r="I970" s="97"/>
    </row>
    <row r="971" spans="6:9" ht="14.25" customHeight="1" x14ac:dyDescent="0.2">
      <c r="F971" s="118"/>
      <c r="H971" s="93"/>
      <c r="I971" s="97"/>
    </row>
    <row r="972" spans="6:9" ht="14.25" customHeight="1" x14ac:dyDescent="0.2">
      <c r="F972" s="118"/>
      <c r="H972" s="93"/>
      <c r="I972" s="97"/>
    </row>
    <row r="973" spans="6:9" ht="14.25" customHeight="1" x14ac:dyDescent="0.2">
      <c r="F973" s="118"/>
      <c r="H973" s="93"/>
      <c r="I973" s="97"/>
    </row>
    <row r="974" spans="6:9" ht="14.25" customHeight="1" x14ac:dyDescent="0.2">
      <c r="F974" s="118"/>
      <c r="H974" s="93"/>
      <c r="I974" s="97"/>
    </row>
    <row r="975" spans="6:9" ht="14.25" customHeight="1" x14ac:dyDescent="0.2">
      <c r="F975" s="118"/>
      <c r="H975" s="93"/>
      <c r="I975" s="97"/>
    </row>
    <row r="976" spans="6:9" ht="14.25" customHeight="1" x14ac:dyDescent="0.2">
      <c r="F976" s="118"/>
      <c r="H976" s="93"/>
      <c r="I976" s="97"/>
    </row>
    <row r="977" spans="6:9" ht="14.25" customHeight="1" x14ac:dyDescent="0.2">
      <c r="F977" s="118"/>
      <c r="H977" s="93"/>
      <c r="I977" s="97"/>
    </row>
    <row r="978" spans="6:9" ht="14.25" customHeight="1" x14ac:dyDescent="0.2">
      <c r="F978" s="118"/>
      <c r="H978" s="93"/>
      <c r="I978" s="97"/>
    </row>
    <row r="979" spans="6:9" ht="14.25" customHeight="1" x14ac:dyDescent="0.2">
      <c r="F979" s="118"/>
      <c r="H979" s="93"/>
      <c r="I979" s="97"/>
    </row>
    <row r="980" spans="6:9" ht="14.25" customHeight="1" x14ac:dyDescent="0.2">
      <c r="F980" s="118"/>
      <c r="H980" s="93"/>
      <c r="I980" s="97"/>
    </row>
    <row r="981" spans="6:9" ht="14.25" customHeight="1" x14ac:dyDescent="0.2">
      <c r="F981" s="118"/>
      <c r="H981" s="93"/>
      <c r="I981" s="97"/>
    </row>
    <row r="982" spans="6:9" ht="14.25" customHeight="1" x14ac:dyDescent="0.2">
      <c r="F982" s="118"/>
      <c r="H982" s="93"/>
      <c r="I982" s="97"/>
    </row>
    <row r="983" spans="6:9" ht="14.25" customHeight="1" x14ac:dyDescent="0.2">
      <c r="F983" s="118"/>
      <c r="H983" s="93"/>
      <c r="I983" s="97"/>
    </row>
    <row r="984" spans="6:9" ht="14.25" customHeight="1" x14ac:dyDescent="0.2">
      <c r="F984" s="118"/>
      <c r="H984" s="93"/>
      <c r="I984" s="97"/>
    </row>
    <row r="985" spans="6:9" ht="14.25" customHeight="1" x14ac:dyDescent="0.2">
      <c r="F985" s="118"/>
      <c r="H985" s="93"/>
      <c r="I985" s="97"/>
    </row>
    <row r="986" spans="6:9" ht="14.25" customHeight="1" x14ac:dyDescent="0.2">
      <c r="F986" s="118"/>
      <c r="H986" s="93"/>
      <c r="I986" s="97"/>
    </row>
    <row r="987" spans="6:9" ht="14.25" customHeight="1" x14ac:dyDescent="0.2">
      <c r="F987" s="118"/>
      <c r="H987" s="93"/>
      <c r="I987" s="97"/>
    </row>
    <row r="988" spans="6:9" ht="14.25" customHeight="1" x14ac:dyDescent="0.2">
      <c r="F988" s="118"/>
      <c r="H988" s="93"/>
      <c r="I988" s="97"/>
    </row>
    <row r="989" spans="6:9" ht="14.25" customHeight="1" x14ac:dyDescent="0.2">
      <c r="F989" s="118"/>
      <c r="H989" s="93"/>
      <c r="I989" s="97"/>
    </row>
    <row r="990" spans="6:9" ht="14.25" customHeight="1" x14ac:dyDescent="0.2">
      <c r="F990" s="118"/>
      <c r="H990" s="93"/>
      <c r="I990" s="97"/>
    </row>
    <row r="991" spans="6:9" ht="14.25" customHeight="1" x14ac:dyDescent="0.2">
      <c r="F991" s="118"/>
      <c r="H991" s="93"/>
      <c r="I991" s="97"/>
    </row>
    <row r="992" spans="6:9" ht="14.25" customHeight="1" x14ac:dyDescent="0.2">
      <c r="F992" s="118"/>
      <c r="H992" s="93"/>
      <c r="I992" s="97"/>
    </row>
    <row r="993" spans="6:9" ht="14.25" customHeight="1" x14ac:dyDescent="0.2">
      <c r="F993" s="118"/>
      <c r="H993" s="93"/>
      <c r="I993" s="97"/>
    </row>
    <row r="994" spans="6:9" ht="14.25" customHeight="1" x14ac:dyDescent="0.2">
      <c r="F994" s="118"/>
      <c r="H994" s="93"/>
      <c r="I994" s="97"/>
    </row>
    <row r="995" spans="6:9" ht="14.25" customHeight="1" x14ac:dyDescent="0.2">
      <c r="F995" s="118"/>
      <c r="H995" s="93"/>
      <c r="I995" s="97"/>
    </row>
    <row r="996" spans="6:9" ht="14.25" customHeight="1" x14ac:dyDescent="0.2">
      <c r="F996" s="118"/>
      <c r="H996" s="93"/>
      <c r="I996" s="97"/>
    </row>
    <row r="997" spans="6:9" ht="14.25" customHeight="1" x14ac:dyDescent="0.2">
      <c r="F997" s="118"/>
      <c r="H997" s="93"/>
      <c r="I997" s="97"/>
    </row>
    <row r="998" spans="6:9" ht="14.25" customHeight="1" x14ac:dyDescent="0.2">
      <c r="F998" s="118"/>
      <c r="H998" s="93"/>
      <c r="I998" s="97"/>
    </row>
    <row r="999" spans="6:9" ht="14.25" customHeight="1" x14ac:dyDescent="0.2">
      <c r="F999" s="118"/>
      <c r="H999" s="93"/>
      <c r="I999" s="97"/>
    </row>
    <row r="1000" spans="6:9" ht="14.25" customHeight="1" x14ac:dyDescent="0.2">
      <c r="F1000" s="118"/>
      <c r="H1000" s="93"/>
      <c r="I1000" s="97"/>
    </row>
    <row r="1001" spans="6:9" ht="14.25" customHeight="1" x14ac:dyDescent="0.2">
      <c r="F1001" s="118"/>
      <c r="H1001" s="93"/>
      <c r="I1001" s="97"/>
    </row>
    <row r="1002" spans="6:9" ht="14.25" customHeight="1" x14ac:dyDescent="0.2">
      <c r="F1002" s="118"/>
      <c r="H1002" s="93"/>
      <c r="I1002" s="97"/>
    </row>
    <row r="1003" spans="6:9" ht="14.25" customHeight="1" x14ac:dyDescent="0.2">
      <c r="F1003" s="118"/>
      <c r="H1003" s="93"/>
      <c r="I1003" s="97"/>
    </row>
    <row r="1004" spans="6:9" ht="14.25" customHeight="1" x14ac:dyDescent="0.2">
      <c r="F1004" s="118"/>
      <c r="H1004" s="93"/>
      <c r="I1004" s="97"/>
    </row>
    <row r="1005" spans="6:9" ht="14.25" customHeight="1" x14ac:dyDescent="0.2">
      <c r="F1005" s="118"/>
      <c r="H1005" s="93"/>
      <c r="I1005" s="97"/>
    </row>
    <row r="1006" spans="6:9" ht="14.25" customHeight="1" x14ac:dyDescent="0.2">
      <c r="F1006" s="118"/>
      <c r="H1006" s="93"/>
      <c r="I1006" s="97"/>
    </row>
    <row r="1007" spans="6:9" ht="14.25" customHeight="1" x14ac:dyDescent="0.2">
      <c r="F1007" s="118"/>
      <c r="H1007" s="93"/>
      <c r="I1007" s="97"/>
    </row>
    <row r="1008" spans="6:9" ht="14.25" customHeight="1" x14ac:dyDescent="0.2">
      <c r="F1008" s="118"/>
      <c r="H1008" s="93"/>
      <c r="I1008" s="97"/>
    </row>
    <row r="1009" spans="6:9" ht="14.25" customHeight="1" x14ac:dyDescent="0.2">
      <c r="F1009" s="118"/>
      <c r="H1009" s="93"/>
      <c r="I1009" s="97"/>
    </row>
    <row r="1010" spans="6:9" ht="14.25" customHeight="1" x14ac:dyDescent="0.2">
      <c r="F1010" s="118"/>
      <c r="H1010" s="93"/>
      <c r="I1010" s="97"/>
    </row>
    <row r="1011" spans="6:9" ht="14.25" customHeight="1" x14ac:dyDescent="0.2">
      <c r="F1011" s="118"/>
      <c r="H1011" s="93"/>
      <c r="I1011" s="97"/>
    </row>
    <row r="1012" spans="6:9" ht="14.25" customHeight="1" x14ac:dyDescent="0.2">
      <c r="F1012" s="118"/>
      <c r="H1012" s="93"/>
      <c r="I1012" s="97"/>
    </row>
    <row r="1013" spans="6:9" ht="14.25" customHeight="1" x14ac:dyDescent="0.2">
      <c r="F1013" s="118"/>
      <c r="H1013" s="93"/>
      <c r="I1013" s="97"/>
    </row>
    <row r="1014" spans="6:9" ht="14.25" customHeight="1" x14ac:dyDescent="0.2">
      <c r="F1014" s="118"/>
      <c r="H1014" s="93"/>
      <c r="I1014" s="97"/>
    </row>
    <row r="1015" spans="6:9" ht="14.25" customHeight="1" x14ac:dyDescent="0.2">
      <c r="F1015" s="118"/>
      <c r="H1015" s="93"/>
      <c r="I1015" s="97"/>
    </row>
    <row r="1016" spans="6:9" ht="14.25" customHeight="1" x14ac:dyDescent="0.2">
      <c r="F1016" s="118"/>
      <c r="H1016" s="93"/>
      <c r="I1016" s="97"/>
    </row>
    <row r="1017" spans="6:9" ht="14.25" customHeight="1" x14ac:dyDescent="0.2">
      <c r="F1017" s="118"/>
      <c r="H1017" s="93"/>
      <c r="I1017" s="97"/>
    </row>
    <row r="1018" spans="6:9" ht="14.25" customHeight="1" x14ac:dyDescent="0.2">
      <c r="F1018" s="118"/>
      <c r="H1018" s="93"/>
      <c r="I1018" s="97"/>
    </row>
    <row r="1019" spans="6:9" ht="14.25" customHeight="1" x14ac:dyDescent="0.2">
      <c r="F1019" s="118"/>
      <c r="H1019" s="93"/>
      <c r="I1019" s="97"/>
    </row>
    <row r="1020" spans="6:9" ht="14.25" customHeight="1" x14ac:dyDescent="0.2">
      <c r="F1020" s="118"/>
      <c r="H1020" s="93"/>
      <c r="I1020" s="97"/>
    </row>
    <row r="1021" spans="6:9" ht="14.25" customHeight="1" x14ac:dyDescent="0.2">
      <c r="F1021" s="118"/>
      <c r="H1021" s="93"/>
      <c r="I1021" s="97"/>
    </row>
    <row r="1022" spans="6:9" ht="14.25" customHeight="1" x14ac:dyDescent="0.2">
      <c r="F1022" s="118"/>
      <c r="H1022" s="93"/>
      <c r="I1022" s="97"/>
    </row>
    <row r="1023" spans="6:9" ht="14.25" customHeight="1" x14ac:dyDescent="0.2">
      <c r="F1023" s="118"/>
      <c r="H1023" s="93"/>
      <c r="I1023" s="97"/>
    </row>
    <row r="1024" spans="6:9" ht="14.25" customHeight="1" x14ac:dyDescent="0.2">
      <c r="F1024" s="118"/>
      <c r="H1024" s="93"/>
      <c r="I1024" s="97"/>
    </row>
    <row r="1025" spans="6:9" ht="14.25" customHeight="1" x14ac:dyDescent="0.2">
      <c r="F1025" s="118"/>
      <c r="H1025" s="93"/>
      <c r="I1025" s="97"/>
    </row>
    <row r="1026" spans="6:9" ht="14.25" customHeight="1" x14ac:dyDescent="0.2">
      <c r="F1026" s="118"/>
      <c r="H1026" s="93"/>
      <c r="I1026" s="97"/>
    </row>
    <row r="1027" spans="6:9" ht="14.25" customHeight="1" x14ac:dyDescent="0.2">
      <c r="F1027" s="118"/>
      <c r="H1027" s="93"/>
      <c r="I1027" s="97"/>
    </row>
    <row r="1028" spans="6:9" ht="14.25" customHeight="1" x14ac:dyDescent="0.2">
      <c r="F1028" s="118"/>
      <c r="H1028" s="93"/>
      <c r="I1028" s="97"/>
    </row>
    <row r="1029" spans="6:9" ht="14.25" customHeight="1" x14ac:dyDescent="0.2">
      <c r="F1029" s="118"/>
      <c r="H1029" s="93"/>
      <c r="I1029" s="97"/>
    </row>
    <row r="1030" spans="6:9" ht="14.25" customHeight="1" x14ac:dyDescent="0.2">
      <c r="F1030" s="118"/>
      <c r="H1030" s="93"/>
      <c r="I1030" s="97"/>
    </row>
    <row r="1031" spans="6:9" ht="14.25" customHeight="1" x14ac:dyDescent="0.2">
      <c r="F1031" s="118"/>
      <c r="H1031" s="93"/>
      <c r="I1031" s="97"/>
    </row>
    <row r="1032" spans="6:9" ht="14.25" customHeight="1" x14ac:dyDescent="0.2">
      <c r="F1032" s="118"/>
      <c r="H1032" s="93"/>
      <c r="I1032" s="97"/>
    </row>
    <row r="1033" spans="6:9" ht="14.25" customHeight="1" x14ac:dyDescent="0.2">
      <c r="F1033" s="118"/>
      <c r="H1033" s="93"/>
      <c r="I1033" s="97"/>
    </row>
    <row r="1034" spans="6:9" ht="14.25" customHeight="1" x14ac:dyDescent="0.2">
      <c r="F1034" s="118"/>
      <c r="H1034" s="93"/>
      <c r="I1034" s="97"/>
    </row>
    <row r="1035" spans="6:9" ht="14.25" customHeight="1" x14ac:dyDescent="0.2">
      <c r="F1035" s="118"/>
      <c r="H1035" s="93"/>
      <c r="I1035" s="97"/>
    </row>
    <row r="1036" spans="6:9" ht="14.25" customHeight="1" x14ac:dyDescent="0.2">
      <c r="F1036" s="118"/>
      <c r="H1036" s="93"/>
      <c r="I1036" s="97"/>
    </row>
    <row r="1037" spans="6:9" ht="14.25" customHeight="1" x14ac:dyDescent="0.2">
      <c r="F1037" s="118"/>
      <c r="H1037" s="93"/>
      <c r="I1037" s="97"/>
    </row>
    <row r="1038" spans="6:9" ht="14.25" customHeight="1" x14ac:dyDescent="0.2">
      <c r="F1038" s="118"/>
      <c r="H1038" s="93"/>
      <c r="I1038" s="97"/>
    </row>
    <row r="1039" spans="6:9" ht="14.25" customHeight="1" x14ac:dyDescent="0.2">
      <c r="F1039" s="118"/>
      <c r="H1039" s="93"/>
      <c r="I1039" s="97"/>
    </row>
    <row r="1040" spans="6:9" ht="14.25" customHeight="1" x14ac:dyDescent="0.2">
      <c r="F1040" s="118"/>
      <c r="H1040" s="93"/>
      <c r="I1040" s="97"/>
    </row>
    <row r="1041" spans="6:9" ht="14.25" customHeight="1" x14ac:dyDescent="0.2">
      <c r="F1041" s="118"/>
      <c r="H1041" s="93"/>
      <c r="I1041" s="97"/>
    </row>
    <row r="1042" spans="6:9" ht="14.25" customHeight="1" x14ac:dyDescent="0.2">
      <c r="F1042" s="118"/>
      <c r="H1042" s="93"/>
      <c r="I1042" s="97"/>
    </row>
    <row r="1043" spans="6:9" ht="14.25" customHeight="1" x14ac:dyDescent="0.2">
      <c r="F1043" s="118"/>
      <c r="H1043" s="93"/>
      <c r="I1043" s="97"/>
    </row>
    <row r="1044" spans="6:9" ht="14.25" customHeight="1" x14ac:dyDescent="0.2">
      <c r="F1044" s="118"/>
      <c r="H1044" s="93"/>
      <c r="I1044" s="97"/>
    </row>
    <row r="1045" spans="6:9" ht="14.25" customHeight="1" x14ac:dyDescent="0.2">
      <c r="F1045" s="118"/>
      <c r="H1045" s="93"/>
      <c r="I1045" s="97"/>
    </row>
    <row r="1046" spans="6:9" ht="14.25" customHeight="1" x14ac:dyDescent="0.2">
      <c r="F1046" s="118"/>
      <c r="H1046" s="93"/>
      <c r="I1046" s="97"/>
    </row>
    <row r="1047" spans="6:9" ht="14.25" customHeight="1" x14ac:dyDescent="0.2">
      <c r="F1047" s="118"/>
      <c r="H1047" s="93"/>
      <c r="I1047" s="97"/>
    </row>
    <row r="1048" spans="6:9" ht="14.25" customHeight="1" x14ac:dyDescent="0.2">
      <c r="F1048" s="118"/>
      <c r="H1048" s="93"/>
      <c r="I1048" s="97"/>
    </row>
    <row r="1049" spans="6:9" ht="14.25" customHeight="1" x14ac:dyDescent="0.2">
      <c r="F1049" s="118"/>
      <c r="H1049" s="93"/>
      <c r="I1049" s="97"/>
    </row>
    <row r="1050" spans="6:9" ht="14.25" customHeight="1" x14ac:dyDescent="0.2">
      <c r="F1050" s="118"/>
      <c r="H1050" s="93"/>
      <c r="I1050" s="97"/>
    </row>
    <row r="1051" spans="6:9" ht="14.25" customHeight="1" x14ac:dyDescent="0.2">
      <c r="F1051" s="118"/>
      <c r="H1051" s="93"/>
      <c r="I1051" s="97"/>
    </row>
    <row r="1052" spans="6:9" ht="14.25" customHeight="1" x14ac:dyDescent="0.2">
      <c r="F1052" s="118"/>
      <c r="H1052" s="93"/>
      <c r="I1052" s="97"/>
    </row>
    <row r="1053" spans="6:9" ht="14.25" customHeight="1" x14ac:dyDescent="0.2">
      <c r="F1053" s="118"/>
      <c r="H1053" s="93"/>
      <c r="I1053" s="97"/>
    </row>
    <row r="1054" spans="6:9" ht="14.25" customHeight="1" x14ac:dyDescent="0.2">
      <c r="F1054" s="118"/>
      <c r="H1054" s="93"/>
      <c r="I1054" s="97"/>
    </row>
    <row r="1055" spans="6:9" ht="14.25" customHeight="1" x14ac:dyDescent="0.2">
      <c r="F1055" s="118"/>
      <c r="H1055" s="93"/>
      <c r="I1055" s="97"/>
    </row>
    <row r="1056" spans="6:9" ht="14.25" customHeight="1" x14ac:dyDescent="0.2">
      <c r="F1056" s="118"/>
      <c r="H1056" s="93"/>
      <c r="I1056" s="97"/>
    </row>
    <row r="1057" spans="6:9" ht="14.25" customHeight="1" x14ac:dyDescent="0.2">
      <c r="F1057" s="118"/>
      <c r="H1057" s="93"/>
      <c r="I1057" s="97"/>
    </row>
    <row r="1058" spans="6:9" ht="14.25" customHeight="1" x14ac:dyDescent="0.2">
      <c r="F1058" s="118"/>
      <c r="H1058" s="93"/>
      <c r="I1058" s="97"/>
    </row>
    <row r="1059" spans="6:9" ht="14.25" customHeight="1" x14ac:dyDescent="0.2">
      <c r="F1059" s="118"/>
      <c r="H1059" s="93"/>
      <c r="I1059" s="97"/>
    </row>
    <row r="1060" spans="6:9" ht="14.25" customHeight="1" x14ac:dyDescent="0.2">
      <c r="F1060" s="118"/>
      <c r="H1060" s="93"/>
      <c r="I1060" s="97"/>
    </row>
    <row r="1061" spans="6:9" ht="14.25" customHeight="1" x14ac:dyDescent="0.2">
      <c r="F1061" s="118"/>
      <c r="H1061" s="93"/>
      <c r="I1061" s="97"/>
    </row>
    <row r="1062" spans="6:9" ht="14.25" customHeight="1" x14ac:dyDescent="0.2">
      <c r="F1062" s="118"/>
      <c r="H1062" s="93"/>
      <c r="I1062" s="97"/>
    </row>
    <row r="1063" spans="6:9" ht="14.25" customHeight="1" x14ac:dyDescent="0.2">
      <c r="F1063" s="118"/>
      <c r="H1063" s="93"/>
      <c r="I1063" s="97"/>
    </row>
    <row r="1064" spans="6:9" ht="14.25" customHeight="1" x14ac:dyDescent="0.2">
      <c r="F1064" s="118"/>
      <c r="H1064" s="93"/>
      <c r="I1064" s="97"/>
    </row>
    <row r="1065" spans="6:9" ht="14.25" customHeight="1" x14ac:dyDescent="0.2">
      <c r="F1065" s="118"/>
      <c r="H1065" s="93"/>
      <c r="I1065" s="97"/>
    </row>
    <row r="1066" spans="6:9" ht="14.25" customHeight="1" x14ac:dyDescent="0.2">
      <c r="F1066" s="118"/>
      <c r="H1066" s="93"/>
      <c r="I1066" s="97"/>
    </row>
    <row r="1067" spans="6:9" ht="14.25" customHeight="1" x14ac:dyDescent="0.2">
      <c r="F1067" s="118"/>
      <c r="H1067" s="93"/>
      <c r="I1067" s="97"/>
    </row>
    <row r="1068" spans="6:9" ht="14.25" customHeight="1" x14ac:dyDescent="0.2">
      <c r="F1068" s="118"/>
      <c r="H1068" s="93"/>
      <c r="I1068" s="97"/>
    </row>
    <row r="1069" spans="6:9" ht="14.25" customHeight="1" x14ac:dyDescent="0.2">
      <c r="F1069" s="118"/>
      <c r="H1069" s="93"/>
      <c r="I1069" s="97"/>
    </row>
    <row r="1070" spans="6:9" ht="14.25" customHeight="1" x14ac:dyDescent="0.2">
      <c r="F1070" s="118"/>
      <c r="H1070" s="93"/>
      <c r="I1070" s="97"/>
    </row>
    <row r="1071" spans="6:9" ht="14.25" customHeight="1" x14ac:dyDescent="0.2">
      <c r="F1071" s="118"/>
      <c r="H1071" s="93"/>
      <c r="I1071" s="97"/>
    </row>
    <row r="1072" spans="6:9" ht="14.25" customHeight="1" x14ac:dyDescent="0.2">
      <c r="F1072" s="118"/>
      <c r="H1072" s="93"/>
      <c r="I1072" s="97"/>
    </row>
    <row r="1073" spans="6:9" ht="14.25" customHeight="1" x14ac:dyDescent="0.2">
      <c r="F1073" s="118"/>
      <c r="H1073" s="93"/>
      <c r="I1073" s="97"/>
    </row>
    <row r="1074" spans="6:9" ht="14.25" customHeight="1" x14ac:dyDescent="0.2">
      <c r="F1074" s="118"/>
      <c r="H1074" s="93"/>
      <c r="I1074" s="97"/>
    </row>
    <row r="1075" spans="6:9" ht="14.25" customHeight="1" x14ac:dyDescent="0.2">
      <c r="F1075" s="118"/>
      <c r="H1075" s="93"/>
      <c r="I1075" s="97"/>
    </row>
    <row r="1076" spans="6:9" ht="14.25" customHeight="1" x14ac:dyDescent="0.2">
      <c r="F1076" s="118"/>
      <c r="H1076" s="93"/>
      <c r="I1076" s="97"/>
    </row>
    <row r="1077" spans="6:9" ht="14.25" customHeight="1" x14ac:dyDescent="0.2">
      <c r="F1077" s="118"/>
      <c r="H1077" s="93"/>
      <c r="I1077" s="97"/>
    </row>
    <row r="1078" spans="6:9" ht="14.25" customHeight="1" x14ac:dyDescent="0.2">
      <c r="F1078" s="118"/>
      <c r="H1078" s="93"/>
      <c r="I1078" s="97"/>
    </row>
    <row r="1079" spans="6:9" ht="14.25" customHeight="1" x14ac:dyDescent="0.2">
      <c r="F1079" s="118"/>
      <c r="H1079" s="93"/>
      <c r="I1079" s="97"/>
    </row>
    <row r="1080" spans="6:9" ht="14.25" customHeight="1" x14ac:dyDescent="0.2">
      <c r="F1080" s="118"/>
      <c r="H1080" s="93"/>
      <c r="I1080" s="97"/>
    </row>
    <row r="1081" spans="6:9" ht="14.25" customHeight="1" x14ac:dyDescent="0.2">
      <c r="F1081" s="118"/>
      <c r="H1081" s="93"/>
      <c r="I1081" s="97"/>
    </row>
    <row r="1082" spans="6:9" ht="14.25" customHeight="1" x14ac:dyDescent="0.2">
      <c r="F1082" s="118"/>
      <c r="H1082" s="93"/>
      <c r="I1082" s="97"/>
    </row>
    <row r="1083" spans="6:9" ht="14.25" customHeight="1" x14ac:dyDescent="0.2">
      <c r="F1083" s="118"/>
      <c r="H1083" s="93"/>
      <c r="I1083" s="97"/>
    </row>
    <row r="1084" spans="6:9" ht="14.25" customHeight="1" x14ac:dyDescent="0.2">
      <c r="F1084" s="118"/>
      <c r="H1084" s="93"/>
      <c r="I1084" s="97"/>
    </row>
    <row r="1085" spans="6:9" ht="14.25" customHeight="1" x14ac:dyDescent="0.2">
      <c r="F1085" s="118"/>
      <c r="H1085" s="93"/>
      <c r="I1085" s="97"/>
    </row>
    <row r="1086" spans="6:9" ht="14.25" customHeight="1" x14ac:dyDescent="0.2">
      <c r="F1086" s="118"/>
      <c r="H1086" s="93"/>
      <c r="I1086" s="97"/>
    </row>
    <row r="1087" spans="6:9" ht="14.25" customHeight="1" x14ac:dyDescent="0.2">
      <c r="F1087" s="118"/>
      <c r="H1087" s="93"/>
      <c r="I1087" s="97"/>
    </row>
    <row r="1088" spans="6:9" ht="14.25" customHeight="1" x14ac:dyDescent="0.2">
      <c r="F1088" s="118"/>
      <c r="H1088" s="93"/>
      <c r="I1088" s="97"/>
    </row>
    <row r="1089" spans="6:9" ht="14.25" customHeight="1" x14ac:dyDescent="0.2">
      <c r="F1089" s="118"/>
      <c r="H1089" s="93"/>
      <c r="I1089" s="97"/>
    </row>
    <row r="1090" spans="6:9" ht="14.25" customHeight="1" x14ac:dyDescent="0.2">
      <c r="F1090" s="118"/>
      <c r="H1090" s="93"/>
      <c r="I1090" s="97"/>
    </row>
    <row r="1091" spans="6:9" ht="14.25" customHeight="1" x14ac:dyDescent="0.2">
      <c r="F1091" s="118"/>
      <c r="H1091" s="93"/>
      <c r="I1091" s="97"/>
    </row>
    <row r="1092" spans="6:9" ht="14.25" customHeight="1" x14ac:dyDescent="0.2">
      <c r="F1092" s="118"/>
      <c r="H1092" s="93"/>
      <c r="I1092" s="97"/>
    </row>
    <row r="1093" spans="6:9" ht="14.25" customHeight="1" x14ac:dyDescent="0.2">
      <c r="F1093" s="118"/>
      <c r="H1093" s="93"/>
      <c r="I1093" s="97"/>
    </row>
    <row r="1094" spans="6:9" ht="14.25" customHeight="1" x14ac:dyDescent="0.2">
      <c r="F1094" s="118"/>
      <c r="H1094" s="93"/>
      <c r="I1094" s="97"/>
    </row>
    <row r="1095" spans="6:9" ht="14.25" customHeight="1" x14ac:dyDescent="0.2">
      <c r="F1095" s="118"/>
      <c r="H1095" s="93"/>
      <c r="I1095" s="97"/>
    </row>
    <row r="1096" spans="6:9" ht="14.25" customHeight="1" x14ac:dyDescent="0.2">
      <c r="F1096" s="118"/>
      <c r="H1096" s="93"/>
      <c r="I1096" s="97"/>
    </row>
    <row r="1097" spans="6:9" ht="14.25" customHeight="1" x14ac:dyDescent="0.2">
      <c r="F1097" s="118"/>
      <c r="H1097" s="93"/>
      <c r="I1097" s="97"/>
    </row>
    <row r="1098" spans="6:9" ht="14.25" customHeight="1" x14ac:dyDescent="0.2">
      <c r="F1098" s="118"/>
      <c r="H1098" s="93"/>
      <c r="I1098" s="97"/>
    </row>
    <row r="1099" spans="6:9" ht="14.25" customHeight="1" x14ac:dyDescent="0.2">
      <c r="F1099" s="118"/>
      <c r="H1099" s="93"/>
      <c r="I1099" s="97"/>
    </row>
    <row r="1100" spans="6:9" ht="14.25" customHeight="1" x14ac:dyDescent="0.2">
      <c r="F1100" s="118"/>
      <c r="H1100" s="93"/>
      <c r="I1100" s="97"/>
    </row>
    <row r="1101" spans="6:9" ht="14.25" customHeight="1" x14ac:dyDescent="0.2">
      <c r="F1101" s="118"/>
      <c r="H1101" s="93"/>
      <c r="I1101" s="97"/>
    </row>
    <row r="1102" spans="6:9" ht="14.25" customHeight="1" x14ac:dyDescent="0.2">
      <c r="F1102" s="118"/>
      <c r="H1102" s="93"/>
      <c r="I1102" s="97"/>
    </row>
    <row r="1103" spans="6:9" ht="14.25" customHeight="1" x14ac:dyDescent="0.2">
      <c r="F1103" s="118"/>
      <c r="H1103" s="93"/>
      <c r="I1103" s="97"/>
    </row>
    <row r="1104" spans="6:9" ht="14.25" customHeight="1" x14ac:dyDescent="0.2">
      <c r="F1104" s="118"/>
      <c r="H1104" s="93"/>
      <c r="I1104" s="97"/>
    </row>
    <row r="1105" spans="6:9" ht="14.25" customHeight="1" x14ac:dyDescent="0.2">
      <c r="F1105" s="118"/>
      <c r="H1105" s="93"/>
      <c r="I1105" s="97"/>
    </row>
    <row r="1106" spans="6:9" ht="14.25" customHeight="1" x14ac:dyDescent="0.2">
      <c r="F1106" s="118"/>
      <c r="H1106" s="93"/>
      <c r="I1106" s="97"/>
    </row>
    <row r="1107" spans="6:9" ht="14.25" customHeight="1" x14ac:dyDescent="0.2">
      <c r="F1107" s="118"/>
      <c r="H1107" s="93"/>
      <c r="I1107" s="97"/>
    </row>
    <row r="1108" spans="6:9" ht="14.25" customHeight="1" x14ac:dyDescent="0.2">
      <c r="F1108" s="118"/>
      <c r="H1108" s="93"/>
      <c r="I1108" s="97"/>
    </row>
    <row r="1109" spans="6:9" ht="14.25" customHeight="1" x14ac:dyDescent="0.2">
      <c r="F1109" s="118"/>
      <c r="H1109" s="93"/>
      <c r="I1109" s="97"/>
    </row>
    <row r="1110" spans="6:9" ht="14.25" customHeight="1" x14ac:dyDescent="0.2">
      <c r="F1110" s="118"/>
      <c r="H1110" s="93"/>
      <c r="I1110" s="97"/>
    </row>
    <row r="1111" spans="6:9" ht="14.25" customHeight="1" x14ac:dyDescent="0.2">
      <c r="F1111" s="118"/>
      <c r="H1111" s="93"/>
      <c r="I1111" s="97"/>
    </row>
    <row r="1112" spans="6:9" ht="14.25" customHeight="1" x14ac:dyDescent="0.2">
      <c r="F1112" s="118"/>
      <c r="H1112" s="93"/>
      <c r="I1112" s="97"/>
    </row>
    <row r="1113" spans="6:9" ht="14.25" customHeight="1" x14ac:dyDescent="0.2">
      <c r="F1113" s="118"/>
      <c r="H1113" s="93"/>
      <c r="I1113" s="97"/>
    </row>
    <row r="1114" spans="6:9" ht="14.25" customHeight="1" x14ac:dyDescent="0.2">
      <c r="F1114" s="118"/>
      <c r="H1114" s="93"/>
      <c r="I1114" s="97"/>
    </row>
    <row r="1115" spans="6:9" ht="14.25" customHeight="1" x14ac:dyDescent="0.2">
      <c r="F1115" s="118"/>
      <c r="H1115" s="93"/>
      <c r="I1115" s="97"/>
    </row>
    <row r="1116" spans="6:9" ht="14.25" customHeight="1" x14ac:dyDescent="0.2">
      <c r="F1116" s="118"/>
      <c r="H1116" s="93"/>
      <c r="I1116" s="97"/>
    </row>
    <row r="1117" spans="6:9" ht="14.25" customHeight="1" x14ac:dyDescent="0.2">
      <c r="F1117" s="118"/>
      <c r="H1117" s="93"/>
      <c r="I1117" s="97"/>
    </row>
    <row r="1118" spans="6:9" ht="14.25" customHeight="1" x14ac:dyDescent="0.2">
      <c r="F1118" s="118"/>
      <c r="H1118" s="93"/>
      <c r="I1118" s="97"/>
    </row>
    <row r="1119" spans="6:9" ht="14.25" customHeight="1" x14ac:dyDescent="0.2">
      <c r="F1119" s="118"/>
      <c r="H1119" s="93"/>
      <c r="I1119" s="97"/>
    </row>
    <row r="1120" spans="6:9" ht="14.25" customHeight="1" x14ac:dyDescent="0.2">
      <c r="F1120" s="118"/>
      <c r="H1120" s="93"/>
      <c r="I1120" s="97"/>
    </row>
    <row r="1121" spans="6:9" ht="14.25" customHeight="1" x14ac:dyDescent="0.2">
      <c r="F1121" s="118"/>
      <c r="H1121" s="93"/>
      <c r="I1121" s="97"/>
    </row>
    <row r="1122" spans="6:9" ht="14.25" customHeight="1" x14ac:dyDescent="0.2">
      <c r="F1122" s="118"/>
      <c r="H1122" s="93"/>
      <c r="I1122" s="97"/>
    </row>
    <row r="1123" spans="6:9" ht="14.25" customHeight="1" x14ac:dyDescent="0.2">
      <c r="F1123" s="118"/>
      <c r="H1123" s="93"/>
      <c r="I1123" s="97"/>
    </row>
    <row r="1124" spans="6:9" ht="14.25" customHeight="1" x14ac:dyDescent="0.2">
      <c r="F1124" s="118"/>
      <c r="H1124" s="93"/>
      <c r="I1124" s="97"/>
    </row>
    <row r="1125" spans="6:9" ht="14.25" customHeight="1" x14ac:dyDescent="0.2">
      <c r="F1125" s="118"/>
      <c r="H1125" s="93"/>
      <c r="I1125" s="97"/>
    </row>
    <row r="1126" spans="6:9" ht="14.25" customHeight="1" x14ac:dyDescent="0.2">
      <c r="F1126" s="118"/>
      <c r="H1126" s="93"/>
      <c r="I1126" s="97"/>
    </row>
    <row r="1127" spans="6:9" ht="14.25" customHeight="1" x14ac:dyDescent="0.2">
      <c r="F1127" s="118"/>
      <c r="H1127" s="93"/>
      <c r="I1127" s="97"/>
    </row>
    <row r="1128" spans="6:9" ht="14.25" customHeight="1" x14ac:dyDescent="0.2">
      <c r="F1128" s="118"/>
      <c r="H1128" s="93"/>
      <c r="I1128" s="97"/>
    </row>
    <row r="1129" spans="6:9" ht="14.25" customHeight="1" x14ac:dyDescent="0.2">
      <c r="F1129" s="118"/>
      <c r="H1129" s="93"/>
      <c r="I1129" s="97"/>
    </row>
    <row r="1130" spans="6:9" ht="14.25" customHeight="1" x14ac:dyDescent="0.2">
      <c r="F1130" s="118"/>
      <c r="H1130" s="93"/>
      <c r="I1130" s="97"/>
    </row>
    <row r="1131" spans="6:9" ht="14.25" customHeight="1" x14ac:dyDescent="0.2">
      <c r="F1131" s="118"/>
      <c r="H1131" s="93"/>
      <c r="I1131" s="97"/>
    </row>
    <row r="1132" spans="6:9" ht="14.25" customHeight="1" x14ac:dyDescent="0.2">
      <c r="F1132" s="118"/>
      <c r="H1132" s="93"/>
      <c r="I1132" s="97"/>
    </row>
    <row r="1133" spans="6:9" ht="14.25" customHeight="1" x14ac:dyDescent="0.2">
      <c r="F1133" s="118"/>
      <c r="H1133" s="93"/>
      <c r="I1133" s="97"/>
    </row>
    <row r="1134" spans="6:9" ht="14.25" customHeight="1" x14ac:dyDescent="0.2">
      <c r="F1134" s="118"/>
      <c r="H1134" s="93"/>
      <c r="I1134" s="97"/>
    </row>
    <row r="1135" spans="6:9" ht="14.25" customHeight="1" x14ac:dyDescent="0.2">
      <c r="F1135" s="118"/>
      <c r="H1135" s="93"/>
      <c r="I1135" s="97"/>
    </row>
    <row r="1136" spans="6:9" ht="14.25" customHeight="1" x14ac:dyDescent="0.2">
      <c r="F1136" s="118"/>
      <c r="H1136" s="93"/>
      <c r="I1136" s="97"/>
    </row>
    <row r="1137" spans="6:9" ht="14.25" customHeight="1" x14ac:dyDescent="0.2">
      <c r="F1137" s="118"/>
      <c r="H1137" s="93"/>
      <c r="I1137" s="97"/>
    </row>
    <row r="1138" spans="6:9" ht="14.25" customHeight="1" x14ac:dyDescent="0.2">
      <c r="F1138" s="118"/>
      <c r="H1138" s="93"/>
      <c r="I1138" s="97"/>
    </row>
    <row r="1139" spans="6:9" ht="14.25" customHeight="1" x14ac:dyDescent="0.2">
      <c r="F1139" s="118"/>
      <c r="H1139" s="93"/>
      <c r="I1139" s="97"/>
    </row>
    <row r="1140" spans="6:9" ht="14.25" customHeight="1" x14ac:dyDescent="0.2">
      <c r="F1140" s="118"/>
      <c r="H1140" s="93"/>
      <c r="I1140" s="97"/>
    </row>
    <row r="1141" spans="6:9" ht="14.25" customHeight="1" x14ac:dyDescent="0.2">
      <c r="F1141" s="118"/>
      <c r="H1141" s="93"/>
      <c r="I1141" s="97"/>
    </row>
    <row r="1142" spans="6:9" ht="14.25" customHeight="1" x14ac:dyDescent="0.2">
      <c r="F1142" s="118"/>
      <c r="H1142" s="93"/>
      <c r="I1142" s="97"/>
    </row>
    <row r="1143" spans="6:9" ht="14.25" customHeight="1" x14ac:dyDescent="0.2">
      <c r="F1143" s="118"/>
      <c r="H1143" s="93"/>
      <c r="I1143" s="97"/>
    </row>
    <row r="1144" spans="6:9" ht="14.25" customHeight="1" x14ac:dyDescent="0.2">
      <c r="F1144" s="118"/>
      <c r="H1144" s="93"/>
      <c r="I1144" s="97"/>
    </row>
    <row r="1145" spans="6:9" ht="14.25" customHeight="1" x14ac:dyDescent="0.2">
      <c r="F1145" s="118"/>
      <c r="H1145" s="93"/>
      <c r="I1145" s="97"/>
    </row>
    <row r="1146" spans="6:9" ht="14.25" customHeight="1" x14ac:dyDescent="0.2">
      <c r="F1146" s="118"/>
      <c r="H1146" s="93"/>
      <c r="I1146" s="97"/>
    </row>
    <row r="1147" spans="6:9" ht="14.25" customHeight="1" x14ac:dyDescent="0.2">
      <c r="F1147" s="118"/>
      <c r="H1147" s="93"/>
      <c r="I1147" s="97"/>
    </row>
    <row r="1148" spans="6:9" ht="14.25" customHeight="1" x14ac:dyDescent="0.2">
      <c r="F1148" s="118"/>
      <c r="H1148" s="93"/>
      <c r="I1148" s="97"/>
    </row>
    <row r="1149" spans="6:9" ht="14.25" customHeight="1" x14ac:dyDescent="0.2">
      <c r="F1149" s="118"/>
      <c r="H1149" s="93"/>
      <c r="I1149" s="97"/>
    </row>
    <row r="1150" spans="6:9" ht="14.25" customHeight="1" x14ac:dyDescent="0.2">
      <c r="F1150" s="118"/>
      <c r="H1150" s="93"/>
      <c r="I1150" s="97"/>
    </row>
    <row r="1151" spans="6:9" ht="14.25" customHeight="1" x14ac:dyDescent="0.2">
      <c r="F1151" s="118"/>
      <c r="H1151" s="93"/>
      <c r="I1151" s="97"/>
    </row>
    <row r="1152" spans="6:9" ht="14.25" customHeight="1" x14ac:dyDescent="0.2">
      <c r="F1152" s="118"/>
      <c r="H1152" s="93"/>
      <c r="I1152" s="97"/>
    </row>
    <row r="1153" spans="6:9" ht="14.25" customHeight="1" x14ac:dyDescent="0.2">
      <c r="F1153" s="118"/>
      <c r="H1153" s="93"/>
      <c r="I1153" s="97"/>
    </row>
    <row r="1154" spans="6:9" ht="14.25" customHeight="1" x14ac:dyDescent="0.2">
      <c r="F1154" s="118"/>
      <c r="H1154" s="93"/>
      <c r="I1154" s="97"/>
    </row>
    <row r="1155" spans="6:9" ht="14.25" customHeight="1" x14ac:dyDescent="0.2">
      <c r="F1155" s="118"/>
      <c r="H1155" s="93"/>
      <c r="I1155" s="97"/>
    </row>
    <row r="1156" spans="6:9" ht="14.25" customHeight="1" x14ac:dyDescent="0.2">
      <c r="F1156" s="118"/>
      <c r="H1156" s="93"/>
      <c r="I1156" s="97"/>
    </row>
    <row r="1157" spans="6:9" ht="14.25" customHeight="1" x14ac:dyDescent="0.2">
      <c r="F1157" s="118"/>
      <c r="H1157" s="93"/>
      <c r="I1157" s="97"/>
    </row>
    <row r="1158" spans="6:9" ht="14.25" customHeight="1" x14ac:dyDescent="0.2">
      <c r="F1158" s="118"/>
      <c r="H1158" s="93"/>
      <c r="I1158" s="97"/>
    </row>
    <row r="1159" spans="6:9" ht="14.25" customHeight="1" x14ac:dyDescent="0.2">
      <c r="F1159" s="118"/>
      <c r="H1159" s="93"/>
      <c r="I1159" s="97"/>
    </row>
    <row r="1160" spans="6:9" ht="14.25" customHeight="1" x14ac:dyDescent="0.2">
      <c r="F1160" s="118"/>
      <c r="H1160" s="93"/>
      <c r="I1160" s="97"/>
    </row>
    <row r="1161" spans="6:9" ht="14.25" customHeight="1" x14ac:dyDescent="0.2">
      <c r="F1161" s="118"/>
      <c r="H1161" s="93"/>
      <c r="I1161" s="97"/>
    </row>
    <row r="1162" spans="6:9" ht="14.25" customHeight="1" x14ac:dyDescent="0.2">
      <c r="F1162" s="118"/>
      <c r="H1162" s="93"/>
      <c r="I1162" s="97"/>
    </row>
    <row r="1163" spans="6:9" ht="14.25" customHeight="1" x14ac:dyDescent="0.2">
      <c r="F1163" s="118"/>
      <c r="H1163" s="93"/>
      <c r="I1163" s="97"/>
    </row>
    <row r="1164" spans="6:9" ht="14.25" customHeight="1" x14ac:dyDescent="0.2">
      <c r="F1164" s="118"/>
      <c r="H1164" s="93"/>
      <c r="I1164" s="97"/>
    </row>
    <row r="1165" spans="6:9" ht="14.25" customHeight="1" x14ac:dyDescent="0.2">
      <c r="F1165" s="118"/>
      <c r="H1165" s="93"/>
      <c r="I1165" s="97"/>
    </row>
    <row r="1166" spans="6:9" ht="14.25" customHeight="1" x14ac:dyDescent="0.2">
      <c r="F1166" s="118"/>
      <c r="H1166" s="93"/>
      <c r="I1166" s="97"/>
    </row>
    <row r="1167" spans="6:9" ht="14.25" customHeight="1" x14ac:dyDescent="0.2">
      <c r="F1167" s="118"/>
      <c r="H1167" s="93"/>
      <c r="I1167" s="97"/>
    </row>
    <row r="1168" spans="6:9" ht="14.25" customHeight="1" x14ac:dyDescent="0.2">
      <c r="F1168" s="118"/>
      <c r="H1168" s="93"/>
      <c r="I1168" s="97"/>
    </row>
    <row r="1169" spans="6:9" ht="14.25" customHeight="1" x14ac:dyDescent="0.2">
      <c r="F1169" s="118"/>
      <c r="H1169" s="93"/>
      <c r="I1169" s="97"/>
    </row>
    <row r="1170" spans="6:9" ht="14.25" customHeight="1" x14ac:dyDescent="0.2">
      <c r="F1170" s="118"/>
      <c r="H1170" s="93"/>
      <c r="I1170" s="97"/>
    </row>
    <row r="1171" spans="6:9" ht="14.25" customHeight="1" x14ac:dyDescent="0.2">
      <c r="F1171" s="118"/>
      <c r="H1171" s="93"/>
      <c r="I1171" s="97"/>
    </row>
    <row r="1172" spans="6:9" ht="14.25" customHeight="1" x14ac:dyDescent="0.2">
      <c r="F1172" s="118"/>
      <c r="H1172" s="93"/>
      <c r="I1172" s="97"/>
    </row>
    <row r="1173" spans="6:9" ht="14.25" customHeight="1" x14ac:dyDescent="0.2">
      <c r="F1173" s="118"/>
      <c r="H1173" s="93"/>
      <c r="I1173" s="97"/>
    </row>
    <row r="1174" spans="6:9" ht="14.25" customHeight="1" x14ac:dyDescent="0.2">
      <c r="F1174" s="118"/>
      <c r="H1174" s="93"/>
      <c r="I1174" s="97"/>
    </row>
    <row r="1175" spans="6:9" ht="14.25" customHeight="1" x14ac:dyDescent="0.2">
      <c r="F1175" s="118"/>
      <c r="H1175" s="93"/>
      <c r="I1175" s="97"/>
    </row>
    <row r="1176" spans="6:9" ht="14.25" customHeight="1" x14ac:dyDescent="0.2">
      <c r="F1176" s="118"/>
      <c r="H1176" s="93"/>
      <c r="I1176" s="97"/>
    </row>
    <row r="1177" spans="6:9" ht="14.25" customHeight="1" x14ac:dyDescent="0.2">
      <c r="F1177" s="118"/>
      <c r="H1177" s="93"/>
      <c r="I1177" s="97"/>
    </row>
  </sheetData>
  <hyperlinks>
    <hyperlink ref="E1" r:id="rId1" xr:uid="{00000000-0004-0000-0600-000000000000}"/>
  </hyperlinks>
  <pageMargins left="0.7" right="0.7" top="0.75" bottom="0.75" header="0" footer="0"/>
  <pageSetup orientation="portrait"/>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06666"/>
  </sheetPr>
  <dimension ref="A1:AB100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5.5" customWidth="1"/>
    <col min="2" max="3" width="4.1640625" customWidth="1"/>
    <col min="4" max="4" width="42.33203125" customWidth="1"/>
    <col min="5" max="5" width="20.5" customWidth="1"/>
    <col min="6" max="6" width="21.5" customWidth="1"/>
    <col min="7" max="7" width="8.6640625" customWidth="1"/>
    <col min="8" max="8" width="17" customWidth="1"/>
    <col min="9" max="9" width="5" customWidth="1"/>
    <col min="10" max="28" width="8.6640625" customWidth="1"/>
  </cols>
  <sheetData>
    <row r="1" spans="1:28" ht="14.25" customHeight="1" x14ac:dyDescent="0.2">
      <c r="A1" s="4" t="s">
        <v>0</v>
      </c>
      <c r="B1" s="5"/>
      <c r="C1" s="5"/>
      <c r="D1" s="5"/>
      <c r="E1" s="88" t="s">
        <v>691</v>
      </c>
      <c r="F1" s="89" t="s">
        <v>692</v>
      </c>
      <c r="G1" s="10"/>
      <c r="H1" s="90"/>
      <c r="I1" s="9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
        <v>8886108000</v>
      </c>
      <c r="F2" s="136"/>
      <c r="H2" s="93"/>
      <c r="I2" s="97"/>
    </row>
    <row r="3" spans="1:28" ht="14.25" customHeight="1" x14ac:dyDescent="0.2">
      <c r="A3" s="12" t="s">
        <v>7</v>
      </c>
      <c r="B3" s="12"/>
      <c r="C3" s="12"/>
      <c r="D3" s="13"/>
      <c r="E3" s="14">
        <v>13985281000</v>
      </c>
      <c r="F3" s="136"/>
      <c r="H3" s="93"/>
      <c r="I3" s="97"/>
    </row>
    <row r="4" spans="1:28" ht="14.25" customHeight="1" x14ac:dyDescent="0.2">
      <c r="A4" s="12" t="s">
        <v>8</v>
      </c>
      <c r="B4" s="12"/>
      <c r="C4" s="12"/>
      <c r="D4" s="19"/>
      <c r="E4" s="20">
        <f>SUM(E5:E7)</f>
        <v>558014622000</v>
      </c>
      <c r="F4" s="136"/>
      <c r="H4" s="93">
        <v>558014622000</v>
      </c>
      <c r="I4" s="93">
        <f t="shared" ref="I4:I7" si="0">H4-E4</f>
        <v>0</v>
      </c>
    </row>
    <row r="5" spans="1:28" ht="14.25" customHeight="1" x14ac:dyDescent="0.2">
      <c r="A5" s="21" t="s">
        <v>9</v>
      </c>
      <c r="B5" s="21" t="s">
        <v>10</v>
      </c>
      <c r="C5" s="21"/>
      <c r="D5" s="21"/>
      <c r="E5" s="72">
        <v>5294244000</v>
      </c>
      <c r="F5" s="137"/>
      <c r="H5" s="93">
        <v>5294244000</v>
      </c>
      <c r="I5" s="93">
        <f t="shared" si="0"/>
        <v>0</v>
      </c>
    </row>
    <row r="6" spans="1:28" ht="14.25" customHeight="1" x14ac:dyDescent="0.2">
      <c r="A6" s="21" t="s">
        <v>11</v>
      </c>
      <c r="B6" s="21" t="s">
        <v>12</v>
      </c>
      <c r="C6" s="21"/>
      <c r="D6" s="21"/>
      <c r="E6" s="72">
        <v>21631510000</v>
      </c>
      <c r="F6" s="136"/>
      <c r="H6" s="93">
        <v>21631510000</v>
      </c>
      <c r="I6" s="93">
        <f t="shared" si="0"/>
        <v>0</v>
      </c>
    </row>
    <row r="7" spans="1:28" ht="14.25" customHeight="1" x14ac:dyDescent="0.2">
      <c r="A7" s="21" t="s">
        <v>13</v>
      </c>
      <c r="B7" s="21" t="s">
        <v>14</v>
      </c>
      <c r="C7" s="21"/>
      <c r="D7" s="21"/>
      <c r="E7" s="72">
        <f>SUM(E9,E26,E41,E49,E52,E74,E80)</f>
        <v>531088868000</v>
      </c>
      <c r="F7" s="136"/>
      <c r="H7" s="93">
        <v>531088868000</v>
      </c>
      <c r="I7" s="93">
        <f t="shared" si="0"/>
        <v>0</v>
      </c>
    </row>
    <row r="8" spans="1:28" ht="14.25" customHeight="1" x14ac:dyDescent="0.2">
      <c r="A8" s="26"/>
      <c r="B8" s="21" t="s">
        <v>15</v>
      </c>
      <c r="C8" s="26"/>
      <c r="D8" s="26"/>
      <c r="E8" s="72">
        <f>SUM(E9,E26,E41)</f>
        <v>184819713000</v>
      </c>
      <c r="F8" s="136"/>
      <c r="H8" s="93"/>
      <c r="I8" s="97"/>
    </row>
    <row r="9" spans="1:28" ht="14.25" customHeight="1" x14ac:dyDescent="0.2">
      <c r="A9" s="21"/>
      <c r="B9" s="21"/>
      <c r="C9" s="27" t="s">
        <v>16</v>
      </c>
      <c r="D9" s="27"/>
      <c r="E9" s="95">
        <f>SUM(E10,E14,E18,E22)</f>
        <v>50866887000</v>
      </c>
      <c r="F9" s="138"/>
      <c r="H9" s="93">
        <v>50866887000</v>
      </c>
      <c r="I9" s="93">
        <f>H9-E9</f>
        <v>0</v>
      </c>
    </row>
    <row r="10" spans="1:28" ht="14.25" customHeight="1" x14ac:dyDescent="0.2">
      <c r="A10" s="26"/>
      <c r="B10" s="26"/>
      <c r="C10" s="2" t="s">
        <v>261</v>
      </c>
      <c r="D10" s="26"/>
      <c r="E10" s="72">
        <f>SUM(E11:E13)</f>
        <v>16772648000</v>
      </c>
      <c r="F10" s="136">
        <f>E10</f>
        <v>16772648000</v>
      </c>
      <c r="H10" s="97"/>
      <c r="I10" s="97"/>
    </row>
    <row r="11" spans="1:28" ht="14.25" customHeight="1" x14ac:dyDescent="0.2">
      <c r="A11" s="26">
        <v>20</v>
      </c>
      <c r="B11" s="26"/>
      <c r="C11" s="2"/>
      <c r="D11" s="2" t="s">
        <v>142</v>
      </c>
      <c r="E11" s="72">
        <v>6213575000</v>
      </c>
      <c r="F11" s="136"/>
      <c r="H11" s="97"/>
      <c r="I11" s="97"/>
    </row>
    <row r="12" spans="1:28" ht="14.25" customHeight="1" x14ac:dyDescent="0.2">
      <c r="A12" s="26">
        <v>29</v>
      </c>
      <c r="B12" s="26"/>
      <c r="C12" s="2"/>
      <c r="D12" s="2" t="s">
        <v>143</v>
      </c>
      <c r="E12" s="72">
        <v>6597622000</v>
      </c>
      <c r="F12" s="136"/>
      <c r="H12" s="97"/>
      <c r="I12" s="97"/>
    </row>
    <row r="13" spans="1:28" ht="14.25" customHeight="1" x14ac:dyDescent="0.2">
      <c r="A13" s="26">
        <v>40</v>
      </c>
      <c r="B13" s="26"/>
      <c r="C13" s="2"/>
      <c r="D13" s="2" t="s">
        <v>144</v>
      </c>
      <c r="E13" s="72">
        <v>3961451000</v>
      </c>
      <c r="F13" s="136"/>
      <c r="H13" s="97"/>
      <c r="I13" s="97"/>
    </row>
    <row r="14" spans="1:28" ht="14.25" customHeight="1" x14ac:dyDescent="0.2">
      <c r="A14" s="26"/>
      <c r="B14" s="26"/>
      <c r="C14" s="29" t="s">
        <v>262</v>
      </c>
      <c r="D14" s="26"/>
      <c r="E14" s="22">
        <f>SUM(E15:E17)</f>
        <v>11648078000</v>
      </c>
      <c r="F14" s="136">
        <f>E14</f>
        <v>11648078000</v>
      </c>
      <c r="H14" s="97"/>
      <c r="I14" s="97"/>
    </row>
    <row r="15" spans="1:28" ht="14.25" customHeight="1" x14ac:dyDescent="0.2">
      <c r="A15" s="26">
        <v>50</v>
      </c>
      <c r="B15" s="26"/>
      <c r="C15" s="26"/>
      <c r="D15" s="2" t="s">
        <v>263</v>
      </c>
      <c r="E15" s="72">
        <v>3705440000</v>
      </c>
      <c r="F15" s="136"/>
      <c r="H15" s="97"/>
      <c r="I15" s="97"/>
    </row>
    <row r="16" spans="1:28" ht="14.25" customHeight="1" x14ac:dyDescent="0.2">
      <c r="A16" s="26">
        <v>55</v>
      </c>
      <c r="B16" s="26"/>
      <c r="C16" s="26"/>
      <c r="D16" s="2" t="s">
        <v>264</v>
      </c>
      <c r="E16" s="72">
        <v>4480340000</v>
      </c>
      <c r="F16" s="136"/>
      <c r="H16" s="97"/>
      <c r="I16" s="97"/>
    </row>
    <row r="17" spans="1:9" ht="14.25" customHeight="1" x14ac:dyDescent="0.2">
      <c r="A17" s="26">
        <v>64</v>
      </c>
      <c r="B17" s="26"/>
      <c r="C17" s="26"/>
      <c r="D17" s="2" t="s">
        <v>265</v>
      </c>
      <c r="E17" s="72">
        <v>3462298000</v>
      </c>
      <c r="F17" s="136"/>
      <c r="H17" s="97"/>
      <c r="I17" s="97"/>
    </row>
    <row r="18" spans="1:9" ht="14.25" customHeight="1" x14ac:dyDescent="0.2">
      <c r="A18" s="26"/>
      <c r="B18" s="26"/>
      <c r="C18" s="26" t="s">
        <v>266</v>
      </c>
      <c r="D18" s="26"/>
      <c r="E18" s="22">
        <f>SUM(E19:E21)</f>
        <v>16878641000</v>
      </c>
      <c r="F18" s="136">
        <f>E18</f>
        <v>16878641000</v>
      </c>
      <c r="H18" s="97"/>
      <c r="I18" s="97"/>
    </row>
    <row r="19" spans="1:9" ht="14.25" customHeight="1" x14ac:dyDescent="0.2">
      <c r="A19" s="26">
        <v>73</v>
      </c>
      <c r="B19" s="26"/>
      <c r="C19" s="26"/>
      <c r="D19" s="2" t="s">
        <v>267</v>
      </c>
      <c r="E19" s="72">
        <v>4245816000</v>
      </c>
      <c r="F19" s="136"/>
      <c r="H19" s="97"/>
      <c r="I19" s="97"/>
    </row>
    <row r="20" spans="1:9" ht="14.25" customHeight="1" x14ac:dyDescent="0.2">
      <c r="A20" s="26">
        <v>77</v>
      </c>
      <c r="B20" s="26"/>
      <c r="C20" s="26"/>
      <c r="D20" s="2" t="s">
        <v>268</v>
      </c>
      <c r="E20" s="72">
        <v>7292933000</v>
      </c>
      <c r="F20" s="136"/>
      <c r="H20" s="97"/>
      <c r="I20" s="97"/>
    </row>
    <row r="21" spans="1:9" ht="14.25" customHeight="1" x14ac:dyDescent="0.2">
      <c r="A21" s="26">
        <v>88</v>
      </c>
      <c r="B21" s="26"/>
      <c r="C21" s="26"/>
      <c r="D21" s="2" t="s">
        <v>269</v>
      </c>
      <c r="E21" s="72">
        <v>5339892000</v>
      </c>
      <c r="F21" s="136"/>
      <c r="H21" s="97"/>
      <c r="I21" s="97"/>
    </row>
    <row r="22" spans="1:9" ht="14.25" customHeight="1" x14ac:dyDescent="0.2">
      <c r="A22" s="26"/>
      <c r="B22" s="26"/>
      <c r="C22" s="26" t="s">
        <v>270</v>
      </c>
      <c r="D22" s="26"/>
      <c r="E22" s="22">
        <f>SUM(E23:E25)</f>
        <v>5567520000</v>
      </c>
      <c r="F22" s="136">
        <f>E22</f>
        <v>5567520000</v>
      </c>
      <c r="H22" s="97"/>
      <c r="I22" s="97"/>
    </row>
    <row r="23" spans="1:9" ht="14.25" customHeight="1" x14ac:dyDescent="0.2">
      <c r="A23" s="26">
        <v>98</v>
      </c>
      <c r="B23" s="26"/>
      <c r="C23" s="26"/>
      <c r="D23" s="2" t="s">
        <v>271</v>
      </c>
      <c r="E23" s="72">
        <v>2172457000</v>
      </c>
      <c r="F23" s="136"/>
      <c r="H23" s="97"/>
      <c r="I23" s="97"/>
    </row>
    <row r="24" spans="1:9" ht="14.25" customHeight="1" x14ac:dyDescent="0.2">
      <c r="A24" s="26">
        <v>102</v>
      </c>
      <c r="B24" s="26"/>
      <c r="C24" s="26"/>
      <c r="D24" s="2" t="s">
        <v>272</v>
      </c>
      <c r="E24" s="72">
        <v>2172513000</v>
      </c>
      <c r="F24" s="136"/>
      <c r="H24" s="97"/>
      <c r="I24" s="97"/>
    </row>
    <row r="25" spans="1:9" ht="14.25" customHeight="1" x14ac:dyDescent="0.2">
      <c r="A25" s="26">
        <v>108</v>
      </c>
      <c r="B25" s="26"/>
      <c r="C25" s="26"/>
      <c r="D25" s="2" t="s">
        <v>273</v>
      </c>
      <c r="E25" s="72">
        <v>1222550000</v>
      </c>
      <c r="F25" s="136"/>
      <c r="H25" s="97"/>
      <c r="I25" s="97"/>
    </row>
    <row r="26" spans="1:9" ht="14.25" customHeight="1" x14ac:dyDescent="0.2">
      <c r="A26" s="21"/>
      <c r="B26" s="21"/>
      <c r="C26" s="27" t="s">
        <v>21</v>
      </c>
      <c r="D26" s="27"/>
      <c r="E26" s="95">
        <f>SUM(E27,E31,E32,E33,E34,E38)</f>
        <v>107289289000</v>
      </c>
      <c r="F26" s="138"/>
      <c r="H26" s="93">
        <v>107289289000</v>
      </c>
      <c r="I26" s="93">
        <f>H26-E26</f>
        <v>0</v>
      </c>
    </row>
    <row r="27" spans="1:9" ht="14.25" customHeight="1" x14ac:dyDescent="0.2">
      <c r="A27" s="26"/>
      <c r="B27" s="26"/>
      <c r="C27" s="26" t="s">
        <v>274</v>
      </c>
      <c r="D27" s="26"/>
      <c r="E27" s="22">
        <f>SUM(E28:E30)</f>
        <v>34171379000</v>
      </c>
      <c r="F27" s="139">
        <f>E27</f>
        <v>34171379000</v>
      </c>
      <c r="H27" s="91"/>
      <c r="I27" s="97"/>
    </row>
    <row r="28" spans="1:9" ht="14.25" customHeight="1" x14ac:dyDescent="0.2">
      <c r="A28" s="26">
        <v>112</v>
      </c>
      <c r="B28" s="26"/>
      <c r="C28" s="26"/>
      <c r="D28" s="2" t="s">
        <v>275</v>
      </c>
      <c r="E28" s="72">
        <v>12935205000</v>
      </c>
      <c r="F28" s="137"/>
      <c r="H28" s="97"/>
      <c r="I28" s="97"/>
    </row>
    <row r="29" spans="1:9" ht="14.25" customHeight="1" x14ac:dyDescent="0.2">
      <c r="A29" s="26">
        <v>123</v>
      </c>
      <c r="B29" s="26"/>
      <c r="C29" s="26"/>
      <c r="D29" s="2" t="s">
        <v>276</v>
      </c>
      <c r="E29" s="72">
        <v>14114744000</v>
      </c>
      <c r="F29" s="137"/>
      <c r="H29" s="97"/>
      <c r="I29" s="97"/>
    </row>
    <row r="30" spans="1:9" ht="14.25" customHeight="1" x14ac:dyDescent="0.2">
      <c r="A30" s="26">
        <v>136</v>
      </c>
      <c r="B30" s="26"/>
      <c r="C30" s="26"/>
      <c r="D30" s="2" t="s">
        <v>277</v>
      </c>
      <c r="E30" s="72">
        <v>7121430000</v>
      </c>
      <c r="F30" s="137"/>
      <c r="H30" s="97"/>
      <c r="I30" s="97"/>
    </row>
    <row r="31" spans="1:9" ht="14.25" customHeight="1" x14ac:dyDescent="0.2">
      <c r="A31" s="26">
        <v>143</v>
      </c>
      <c r="B31" s="26"/>
      <c r="C31" s="26" t="s">
        <v>23</v>
      </c>
      <c r="D31" s="26"/>
      <c r="E31" s="72">
        <v>40277519000</v>
      </c>
      <c r="F31" s="139">
        <f t="shared" ref="F31:F34" si="1">E31</f>
        <v>40277519000</v>
      </c>
      <c r="H31" s="97"/>
      <c r="I31" s="97"/>
    </row>
    <row r="32" spans="1:9" ht="14.25" customHeight="1" x14ac:dyDescent="0.2">
      <c r="A32" s="26">
        <v>160</v>
      </c>
      <c r="B32" s="26"/>
      <c r="C32" s="26" t="s">
        <v>24</v>
      </c>
      <c r="D32" s="26"/>
      <c r="E32" s="72">
        <v>19536227000</v>
      </c>
      <c r="F32" s="139">
        <f t="shared" si="1"/>
        <v>19536227000</v>
      </c>
      <c r="H32" s="97"/>
      <c r="I32" s="97"/>
    </row>
    <row r="33" spans="1:9" ht="14.25" customHeight="1" x14ac:dyDescent="0.2">
      <c r="A33" s="26">
        <v>169</v>
      </c>
      <c r="B33" s="26"/>
      <c r="C33" s="26" t="s">
        <v>25</v>
      </c>
      <c r="D33" s="26"/>
      <c r="E33" s="22">
        <v>3321603000</v>
      </c>
      <c r="F33" s="139">
        <f t="shared" si="1"/>
        <v>3321603000</v>
      </c>
      <c r="H33" s="97"/>
      <c r="I33" s="97"/>
    </row>
    <row r="34" spans="1:9" ht="14.25" customHeight="1" x14ac:dyDescent="0.2">
      <c r="A34" s="26"/>
      <c r="B34" s="26"/>
      <c r="C34" s="26" t="s">
        <v>278</v>
      </c>
      <c r="D34" s="26"/>
      <c r="E34" s="22">
        <f>SUM(E35:E37)</f>
        <v>5980617000</v>
      </c>
      <c r="F34" s="139">
        <f t="shared" si="1"/>
        <v>5980617000</v>
      </c>
      <c r="H34" s="97"/>
      <c r="I34" s="97"/>
    </row>
    <row r="35" spans="1:9" ht="14.25" customHeight="1" x14ac:dyDescent="0.2">
      <c r="A35" s="26">
        <v>170</v>
      </c>
      <c r="B35" s="26"/>
      <c r="C35" s="26"/>
      <c r="D35" s="26" t="s">
        <v>279</v>
      </c>
      <c r="E35" s="72">
        <v>1269212000</v>
      </c>
      <c r="F35" s="137"/>
      <c r="H35" s="97"/>
      <c r="I35" s="97"/>
    </row>
    <row r="36" spans="1:9" ht="14.25" customHeight="1" x14ac:dyDescent="0.2">
      <c r="A36" s="26">
        <v>173</v>
      </c>
      <c r="B36" s="26"/>
      <c r="C36" s="26"/>
      <c r="D36" s="26" t="s">
        <v>280</v>
      </c>
      <c r="E36" s="72">
        <v>2623257000</v>
      </c>
      <c r="F36" s="137"/>
      <c r="H36" s="97"/>
      <c r="I36" s="97"/>
    </row>
    <row r="37" spans="1:9" ht="14.25" customHeight="1" x14ac:dyDescent="0.2">
      <c r="A37" s="26">
        <v>179</v>
      </c>
      <c r="B37" s="26"/>
      <c r="C37" s="26"/>
      <c r="D37" s="26" t="s">
        <v>281</v>
      </c>
      <c r="E37" s="72">
        <v>2088148000</v>
      </c>
      <c r="F37" s="137"/>
      <c r="H37" s="97"/>
      <c r="I37" s="97"/>
    </row>
    <row r="38" spans="1:9" ht="14.25" customHeight="1" x14ac:dyDescent="0.2">
      <c r="A38" s="26"/>
      <c r="B38" s="26"/>
      <c r="C38" s="26" t="s">
        <v>282</v>
      </c>
      <c r="D38" s="26"/>
      <c r="E38" s="22">
        <f>SUM(E39:E40)</f>
        <v>4001944000</v>
      </c>
      <c r="F38" s="139">
        <f>E38</f>
        <v>4001944000</v>
      </c>
      <c r="H38" s="97"/>
      <c r="I38" s="97"/>
    </row>
    <row r="39" spans="1:9" ht="14.25" customHeight="1" x14ac:dyDescent="0.2">
      <c r="A39" s="26">
        <v>184</v>
      </c>
      <c r="B39" s="26"/>
      <c r="C39" s="26"/>
      <c r="D39" s="2" t="s">
        <v>161</v>
      </c>
      <c r="E39" s="72">
        <v>1288753000</v>
      </c>
      <c r="F39" s="137"/>
      <c r="H39" s="97"/>
      <c r="I39" s="97"/>
    </row>
    <row r="40" spans="1:9" ht="14.25" customHeight="1" x14ac:dyDescent="0.2">
      <c r="A40" s="26">
        <v>186</v>
      </c>
      <c r="B40" s="26"/>
      <c r="C40" s="26"/>
      <c r="D40" s="2" t="s">
        <v>162</v>
      </c>
      <c r="E40" s="72">
        <v>2713191000</v>
      </c>
      <c r="F40" s="137"/>
      <c r="H40" s="97"/>
      <c r="I40" s="97"/>
    </row>
    <row r="41" spans="1:9" ht="14.25" customHeight="1" x14ac:dyDescent="0.2">
      <c r="A41" s="21"/>
      <c r="B41" s="21"/>
      <c r="C41" s="27" t="s">
        <v>28</v>
      </c>
      <c r="D41" s="27"/>
      <c r="E41" s="99">
        <f>SUM(E42,E43,E44,E45,E46,E47)</f>
        <v>26663537000</v>
      </c>
      <c r="F41" s="138"/>
      <c r="H41" s="93">
        <v>26663537000</v>
      </c>
      <c r="I41" s="93">
        <f>H41-E41</f>
        <v>0</v>
      </c>
    </row>
    <row r="42" spans="1:9" ht="14.25" customHeight="1" x14ac:dyDescent="0.2">
      <c r="A42" s="26">
        <v>190</v>
      </c>
      <c r="B42" s="26"/>
      <c r="C42" s="2" t="s">
        <v>103</v>
      </c>
      <c r="D42" s="37"/>
      <c r="E42" s="72">
        <v>140000000</v>
      </c>
      <c r="F42" s="136">
        <f t="shared" ref="F42:F47" si="2">E42</f>
        <v>140000000</v>
      </c>
      <c r="H42" s="97"/>
      <c r="I42" s="97"/>
    </row>
    <row r="43" spans="1:9" ht="14.25" customHeight="1" x14ac:dyDescent="0.2">
      <c r="A43" s="26">
        <v>190</v>
      </c>
      <c r="B43" s="26"/>
      <c r="C43" s="26" t="s">
        <v>29</v>
      </c>
      <c r="D43" s="37"/>
      <c r="E43" s="72">
        <v>4338522000</v>
      </c>
      <c r="F43" s="136">
        <f t="shared" si="2"/>
        <v>4338522000</v>
      </c>
      <c r="H43" s="97"/>
      <c r="I43" s="97"/>
    </row>
    <row r="44" spans="1:9" ht="14.25" customHeight="1" x14ac:dyDescent="0.2">
      <c r="A44" s="26">
        <v>194</v>
      </c>
      <c r="B44" s="26"/>
      <c r="C44" s="26" t="s">
        <v>30</v>
      </c>
      <c r="D44" s="37"/>
      <c r="E44" s="72">
        <v>3675783000</v>
      </c>
      <c r="F44" s="136">
        <f t="shared" si="2"/>
        <v>3675783000</v>
      </c>
      <c r="H44" s="97"/>
      <c r="I44" s="97"/>
    </row>
    <row r="45" spans="1:9" ht="14.25" customHeight="1" x14ac:dyDescent="0.2">
      <c r="A45" s="26">
        <v>205</v>
      </c>
      <c r="B45" s="26"/>
      <c r="C45" s="26" t="s">
        <v>31</v>
      </c>
      <c r="D45" s="37"/>
      <c r="E45" s="72">
        <v>1514465000</v>
      </c>
      <c r="F45" s="136">
        <f t="shared" si="2"/>
        <v>1514465000</v>
      </c>
      <c r="H45" s="97"/>
      <c r="I45" s="97"/>
    </row>
    <row r="46" spans="1:9" ht="14.25" customHeight="1" x14ac:dyDescent="0.2">
      <c r="A46" s="26">
        <v>213</v>
      </c>
      <c r="B46" s="26"/>
      <c r="C46" s="26" t="s">
        <v>32</v>
      </c>
      <c r="D46" s="37"/>
      <c r="E46" s="72">
        <v>15045047000</v>
      </c>
      <c r="F46" s="136">
        <f t="shared" si="2"/>
        <v>15045047000</v>
      </c>
      <c r="H46" s="97"/>
      <c r="I46" s="97"/>
    </row>
    <row r="47" spans="1:9" ht="14.25" customHeight="1" x14ac:dyDescent="0.2">
      <c r="A47" s="26">
        <v>231</v>
      </c>
      <c r="B47" s="26"/>
      <c r="C47" s="26" t="s">
        <v>33</v>
      </c>
      <c r="D47" s="37"/>
      <c r="E47" s="72">
        <v>1949720000</v>
      </c>
      <c r="F47" s="139">
        <f t="shared" si="2"/>
        <v>1949720000</v>
      </c>
      <c r="H47" s="97"/>
      <c r="I47" s="97"/>
    </row>
    <row r="48" spans="1:9" ht="14.25" customHeight="1" x14ac:dyDescent="0.2">
      <c r="A48" s="26"/>
      <c r="B48" s="21" t="s">
        <v>34</v>
      </c>
      <c r="C48" s="26"/>
      <c r="D48" s="26"/>
      <c r="E48" s="22">
        <v>80695176000</v>
      </c>
      <c r="F48" s="92" t="s">
        <v>283</v>
      </c>
      <c r="H48" s="93"/>
      <c r="I48" s="97"/>
    </row>
    <row r="49" spans="1:9" ht="14.25" customHeight="1" x14ac:dyDescent="0.2">
      <c r="A49" s="21"/>
      <c r="B49" s="21"/>
      <c r="C49" s="27" t="s">
        <v>35</v>
      </c>
      <c r="D49" s="27"/>
      <c r="E49" s="99">
        <f>SUM(E50,E51)</f>
        <v>80695176000</v>
      </c>
      <c r="F49" s="138"/>
      <c r="H49" s="126">
        <v>80695176000</v>
      </c>
      <c r="I49" s="93">
        <f>H49-E49</f>
        <v>0</v>
      </c>
    </row>
    <row r="50" spans="1:9" ht="14.25" customHeight="1" x14ac:dyDescent="0.2">
      <c r="A50" s="26">
        <v>233</v>
      </c>
      <c r="B50" s="26"/>
      <c r="C50" s="26" t="s">
        <v>36</v>
      </c>
      <c r="D50" s="37"/>
      <c r="E50" s="72">
        <v>61891383000</v>
      </c>
      <c r="F50" s="139">
        <f t="shared" ref="F50:F51" si="3">E50</f>
        <v>61891383000</v>
      </c>
      <c r="H50" s="93"/>
      <c r="I50" s="97"/>
    </row>
    <row r="51" spans="1:9" ht="14.25" customHeight="1" x14ac:dyDescent="0.2">
      <c r="A51" s="26">
        <v>311</v>
      </c>
      <c r="B51" s="26"/>
      <c r="C51" s="26" t="s">
        <v>37</v>
      </c>
      <c r="D51" s="37"/>
      <c r="E51" s="72">
        <v>18803793000</v>
      </c>
      <c r="F51" s="139">
        <f t="shared" si="3"/>
        <v>18803793000</v>
      </c>
      <c r="H51" s="93"/>
      <c r="I51" s="97"/>
    </row>
    <row r="52" spans="1:9" ht="14.25" customHeight="1" x14ac:dyDescent="0.2">
      <c r="A52" s="21"/>
      <c r="B52" s="21"/>
      <c r="C52" s="27" t="s">
        <v>38</v>
      </c>
      <c r="D52" s="27"/>
      <c r="E52" s="99">
        <f>SUM(E53,E54,E55,E56,E72,E69,E73,E57)</f>
        <v>45721388000</v>
      </c>
      <c r="F52" s="138"/>
      <c r="H52" s="93">
        <v>45721388000</v>
      </c>
      <c r="I52" s="93">
        <f>H52-E52</f>
        <v>0</v>
      </c>
    </row>
    <row r="53" spans="1:9" ht="14.25" customHeight="1" x14ac:dyDescent="0.2">
      <c r="A53" s="26">
        <v>336</v>
      </c>
      <c r="B53" s="26"/>
      <c r="C53" s="26" t="s">
        <v>39</v>
      </c>
      <c r="D53" s="37"/>
      <c r="E53" s="72">
        <v>1939784000</v>
      </c>
      <c r="F53" s="136">
        <f t="shared" ref="F53:F56" si="4">E53</f>
        <v>1939784000</v>
      </c>
      <c r="H53" s="97"/>
      <c r="I53" s="97"/>
    </row>
    <row r="54" spans="1:9" ht="14.25" customHeight="1" x14ac:dyDescent="0.2">
      <c r="A54" s="26">
        <v>338</v>
      </c>
      <c r="B54" s="26"/>
      <c r="C54" s="26" t="s">
        <v>40</v>
      </c>
      <c r="D54" s="37"/>
      <c r="E54" s="72">
        <v>2284223000</v>
      </c>
      <c r="F54" s="136">
        <f t="shared" si="4"/>
        <v>2284223000</v>
      </c>
      <c r="H54" s="97"/>
      <c r="I54" s="97"/>
    </row>
    <row r="55" spans="1:9" ht="14.25" customHeight="1" x14ac:dyDescent="0.2">
      <c r="A55" s="26">
        <v>341</v>
      </c>
      <c r="B55" s="26"/>
      <c r="C55" s="26" t="s">
        <v>42</v>
      </c>
      <c r="D55" s="37"/>
      <c r="E55" s="72">
        <v>21864519000</v>
      </c>
      <c r="F55" s="136">
        <f t="shared" si="4"/>
        <v>21864519000</v>
      </c>
      <c r="H55" s="97"/>
      <c r="I55" s="97"/>
    </row>
    <row r="56" spans="1:9" ht="14.25" customHeight="1" x14ac:dyDescent="0.2">
      <c r="A56" s="26">
        <v>377</v>
      </c>
      <c r="B56" s="26"/>
      <c r="C56" s="26" t="s">
        <v>43</v>
      </c>
      <c r="D56" s="37"/>
      <c r="E56" s="72">
        <v>10581978000</v>
      </c>
      <c r="F56" s="136">
        <f t="shared" si="4"/>
        <v>10581978000</v>
      </c>
      <c r="H56" s="97"/>
      <c r="I56" s="97"/>
    </row>
    <row r="57" spans="1:9" ht="14.25" customHeight="1" x14ac:dyDescent="0.2">
      <c r="A57" s="26">
        <v>407</v>
      </c>
      <c r="B57" s="26"/>
      <c r="C57" s="26" t="s">
        <v>44</v>
      </c>
      <c r="D57" s="37"/>
      <c r="E57" s="72">
        <v>6523884000</v>
      </c>
      <c r="F57" s="92" t="s">
        <v>283</v>
      </c>
      <c r="H57" s="97"/>
      <c r="I57" s="97"/>
    </row>
    <row r="58" spans="1:9" ht="14.25" customHeight="1" x14ac:dyDescent="0.2">
      <c r="A58" s="26"/>
      <c r="B58" s="26">
        <v>407</v>
      </c>
      <c r="C58" s="84"/>
      <c r="D58" s="140" t="s">
        <v>693</v>
      </c>
      <c r="E58" s="141">
        <v>51000000</v>
      </c>
      <c r="F58" s="137"/>
      <c r="H58" s="97"/>
      <c r="I58" s="97"/>
    </row>
    <row r="59" spans="1:9" ht="14.25" customHeight="1" x14ac:dyDescent="0.2">
      <c r="A59" s="26"/>
      <c r="B59" s="26">
        <v>407</v>
      </c>
      <c r="C59" s="84"/>
      <c r="D59" s="140" t="s">
        <v>500</v>
      </c>
      <c r="E59" s="141">
        <v>51181000</v>
      </c>
      <c r="F59" s="137"/>
      <c r="H59" s="97"/>
      <c r="I59" s="97"/>
    </row>
    <row r="60" spans="1:9" ht="14.25" customHeight="1" x14ac:dyDescent="0.2">
      <c r="A60" s="26"/>
      <c r="B60" s="26">
        <v>408</v>
      </c>
      <c r="C60" s="84"/>
      <c r="D60" s="140" t="s">
        <v>694</v>
      </c>
      <c r="E60" s="142">
        <v>90000000</v>
      </c>
      <c r="F60" s="137"/>
      <c r="H60" s="97"/>
      <c r="I60" s="97"/>
    </row>
    <row r="61" spans="1:9" ht="14.25" customHeight="1" x14ac:dyDescent="0.2">
      <c r="A61" s="26"/>
      <c r="B61" s="26">
        <v>408</v>
      </c>
      <c r="C61" s="84"/>
      <c r="D61" s="140" t="s">
        <v>695</v>
      </c>
      <c r="E61" s="142">
        <v>95000000</v>
      </c>
      <c r="F61" s="137"/>
      <c r="H61" s="97"/>
      <c r="I61" s="97"/>
    </row>
    <row r="62" spans="1:9" ht="14.25" customHeight="1" x14ac:dyDescent="0.2">
      <c r="A62" s="26"/>
      <c r="B62" s="26">
        <v>408</v>
      </c>
      <c r="C62" s="84"/>
      <c r="D62" s="140" t="s">
        <v>696</v>
      </c>
      <c r="E62" s="142">
        <v>85000000</v>
      </c>
      <c r="F62" s="137"/>
      <c r="H62" s="97"/>
      <c r="I62" s="97"/>
    </row>
    <row r="63" spans="1:9" ht="14.25" customHeight="1" x14ac:dyDescent="0.2">
      <c r="A63" s="26"/>
      <c r="B63" s="26">
        <v>409</v>
      </c>
      <c r="C63" s="84"/>
      <c r="D63" s="140" t="s">
        <v>697</v>
      </c>
      <c r="E63" s="142">
        <v>100000000</v>
      </c>
      <c r="F63" s="137"/>
      <c r="H63" s="97"/>
      <c r="I63" s="97"/>
    </row>
    <row r="64" spans="1:9" ht="14.25" customHeight="1" x14ac:dyDescent="0.2">
      <c r="A64" s="26"/>
      <c r="B64" s="26">
        <v>411</v>
      </c>
      <c r="C64" s="84"/>
      <c r="D64" s="143" t="s">
        <v>698</v>
      </c>
      <c r="E64" s="72">
        <v>20000000</v>
      </c>
      <c r="F64" s="137"/>
      <c r="H64" s="97"/>
      <c r="I64" s="97"/>
    </row>
    <row r="65" spans="1:9" ht="14.25" customHeight="1" x14ac:dyDescent="0.2">
      <c r="A65" s="26"/>
      <c r="B65" s="26"/>
      <c r="C65" s="84"/>
      <c r="D65" s="143"/>
      <c r="E65" s="72"/>
      <c r="F65" s="137"/>
      <c r="H65" s="97"/>
      <c r="I65" s="97"/>
    </row>
    <row r="66" spans="1:9" ht="14.25" customHeight="1" x14ac:dyDescent="0.2">
      <c r="A66" s="26"/>
      <c r="B66" s="26"/>
      <c r="C66" s="84"/>
      <c r="D66" s="143"/>
      <c r="E66" s="72"/>
      <c r="F66" s="137"/>
      <c r="H66" s="97"/>
      <c r="I66" s="97"/>
    </row>
    <row r="67" spans="1:9" ht="14.25" customHeight="1" x14ac:dyDescent="0.2">
      <c r="A67" s="26"/>
      <c r="B67" s="26"/>
      <c r="C67" s="84"/>
      <c r="D67" s="143"/>
      <c r="E67" s="72"/>
      <c r="F67" s="137"/>
      <c r="H67" s="97"/>
      <c r="I67" s="97"/>
    </row>
    <row r="68" spans="1:9" ht="14.25" customHeight="1" x14ac:dyDescent="0.2">
      <c r="A68" s="26"/>
      <c r="B68" s="26"/>
      <c r="C68" s="84"/>
      <c r="D68" s="143"/>
      <c r="E68" s="72"/>
      <c r="F68" s="137"/>
      <c r="H68" s="97"/>
      <c r="I68" s="97"/>
    </row>
    <row r="69" spans="1:9" ht="14.25" customHeight="1" x14ac:dyDescent="0.2">
      <c r="A69" s="26">
        <v>421</v>
      </c>
      <c r="B69" s="26"/>
      <c r="C69" s="2" t="s">
        <v>297</v>
      </c>
      <c r="D69" s="37"/>
      <c r="E69" s="72">
        <f>SUM(E70:E71)</f>
        <v>1047000000</v>
      </c>
      <c r="F69" s="136">
        <f>E69</f>
        <v>1047000000</v>
      </c>
      <c r="H69" s="93"/>
      <c r="I69" s="97"/>
    </row>
    <row r="70" spans="1:9" ht="14.25" customHeight="1" x14ac:dyDescent="0.2">
      <c r="A70" s="26"/>
      <c r="B70" s="26"/>
      <c r="C70" s="26"/>
      <c r="D70" s="26" t="s">
        <v>52</v>
      </c>
      <c r="E70" s="72">
        <v>200000000</v>
      </c>
      <c r="F70" s="137"/>
      <c r="H70" s="97"/>
      <c r="I70" s="97"/>
    </row>
    <row r="71" spans="1:9" ht="14.25" customHeight="1" x14ac:dyDescent="0.2">
      <c r="A71" s="26"/>
      <c r="B71" s="26"/>
      <c r="C71" s="26"/>
      <c r="D71" s="26" t="s">
        <v>525</v>
      </c>
      <c r="E71" s="72">
        <v>847000000</v>
      </c>
      <c r="F71" s="136"/>
      <c r="H71" s="97"/>
      <c r="I71" s="97"/>
    </row>
    <row r="72" spans="1:9" ht="14.25" customHeight="1" x14ac:dyDescent="0.2">
      <c r="A72" s="26">
        <v>422</v>
      </c>
      <c r="B72" s="26"/>
      <c r="C72" s="26" t="s">
        <v>54</v>
      </c>
      <c r="D72" s="37"/>
      <c r="E72" s="72">
        <v>1000000000</v>
      </c>
      <c r="F72" s="139">
        <v>1000000000</v>
      </c>
      <c r="H72" s="93"/>
      <c r="I72" s="97"/>
    </row>
    <row r="73" spans="1:9" ht="14.25" customHeight="1" x14ac:dyDescent="0.2">
      <c r="A73" s="26">
        <v>422</v>
      </c>
      <c r="B73" s="26"/>
      <c r="C73" s="2" t="s">
        <v>299</v>
      </c>
      <c r="E73" s="72">
        <v>480000000</v>
      </c>
      <c r="F73" s="92" t="s">
        <v>283</v>
      </c>
      <c r="H73" s="97"/>
      <c r="I73" s="97"/>
    </row>
    <row r="74" spans="1:9" ht="14.25" customHeight="1" x14ac:dyDescent="0.2">
      <c r="A74" s="21"/>
      <c r="B74" s="21"/>
      <c r="C74" s="27" t="s">
        <v>491</v>
      </c>
      <c r="D74" s="27"/>
      <c r="E74" s="124">
        <f>SUM(E75:E79)</f>
        <v>198815904000</v>
      </c>
      <c r="F74" s="138"/>
      <c r="H74" s="93">
        <v>198815904000</v>
      </c>
      <c r="I74" s="93">
        <f>H74-E74</f>
        <v>0</v>
      </c>
    </row>
    <row r="75" spans="1:9" ht="14.25" customHeight="1" x14ac:dyDescent="0.2">
      <c r="A75" s="26">
        <v>423</v>
      </c>
      <c r="B75" s="26"/>
      <c r="C75" s="2" t="s">
        <v>676</v>
      </c>
      <c r="D75" s="37"/>
      <c r="E75" s="72">
        <v>64106874000</v>
      </c>
      <c r="F75" s="92" t="s">
        <v>283</v>
      </c>
      <c r="H75" s="97"/>
      <c r="I75" s="97"/>
    </row>
    <row r="76" spans="1:9" ht="14.25" customHeight="1" x14ac:dyDescent="0.2">
      <c r="A76" s="26">
        <v>760</v>
      </c>
      <c r="B76" s="26"/>
      <c r="C76" s="26" t="s">
        <v>679</v>
      </c>
      <c r="D76" s="37"/>
      <c r="E76" s="72">
        <v>25923828000</v>
      </c>
      <c r="F76" s="139">
        <f t="shared" ref="F76:F78" si="5">E76</f>
        <v>25923828000</v>
      </c>
      <c r="H76" s="97"/>
      <c r="I76" s="97"/>
    </row>
    <row r="77" spans="1:9" ht="14.25" customHeight="1" x14ac:dyDescent="0.2">
      <c r="A77" s="26">
        <v>812</v>
      </c>
      <c r="B77" s="26"/>
      <c r="C77" s="2" t="s">
        <v>682</v>
      </c>
      <c r="D77" s="37"/>
      <c r="E77" s="72">
        <v>27838541000</v>
      </c>
      <c r="F77" s="139">
        <f t="shared" si="5"/>
        <v>27838541000</v>
      </c>
      <c r="H77" s="97"/>
      <c r="I77" s="97"/>
    </row>
    <row r="78" spans="1:9" ht="14.25" customHeight="1" x14ac:dyDescent="0.2">
      <c r="A78" s="26">
        <v>831</v>
      </c>
      <c r="B78" s="26"/>
      <c r="C78" s="2" t="s">
        <v>685</v>
      </c>
      <c r="D78" s="37"/>
      <c r="E78" s="72">
        <v>77309258000</v>
      </c>
      <c r="F78" s="139">
        <f t="shared" si="5"/>
        <v>77309258000</v>
      </c>
      <c r="H78" s="97"/>
      <c r="I78" s="97"/>
    </row>
    <row r="79" spans="1:9" ht="14.25" customHeight="1" x14ac:dyDescent="0.2">
      <c r="A79" s="26">
        <v>996</v>
      </c>
      <c r="B79" s="26"/>
      <c r="C79" s="2" t="s">
        <v>690</v>
      </c>
      <c r="D79" s="37"/>
      <c r="E79" s="72">
        <v>3637403000</v>
      </c>
      <c r="F79" s="92" t="s">
        <v>283</v>
      </c>
      <c r="H79" s="97"/>
      <c r="I79" s="97"/>
    </row>
    <row r="80" spans="1:9" ht="14.25" customHeight="1" x14ac:dyDescent="0.2">
      <c r="A80" s="21"/>
      <c r="B80" s="21"/>
      <c r="C80" s="27" t="s">
        <v>93</v>
      </c>
      <c r="D80" s="27"/>
      <c r="E80" s="124">
        <f>SUM(E81,E93)</f>
        <v>21036687000</v>
      </c>
      <c r="F80" s="138"/>
      <c r="H80" s="93">
        <v>21036687000</v>
      </c>
      <c r="I80" s="93">
        <f>H80-E80</f>
        <v>0</v>
      </c>
    </row>
    <row r="81" spans="1:9" ht="14.25" customHeight="1" x14ac:dyDescent="0.2">
      <c r="A81" s="26"/>
      <c r="B81" s="21"/>
      <c r="C81" s="1" t="s">
        <v>94</v>
      </c>
      <c r="D81" s="26"/>
      <c r="E81" s="22">
        <f>SUM(E82,E85,E90)</f>
        <v>11608654000</v>
      </c>
      <c r="F81" s="92" t="s">
        <v>283</v>
      </c>
      <c r="H81" s="93"/>
      <c r="I81" s="97"/>
    </row>
    <row r="82" spans="1:9" ht="14.25" customHeight="1" x14ac:dyDescent="0.2">
      <c r="A82" s="26">
        <v>1023</v>
      </c>
      <c r="B82" s="26"/>
      <c r="C82" s="2" t="s">
        <v>16</v>
      </c>
      <c r="D82" s="37"/>
      <c r="E82" s="22">
        <f>SUM(E83:E84)</f>
        <v>2004424000</v>
      </c>
      <c r="F82" s="136">
        <f>E82</f>
        <v>2004424000</v>
      </c>
      <c r="H82" s="97"/>
      <c r="I82" s="97"/>
    </row>
    <row r="83" spans="1:9" ht="14.25" customHeight="1" x14ac:dyDescent="0.2">
      <c r="A83" s="26"/>
      <c r="B83" s="26"/>
      <c r="C83" s="84"/>
      <c r="D83" s="2" t="s">
        <v>142</v>
      </c>
      <c r="E83" s="72">
        <v>1738109000</v>
      </c>
      <c r="F83" s="136"/>
      <c r="H83" s="97"/>
      <c r="I83" s="97"/>
    </row>
    <row r="84" spans="1:9" ht="14.25" customHeight="1" x14ac:dyDescent="0.2">
      <c r="A84" s="26"/>
      <c r="B84" s="26"/>
      <c r="C84" s="84"/>
      <c r="D84" s="2" t="s">
        <v>265</v>
      </c>
      <c r="E84" s="72">
        <v>266315000</v>
      </c>
      <c r="F84" s="136"/>
      <c r="H84" s="97"/>
      <c r="I84" s="97"/>
    </row>
    <row r="85" spans="1:9" ht="14.25" customHeight="1" x14ac:dyDescent="0.2">
      <c r="A85" s="26">
        <v>1023</v>
      </c>
      <c r="B85" s="26"/>
      <c r="C85" s="2" t="s">
        <v>21</v>
      </c>
      <c r="D85" s="37"/>
      <c r="E85" s="22">
        <f>SUM(E86:E89)</f>
        <v>6098071000</v>
      </c>
      <c r="F85" s="136">
        <f>E85</f>
        <v>6098071000</v>
      </c>
      <c r="H85" s="93"/>
      <c r="I85" s="97"/>
    </row>
    <row r="86" spans="1:9" ht="14.25" customHeight="1" x14ac:dyDescent="0.2">
      <c r="A86" s="26"/>
      <c r="B86" s="26"/>
      <c r="C86" s="84"/>
      <c r="D86" s="2" t="s">
        <v>493</v>
      </c>
      <c r="E86" s="72">
        <v>3196915000</v>
      </c>
      <c r="F86" s="136"/>
      <c r="H86" s="97"/>
      <c r="I86" s="97"/>
    </row>
    <row r="87" spans="1:9" ht="14.25" customHeight="1" x14ac:dyDescent="0.2">
      <c r="A87" s="26"/>
      <c r="B87" s="26"/>
      <c r="C87" s="84"/>
      <c r="D87" s="2" t="s">
        <v>24</v>
      </c>
      <c r="E87" s="72">
        <v>1796006000</v>
      </c>
      <c r="F87" s="136"/>
      <c r="H87" s="97"/>
      <c r="I87" s="97"/>
    </row>
    <row r="88" spans="1:9" ht="14.25" customHeight="1" x14ac:dyDescent="0.2">
      <c r="A88" s="26"/>
      <c r="B88" s="26"/>
      <c r="C88" s="84"/>
      <c r="D88" s="2" t="s">
        <v>494</v>
      </c>
      <c r="E88" s="72">
        <v>629030000</v>
      </c>
      <c r="F88" s="136"/>
      <c r="H88" s="97"/>
      <c r="I88" s="97"/>
    </row>
    <row r="89" spans="1:9" ht="14.25" customHeight="1" x14ac:dyDescent="0.2">
      <c r="A89" s="26"/>
      <c r="B89" s="26"/>
      <c r="C89" s="84"/>
      <c r="D89" s="2" t="s">
        <v>495</v>
      </c>
      <c r="E89" s="72">
        <v>476120000</v>
      </c>
      <c r="F89" s="136"/>
      <c r="H89" s="97"/>
      <c r="I89" s="97"/>
    </row>
    <row r="90" spans="1:9" ht="14.25" customHeight="1" x14ac:dyDescent="0.2">
      <c r="A90" s="26">
        <v>1024</v>
      </c>
      <c r="B90" s="26"/>
      <c r="C90" s="26" t="s">
        <v>28</v>
      </c>
      <c r="D90" s="37"/>
      <c r="E90" s="22">
        <f>SUM(E91:E92)</f>
        <v>3506159000</v>
      </c>
      <c r="F90" s="136">
        <f>E90</f>
        <v>3506159000</v>
      </c>
      <c r="H90" s="93"/>
      <c r="I90" s="97"/>
    </row>
    <row r="91" spans="1:9" ht="14.25" customHeight="1" x14ac:dyDescent="0.2">
      <c r="A91" s="26"/>
      <c r="B91" s="26"/>
      <c r="C91" s="84"/>
      <c r="D91" s="2" t="s">
        <v>496</v>
      </c>
      <c r="E91" s="72">
        <v>573540000</v>
      </c>
      <c r="F91" s="136"/>
      <c r="H91" s="97"/>
      <c r="I91" s="97"/>
    </row>
    <row r="92" spans="1:9" ht="14.25" customHeight="1" x14ac:dyDescent="0.2">
      <c r="A92" s="26"/>
      <c r="B92" s="21"/>
      <c r="C92" s="78"/>
      <c r="D92" s="2" t="s">
        <v>33</v>
      </c>
      <c r="E92" s="72">
        <v>2932619000</v>
      </c>
      <c r="F92" s="137"/>
      <c r="H92" s="97"/>
      <c r="I92" s="97"/>
    </row>
    <row r="93" spans="1:9" ht="14.25" customHeight="1" x14ac:dyDescent="0.2">
      <c r="A93" s="26"/>
      <c r="B93" s="21"/>
      <c r="C93" s="21" t="s">
        <v>34</v>
      </c>
      <c r="D93" s="26"/>
      <c r="E93" s="22">
        <f>SUM(E94)</f>
        <v>9428033000</v>
      </c>
      <c r="F93" s="92" t="s">
        <v>283</v>
      </c>
      <c r="H93" s="93"/>
      <c r="I93" s="97"/>
    </row>
    <row r="94" spans="1:9" ht="14.25" customHeight="1" x14ac:dyDescent="0.2">
      <c r="A94" s="26">
        <v>1024</v>
      </c>
      <c r="B94" s="26"/>
      <c r="C94" s="26" t="s">
        <v>35</v>
      </c>
      <c r="D94" s="37"/>
      <c r="E94" s="22">
        <v>9428033000</v>
      </c>
      <c r="F94" s="136">
        <f>E94</f>
        <v>9428033000</v>
      </c>
      <c r="H94" s="93"/>
      <c r="I94" s="97"/>
    </row>
    <row r="95" spans="1:9" ht="14.25" customHeight="1" x14ac:dyDescent="0.2">
      <c r="A95" s="26"/>
      <c r="B95" s="21"/>
      <c r="C95" s="78"/>
      <c r="D95" s="2" t="s">
        <v>36</v>
      </c>
      <c r="E95" s="72">
        <v>100000000</v>
      </c>
      <c r="F95" s="137"/>
      <c r="H95" s="97"/>
      <c r="I95" s="93">
        <f t="shared" ref="I95:I96" si="6">H95-E95</f>
        <v>-100000000</v>
      </c>
    </row>
    <row r="96" spans="1:9" ht="14.25" customHeight="1" x14ac:dyDescent="0.2">
      <c r="A96" s="26"/>
      <c r="B96" s="21"/>
      <c r="C96" s="78"/>
      <c r="D96" s="2" t="s">
        <v>37</v>
      </c>
      <c r="E96" s="72">
        <v>1396430000</v>
      </c>
      <c r="F96" s="137"/>
      <c r="H96" s="97"/>
      <c r="I96" s="93">
        <f t="shared" si="6"/>
        <v>-1396430000</v>
      </c>
    </row>
    <row r="97" spans="1:9" ht="14.25" customHeight="1" x14ac:dyDescent="0.2">
      <c r="A97" s="12" t="s">
        <v>96</v>
      </c>
      <c r="B97" s="12"/>
      <c r="C97" s="12"/>
      <c r="D97" s="86"/>
      <c r="E97" s="20">
        <f>SUM(E2:E4)</f>
        <v>580886011000</v>
      </c>
      <c r="F97" s="144">
        <f>SUM(F2:F96)</f>
        <v>456340707000</v>
      </c>
      <c r="H97" s="97"/>
      <c r="I97" s="97"/>
    </row>
    <row r="98" spans="1:9" ht="14.25" customHeight="1" x14ac:dyDescent="0.2">
      <c r="E98" s="61" t="s">
        <v>97</v>
      </c>
      <c r="F98" s="62">
        <f>(F97/E97)</f>
        <v>0.78559424458235061</v>
      </c>
      <c r="H98" s="97"/>
      <c r="I98" s="97"/>
    </row>
    <row r="99" spans="1:9" ht="14.25" customHeight="1" x14ac:dyDescent="0.2">
      <c r="E99" s="61" t="s">
        <v>98</v>
      </c>
      <c r="F99" s="62">
        <f>(F97/E4)</f>
        <v>0.81779345739079934</v>
      </c>
      <c r="H99" s="97"/>
      <c r="I99" s="97"/>
    </row>
    <row r="100" spans="1:9" ht="14.25" customHeight="1" x14ac:dyDescent="0.2">
      <c r="E100" s="2" t="s">
        <v>99</v>
      </c>
      <c r="F100" s="62">
        <f>E4/E97</f>
        <v>0.96062671751962714</v>
      </c>
      <c r="H100" s="97"/>
      <c r="I100" s="97"/>
    </row>
    <row r="101" spans="1:9" ht="14.25" customHeight="1" x14ac:dyDescent="0.2">
      <c r="F101" s="137"/>
      <c r="H101" s="97"/>
      <c r="I101" s="97"/>
    </row>
    <row r="102" spans="1:9" ht="14.25" customHeight="1" x14ac:dyDescent="0.2">
      <c r="F102" s="137"/>
      <c r="H102" s="97"/>
      <c r="I102" s="97"/>
    </row>
    <row r="103" spans="1:9" ht="14.25" customHeight="1" x14ac:dyDescent="0.2">
      <c r="F103" s="137"/>
      <c r="H103" s="97"/>
      <c r="I103" s="97"/>
    </row>
    <row r="104" spans="1:9" ht="14.25" customHeight="1" x14ac:dyDescent="0.2">
      <c r="F104" s="137"/>
      <c r="H104" s="97"/>
      <c r="I104" s="97"/>
    </row>
    <row r="105" spans="1:9" ht="14.25" customHeight="1" x14ac:dyDescent="0.2">
      <c r="F105" s="137"/>
      <c r="H105" s="97"/>
      <c r="I105" s="97"/>
    </row>
    <row r="106" spans="1:9" ht="14.25" customHeight="1" x14ac:dyDescent="0.2">
      <c r="F106" s="137"/>
      <c r="H106" s="97"/>
      <c r="I106" s="97"/>
    </row>
    <row r="107" spans="1:9" ht="14.25" customHeight="1" x14ac:dyDescent="0.2">
      <c r="F107" s="137"/>
      <c r="H107" s="97"/>
      <c r="I107" s="97"/>
    </row>
    <row r="108" spans="1:9" ht="14.25" customHeight="1" x14ac:dyDescent="0.2">
      <c r="F108" s="137"/>
      <c r="H108" s="97"/>
      <c r="I108" s="97"/>
    </row>
    <row r="109" spans="1:9" ht="14.25" customHeight="1" x14ac:dyDescent="0.2">
      <c r="F109" s="137"/>
      <c r="H109" s="97"/>
      <c r="I109" s="97"/>
    </row>
    <row r="110" spans="1:9" ht="14.25" customHeight="1" x14ac:dyDescent="0.2">
      <c r="F110" s="137"/>
      <c r="H110" s="97"/>
      <c r="I110" s="97"/>
    </row>
    <row r="111" spans="1:9" ht="14.25" customHeight="1" x14ac:dyDescent="0.2">
      <c r="F111" s="137"/>
      <c r="H111" s="97"/>
      <c r="I111" s="97"/>
    </row>
    <row r="112" spans="1:9" ht="14.25" customHeight="1" x14ac:dyDescent="0.2">
      <c r="F112" s="137"/>
      <c r="H112" s="97"/>
      <c r="I112" s="97"/>
    </row>
    <row r="113" spans="6:9" ht="14.25" customHeight="1" x14ac:dyDescent="0.2">
      <c r="F113" s="137"/>
      <c r="H113" s="97"/>
      <c r="I113" s="97"/>
    </row>
    <row r="114" spans="6:9" ht="14.25" customHeight="1" x14ac:dyDescent="0.2">
      <c r="F114" s="137"/>
      <c r="H114" s="97"/>
      <c r="I114" s="97"/>
    </row>
    <row r="115" spans="6:9" ht="14.25" customHeight="1" x14ac:dyDescent="0.2">
      <c r="F115" s="137"/>
      <c r="H115" s="97"/>
      <c r="I115" s="97"/>
    </row>
    <row r="116" spans="6:9" ht="14.25" customHeight="1" x14ac:dyDescent="0.2">
      <c r="F116" s="137"/>
      <c r="H116" s="97"/>
      <c r="I116" s="97"/>
    </row>
    <row r="117" spans="6:9" ht="14.25" customHeight="1" x14ac:dyDescent="0.2">
      <c r="F117" s="137"/>
      <c r="H117" s="97"/>
      <c r="I117" s="97"/>
    </row>
    <row r="118" spans="6:9" ht="14.25" customHeight="1" x14ac:dyDescent="0.2">
      <c r="F118" s="137"/>
      <c r="H118" s="97"/>
      <c r="I118" s="97"/>
    </row>
    <row r="119" spans="6:9" ht="14.25" customHeight="1" x14ac:dyDescent="0.2">
      <c r="F119" s="137"/>
      <c r="H119" s="97"/>
      <c r="I119" s="97"/>
    </row>
    <row r="120" spans="6:9" ht="14.25" customHeight="1" x14ac:dyDescent="0.2">
      <c r="F120" s="137"/>
      <c r="H120" s="97"/>
      <c r="I120" s="97"/>
    </row>
    <row r="121" spans="6:9" ht="14.25" customHeight="1" x14ac:dyDescent="0.2">
      <c r="F121" s="137"/>
      <c r="H121" s="97"/>
      <c r="I121" s="97"/>
    </row>
    <row r="122" spans="6:9" ht="14.25" customHeight="1" x14ac:dyDescent="0.2">
      <c r="F122" s="137"/>
      <c r="H122" s="97"/>
      <c r="I122" s="97"/>
    </row>
    <row r="123" spans="6:9" ht="14.25" customHeight="1" x14ac:dyDescent="0.2">
      <c r="F123" s="137"/>
      <c r="H123" s="97"/>
      <c r="I123" s="97"/>
    </row>
    <row r="124" spans="6:9" ht="14.25" customHeight="1" x14ac:dyDescent="0.2">
      <c r="F124" s="137"/>
      <c r="H124" s="97"/>
      <c r="I124" s="97"/>
    </row>
    <row r="125" spans="6:9" ht="14.25" customHeight="1" x14ac:dyDescent="0.2">
      <c r="F125" s="137"/>
      <c r="H125" s="97"/>
      <c r="I125" s="97"/>
    </row>
    <row r="126" spans="6:9" ht="14.25" customHeight="1" x14ac:dyDescent="0.2">
      <c r="F126" s="137"/>
      <c r="H126" s="97"/>
      <c r="I126" s="97"/>
    </row>
    <row r="127" spans="6:9" ht="14.25" customHeight="1" x14ac:dyDescent="0.2">
      <c r="F127" s="137"/>
      <c r="H127" s="97"/>
      <c r="I127" s="97"/>
    </row>
    <row r="128" spans="6:9" ht="14.25" customHeight="1" x14ac:dyDescent="0.2">
      <c r="F128" s="137"/>
      <c r="H128" s="97"/>
      <c r="I128" s="97"/>
    </row>
    <row r="129" spans="6:9" ht="14.25" customHeight="1" x14ac:dyDescent="0.2">
      <c r="F129" s="137"/>
      <c r="H129" s="97"/>
      <c r="I129" s="97"/>
    </row>
    <row r="130" spans="6:9" ht="14.25" customHeight="1" x14ac:dyDescent="0.2">
      <c r="F130" s="137"/>
      <c r="H130" s="97"/>
      <c r="I130" s="97"/>
    </row>
    <row r="131" spans="6:9" ht="14.25" customHeight="1" x14ac:dyDescent="0.2">
      <c r="F131" s="137"/>
      <c r="H131" s="97"/>
      <c r="I131" s="97"/>
    </row>
    <row r="132" spans="6:9" ht="14.25" customHeight="1" x14ac:dyDescent="0.2">
      <c r="F132" s="137"/>
      <c r="H132" s="97"/>
      <c r="I132" s="97"/>
    </row>
    <row r="133" spans="6:9" ht="14.25" customHeight="1" x14ac:dyDescent="0.2">
      <c r="F133" s="137"/>
      <c r="H133" s="97"/>
      <c r="I133" s="97"/>
    </row>
    <row r="134" spans="6:9" ht="14.25" customHeight="1" x14ac:dyDescent="0.2">
      <c r="F134" s="137"/>
      <c r="H134" s="97"/>
      <c r="I134" s="97"/>
    </row>
    <row r="135" spans="6:9" ht="14.25" customHeight="1" x14ac:dyDescent="0.2">
      <c r="F135" s="137"/>
      <c r="H135" s="97"/>
      <c r="I135" s="97"/>
    </row>
    <row r="136" spans="6:9" ht="14.25" customHeight="1" x14ac:dyDescent="0.2">
      <c r="F136" s="137"/>
      <c r="H136" s="97"/>
      <c r="I136" s="97"/>
    </row>
    <row r="137" spans="6:9" ht="14.25" customHeight="1" x14ac:dyDescent="0.2">
      <c r="F137" s="137"/>
      <c r="H137" s="97"/>
      <c r="I137" s="97"/>
    </row>
    <row r="138" spans="6:9" ht="14.25" customHeight="1" x14ac:dyDescent="0.2">
      <c r="F138" s="137"/>
      <c r="H138" s="97"/>
      <c r="I138" s="97"/>
    </row>
    <row r="139" spans="6:9" ht="14.25" customHeight="1" x14ac:dyDescent="0.2">
      <c r="F139" s="137"/>
      <c r="H139" s="97"/>
      <c r="I139" s="97"/>
    </row>
    <row r="140" spans="6:9" ht="14.25" customHeight="1" x14ac:dyDescent="0.2">
      <c r="F140" s="137"/>
      <c r="H140" s="97"/>
      <c r="I140" s="97"/>
    </row>
    <row r="141" spans="6:9" ht="14.25" customHeight="1" x14ac:dyDescent="0.2">
      <c r="F141" s="137"/>
      <c r="H141" s="97"/>
      <c r="I141" s="97"/>
    </row>
    <row r="142" spans="6:9" ht="14.25" customHeight="1" x14ac:dyDescent="0.2">
      <c r="F142" s="137"/>
      <c r="H142" s="97"/>
      <c r="I142" s="97"/>
    </row>
    <row r="143" spans="6:9" ht="14.25" customHeight="1" x14ac:dyDescent="0.2">
      <c r="F143" s="137"/>
      <c r="H143" s="97"/>
      <c r="I143" s="97"/>
    </row>
    <row r="144" spans="6:9" ht="14.25" customHeight="1" x14ac:dyDescent="0.2">
      <c r="F144" s="137"/>
      <c r="H144" s="97"/>
      <c r="I144" s="97"/>
    </row>
    <row r="145" spans="6:9" ht="14.25" customHeight="1" x14ac:dyDescent="0.2">
      <c r="F145" s="137"/>
      <c r="H145" s="97"/>
      <c r="I145" s="97"/>
    </row>
    <row r="146" spans="6:9" ht="14.25" customHeight="1" x14ac:dyDescent="0.2">
      <c r="F146" s="137"/>
      <c r="H146" s="97"/>
      <c r="I146" s="97"/>
    </row>
    <row r="147" spans="6:9" ht="14.25" customHeight="1" x14ac:dyDescent="0.2">
      <c r="F147" s="137"/>
      <c r="H147" s="97"/>
      <c r="I147" s="97"/>
    </row>
    <row r="148" spans="6:9" ht="14.25" customHeight="1" x14ac:dyDescent="0.2">
      <c r="F148" s="137"/>
      <c r="H148" s="97"/>
      <c r="I148" s="97"/>
    </row>
    <row r="149" spans="6:9" ht="14.25" customHeight="1" x14ac:dyDescent="0.2">
      <c r="F149" s="137"/>
      <c r="H149" s="97"/>
      <c r="I149" s="97"/>
    </row>
    <row r="150" spans="6:9" ht="14.25" customHeight="1" x14ac:dyDescent="0.2">
      <c r="F150" s="137"/>
      <c r="H150" s="97"/>
      <c r="I150" s="97"/>
    </row>
    <row r="151" spans="6:9" ht="14.25" customHeight="1" x14ac:dyDescent="0.2">
      <c r="F151" s="137"/>
      <c r="H151" s="97"/>
      <c r="I151" s="97"/>
    </row>
    <row r="152" spans="6:9" ht="14.25" customHeight="1" x14ac:dyDescent="0.2">
      <c r="F152" s="137"/>
      <c r="H152" s="97"/>
      <c r="I152" s="97"/>
    </row>
    <row r="153" spans="6:9" ht="14.25" customHeight="1" x14ac:dyDescent="0.2">
      <c r="F153" s="137"/>
      <c r="H153" s="97"/>
      <c r="I153" s="97"/>
    </row>
    <row r="154" spans="6:9" ht="14.25" customHeight="1" x14ac:dyDescent="0.2">
      <c r="F154" s="137"/>
      <c r="H154" s="97"/>
      <c r="I154" s="97"/>
    </row>
    <row r="155" spans="6:9" ht="14.25" customHeight="1" x14ac:dyDescent="0.2">
      <c r="F155" s="137"/>
      <c r="H155" s="97"/>
      <c r="I155" s="97"/>
    </row>
    <row r="156" spans="6:9" ht="14.25" customHeight="1" x14ac:dyDescent="0.2">
      <c r="F156" s="137"/>
      <c r="H156" s="97"/>
      <c r="I156" s="97"/>
    </row>
    <row r="157" spans="6:9" ht="14.25" customHeight="1" x14ac:dyDescent="0.2">
      <c r="F157" s="137"/>
      <c r="H157" s="97"/>
      <c r="I157" s="97"/>
    </row>
    <row r="158" spans="6:9" ht="14.25" customHeight="1" x14ac:dyDescent="0.2">
      <c r="F158" s="137"/>
      <c r="H158" s="97"/>
      <c r="I158" s="97"/>
    </row>
    <row r="159" spans="6:9" ht="14.25" customHeight="1" x14ac:dyDescent="0.2">
      <c r="F159" s="137"/>
      <c r="H159" s="97"/>
      <c r="I159" s="97"/>
    </row>
    <row r="160" spans="6:9" ht="14.25" customHeight="1" x14ac:dyDescent="0.2">
      <c r="F160" s="137"/>
      <c r="H160" s="97"/>
      <c r="I160" s="97"/>
    </row>
    <row r="161" spans="6:9" ht="14.25" customHeight="1" x14ac:dyDescent="0.2">
      <c r="F161" s="137"/>
      <c r="H161" s="97"/>
      <c r="I161" s="97"/>
    </row>
    <row r="162" spans="6:9" ht="14.25" customHeight="1" x14ac:dyDescent="0.2">
      <c r="F162" s="137"/>
      <c r="H162" s="97"/>
      <c r="I162" s="97"/>
    </row>
    <row r="163" spans="6:9" ht="14.25" customHeight="1" x14ac:dyDescent="0.2">
      <c r="F163" s="137"/>
      <c r="H163" s="97"/>
      <c r="I163" s="97"/>
    </row>
    <row r="164" spans="6:9" ht="14.25" customHeight="1" x14ac:dyDescent="0.2">
      <c r="F164" s="137"/>
      <c r="H164" s="97"/>
      <c r="I164" s="97"/>
    </row>
    <row r="165" spans="6:9" ht="14.25" customHeight="1" x14ac:dyDescent="0.2">
      <c r="F165" s="137"/>
      <c r="H165" s="97"/>
      <c r="I165" s="97"/>
    </row>
    <row r="166" spans="6:9" ht="14.25" customHeight="1" x14ac:dyDescent="0.2">
      <c r="F166" s="137"/>
      <c r="H166" s="97"/>
      <c r="I166" s="97"/>
    </row>
    <row r="167" spans="6:9" ht="14.25" customHeight="1" x14ac:dyDescent="0.2">
      <c r="F167" s="137"/>
      <c r="H167" s="97"/>
      <c r="I167" s="97"/>
    </row>
    <row r="168" spans="6:9" ht="14.25" customHeight="1" x14ac:dyDescent="0.2">
      <c r="F168" s="137"/>
      <c r="H168" s="97"/>
      <c r="I168" s="97"/>
    </row>
    <row r="169" spans="6:9" ht="14.25" customHeight="1" x14ac:dyDescent="0.2">
      <c r="F169" s="137"/>
      <c r="H169" s="97"/>
      <c r="I169" s="97"/>
    </row>
    <row r="170" spans="6:9" ht="14.25" customHeight="1" x14ac:dyDescent="0.2">
      <c r="F170" s="137"/>
      <c r="H170" s="97"/>
      <c r="I170" s="97"/>
    </row>
    <row r="171" spans="6:9" ht="14.25" customHeight="1" x14ac:dyDescent="0.2">
      <c r="F171" s="137"/>
      <c r="H171" s="97"/>
      <c r="I171" s="97"/>
    </row>
    <row r="172" spans="6:9" ht="14.25" customHeight="1" x14ac:dyDescent="0.2">
      <c r="F172" s="137"/>
      <c r="H172" s="97"/>
      <c r="I172" s="97"/>
    </row>
    <row r="173" spans="6:9" ht="14.25" customHeight="1" x14ac:dyDescent="0.2">
      <c r="F173" s="137"/>
      <c r="H173" s="97"/>
      <c r="I173" s="97"/>
    </row>
    <row r="174" spans="6:9" ht="14.25" customHeight="1" x14ac:dyDescent="0.2">
      <c r="F174" s="137"/>
      <c r="H174" s="97"/>
      <c r="I174" s="97"/>
    </row>
    <row r="175" spans="6:9" ht="14.25" customHeight="1" x14ac:dyDescent="0.2">
      <c r="F175" s="137"/>
      <c r="H175" s="97"/>
      <c r="I175" s="97"/>
    </row>
    <row r="176" spans="6:9" ht="14.25" customHeight="1" x14ac:dyDescent="0.2">
      <c r="F176" s="137"/>
      <c r="H176" s="97"/>
      <c r="I176" s="97"/>
    </row>
    <row r="177" spans="6:9" ht="14.25" customHeight="1" x14ac:dyDescent="0.2">
      <c r="F177" s="137"/>
      <c r="H177" s="97"/>
      <c r="I177" s="97"/>
    </row>
    <row r="178" spans="6:9" ht="14.25" customHeight="1" x14ac:dyDescent="0.2">
      <c r="F178" s="137"/>
      <c r="H178" s="97"/>
      <c r="I178" s="97"/>
    </row>
    <row r="179" spans="6:9" ht="14.25" customHeight="1" x14ac:dyDescent="0.2">
      <c r="F179" s="137"/>
      <c r="H179" s="97"/>
      <c r="I179" s="97"/>
    </row>
    <row r="180" spans="6:9" ht="14.25" customHeight="1" x14ac:dyDescent="0.2">
      <c r="F180" s="137"/>
      <c r="H180" s="97"/>
      <c r="I180" s="97"/>
    </row>
    <row r="181" spans="6:9" ht="14.25" customHeight="1" x14ac:dyDescent="0.2">
      <c r="F181" s="137"/>
      <c r="H181" s="97"/>
      <c r="I181" s="97"/>
    </row>
    <row r="182" spans="6:9" ht="14.25" customHeight="1" x14ac:dyDescent="0.2">
      <c r="F182" s="137"/>
      <c r="H182" s="97"/>
      <c r="I182" s="97"/>
    </row>
    <row r="183" spans="6:9" ht="14.25" customHeight="1" x14ac:dyDescent="0.2">
      <c r="F183" s="137"/>
      <c r="H183" s="97"/>
      <c r="I183" s="97"/>
    </row>
    <row r="184" spans="6:9" ht="14.25" customHeight="1" x14ac:dyDescent="0.2">
      <c r="F184" s="137"/>
      <c r="H184" s="97"/>
      <c r="I184" s="97"/>
    </row>
    <row r="185" spans="6:9" ht="14.25" customHeight="1" x14ac:dyDescent="0.2">
      <c r="F185" s="137"/>
      <c r="H185" s="97"/>
      <c r="I185" s="97"/>
    </row>
    <row r="186" spans="6:9" ht="14.25" customHeight="1" x14ac:dyDescent="0.2">
      <c r="F186" s="137"/>
      <c r="H186" s="97"/>
      <c r="I186" s="97"/>
    </row>
    <row r="187" spans="6:9" ht="14.25" customHeight="1" x14ac:dyDescent="0.2">
      <c r="F187" s="137"/>
      <c r="H187" s="97"/>
      <c r="I187" s="97"/>
    </row>
    <row r="188" spans="6:9" ht="14.25" customHeight="1" x14ac:dyDescent="0.2">
      <c r="F188" s="137"/>
      <c r="H188" s="97"/>
      <c r="I188" s="97"/>
    </row>
    <row r="189" spans="6:9" ht="14.25" customHeight="1" x14ac:dyDescent="0.2">
      <c r="F189" s="137"/>
      <c r="H189" s="97"/>
      <c r="I189" s="97"/>
    </row>
    <row r="190" spans="6:9" ht="14.25" customHeight="1" x14ac:dyDescent="0.2">
      <c r="F190" s="137"/>
      <c r="H190" s="97"/>
      <c r="I190" s="97"/>
    </row>
    <row r="191" spans="6:9" ht="14.25" customHeight="1" x14ac:dyDescent="0.2">
      <c r="F191" s="137"/>
      <c r="H191" s="97"/>
      <c r="I191" s="97"/>
    </row>
    <row r="192" spans="6:9" ht="14.25" customHeight="1" x14ac:dyDescent="0.2">
      <c r="F192" s="137"/>
      <c r="H192" s="97"/>
      <c r="I192" s="97"/>
    </row>
    <row r="193" spans="6:9" ht="14.25" customHeight="1" x14ac:dyDescent="0.2">
      <c r="F193" s="137"/>
      <c r="H193" s="97"/>
      <c r="I193" s="97"/>
    </row>
    <row r="194" spans="6:9" ht="14.25" customHeight="1" x14ac:dyDescent="0.2">
      <c r="F194" s="137"/>
      <c r="H194" s="97"/>
      <c r="I194" s="97"/>
    </row>
    <row r="195" spans="6:9" ht="14.25" customHeight="1" x14ac:dyDescent="0.2">
      <c r="F195" s="137"/>
      <c r="H195" s="97"/>
      <c r="I195" s="97"/>
    </row>
    <row r="196" spans="6:9" ht="14.25" customHeight="1" x14ac:dyDescent="0.2">
      <c r="F196" s="137"/>
      <c r="H196" s="97"/>
      <c r="I196" s="97"/>
    </row>
    <row r="197" spans="6:9" ht="14.25" customHeight="1" x14ac:dyDescent="0.2">
      <c r="F197" s="137"/>
      <c r="H197" s="97"/>
      <c r="I197" s="97"/>
    </row>
    <row r="198" spans="6:9" ht="14.25" customHeight="1" x14ac:dyDescent="0.2">
      <c r="F198" s="137"/>
      <c r="H198" s="97"/>
      <c r="I198" s="97"/>
    </row>
    <row r="199" spans="6:9" ht="14.25" customHeight="1" x14ac:dyDescent="0.2">
      <c r="F199" s="137"/>
      <c r="H199" s="97"/>
      <c r="I199" s="97"/>
    </row>
    <row r="200" spans="6:9" ht="14.25" customHeight="1" x14ac:dyDescent="0.2">
      <c r="F200" s="137"/>
      <c r="H200" s="97"/>
      <c r="I200" s="97"/>
    </row>
    <row r="201" spans="6:9" ht="14.25" customHeight="1" x14ac:dyDescent="0.2">
      <c r="F201" s="137"/>
      <c r="H201" s="97"/>
      <c r="I201" s="97"/>
    </row>
    <row r="202" spans="6:9" ht="14.25" customHeight="1" x14ac:dyDescent="0.2">
      <c r="F202" s="137"/>
      <c r="H202" s="97"/>
      <c r="I202" s="97"/>
    </row>
    <row r="203" spans="6:9" ht="14.25" customHeight="1" x14ac:dyDescent="0.2">
      <c r="F203" s="137"/>
      <c r="H203" s="97"/>
      <c r="I203" s="97"/>
    </row>
    <row r="204" spans="6:9" ht="14.25" customHeight="1" x14ac:dyDescent="0.2">
      <c r="F204" s="137"/>
      <c r="H204" s="97"/>
      <c r="I204" s="97"/>
    </row>
    <row r="205" spans="6:9" ht="14.25" customHeight="1" x14ac:dyDescent="0.2">
      <c r="F205" s="137"/>
      <c r="H205" s="97"/>
      <c r="I205" s="97"/>
    </row>
    <row r="206" spans="6:9" ht="14.25" customHeight="1" x14ac:dyDescent="0.2">
      <c r="F206" s="137"/>
      <c r="H206" s="97"/>
      <c r="I206" s="97"/>
    </row>
    <row r="207" spans="6:9" ht="14.25" customHeight="1" x14ac:dyDescent="0.2">
      <c r="F207" s="137"/>
      <c r="H207" s="97"/>
      <c r="I207" s="97"/>
    </row>
    <row r="208" spans="6:9" ht="14.25" customHeight="1" x14ac:dyDescent="0.2">
      <c r="F208" s="137"/>
      <c r="H208" s="97"/>
      <c r="I208" s="97"/>
    </row>
    <row r="209" spans="6:9" ht="14.25" customHeight="1" x14ac:dyDescent="0.2">
      <c r="F209" s="137"/>
      <c r="H209" s="97"/>
      <c r="I209" s="97"/>
    </row>
    <row r="210" spans="6:9" ht="14.25" customHeight="1" x14ac:dyDescent="0.2">
      <c r="F210" s="137"/>
      <c r="H210" s="97"/>
      <c r="I210" s="97"/>
    </row>
    <row r="211" spans="6:9" ht="14.25" customHeight="1" x14ac:dyDescent="0.2">
      <c r="F211" s="137"/>
      <c r="H211" s="97"/>
      <c r="I211" s="97"/>
    </row>
    <row r="212" spans="6:9" ht="14.25" customHeight="1" x14ac:dyDescent="0.2">
      <c r="F212" s="137"/>
      <c r="H212" s="97"/>
      <c r="I212" s="97"/>
    </row>
    <row r="213" spans="6:9" ht="14.25" customHeight="1" x14ac:dyDescent="0.2">
      <c r="F213" s="137"/>
      <c r="H213" s="97"/>
      <c r="I213" s="97"/>
    </row>
    <row r="214" spans="6:9" ht="14.25" customHeight="1" x14ac:dyDescent="0.2">
      <c r="F214" s="137"/>
      <c r="H214" s="97"/>
      <c r="I214" s="97"/>
    </row>
    <row r="215" spans="6:9" ht="14.25" customHeight="1" x14ac:dyDescent="0.2">
      <c r="F215" s="137"/>
      <c r="H215" s="97"/>
      <c r="I215" s="97"/>
    </row>
    <row r="216" spans="6:9" ht="14.25" customHeight="1" x14ac:dyDescent="0.2">
      <c r="F216" s="137"/>
      <c r="H216" s="97"/>
      <c r="I216" s="97"/>
    </row>
    <row r="217" spans="6:9" ht="14.25" customHeight="1" x14ac:dyDescent="0.2">
      <c r="F217" s="137"/>
      <c r="H217" s="97"/>
      <c r="I217" s="97"/>
    </row>
    <row r="218" spans="6:9" ht="14.25" customHeight="1" x14ac:dyDescent="0.2">
      <c r="F218" s="137"/>
      <c r="H218" s="97"/>
      <c r="I218" s="97"/>
    </row>
    <row r="219" spans="6:9" ht="14.25" customHeight="1" x14ac:dyDescent="0.2">
      <c r="F219" s="137"/>
      <c r="H219" s="97"/>
      <c r="I219" s="97"/>
    </row>
    <row r="220" spans="6:9" ht="14.25" customHeight="1" x14ac:dyDescent="0.2">
      <c r="F220" s="137"/>
      <c r="H220" s="97"/>
      <c r="I220" s="97"/>
    </row>
    <row r="221" spans="6:9" ht="14.25" customHeight="1" x14ac:dyDescent="0.2">
      <c r="F221" s="137"/>
      <c r="H221" s="97"/>
      <c r="I221" s="97"/>
    </row>
    <row r="222" spans="6:9" ht="14.25" customHeight="1" x14ac:dyDescent="0.2">
      <c r="F222" s="137"/>
      <c r="H222" s="97"/>
      <c r="I222" s="97"/>
    </row>
    <row r="223" spans="6:9" ht="14.25" customHeight="1" x14ac:dyDescent="0.2">
      <c r="F223" s="137"/>
      <c r="H223" s="97"/>
      <c r="I223" s="97"/>
    </row>
    <row r="224" spans="6:9" ht="14.25" customHeight="1" x14ac:dyDescent="0.2">
      <c r="F224" s="137"/>
      <c r="H224" s="97"/>
      <c r="I224" s="97"/>
    </row>
    <row r="225" spans="6:9" ht="14.25" customHeight="1" x14ac:dyDescent="0.2">
      <c r="F225" s="137"/>
      <c r="H225" s="97"/>
      <c r="I225" s="97"/>
    </row>
    <row r="226" spans="6:9" ht="14.25" customHeight="1" x14ac:dyDescent="0.2">
      <c r="F226" s="137"/>
      <c r="H226" s="97"/>
      <c r="I226" s="97"/>
    </row>
    <row r="227" spans="6:9" ht="14.25" customHeight="1" x14ac:dyDescent="0.2">
      <c r="F227" s="137"/>
      <c r="H227" s="97"/>
      <c r="I227" s="97"/>
    </row>
    <row r="228" spans="6:9" ht="14.25" customHeight="1" x14ac:dyDescent="0.2">
      <c r="F228" s="137"/>
      <c r="H228" s="97"/>
      <c r="I228" s="97"/>
    </row>
    <row r="229" spans="6:9" ht="14.25" customHeight="1" x14ac:dyDescent="0.2">
      <c r="F229" s="137"/>
      <c r="H229" s="97"/>
      <c r="I229" s="97"/>
    </row>
    <row r="230" spans="6:9" ht="14.25" customHeight="1" x14ac:dyDescent="0.2">
      <c r="F230" s="137"/>
      <c r="H230" s="97"/>
      <c r="I230" s="97"/>
    </row>
    <row r="231" spans="6:9" ht="14.25" customHeight="1" x14ac:dyDescent="0.2">
      <c r="F231" s="137"/>
      <c r="H231" s="97"/>
      <c r="I231" s="97"/>
    </row>
    <row r="232" spans="6:9" ht="14.25" customHeight="1" x14ac:dyDescent="0.2">
      <c r="F232" s="137"/>
      <c r="H232" s="97"/>
      <c r="I232" s="97"/>
    </row>
    <row r="233" spans="6:9" ht="14.25" customHeight="1" x14ac:dyDescent="0.2">
      <c r="F233" s="137"/>
      <c r="H233" s="97"/>
      <c r="I233" s="97"/>
    </row>
    <row r="234" spans="6:9" ht="14.25" customHeight="1" x14ac:dyDescent="0.2">
      <c r="F234" s="137"/>
      <c r="H234" s="97"/>
      <c r="I234" s="97"/>
    </row>
    <row r="235" spans="6:9" ht="14.25" customHeight="1" x14ac:dyDescent="0.2">
      <c r="F235" s="137"/>
      <c r="H235" s="97"/>
      <c r="I235" s="97"/>
    </row>
    <row r="236" spans="6:9" ht="14.25" customHeight="1" x14ac:dyDescent="0.2">
      <c r="F236" s="137"/>
      <c r="H236" s="97"/>
      <c r="I236" s="97"/>
    </row>
    <row r="237" spans="6:9" ht="14.25" customHeight="1" x14ac:dyDescent="0.2">
      <c r="F237" s="137"/>
      <c r="H237" s="97"/>
      <c r="I237" s="97"/>
    </row>
    <row r="238" spans="6:9" ht="14.25" customHeight="1" x14ac:dyDescent="0.2">
      <c r="F238" s="137"/>
      <c r="H238" s="97"/>
      <c r="I238" s="97"/>
    </row>
    <row r="239" spans="6:9" ht="14.25" customHeight="1" x14ac:dyDescent="0.2">
      <c r="F239" s="137"/>
      <c r="H239" s="97"/>
      <c r="I239" s="97"/>
    </row>
    <row r="240" spans="6:9" ht="14.25" customHeight="1" x14ac:dyDescent="0.2">
      <c r="F240" s="137"/>
      <c r="H240" s="97"/>
      <c r="I240" s="97"/>
    </row>
    <row r="241" spans="6:9" ht="14.25" customHeight="1" x14ac:dyDescent="0.2">
      <c r="F241" s="137"/>
      <c r="H241" s="97"/>
      <c r="I241" s="97"/>
    </row>
    <row r="242" spans="6:9" ht="14.25" customHeight="1" x14ac:dyDescent="0.2">
      <c r="F242" s="137"/>
      <c r="H242" s="97"/>
      <c r="I242" s="97"/>
    </row>
    <row r="243" spans="6:9" ht="14.25" customHeight="1" x14ac:dyDescent="0.2">
      <c r="F243" s="137"/>
      <c r="H243" s="97"/>
      <c r="I243" s="97"/>
    </row>
    <row r="244" spans="6:9" ht="14.25" customHeight="1" x14ac:dyDescent="0.2">
      <c r="F244" s="137"/>
      <c r="H244" s="97"/>
      <c r="I244" s="97"/>
    </row>
    <row r="245" spans="6:9" ht="14.25" customHeight="1" x14ac:dyDescent="0.2">
      <c r="F245" s="137"/>
      <c r="H245" s="97"/>
      <c r="I245" s="97"/>
    </row>
    <row r="246" spans="6:9" ht="14.25" customHeight="1" x14ac:dyDescent="0.2">
      <c r="F246" s="137"/>
      <c r="H246" s="97"/>
      <c r="I246" s="97"/>
    </row>
    <row r="247" spans="6:9" ht="14.25" customHeight="1" x14ac:dyDescent="0.2">
      <c r="F247" s="137"/>
      <c r="H247" s="97"/>
      <c r="I247" s="97"/>
    </row>
    <row r="248" spans="6:9" ht="14.25" customHeight="1" x14ac:dyDescent="0.2">
      <c r="F248" s="137"/>
      <c r="H248" s="97"/>
      <c r="I248" s="97"/>
    </row>
    <row r="249" spans="6:9" ht="14.25" customHeight="1" x14ac:dyDescent="0.2">
      <c r="F249" s="137"/>
      <c r="H249" s="97"/>
      <c r="I249" s="97"/>
    </row>
    <row r="250" spans="6:9" ht="14.25" customHeight="1" x14ac:dyDescent="0.2">
      <c r="F250" s="137"/>
      <c r="H250" s="97"/>
      <c r="I250" s="97"/>
    </row>
    <row r="251" spans="6:9" ht="14.25" customHeight="1" x14ac:dyDescent="0.2">
      <c r="F251" s="137"/>
      <c r="H251" s="97"/>
      <c r="I251" s="97"/>
    </row>
    <row r="252" spans="6:9" ht="14.25" customHeight="1" x14ac:dyDescent="0.2">
      <c r="F252" s="137"/>
      <c r="H252" s="97"/>
      <c r="I252" s="97"/>
    </row>
    <row r="253" spans="6:9" ht="14.25" customHeight="1" x14ac:dyDescent="0.2">
      <c r="F253" s="137"/>
      <c r="H253" s="97"/>
      <c r="I253" s="97"/>
    </row>
    <row r="254" spans="6:9" ht="14.25" customHeight="1" x14ac:dyDescent="0.2">
      <c r="F254" s="137"/>
      <c r="H254" s="97"/>
      <c r="I254" s="97"/>
    </row>
    <row r="255" spans="6:9" ht="14.25" customHeight="1" x14ac:dyDescent="0.2">
      <c r="F255" s="137"/>
      <c r="H255" s="97"/>
      <c r="I255" s="97"/>
    </row>
    <row r="256" spans="6:9" ht="14.25" customHeight="1" x14ac:dyDescent="0.2">
      <c r="F256" s="137"/>
      <c r="H256" s="97"/>
      <c r="I256" s="97"/>
    </row>
    <row r="257" spans="6:9" ht="14.25" customHeight="1" x14ac:dyDescent="0.2">
      <c r="F257" s="137"/>
      <c r="H257" s="97"/>
      <c r="I257" s="97"/>
    </row>
    <row r="258" spans="6:9" ht="14.25" customHeight="1" x14ac:dyDescent="0.2">
      <c r="F258" s="137"/>
      <c r="H258" s="97"/>
      <c r="I258" s="97"/>
    </row>
    <row r="259" spans="6:9" ht="14.25" customHeight="1" x14ac:dyDescent="0.2">
      <c r="F259" s="137"/>
      <c r="H259" s="97"/>
      <c r="I259" s="97"/>
    </row>
    <row r="260" spans="6:9" ht="14.25" customHeight="1" x14ac:dyDescent="0.2">
      <c r="F260" s="137"/>
      <c r="H260" s="97"/>
      <c r="I260" s="97"/>
    </row>
    <row r="261" spans="6:9" ht="14.25" customHeight="1" x14ac:dyDescent="0.2">
      <c r="F261" s="137"/>
      <c r="H261" s="97"/>
      <c r="I261" s="97"/>
    </row>
    <row r="262" spans="6:9" ht="14.25" customHeight="1" x14ac:dyDescent="0.2">
      <c r="F262" s="137"/>
      <c r="H262" s="97"/>
      <c r="I262" s="97"/>
    </row>
    <row r="263" spans="6:9" ht="14.25" customHeight="1" x14ac:dyDescent="0.2">
      <c r="F263" s="137"/>
      <c r="H263" s="97"/>
      <c r="I263" s="97"/>
    </row>
    <row r="264" spans="6:9" ht="14.25" customHeight="1" x14ac:dyDescent="0.2">
      <c r="F264" s="137"/>
      <c r="H264" s="97"/>
      <c r="I264" s="97"/>
    </row>
    <row r="265" spans="6:9" ht="14.25" customHeight="1" x14ac:dyDescent="0.2">
      <c r="F265" s="137"/>
      <c r="H265" s="97"/>
      <c r="I265" s="97"/>
    </row>
    <row r="266" spans="6:9" ht="14.25" customHeight="1" x14ac:dyDescent="0.2">
      <c r="F266" s="137"/>
      <c r="H266" s="97"/>
      <c r="I266" s="97"/>
    </row>
    <row r="267" spans="6:9" ht="14.25" customHeight="1" x14ac:dyDescent="0.2">
      <c r="F267" s="137"/>
      <c r="H267" s="97"/>
      <c r="I267" s="97"/>
    </row>
    <row r="268" spans="6:9" ht="14.25" customHeight="1" x14ac:dyDescent="0.2">
      <c r="F268" s="137"/>
      <c r="H268" s="97"/>
      <c r="I268" s="97"/>
    </row>
    <row r="269" spans="6:9" ht="14.25" customHeight="1" x14ac:dyDescent="0.2">
      <c r="F269" s="137"/>
      <c r="H269" s="97"/>
      <c r="I269" s="97"/>
    </row>
    <row r="270" spans="6:9" ht="14.25" customHeight="1" x14ac:dyDescent="0.2">
      <c r="F270" s="137"/>
      <c r="H270" s="97"/>
      <c r="I270" s="97"/>
    </row>
    <row r="271" spans="6:9" ht="14.25" customHeight="1" x14ac:dyDescent="0.2">
      <c r="F271" s="137"/>
      <c r="H271" s="97"/>
      <c r="I271" s="97"/>
    </row>
    <row r="272" spans="6:9" ht="14.25" customHeight="1" x14ac:dyDescent="0.2">
      <c r="F272" s="137"/>
      <c r="H272" s="97"/>
      <c r="I272" s="97"/>
    </row>
    <row r="273" spans="6:9" ht="14.25" customHeight="1" x14ac:dyDescent="0.2">
      <c r="F273" s="137"/>
      <c r="H273" s="97"/>
      <c r="I273" s="97"/>
    </row>
    <row r="274" spans="6:9" ht="14.25" customHeight="1" x14ac:dyDescent="0.2">
      <c r="F274" s="137"/>
      <c r="H274" s="97"/>
      <c r="I274" s="97"/>
    </row>
    <row r="275" spans="6:9" ht="14.25" customHeight="1" x14ac:dyDescent="0.2">
      <c r="F275" s="137"/>
      <c r="H275" s="97"/>
      <c r="I275" s="97"/>
    </row>
    <row r="276" spans="6:9" ht="14.25" customHeight="1" x14ac:dyDescent="0.2">
      <c r="F276" s="137"/>
      <c r="H276" s="97"/>
      <c r="I276" s="97"/>
    </row>
    <row r="277" spans="6:9" ht="14.25" customHeight="1" x14ac:dyDescent="0.2">
      <c r="F277" s="137"/>
      <c r="H277" s="97"/>
      <c r="I277" s="97"/>
    </row>
    <row r="278" spans="6:9" ht="14.25" customHeight="1" x14ac:dyDescent="0.2">
      <c r="F278" s="137"/>
      <c r="H278" s="97"/>
      <c r="I278" s="97"/>
    </row>
    <row r="279" spans="6:9" ht="14.25" customHeight="1" x14ac:dyDescent="0.2">
      <c r="F279" s="137"/>
      <c r="H279" s="97"/>
      <c r="I279" s="97"/>
    </row>
    <row r="280" spans="6:9" ht="14.25" customHeight="1" x14ac:dyDescent="0.2">
      <c r="F280" s="137"/>
      <c r="H280" s="97"/>
      <c r="I280" s="97"/>
    </row>
    <row r="281" spans="6:9" ht="14.25" customHeight="1" x14ac:dyDescent="0.2">
      <c r="F281" s="137"/>
      <c r="H281" s="97"/>
      <c r="I281" s="97"/>
    </row>
    <row r="282" spans="6:9" ht="14.25" customHeight="1" x14ac:dyDescent="0.2">
      <c r="F282" s="137"/>
      <c r="H282" s="97"/>
      <c r="I282" s="97"/>
    </row>
    <row r="283" spans="6:9" ht="14.25" customHeight="1" x14ac:dyDescent="0.2">
      <c r="F283" s="137"/>
      <c r="H283" s="97"/>
      <c r="I283" s="97"/>
    </row>
    <row r="284" spans="6:9" ht="14.25" customHeight="1" x14ac:dyDescent="0.2">
      <c r="F284" s="137"/>
      <c r="H284" s="97"/>
      <c r="I284" s="97"/>
    </row>
    <row r="285" spans="6:9" ht="14.25" customHeight="1" x14ac:dyDescent="0.2">
      <c r="F285" s="137"/>
      <c r="H285" s="97"/>
      <c r="I285" s="97"/>
    </row>
    <row r="286" spans="6:9" ht="14.25" customHeight="1" x14ac:dyDescent="0.2">
      <c r="F286" s="137"/>
      <c r="H286" s="97"/>
      <c r="I286" s="97"/>
    </row>
    <row r="287" spans="6:9" ht="14.25" customHeight="1" x14ac:dyDescent="0.2">
      <c r="F287" s="137"/>
      <c r="H287" s="97"/>
      <c r="I287" s="97"/>
    </row>
    <row r="288" spans="6:9" ht="14.25" customHeight="1" x14ac:dyDescent="0.2">
      <c r="F288" s="137"/>
      <c r="H288" s="97"/>
      <c r="I288" s="97"/>
    </row>
    <row r="289" spans="6:9" ht="14.25" customHeight="1" x14ac:dyDescent="0.2">
      <c r="F289" s="137"/>
      <c r="H289" s="97"/>
      <c r="I289" s="97"/>
    </row>
    <row r="290" spans="6:9" ht="14.25" customHeight="1" x14ac:dyDescent="0.2">
      <c r="F290" s="137"/>
      <c r="H290" s="97"/>
      <c r="I290" s="97"/>
    </row>
    <row r="291" spans="6:9" ht="14.25" customHeight="1" x14ac:dyDescent="0.2">
      <c r="F291" s="137"/>
      <c r="H291" s="97"/>
      <c r="I291" s="97"/>
    </row>
    <row r="292" spans="6:9" ht="14.25" customHeight="1" x14ac:dyDescent="0.2">
      <c r="F292" s="137"/>
      <c r="H292" s="97"/>
      <c r="I292" s="97"/>
    </row>
    <row r="293" spans="6:9" ht="14.25" customHeight="1" x14ac:dyDescent="0.2">
      <c r="F293" s="137"/>
      <c r="H293" s="97"/>
      <c r="I293" s="97"/>
    </row>
    <row r="294" spans="6:9" ht="14.25" customHeight="1" x14ac:dyDescent="0.2">
      <c r="F294" s="137"/>
      <c r="H294" s="97"/>
      <c r="I294" s="97"/>
    </row>
    <row r="295" spans="6:9" ht="14.25" customHeight="1" x14ac:dyDescent="0.2">
      <c r="F295" s="137"/>
      <c r="H295" s="97"/>
      <c r="I295" s="97"/>
    </row>
    <row r="296" spans="6:9" ht="14.25" customHeight="1" x14ac:dyDescent="0.2">
      <c r="F296" s="137"/>
      <c r="H296" s="97"/>
      <c r="I296" s="97"/>
    </row>
    <row r="297" spans="6:9" ht="14.25" customHeight="1" x14ac:dyDescent="0.2">
      <c r="F297" s="137"/>
      <c r="H297" s="97"/>
      <c r="I297" s="97"/>
    </row>
    <row r="298" spans="6:9" ht="14.25" customHeight="1" x14ac:dyDescent="0.2">
      <c r="F298" s="137"/>
      <c r="H298" s="97"/>
      <c r="I298" s="97"/>
    </row>
    <row r="299" spans="6:9" ht="14.25" customHeight="1" x14ac:dyDescent="0.2">
      <c r="F299" s="137"/>
      <c r="H299" s="97"/>
      <c r="I299" s="97"/>
    </row>
    <row r="300" spans="6:9" ht="14.25" customHeight="1" x14ac:dyDescent="0.2">
      <c r="F300" s="137"/>
      <c r="H300" s="97"/>
      <c r="I300" s="97"/>
    </row>
    <row r="301" spans="6:9" ht="14.25" customHeight="1" x14ac:dyDescent="0.2">
      <c r="F301" s="137"/>
      <c r="H301" s="97"/>
      <c r="I301" s="97"/>
    </row>
    <row r="302" spans="6:9" ht="14.25" customHeight="1" x14ac:dyDescent="0.2">
      <c r="F302" s="137"/>
      <c r="H302" s="97"/>
      <c r="I302" s="97"/>
    </row>
    <row r="303" spans="6:9" ht="14.25" customHeight="1" x14ac:dyDescent="0.2">
      <c r="F303" s="137"/>
      <c r="H303" s="97"/>
      <c r="I303" s="97"/>
    </row>
    <row r="304" spans="6:9" ht="14.25" customHeight="1" x14ac:dyDescent="0.2">
      <c r="F304" s="137"/>
      <c r="H304" s="97"/>
      <c r="I304" s="97"/>
    </row>
    <row r="305" spans="6:9" ht="14.25" customHeight="1" x14ac:dyDescent="0.2">
      <c r="F305" s="137"/>
      <c r="H305" s="97"/>
      <c r="I305" s="97"/>
    </row>
    <row r="306" spans="6:9" ht="14.25" customHeight="1" x14ac:dyDescent="0.2">
      <c r="F306" s="137"/>
      <c r="H306" s="97"/>
      <c r="I306" s="97"/>
    </row>
    <row r="307" spans="6:9" ht="14.25" customHeight="1" x14ac:dyDescent="0.2">
      <c r="F307" s="137"/>
      <c r="H307" s="97"/>
      <c r="I307" s="97"/>
    </row>
    <row r="308" spans="6:9" ht="14.25" customHeight="1" x14ac:dyDescent="0.2">
      <c r="F308" s="137"/>
      <c r="H308" s="97"/>
      <c r="I308" s="97"/>
    </row>
    <row r="309" spans="6:9" ht="14.25" customHeight="1" x14ac:dyDescent="0.2">
      <c r="F309" s="137"/>
      <c r="H309" s="97"/>
      <c r="I309" s="97"/>
    </row>
    <row r="310" spans="6:9" ht="14.25" customHeight="1" x14ac:dyDescent="0.2">
      <c r="F310" s="137"/>
      <c r="H310" s="97"/>
      <c r="I310" s="97"/>
    </row>
    <row r="311" spans="6:9" ht="14.25" customHeight="1" x14ac:dyDescent="0.2">
      <c r="F311" s="137"/>
      <c r="H311" s="97"/>
      <c r="I311" s="97"/>
    </row>
    <row r="312" spans="6:9" ht="14.25" customHeight="1" x14ac:dyDescent="0.2">
      <c r="F312" s="137"/>
      <c r="H312" s="97"/>
      <c r="I312" s="97"/>
    </row>
    <row r="313" spans="6:9" ht="14.25" customHeight="1" x14ac:dyDescent="0.2">
      <c r="F313" s="137"/>
      <c r="H313" s="97"/>
      <c r="I313" s="97"/>
    </row>
    <row r="314" spans="6:9" ht="14.25" customHeight="1" x14ac:dyDescent="0.2">
      <c r="F314" s="137"/>
      <c r="H314" s="97"/>
      <c r="I314" s="97"/>
    </row>
    <row r="315" spans="6:9" ht="14.25" customHeight="1" x14ac:dyDescent="0.2">
      <c r="F315" s="137"/>
      <c r="H315" s="97"/>
      <c r="I315" s="97"/>
    </row>
    <row r="316" spans="6:9" ht="14.25" customHeight="1" x14ac:dyDescent="0.2">
      <c r="F316" s="137"/>
      <c r="H316" s="97"/>
      <c r="I316" s="97"/>
    </row>
    <row r="317" spans="6:9" ht="14.25" customHeight="1" x14ac:dyDescent="0.2">
      <c r="F317" s="137"/>
      <c r="H317" s="97"/>
      <c r="I317" s="97"/>
    </row>
    <row r="318" spans="6:9" ht="14.25" customHeight="1" x14ac:dyDescent="0.2">
      <c r="F318" s="137"/>
      <c r="H318" s="97"/>
      <c r="I318" s="97"/>
    </row>
    <row r="319" spans="6:9" ht="14.25" customHeight="1" x14ac:dyDescent="0.2">
      <c r="F319" s="137"/>
      <c r="H319" s="97"/>
      <c r="I319" s="97"/>
    </row>
    <row r="320" spans="6:9" ht="14.25" customHeight="1" x14ac:dyDescent="0.2">
      <c r="F320" s="137"/>
      <c r="H320" s="97"/>
      <c r="I320" s="97"/>
    </row>
    <row r="321" spans="6:9" ht="14.25" customHeight="1" x14ac:dyDescent="0.2">
      <c r="F321" s="137"/>
      <c r="H321" s="97"/>
      <c r="I321" s="97"/>
    </row>
    <row r="322" spans="6:9" ht="14.25" customHeight="1" x14ac:dyDescent="0.2">
      <c r="F322" s="137"/>
      <c r="H322" s="97"/>
      <c r="I322" s="97"/>
    </row>
    <row r="323" spans="6:9" ht="14.25" customHeight="1" x14ac:dyDescent="0.2">
      <c r="F323" s="137"/>
      <c r="H323" s="97"/>
      <c r="I323" s="97"/>
    </row>
    <row r="324" spans="6:9" ht="14.25" customHeight="1" x14ac:dyDescent="0.2">
      <c r="F324" s="137"/>
      <c r="H324" s="97"/>
      <c r="I324" s="97"/>
    </row>
    <row r="325" spans="6:9" ht="14.25" customHeight="1" x14ac:dyDescent="0.2">
      <c r="F325" s="137"/>
      <c r="H325" s="97"/>
      <c r="I325" s="97"/>
    </row>
    <row r="326" spans="6:9" ht="14.25" customHeight="1" x14ac:dyDescent="0.2">
      <c r="F326" s="137"/>
      <c r="H326" s="97"/>
      <c r="I326" s="97"/>
    </row>
    <row r="327" spans="6:9" ht="14.25" customHeight="1" x14ac:dyDescent="0.2">
      <c r="F327" s="137"/>
      <c r="H327" s="97"/>
      <c r="I327" s="97"/>
    </row>
    <row r="328" spans="6:9" ht="14.25" customHeight="1" x14ac:dyDescent="0.2">
      <c r="F328" s="137"/>
      <c r="H328" s="97"/>
      <c r="I328" s="97"/>
    </row>
    <row r="329" spans="6:9" ht="14.25" customHeight="1" x14ac:dyDescent="0.2">
      <c r="F329" s="137"/>
      <c r="H329" s="97"/>
      <c r="I329" s="97"/>
    </row>
    <row r="330" spans="6:9" ht="14.25" customHeight="1" x14ac:dyDescent="0.2">
      <c r="F330" s="137"/>
      <c r="H330" s="97"/>
      <c r="I330" s="97"/>
    </row>
    <row r="331" spans="6:9" ht="14.25" customHeight="1" x14ac:dyDescent="0.2">
      <c r="F331" s="137"/>
      <c r="H331" s="97"/>
      <c r="I331" s="97"/>
    </row>
    <row r="332" spans="6:9" ht="14.25" customHeight="1" x14ac:dyDescent="0.2">
      <c r="F332" s="137"/>
      <c r="H332" s="97"/>
      <c r="I332" s="97"/>
    </row>
    <row r="333" spans="6:9" ht="14.25" customHeight="1" x14ac:dyDescent="0.2">
      <c r="F333" s="137"/>
      <c r="H333" s="97"/>
      <c r="I333" s="97"/>
    </row>
    <row r="334" spans="6:9" ht="14.25" customHeight="1" x14ac:dyDescent="0.2">
      <c r="F334" s="137"/>
      <c r="H334" s="97"/>
      <c r="I334" s="97"/>
    </row>
    <row r="335" spans="6:9" ht="14.25" customHeight="1" x14ac:dyDescent="0.2">
      <c r="F335" s="137"/>
      <c r="H335" s="97"/>
      <c r="I335" s="97"/>
    </row>
    <row r="336" spans="6:9" ht="14.25" customHeight="1" x14ac:dyDescent="0.2">
      <c r="F336" s="137"/>
      <c r="H336" s="97"/>
      <c r="I336" s="97"/>
    </row>
    <row r="337" spans="6:9" ht="14.25" customHeight="1" x14ac:dyDescent="0.2">
      <c r="F337" s="137"/>
      <c r="H337" s="97"/>
      <c r="I337" s="97"/>
    </row>
    <row r="338" spans="6:9" ht="14.25" customHeight="1" x14ac:dyDescent="0.2">
      <c r="F338" s="137"/>
      <c r="H338" s="97"/>
      <c r="I338" s="97"/>
    </row>
    <row r="339" spans="6:9" ht="14.25" customHeight="1" x14ac:dyDescent="0.2">
      <c r="F339" s="137"/>
      <c r="H339" s="97"/>
      <c r="I339" s="97"/>
    </row>
    <row r="340" spans="6:9" ht="14.25" customHeight="1" x14ac:dyDescent="0.2">
      <c r="F340" s="137"/>
      <c r="H340" s="97"/>
      <c r="I340" s="97"/>
    </row>
    <row r="341" spans="6:9" ht="14.25" customHeight="1" x14ac:dyDescent="0.2">
      <c r="F341" s="137"/>
      <c r="H341" s="97"/>
      <c r="I341" s="97"/>
    </row>
    <row r="342" spans="6:9" ht="14.25" customHeight="1" x14ac:dyDescent="0.2">
      <c r="F342" s="137"/>
      <c r="H342" s="97"/>
      <c r="I342" s="97"/>
    </row>
    <row r="343" spans="6:9" ht="14.25" customHeight="1" x14ac:dyDescent="0.2">
      <c r="F343" s="137"/>
      <c r="H343" s="97"/>
      <c r="I343" s="97"/>
    </row>
    <row r="344" spans="6:9" ht="14.25" customHeight="1" x14ac:dyDescent="0.2">
      <c r="F344" s="137"/>
      <c r="H344" s="97"/>
      <c r="I344" s="97"/>
    </row>
    <row r="345" spans="6:9" ht="14.25" customHeight="1" x14ac:dyDescent="0.2">
      <c r="F345" s="137"/>
      <c r="H345" s="97"/>
      <c r="I345" s="97"/>
    </row>
    <row r="346" spans="6:9" ht="14.25" customHeight="1" x14ac:dyDescent="0.2">
      <c r="F346" s="137"/>
      <c r="H346" s="97"/>
      <c r="I346" s="97"/>
    </row>
    <row r="347" spans="6:9" ht="14.25" customHeight="1" x14ac:dyDescent="0.2">
      <c r="F347" s="137"/>
      <c r="H347" s="97"/>
      <c r="I347" s="97"/>
    </row>
    <row r="348" spans="6:9" ht="14.25" customHeight="1" x14ac:dyDescent="0.2">
      <c r="F348" s="137"/>
      <c r="H348" s="97"/>
      <c r="I348" s="97"/>
    </row>
    <row r="349" spans="6:9" ht="14.25" customHeight="1" x14ac:dyDescent="0.2">
      <c r="F349" s="137"/>
      <c r="H349" s="97"/>
      <c r="I349" s="97"/>
    </row>
    <row r="350" spans="6:9" ht="14.25" customHeight="1" x14ac:dyDescent="0.2">
      <c r="F350" s="137"/>
      <c r="H350" s="97"/>
      <c r="I350" s="97"/>
    </row>
    <row r="351" spans="6:9" ht="14.25" customHeight="1" x14ac:dyDescent="0.2">
      <c r="F351" s="137"/>
      <c r="H351" s="97"/>
      <c r="I351" s="97"/>
    </row>
    <row r="352" spans="6:9" ht="14.25" customHeight="1" x14ac:dyDescent="0.2">
      <c r="F352" s="137"/>
      <c r="H352" s="97"/>
      <c r="I352" s="97"/>
    </row>
    <row r="353" spans="6:9" ht="14.25" customHeight="1" x14ac:dyDescent="0.2">
      <c r="F353" s="137"/>
      <c r="H353" s="97"/>
      <c r="I353" s="97"/>
    </row>
    <row r="354" spans="6:9" ht="14.25" customHeight="1" x14ac:dyDescent="0.2">
      <c r="F354" s="137"/>
      <c r="H354" s="97"/>
      <c r="I354" s="97"/>
    </row>
    <row r="355" spans="6:9" ht="14.25" customHeight="1" x14ac:dyDescent="0.2">
      <c r="F355" s="137"/>
      <c r="H355" s="97"/>
      <c r="I355" s="97"/>
    </row>
    <row r="356" spans="6:9" ht="14.25" customHeight="1" x14ac:dyDescent="0.2">
      <c r="F356" s="137"/>
      <c r="H356" s="97"/>
      <c r="I356" s="97"/>
    </row>
    <row r="357" spans="6:9" ht="14.25" customHeight="1" x14ac:dyDescent="0.2">
      <c r="F357" s="137"/>
      <c r="H357" s="97"/>
      <c r="I357" s="97"/>
    </row>
    <row r="358" spans="6:9" ht="14.25" customHeight="1" x14ac:dyDescent="0.2">
      <c r="F358" s="137"/>
      <c r="H358" s="97"/>
      <c r="I358" s="97"/>
    </row>
    <row r="359" spans="6:9" ht="14.25" customHeight="1" x14ac:dyDescent="0.2">
      <c r="F359" s="137"/>
      <c r="H359" s="97"/>
      <c r="I359" s="97"/>
    </row>
    <row r="360" spans="6:9" ht="14.25" customHeight="1" x14ac:dyDescent="0.2">
      <c r="F360" s="137"/>
      <c r="H360" s="97"/>
      <c r="I360" s="97"/>
    </row>
    <row r="361" spans="6:9" ht="14.25" customHeight="1" x14ac:dyDescent="0.2">
      <c r="F361" s="137"/>
      <c r="H361" s="97"/>
      <c r="I361" s="97"/>
    </row>
    <row r="362" spans="6:9" ht="14.25" customHeight="1" x14ac:dyDescent="0.2">
      <c r="F362" s="137"/>
      <c r="H362" s="97"/>
      <c r="I362" s="97"/>
    </row>
    <row r="363" spans="6:9" ht="14.25" customHeight="1" x14ac:dyDescent="0.2">
      <c r="F363" s="137"/>
      <c r="H363" s="97"/>
      <c r="I363" s="97"/>
    </row>
    <row r="364" spans="6:9" ht="14.25" customHeight="1" x14ac:dyDescent="0.2">
      <c r="F364" s="137"/>
      <c r="H364" s="97"/>
      <c r="I364" s="97"/>
    </row>
    <row r="365" spans="6:9" ht="14.25" customHeight="1" x14ac:dyDescent="0.2">
      <c r="F365" s="137"/>
      <c r="H365" s="97"/>
      <c r="I365" s="97"/>
    </row>
    <row r="366" spans="6:9" ht="14.25" customHeight="1" x14ac:dyDescent="0.2">
      <c r="F366" s="137"/>
      <c r="H366" s="97"/>
      <c r="I366" s="97"/>
    </row>
    <row r="367" spans="6:9" ht="14.25" customHeight="1" x14ac:dyDescent="0.2">
      <c r="F367" s="137"/>
      <c r="H367" s="97"/>
      <c r="I367" s="97"/>
    </row>
    <row r="368" spans="6:9" ht="14.25" customHeight="1" x14ac:dyDescent="0.2">
      <c r="F368" s="137"/>
      <c r="H368" s="97"/>
      <c r="I368" s="97"/>
    </row>
    <row r="369" spans="6:9" ht="14.25" customHeight="1" x14ac:dyDescent="0.2">
      <c r="F369" s="137"/>
      <c r="H369" s="97"/>
      <c r="I369" s="97"/>
    </row>
    <row r="370" spans="6:9" ht="14.25" customHeight="1" x14ac:dyDescent="0.2">
      <c r="F370" s="137"/>
      <c r="H370" s="97"/>
      <c r="I370" s="97"/>
    </row>
    <row r="371" spans="6:9" ht="14.25" customHeight="1" x14ac:dyDescent="0.2">
      <c r="F371" s="137"/>
      <c r="H371" s="97"/>
      <c r="I371" s="97"/>
    </row>
    <row r="372" spans="6:9" ht="14.25" customHeight="1" x14ac:dyDescent="0.2">
      <c r="F372" s="137"/>
      <c r="H372" s="97"/>
      <c r="I372" s="97"/>
    </row>
    <row r="373" spans="6:9" ht="14.25" customHeight="1" x14ac:dyDescent="0.2">
      <c r="F373" s="137"/>
      <c r="H373" s="97"/>
      <c r="I373" s="97"/>
    </row>
    <row r="374" spans="6:9" ht="14.25" customHeight="1" x14ac:dyDescent="0.2">
      <c r="F374" s="137"/>
      <c r="H374" s="97"/>
      <c r="I374" s="97"/>
    </row>
    <row r="375" spans="6:9" ht="14.25" customHeight="1" x14ac:dyDescent="0.2">
      <c r="F375" s="137"/>
      <c r="H375" s="97"/>
      <c r="I375" s="97"/>
    </row>
    <row r="376" spans="6:9" ht="14.25" customHeight="1" x14ac:dyDescent="0.2">
      <c r="F376" s="137"/>
      <c r="H376" s="97"/>
      <c r="I376" s="97"/>
    </row>
    <row r="377" spans="6:9" ht="14.25" customHeight="1" x14ac:dyDescent="0.2">
      <c r="F377" s="137"/>
      <c r="H377" s="97"/>
      <c r="I377" s="97"/>
    </row>
    <row r="378" spans="6:9" ht="14.25" customHeight="1" x14ac:dyDescent="0.2">
      <c r="F378" s="137"/>
      <c r="H378" s="97"/>
      <c r="I378" s="97"/>
    </row>
    <row r="379" spans="6:9" ht="14.25" customHeight="1" x14ac:dyDescent="0.2">
      <c r="F379" s="137"/>
      <c r="H379" s="97"/>
      <c r="I379" s="97"/>
    </row>
    <row r="380" spans="6:9" ht="14.25" customHeight="1" x14ac:dyDescent="0.2">
      <c r="F380" s="137"/>
      <c r="H380" s="97"/>
      <c r="I380" s="97"/>
    </row>
    <row r="381" spans="6:9" ht="14.25" customHeight="1" x14ac:dyDescent="0.2">
      <c r="F381" s="137"/>
      <c r="H381" s="97"/>
      <c r="I381" s="97"/>
    </row>
    <row r="382" spans="6:9" ht="14.25" customHeight="1" x14ac:dyDescent="0.2">
      <c r="F382" s="137"/>
      <c r="H382" s="97"/>
      <c r="I382" s="97"/>
    </row>
    <row r="383" spans="6:9" ht="14.25" customHeight="1" x14ac:dyDescent="0.2">
      <c r="F383" s="137"/>
      <c r="H383" s="97"/>
      <c r="I383" s="97"/>
    </row>
    <row r="384" spans="6:9" ht="14.25" customHeight="1" x14ac:dyDescent="0.2">
      <c r="F384" s="137"/>
      <c r="H384" s="97"/>
      <c r="I384" s="97"/>
    </row>
    <row r="385" spans="6:9" ht="14.25" customHeight="1" x14ac:dyDescent="0.2">
      <c r="F385" s="137"/>
      <c r="H385" s="97"/>
      <c r="I385" s="97"/>
    </row>
    <row r="386" spans="6:9" ht="14.25" customHeight="1" x14ac:dyDescent="0.2">
      <c r="F386" s="137"/>
      <c r="H386" s="97"/>
      <c r="I386" s="97"/>
    </row>
    <row r="387" spans="6:9" ht="14.25" customHeight="1" x14ac:dyDescent="0.2">
      <c r="F387" s="137"/>
      <c r="H387" s="97"/>
      <c r="I387" s="97"/>
    </row>
    <row r="388" spans="6:9" ht="14.25" customHeight="1" x14ac:dyDescent="0.2">
      <c r="F388" s="137"/>
      <c r="H388" s="97"/>
      <c r="I388" s="97"/>
    </row>
    <row r="389" spans="6:9" ht="14.25" customHeight="1" x14ac:dyDescent="0.2">
      <c r="F389" s="137"/>
      <c r="H389" s="97"/>
      <c r="I389" s="97"/>
    </row>
    <row r="390" spans="6:9" ht="14.25" customHeight="1" x14ac:dyDescent="0.2">
      <c r="F390" s="137"/>
      <c r="H390" s="97"/>
      <c r="I390" s="97"/>
    </row>
    <row r="391" spans="6:9" ht="14.25" customHeight="1" x14ac:dyDescent="0.2">
      <c r="F391" s="137"/>
      <c r="H391" s="97"/>
      <c r="I391" s="97"/>
    </row>
    <row r="392" spans="6:9" ht="14.25" customHeight="1" x14ac:dyDescent="0.2">
      <c r="F392" s="137"/>
      <c r="H392" s="97"/>
      <c r="I392" s="97"/>
    </row>
    <row r="393" spans="6:9" ht="14.25" customHeight="1" x14ac:dyDescent="0.2">
      <c r="F393" s="137"/>
      <c r="H393" s="97"/>
      <c r="I393" s="97"/>
    </row>
    <row r="394" spans="6:9" ht="14.25" customHeight="1" x14ac:dyDescent="0.2">
      <c r="F394" s="137"/>
      <c r="H394" s="97"/>
      <c r="I394" s="97"/>
    </row>
    <row r="395" spans="6:9" ht="14.25" customHeight="1" x14ac:dyDescent="0.2">
      <c r="F395" s="137"/>
      <c r="H395" s="97"/>
      <c r="I395" s="97"/>
    </row>
    <row r="396" spans="6:9" ht="14.25" customHeight="1" x14ac:dyDescent="0.2">
      <c r="F396" s="137"/>
      <c r="H396" s="97"/>
      <c r="I396" s="97"/>
    </row>
    <row r="397" spans="6:9" ht="14.25" customHeight="1" x14ac:dyDescent="0.2">
      <c r="F397" s="137"/>
      <c r="H397" s="97"/>
      <c r="I397" s="97"/>
    </row>
    <row r="398" spans="6:9" ht="14.25" customHeight="1" x14ac:dyDescent="0.2">
      <c r="F398" s="137"/>
      <c r="H398" s="97"/>
      <c r="I398" s="97"/>
    </row>
    <row r="399" spans="6:9" ht="14.25" customHeight="1" x14ac:dyDescent="0.2">
      <c r="F399" s="137"/>
      <c r="H399" s="97"/>
      <c r="I399" s="97"/>
    </row>
    <row r="400" spans="6:9" ht="14.25" customHeight="1" x14ac:dyDescent="0.2">
      <c r="F400" s="137"/>
      <c r="H400" s="97"/>
      <c r="I400" s="97"/>
    </row>
    <row r="401" spans="6:9" ht="14.25" customHeight="1" x14ac:dyDescent="0.2">
      <c r="F401" s="137"/>
      <c r="H401" s="97"/>
      <c r="I401" s="97"/>
    </row>
    <row r="402" spans="6:9" ht="14.25" customHeight="1" x14ac:dyDescent="0.2">
      <c r="F402" s="137"/>
      <c r="H402" s="97"/>
      <c r="I402" s="97"/>
    </row>
    <row r="403" spans="6:9" ht="14.25" customHeight="1" x14ac:dyDescent="0.2">
      <c r="F403" s="137"/>
      <c r="H403" s="97"/>
      <c r="I403" s="97"/>
    </row>
    <row r="404" spans="6:9" ht="14.25" customHeight="1" x14ac:dyDescent="0.2">
      <c r="F404" s="137"/>
      <c r="H404" s="97"/>
      <c r="I404" s="97"/>
    </row>
    <row r="405" spans="6:9" ht="14.25" customHeight="1" x14ac:dyDescent="0.2">
      <c r="F405" s="137"/>
      <c r="H405" s="97"/>
      <c r="I405" s="97"/>
    </row>
    <row r="406" spans="6:9" ht="14.25" customHeight="1" x14ac:dyDescent="0.2">
      <c r="F406" s="137"/>
      <c r="H406" s="97"/>
      <c r="I406" s="97"/>
    </row>
    <row r="407" spans="6:9" ht="14.25" customHeight="1" x14ac:dyDescent="0.2">
      <c r="F407" s="137"/>
      <c r="H407" s="97"/>
      <c r="I407" s="97"/>
    </row>
    <row r="408" spans="6:9" ht="14.25" customHeight="1" x14ac:dyDescent="0.2">
      <c r="F408" s="137"/>
      <c r="H408" s="97"/>
      <c r="I408" s="97"/>
    </row>
    <row r="409" spans="6:9" ht="14.25" customHeight="1" x14ac:dyDescent="0.2">
      <c r="F409" s="137"/>
      <c r="H409" s="97"/>
      <c r="I409" s="97"/>
    </row>
    <row r="410" spans="6:9" ht="14.25" customHeight="1" x14ac:dyDescent="0.2">
      <c r="F410" s="137"/>
      <c r="H410" s="97"/>
      <c r="I410" s="97"/>
    </row>
    <row r="411" spans="6:9" ht="14.25" customHeight="1" x14ac:dyDescent="0.2">
      <c r="F411" s="137"/>
      <c r="H411" s="97"/>
      <c r="I411" s="97"/>
    </row>
    <row r="412" spans="6:9" ht="14.25" customHeight="1" x14ac:dyDescent="0.2">
      <c r="F412" s="137"/>
      <c r="H412" s="97"/>
      <c r="I412" s="97"/>
    </row>
    <row r="413" spans="6:9" ht="14.25" customHeight="1" x14ac:dyDescent="0.2">
      <c r="F413" s="137"/>
      <c r="H413" s="97"/>
      <c r="I413" s="97"/>
    </row>
    <row r="414" spans="6:9" ht="14.25" customHeight="1" x14ac:dyDescent="0.2">
      <c r="F414" s="137"/>
      <c r="H414" s="97"/>
      <c r="I414" s="97"/>
    </row>
    <row r="415" spans="6:9" ht="14.25" customHeight="1" x14ac:dyDescent="0.2">
      <c r="F415" s="137"/>
      <c r="H415" s="97"/>
      <c r="I415" s="97"/>
    </row>
    <row r="416" spans="6:9" ht="14.25" customHeight="1" x14ac:dyDescent="0.2">
      <c r="F416" s="137"/>
      <c r="H416" s="97"/>
      <c r="I416" s="97"/>
    </row>
    <row r="417" spans="6:9" ht="14.25" customHeight="1" x14ac:dyDescent="0.2">
      <c r="F417" s="137"/>
      <c r="H417" s="97"/>
      <c r="I417" s="97"/>
    </row>
    <row r="418" spans="6:9" ht="14.25" customHeight="1" x14ac:dyDescent="0.2">
      <c r="F418" s="137"/>
      <c r="H418" s="97"/>
      <c r="I418" s="97"/>
    </row>
    <row r="419" spans="6:9" ht="14.25" customHeight="1" x14ac:dyDescent="0.2">
      <c r="F419" s="137"/>
      <c r="H419" s="97"/>
      <c r="I419" s="97"/>
    </row>
    <row r="420" spans="6:9" ht="14.25" customHeight="1" x14ac:dyDescent="0.2">
      <c r="F420" s="137"/>
      <c r="H420" s="97"/>
      <c r="I420" s="97"/>
    </row>
    <row r="421" spans="6:9" ht="14.25" customHeight="1" x14ac:dyDescent="0.2">
      <c r="F421" s="137"/>
      <c r="H421" s="97"/>
      <c r="I421" s="97"/>
    </row>
    <row r="422" spans="6:9" ht="14.25" customHeight="1" x14ac:dyDescent="0.2">
      <c r="F422" s="137"/>
      <c r="H422" s="97"/>
      <c r="I422" s="97"/>
    </row>
    <row r="423" spans="6:9" ht="14.25" customHeight="1" x14ac:dyDescent="0.2">
      <c r="F423" s="137"/>
      <c r="H423" s="97"/>
      <c r="I423" s="97"/>
    </row>
    <row r="424" spans="6:9" ht="14.25" customHeight="1" x14ac:dyDescent="0.2">
      <c r="F424" s="137"/>
      <c r="H424" s="97"/>
      <c r="I424" s="97"/>
    </row>
    <row r="425" spans="6:9" ht="14.25" customHeight="1" x14ac:dyDescent="0.2">
      <c r="F425" s="137"/>
      <c r="H425" s="97"/>
      <c r="I425" s="97"/>
    </row>
    <row r="426" spans="6:9" ht="14.25" customHeight="1" x14ac:dyDescent="0.2">
      <c r="F426" s="137"/>
      <c r="H426" s="97"/>
      <c r="I426" s="97"/>
    </row>
    <row r="427" spans="6:9" ht="14.25" customHeight="1" x14ac:dyDescent="0.2">
      <c r="F427" s="137"/>
      <c r="H427" s="97"/>
      <c r="I427" s="97"/>
    </row>
    <row r="428" spans="6:9" ht="14.25" customHeight="1" x14ac:dyDescent="0.2">
      <c r="F428" s="137"/>
      <c r="H428" s="97"/>
      <c r="I428" s="97"/>
    </row>
    <row r="429" spans="6:9" ht="14.25" customHeight="1" x14ac:dyDescent="0.2">
      <c r="F429" s="137"/>
      <c r="H429" s="97"/>
      <c r="I429" s="97"/>
    </row>
    <row r="430" spans="6:9" ht="14.25" customHeight="1" x14ac:dyDescent="0.2">
      <c r="F430" s="137"/>
      <c r="H430" s="97"/>
      <c r="I430" s="97"/>
    </row>
    <row r="431" spans="6:9" ht="14.25" customHeight="1" x14ac:dyDescent="0.2">
      <c r="F431" s="137"/>
      <c r="H431" s="97"/>
      <c r="I431" s="97"/>
    </row>
    <row r="432" spans="6:9" ht="14.25" customHeight="1" x14ac:dyDescent="0.2">
      <c r="F432" s="137"/>
      <c r="H432" s="97"/>
      <c r="I432" s="97"/>
    </row>
    <row r="433" spans="6:9" ht="14.25" customHeight="1" x14ac:dyDescent="0.2">
      <c r="F433" s="137"/>
      <c r="H433" s="97"/>
      <c r="I433" s="97"/>
    </row>
    <row r="434" spans="6:9" ht="14.25" customHeight="1" x14ac:dyDescent="0.2">
      <c r="F434" s="137"/>
      <c r="H434" s="97"/>
      <c r="I434" s="97"/>
    </row>
    <row r="435" spans="6:9" ht="14.25" customHeight="1" x14ac:dyDescent="0.2">
      <c r="F435" s="137"/>
      <c r="H435" s="97"/>
      <c r="I435" s="97"/>
    </row>
    <row r="436" spans="6:9" ht="14.25" customHeight="1" x14ac:dyDescent="0.2">
      <c r="F436" s="137"/>
      <c r="H436" s="97"/>
      <c r="I436" s="97"/>
    </row>
    <row r="437" spans="6:9" ht="14.25" customHeight="1" x14ac:dyDescent="0.2">
      <c r="F437" s="137"/>
      <c r="H437" s="97"/>
      <c r="I437" s="97"/>
    </row>
    <row r="438" spans="6:9" ht="14.25" customHeight="1" x14ac:dyDescent="0.2">
      <c r="F438" s="137"/>
      <c r="H438" s="97"/>
      <c r="I438" s="97"/>
    </row>
    <row r="439" spans="6:9" ht="14.25" customHeight="1" x14ac:dyDescent="0.2">
      <c r="F439" s="137"/>
      <c r="H439" s="97"/>
      <c r="I439" s="97"/>
    </row>
    <row r="440" spans="6:9" ht="14.25" customHeight="1" x14ac:dyDescent="0.2">
      <c r="F440" s="137"/>
      <c r="H440" s="97"/>
      <c r="I440" s="97"/>
    </row>
    <row r="441" spans="6:9" ht="14.25" customHeight="1" x14ac:dyDescent="0.2">
      <c r="F441" s="137"/>
      <c r="H441" s="97"/>
      <c r="I441" s="97"/>
    </row>
    <row r="442" spans="6:9" ht="14.25" customHeight="1" x14ac:dyDescent="0.2">
      <c r="F442" s="137"/>
      <c r="H442" s="97"/>
      <c r="I442" s="97"/>
    </row>
    <row r="443" spans="6:9" ht="14.25" customHeight="1" x14ac:dyDescent="0.2">
      <c r="F443" s="137"/>
      <c r="H443" s="97"/>
      <c r="I443" s="97"/>
    </row>
    <row r="444" spans="6:9" ht="14.25" customHeight="1" x14ac:dyDescent="0.2">
      <c r="F444" s="137"/>
      <c r="H444" s="97"/>
      <c r="I444" s="97"/>
    </row>
    <row r="445" spans="6:9" ht="14.25" customHeight="1" x14ac:dyDescent="0.2">
      <c r="F445" s="137"/>
      <c r="H445" s="97"/>
      <c r="I445" s="97"/>
    </row>
    <row r="446" spans="6:9" ht="14.25" customHeight="1" x14ac:dyDescent="0.2">
      <c r="F446" s="137"/>
      <c r="H446" s="97"/>
      <c r="I446" s="97"/>
    </row>
    <row r="447" spans="6:9" ht="14.25" customHeight="1" x14ac:dyDescent="0.2">
      <c r="F447" s="137"/>
      <c r="H447" s="97"/>
      <c r="I447" s="97"/>
    </row>
    <row r="448" spans="6:9" ht="14.25" customHeight="1" x14ac:dyDescent="0.2">
      <c r="F448" s="137"/>
      <c r="H448" s="97"/>
      <c r="I448" s="97"/>
    </row>
    <row r="449" spans="6:9" ht="14.25" customHeight="1" x14ac:dyDescent="0.2">
      <c r="F449" s="137"/>
      <c r="H449" s="97"/>
      <c r="I449" s="97"/>
    </row>
    <row r="450" spans="6:9" ht="14.25" customHeight="1" x14ac:dyDescent="0.2">
      <c r="F450" s="137"/>
      <c r="H450" s="97"/>
      <c r="I450" s="97"/>
    </row>
    <row r="451" spans="6:9" ht="14.25" customHeight="1" x14ac:dyDescent="0.2">
      <c r="F451" s="137"/>
      <c r="H451" s="97"/>
      <c r="I451" s="97"/>
    </row>
    <row r="452" spans="6:9" ht="14.25" customHeight="1" x14ac:dyDescent="0.2">
      <c r="F452" s="137"/>
      <c r="H452" s="97"/>
      <c r="I452" s="97"/>
    </row>
    <row r="453" spans="6:9" ht="14.25" customHeight="1" x14ac:dyDescent="0.2">
      <c r="F453" s="137"/>
      <c r="H453" s="97"/>
      <c r="I453" s="97"/>
    </row>
    <row r="454" spans="6:9" ht="14.25" customHeight="1" x14ac:dyDescent="0.2">
      <c r="F454" s="137"/>
      <c r="H454" s="97"/>
      <c r="I454" s="97"/>
    </row>
    <row r="455" spans="6:9" ht="14.25" customHeight="1" x14ac:dyDescent="0.2">
      <c r="F455" s="137"/>
      <c r="H455" s="97"/>
      <c r="I455" s="97"/>
    </row>
    <row r="456" spans="6:9" ht="14.25" customHeight="1" x14ac:dyDescent="0.2">
      <c r="F456" s="137"/>
      <c r="H456" s="97"/>
      <c r="I456" s="97"/>
    </row>
    <row r="457" spans="6:9" ht="14.25" customHeight="1" x14ac:dyDescent="0.2">
      <c r="F457" s="137"/>
      <c r="H457" s="97"/>
      <c r="I457" s="97"/>
    </row>
    <row r="458" spans="6:9" ht="14.25" customHeight="1" x14ac:dyDescent="0.2">
      <c r="F458" s="137"/>
      <c r="H458" s="97"/>
      <c r="I458" s="97"/>
    </row>
    <row r="459" spans="6:9" ht="14.25" customHeight="1" x14ac:dyDescent="0.2">
      <c r="F459" s="137"/>
      <c r="H459" s="97"/>
      <c r="I459" s="97"/>
    </row>
    <row r="460" spans="6:9" ht="14.25" customHeight="1" x14ac:dyDescent="0.2">
      <c r="F460" s="137"/>
      <c r="H460" s="97"/>
      <c r="I460" s="97"/>
    </row>
    <row r="461" spans="6:9" ht="14.25" customHeight="1" x14ac:dyDescent="0.2">
      <c r="F461" s="137"/>
      <c r="H461" s="97"/>
      <c r="I461" s="97"/>
    </row>
    <row r="462" spans="6:9" ht="14.25" customHeight="1" x14ac:dyDescent="0.2">
      <c r="F462" s="137"/>
      <c r="H462" s="97"/>
      <c r="I462" s="97"/>
    </row>
    <row r="463" spans="6:9" ht="14.25" customHeight="1" x14ac:dyDescent="0.2">
      <c r="F463" s="137"/>
      <c r="H463" s="97"/>
      <c r="I463" s="97"/>
    </row>
    <row r="464" spans="6:9" ht="14.25" customHeight="1" x14ac:dyDescent="0.2">
      <c r="F464" s="137"/>
      <c r="H464" s="97"/>
      <c r="I464" s="97"/>
    </row>
    <row r="465" spans="6:9" ht="14.25" customHeight="1" x14ac:dyDescent="0.2">
      <c r="F465" s="137"/>
      <c r="H465" s="97"/>
      <c r="I465" s="97"/>
    </row>
    <row r="466" spans="6:9" ht="14.25" customHeight="1" x14ac:dyDescent="0.2">
      <c r="F466" s="137"/>
      <c r="H466" s="97"/>
      <c r="I466" s="97"/>
    </row>
    <row r="467" spans="6:9" ht="14.25" customHeight="1" x14ac:dyDescent="0.2">
      <c r="F467" s="137"/>
      <c r="H467" s="97"/>
      <c r="I467" s="97"/>
    </row>
    <row r="468" spans="6:9" ht="14.25" customHeight="1" x14ac:dyDescent="0.2">
      <c r="F468" s="137"/>
      <c r="H468" s="97"/>
      <c r="I468" s="97"/>
    </row>
    <row r="469" spans="6:9" ht="14.25" customHeight="1" x14ac:dyDescent="0.2">
      <c r="F469" s="137"/>
      <c r="H469" s="97"/>
      <c r="I469" s="97"/>
    </row>
    <row r="470" spans="6:9" ht="14.25" customHeight="1" x14ac:dyDescent="0.2">
      <c r="F470" s="137"/>
      <c r="H470" s="97"/>
      <c r="I470" s="97"/>
    </row>
    <row r="471" spans="6:9" ht="14.25" customHeight="1" x14ac:dyDescent="0.2">
      <c r="F471" s="137"/>
      <c r="H471" s="97"/>
      <c r="I471" s="97"/>
    </row>
    <row r="472" spans="6:9" ht="14.25" customHeight="1" x14ac:dyDescent="0.2">
      <c r="F472" s="137"/>
      <c r="H472" s="97"/>
      <c r="I472" s="97"/>
    </row>
    <row r="473" spans="6:9" ht="14.25" customHeight="1" x14ac:dyDescent="0.2">
      <c r="F473" s="137"/>
      <c r="H473" s="97"/>
      <c r="I473" s="97"/>
    </row>
    <row r="474" spans="6:9" ht="14.25" customHeight="1" x14ac:dyDescent="0.2">
      <c r="F474" s="137"/>
      <c r="H474" s="97"/>
      <c r="I474" s="97"/>
    </row>
    <row r="475" spans="6:9" ht="14.25" customHeight="1" x14ac:dyDescent="0.2">
      <c r="F475" s="137"/>
      <c r="H475" s="97"/>
      <c r="I475" s="97"/>
    </row>
    <row r="476" spans="6:9" ht="14.25" customHeight="1" x14ac:dyDescent="0.2">
      <c r="F476" s="137"/>
      <c r="H476" s="97"/>
      <c r="I476" s="97"/>
    </row>
    <row r="477" spans="6:9" ht="14.25" customHeight="1" x14ac:dyDescent="0.2">
      <c r="F477" s="137"/>
      <c r="H477" s="97"/>
      <c r="I477" s="97"/>
    </row>
    <row r="478" spans="6:9" ht="14.25" customHeight="1" x14ac:dyDescent="0.2">
      <c r="F478" s="137"/>
      <c r="H478" s="97"/>
      <c r="I478" s="97"/>
    </row>
    <row r="479" spans="6:9" ht="14.25" customHeight="1" x14ac:dyDescent="0.2">
      <c r="F479" s="137"/>
      <c r="H479" s="97"/>
      <c r="I479" s="97"/>
    </row>
    <row r="480" spans="6:9" ht="14.25" customHeight="1" x14ac:dyDescent="0.2">
      <c r="F480" s="137"/>
      <c r="H480" s="97"/>
      <c r="I480" s="97"/>
    </row>
    <row r="481" spans="6:9" ht="14.25" customHeight="1" x14ac:dyDescent="0.2">
      <c r="F481" s="137"/>
      <c r="H481" s="97"/>
      <c r="I481" s="97"/>
    </row>
    <row r="482" spans="6:9" ht="14.25" customHeight="1" x14ac:dyDescent="0.2">
      <c r="F482" s="137"/>
      <c r="H482" s="97"/>
      <c r="I482" s="97"/>
    </row>
    <row r="483" spans="6:9" ht="14.25" customHeight="1" x14ac:dyDescent="0.2">
      <c r="F483" s="137"/>
      <c r="H483" s="97"/>
      <c r="I483" s="97"/>
    </row>
    <row r="484" spans="6:9" ht="14.25" customHeight="1" x14ac:dyDescent="0.2">
      <c r="F484" s="137"/>
      <c r="H484" s="97"/>
      <c r="I484" s="97"/>
    </row>
    <row r="485" spans="6:9" ht="14.25" customHeight="1" x14ac:dyDescent="0.2">
      <c r="F485" s="137"/>
      <c r="H485" s="97"/>
      <c r="I485" s="97"/>
    </row>
    <row r="486" spans="6:9" ht="14.25" customHeight="1" x14ac:dyDescent="0.2">
      <c r="F486" s="137"/>
      <c r="H486" s="97"/>
      <c r="I486" s="97"/>
    </row>
    <row r="487" spans="6:9" ht="14.25" customHeight="1" x14ac:dyDescent="0.2">
      <c r="F487" s="137"/>
      <c r="H487" s="97"/>
      <c r="I487" s="97"/>
    </row>
    <row r="488" spans="6:9" ht="14.25" customHeight="1" x14ac:dyDescent="0.2">
      <c r="F488" s="137"/>
      <c r="H488" s="97"/>
      <c r="I488" s="97"/>
    </row>
    <row r="489" spans="6:9" ht="14.25" customHeight="1" x14ac:dyDescent="0.2">
      <c r="F489" s="137"/>
      <c r="H489" s="97"/>
      <c r="I489" s="97"/>
    </row>
    <row r="490" spans="6:9" ht="14.25" customHeight="1" x14ac:dyDescent="0.2">
      <c r="F490" s="137"/>
      <c r="H490" s="97"/>
      <c r="I490" s="97"/>
    </row>
    <row r="491" spans="6:9" ht="14.25" customHeight="1" x14ac:dyDescent="0.2">
      <c r="F491" s="137"/>
      <c r="H491" s="97"/>
      <c r="I491" s="97"/>
    </row>
    <row r="492" spans="6:9" ht="14.25" customHeight="1" x14ac:dyDescent="0.2">
      <c r="F492" s="137"/>
      <c r="H492" s="97"/>
      <c r="I492" s="97"/>
    </row>
    <row r="493" spans="6:9" ht="14.25" customHeight="1" x14ac:dyDescent="0.2">
      <c r="F493" s="137"/>
      <c r="H493" s="97"/>
      <c r="I493" s="97"/>
    </row>
    <row r="494" spans="6:9" ht="14.25" customHeight="1" x14ac:dyDescent="0.2">
      <c r="F494" s="137"/>
      <c r="H494" s="97"/>
      <c r="I494" s="97"/>
    </row>
    <row r="495" spans="6:9" ht="14.25" customHeight="1" x14ac:dyDescent="0.2">
      <c r="F495" s="137"/>
      <c r="H495" s="97"/>
      <c r="I495" s="97"/>
    </row>
    <row r="496" spans="6:9" ht="14.25" customHeight="1" x14ac:dyDescent="0.2">
      <c r="F496" s="137"/>
      <c r="H496" s="97"/>
      <c r="I496" s="97"/>
    </row>
    <row r="497" spans="6:9" ht="14.25" customHeight="1" x14ac:dyDescent="0.2">
      <c r="F497" s="137"/>
      <c r="H497" s="97"/>
      <c r="I497" s="97"/>
    </row>
    <row r="498" spans="6:9" ht="14.25" customHeight="1" x14ac:dyDescent="0.2">
      <c r="F498" s="137"/>
      <c r="H498" s="97"/>
      <c r="I498" s="97"/>
    </row>
    <row r="499" spans="6:9" ht="14.25" customHeight="1" x14ac:dyDescent="0.2">
      <c r="F499" s="137"/>
      <c r="H499" s="97"/>
      <c r="I499" s="97"/>
    </row>
    <row r="500" spans="6:9" ht="14.25" customHeight="1" x14ac:dyDescent="0.2">
      <c r="F500" s="137"/>
      <c r="H500" s="97"/>
      <c r="I500" s="97"/>
    </row>
    <row r="501" spans="6:9" ht="14.25" customHeight="1" x14ac:dyDescent="0.2">
      <c r="F501" s="137"/>
      <c r="H501" s="97"/>
      <c r="I501" s="97"/>
    </row>
    <row r="502" spans="6:9" ht="14.25" customHeight="1" x14ac:dyDescent="0.2">
      <c r="F502" s="137"/>
      <c r="H502" s="97"/>
      <c r="I502" s="97"/>
    </row>
    <row r="503" spans="6:9" ht="14.25" customHeight="1" x14ac:dyDescent="0.2">
      <c r="F503" s="137"/>
      <c r="H503" s="97"/>
      <c r="I503" s="97"/>
    </row>
    <row r="504" spans="6:9" ht="14.25" customHeight="1" x14ac:dyDescent="0.2">
      <c r="F504" s="137"/>
      <c r="H504" s="97"/>
      <c r="I504" s="97"/>
    </row>
    <row r="505" spans="6:9" ht="14.25" customHeight="1" x14ac:dyDescent="0.2">
      <c r="F505" s="137"/>
      <c r="H505" s="97"/>
      <c r="I505" s="97"/>
    </row>
    <row r="506" spans="6:9" ht="14.25" customHeight="1" x14ac:dyDescent="0.2">
      <c r="F506" s="137"/>
      <c r="H506" s="97"/>
      <c r="I506" s="97"/>
    </row>
    <row r="507" spans="6:9" ht="14.25" customHeight="1" x14ac:dyDescent="0.2">
      <c r="F507" s="137"/>
      <c r="H507" s="97"/>
      <c r="I507" s="97"/>
    </row>
    <row r="508" spans="6:9" ht="14.25" customHeight="1" x14ac:dyDescent="0.2">
      <c r="F508" s="137"/>
      <c r="H508" s="97"/>
      <c r="I508" s="97"/>
    </row>
    <row r="509" spans="6:9" ht="14.25" customHeight="1" x14ac:dyDescent="0.2">
      <c r="F509" s="137"/>
      <c r="H509" s="97"/>
      <c r="I509" s="97"/>
    </row>
    <row r="510" spans="6:9" ht="14.25" customHeight="1" x14ac:dyDescent="0.2">
      <c r="F510" s="137"/>
      <c r="H510" s="97"/>
      <c r="I510" s="97"/>
    </row>
    <row r="511" spans="6:9" ht="14.25" customHeight="1" x14ac:dyDescent="0.2">
      <c r="F511" s="137"/>
      <c r="H511" s="97"/>
      <c r="I511" s="97"/>
    </row>
    <row r="512" spans="6:9" ht="14.25" customHeight="1" x14ac:dyDescent="0.2">
      <c r="F512" s="137"/>
      <c r="H512" s="97"/>
      <c r="I512" s="97"/>
    </row>
    <row r="513" spans="6:9" ht="14.25" customHeight="1" x14ac:dyDescent="0.2">
      <c r="F513" s="137"/>
      <c r="H513" s="97"/>
      <c r="I513" s="97"/>
    </row>
    <row r="514" spans="6:9" ht="14.25" customHeight="1" x14ac:dyDescent="0.2">
      <c r="F514" s="137"/>
      <c r="H514" s="97"/>
      <c r="I514" s="97"/>
    </row>
    <row r="515" spans="6:9" ht="14.25" customHeight="1" x14ac:dyDescent="0.2">
      <c r="F515" s="137"/>
      <c r="H515" s="97"/>
      <c r="I515" s="97"/>
    </row>
    <row r="516" spans="6:9" ht="14.25" customHeight="1" x14ac:dyDescent="0.2">
      <c r="F516" s="137"/>
      <c r="H516" s="97"/>
      <c r="I516" s="97"/>
    </row>
    <row r="517" spans="6:9" ht="14.25" customHeight="1" x14ac:dyDescent="0.2">
      <c r="F517" s="137"/>
      <c r="H517" s="97"/>
      <c r="I517" s="97"/>
    </row>
    <row r="518" spans="6:9" ht="14.25" customHeight="1" x14ac:dyDescent="0.2">
      <c r="F518" s="137"/>
      <c r="H518" s="97"/>
      <c r="I518" s="97"/>
    </row>
    <row r="519" spans="6:9" ht="14.25" customHeight="1" x14ac:dyDescent="0.2">
      <c r="F519" s="137"/>
      <c r="H519" s="97"/>
      <c r="I519" s="97"/>
    </row>
    <row r="520" spans="6:9" ht="14.25" customHeight="1" x14ac:dyDescent="0.2">
      <c r="F520" s="137"/>
      <c r="H520" s="97"/>
      <c r="I520" s="97"/>
    </row>
    <row r="521" spans="6:9" ht="14.25" customHeight="1" x14ac:dyDescent="0.2">
      <c r="F521" s="137"/>
      <c r="H521" s="97"/>
      <c r="I521" s="97"/>
    </row>
    <row r="522" spans="6:9" ht="14.25" customHeight="1" x14ac:dyDescent="0.2">
      <c r="F522" s="137"/>
      <c r="H522" s="97"/>
      <c r="I522" s="97"/>
    </row>
    <row r="523" spans="6:9" ht="14.25" customHeight="1" x14ac:dyDescent="0.2">
      <c r="F523" s="137"/>
      <c r="H523" s="97"/>
      <c r="I523" s="97"/>
    </row>
    <row r="524" spans="6:9" ht="14.25" customHeight="1" x14ac:dyDescent="0.2">
      <c r="F524" s="137"/>
      <c r="H524" s="97"/>
      <c r="I524" s="97"/>
    </row>
    <row r="525" spans="6:9" ht="14.25" customHeight="1" x14ac:dyDescent="0.2">
      <c r="F525" s="137"/>
      <c r="H525" s="97"/>
      <c r="I525" s="97"/>
    </row>
    <row r="526" spans="6:9" ht="14.25" customHeight="1" x14ac:dyDescent="0.2">
      <c r="F526" s="137"/>
      <c r="H526" s="97"/>
      <c r="I526" s="97"/>
    </row>
    <row r="527" spans="6:9" ht="14.25" customHeight="1" x14ac:dyDescent="0.2">
      <c r="F527" s="137"/>
      <c r="H527" s="97"/>
      <c r="I527" s="97"/>
    </row>
    <row r="528" spans="6:9" ht="14.25" customHeight="1" x14ac:dyDescent="0.2">
      <c r="F528" s="137"/>
      <c r="H528" s="97"/>
      <c r="I528" s="97"/>
    </row>
    <row r="529" spans="6:9" ht="14.25" customHeight="1" x14ac:dyDescent="0.2">
      <c r="F529" s="137"/>
      <c r="H529" s="97"/>
      <c r="I529" s="97"/>
    </row>
    <row r="530" spans="6:9" ht="14.25" customHeight="1" x14ac:dyDescent="0.2">
      <c r="F530" s="137"/>
      <c r="H530" s="97"/>
      <c r="I530" s="97"/>
    </row>
    <row r="531" spans="6:9" ht="14.25" customHeight="1" x14ac:dyDescent="0.2">
      <c r="F531" s="137"/>
      <c r="H531" s="97"/>
      <c r="I531" s="97"/>
    </row>
    <row r="532" spans="6:9" ht="14.25" customHeight="1" x14ac:dyDescent="0.2">
      <c r="F532" s="137"/>
      <c r="H532" s="97"/>
      <c r="I532" s="97"/>
    </row>
    <row r="533" spans="6:9" ht="14.25" customHeight="1" x14ac:dyDescent="0.2">
      <c r="F533" s="137"/>
      <c r="H533" s="97"/>
      <c r="I533" s="97"/>
    </row>
    <row r="534" spans="6:9" ht="14.25" customHeight="1" x14ac:dyDescent="0.2">
      <c r="F534" s="137"/>
      <c r="H534" s="97"/>
      <c r="I534" s="97"/>
    </row>
    <row r="535" spans="6:9" ht="14.25" customHeight="1" x14ac:dyDescent="0.2">
      <c r="F535" s="137"/>
      <c r="H535" s="97"/>
      <c r="I535" s="97"/>
    </row>
    <row r="536" spans="6:9" ht="14.25" customHeight="1" x14ac:dyDescent="0.2">
      <c r="F536" s="137"/>
      <c r="H536" s="97"/>
      <c r="I536" s="97"/>
    </row>
    <row r="537" spans="6:9" ht="14.25" customHeight="1" x14ac:dyDescent="0.2">
      <c r="F537" s="137"/>
      <c r="H537" s="97"/>
      <c r="I537" s="97"/>
    </row>
    <row r="538" spans="6:9" ht="14.25" customHeight="1" x14ac:dyDescent="0.2">
      <c r="F538" s="137"/>
      <c r="H538" s="97"/>
      <c r="I538" s="97"/>
    </row>
    <row r="539" spans="6:9" ht="14.25" customHeight="1" x14ac:dyDescent="0.2">
      <c r="F539" s="137"/>
      <c r="H539" s="97"/>
      <c r="I539" s="97"/>
    </row>
    <row r="540" spans="6:9" ht="14.25" customHeight="1" x14ac:dyDescent="0.2">
      <c r="F540" s="137"/>
      <c r="H540" s="97"/>
      <c r="I540" s="97"/>
    </row>
    <row r="541" spans="6:9" ht="14.25" customHeight="1" x14ac:dyDescent="0.2">
      <c r="F541" s="137"/>
      <c r="H541" s="97"/>
      <c r="I541" s="97"/>
    </row>
    <row r="542" spans="6:9" ht="14.25" customHeight="1" x14ac:dyDescent="0.2">
      <c r="F542" s="137"/>
      <c r="H542" s="97"/>
      <c r="I542" s="97"/>
    </row>
    <row r="543" spans="6:9" ht="14.25" customHeight="1" x14ac:dyDescent="0.2">
      <c r="F543" s="137"/>
      <c r="H543" s="97"/>
      <c r="I543" s="97"/>
    </row>
    <row r="544" spans="6:9" ht="14.25" customHeight="1" x14ac:dyDescent="0.2">
      <c r="F544" s="137"/>
      <c r="H544" s="97"/>
      <c r="I544" s="97"/>
    </row>
    <row r="545" spans="6:9" ht="14.25" customHeight="1" x14ac:dyDescent="0.2">
      <c r="F545" s="137"/>
      <c r="H545" s="97"/>
      <c r="I545" s="97"/>
    </row>
    <row r="546" spans="6:9" ht="14.25" customHeight="1" x14ac:dyDescent="0.2">
      <c r="F546" s="137"/>
      <c r="H546" s="97"/>
      <c r="I546" s="97"/>
    </row>
    <row r="547" spans="6:9" ht="14.25" customHeight="1" x14ac:dyDescent="0.2">
      <c r="F547" s="137"/>
      <c r="H547" s="97"/>
      <c r="I547" s="97"/>
    </row>
    <row r="548" spans="6:9" ht="14.25" customHeight="1" x14ac:dyDescent="0.2">
      <c r="F548" s="137"/>
      <c r="H548" s="97"/>
      <c r="I548" s="97"/>
    </row>
    <row r="549" spans="6:9" ht="14.25" customHeight="1" x14ac:dyDescent="0.2">
      <c r="F549" s="137"/>
      <c r="H549" s="97"/>
      <c r="I549" s="97"/>
    </row>
    <row r="550" spans="6:9" ht="14.25" customHeight="1" x14ac:dyDescent="0.2">
      <c r="F550" s="137"/>
      <c r="H550" s="97"/>
      <c r="I550" s="97"/>
    </row>
    <row r="551" spans="6:9" ht="14.25" customHeight="1" x14ac:dyDescent="0.2">
      <c r="F551" s="137"/>
      <c r="H551" s="97"/>
      <c r="I551" s="97"/>
    </row>
    <row r="552" spans="6:9" ht="14.25" customHeight="1" x14ac:dyDescent="0.2">
      <c r="F552" s="137"/>
      <c r="H552" s="97"/>
      <c r="I552" s="97"/>
    </row>
    <row r="553" spans="6:9" ht="14.25" customHeight="1" x14ac:dyDescent="0.2">
      <c r="F553" s="137"/>
      <c r="H553" s="97"/>
      <c r="I553" s="97"/>
    </row>
    <row r="554" spans="6:9" ht="14.25" customHeight="1" x14ac:dyDescent="0.2">
      <c r="F554" s="137"/>
      <c r="H554" s="97"/>
      <c r="I554" s="97"/>
    </row>
    <row r="555" spans="6:9" ht="14.25" customHeight="1" x14ac:dyDescent="0.2">
      <c r="F555" s="137"/>
      <c r="H555" s="97"/>
      <c r="I555" s="97"/>
    </row>
    <row r="556" spans="6:9" ht="14.25" customHeight="1" x14ac:dyDescent="0.2">
      <c r="F556" s="137"/>
      <c r="H556" s="97"/>
      <c r="I556" s="97"/>
    </row>
    <row r="557" spans="6:9" ht="14.25" customHeight="1" x14ac:dyDescent="0.2">
      <c r="F557" s="137"/>
      <c r="H557" s="97"/>
      <c r="I557" s="97"/>
    </row>
    <row r="558" spans="6:9" ht="14.25" customHeight="1" x14ac:dyDescent="0.2">
      <c r="F558" s="137"/>
      <c r="H558" s="97"/>
      <c r="I558" s="97"/>
    </row>
    <row r="559" spans="6:9" ht="14.25" customHeight="1" x14ac:dyDescent="0.2">
      <c r="F559" s="137"/>
      <c r="H559" s="97"/>
      <c r="I559" s="97"/>
    </row>
    <row r="560" spans="6:9" ht="14.25" customHeight="1" x14ac:dyDescent="0.2">
      <c r="F560" s="137"/>
      <c r="H560" s="97"/>
      <c r="I560" s="97"/>
    </row>
    <row r="561" spans="6:9" ht="14.25" customHeight="1" x14ac:dyDescent="0.2">
      <c r="F561" s="137"/>
      <c r="H561" s="97"/>
      <c r="I561" s="97"/>
    </row>
    <row r="562" spans="6:9" ht="14.25" customHeight="1" x14ac:dyDescent="0.2">
      <c r="F562" s="137"/>
      <c r="H562" s="97"/>
      <c r="I562" s="97"/>
    </row>
    <row r="563" spans="6:9" ht="14.25" customHeight="1" x14ac:dyDescent="0.2">
      <c r="F563" s="137"/>
      <c r="H563" s="97"/>
      <c r="I563" s="97"/>
    </row>
    <row r="564" spans="6:9" ht="14.25" customHeight="1" x14ac:dyDescent="0.2">
      <c r="F564" s="137"/>
      <c r="H564" s="97"/>
      <c r="I564" s="97"/>
    </row>
    <row r="565" spans="6:9" ht="14.25" customHeight="1" x14ac:dyDescent="0.2">
      <c r="F565" s="137"/>
      <c r="H565" s="97"/>
      <c r="I565" s="97"/>
    </row>
    <row r="566" spans="6:9" ht="14.25" customHeight="1" x14ac:dyDescent="0.2">
      <c r="F566" s="137"/>
      <c r="H566" s="97"/>
      <c r="I566" s="97"/>
    </row>
    <row r="567" spans="6:9" ht="14.25" customHeight="1" x14ac:dyDescent="0.2">
      <c r="F567" s="137"/>
      <c r="H567" s="97"/>
      <c r="I567" s="97"/>
    </row>
    <row r="568" spans="6:9" ht="14.25" customHeight="1" x14ac:dyDescent="0.2">
      <c r="F568" s="137"/>
      <c r="H568" s="97"/>
      <c r="I568" s="97"/>
    </row>
    <row r="569" spans="6:9" ht="14.25" customHeight="1" x14ac:dyDescent="0.2">
      <c r="F569" s="137"/>
      <c r="H569" s="97"/>
      <c r="I569" s="97"/>
    </row>
    <row r="570" spans="6:9" ht="14.25" customHeight="1" x14ac:dyDescent="0.2">
      <c r="F570" s="137"/>
      <c r="H570" s="97"/>
      <c r="I570" s="97"/>
    </row>
    <row r="571" spans="6:9" ht="14.25" customHeight="1" x14ac:dyDescent="0.2">
      <c r="F571" s="137"/>
      <c r="H571" s="97"/>
      <c r="I571" s="97"/>
    </row>
    <row r="572" spans="6:9" ht="14.25" customHeight="1" x14ac:dyDescent="0.2">
      <c r="F572" s="137"/>
      <c r="H572" s="97"/>
      <c r="I572" s="97"/>
    </row>
    <row r="573" spans="6:9" ht="14.25" customHeight="1" x14ac:dyDescent="0.2">
      <c r="F573" s="137"/>
      <c r="H573" s="97"/>
      <c r="I573" s="97"/>
    </row>
    <row r="574" spans="6:9" ht="14.25" customHeight="1" x14ac:dyDescent="0.2">
      <c r="F574" s="137"/>
      <c r="H574" s="97"/>
      <c r="I574" s="97"/>
    </row>
    <row r="575" spans="6:9" ht="14.25" customHeight="1" x14ac:dyDescent="0.2">
      <c r="F575" s="137"/>
      <c r="H575" s="97"/>
      <c r="I575" s="97"/>
    </row>
    <row r="576" spans="6:9" ht="14.25" customHeight="1" x14ac:dyDescent="0.2">
      <c r="F576" s="137"/>
      <c r="H576" s="97"/>
      <c r="I576" s="97"/>
    </row>
    <row r="577" spans="6:9" ht="14.25" customHeight="1" x14ac:dyDescent="0.2">
      <c r="F577" s="137"/>
      <c r="H577" s="97"/>
      <c r="I577" s="97"/>
    </row>
    <row r="578" spans="6:9" ht="14.25" customHeight="1" x14ac:dyDescent="0.2">
      <c r="F578" s="137"/>
      <c r="H578" s="97"/>
      <c r="I578" s="97"/>
    </row>
    <row r="579" spans="6:9" ht="14.25" customHeight="1" x14ac:dyDescent="0.2">
      <c r="F579" s="137"/>
      <c r="H579" s="97"/>
      <c r="I579" s="97"/>
    </row>
    <row r="580" spans="6:9" ht="14.25" customHeight="1" x14ac:dyDescent="0.2">
      <c r="F580" s="137"/>
      <c r="H580" s="97"/>
      <c r="I580" s="97"/>
    </row>
    <row r="581" spans="6:9" ht="14.25" customHeight="1" x14ac:dyDescent="0.2">
      <c r="F581" s="137"/>
      <c r="H581" s="97"/>
      <c r="I581" s="97"/>
    </row>
    <row r="582" spans="6:9" ht="14.25" customHeight="1" x14ac:dyDescent="0.2">
      <c r="F582" s="137"/>
      <c r="H582" s="97"/>
      <c r="I582" s="97"/>
    </row>
    <row r="583" spans="6:9" ht="14.25" customHeight="1" x14ac:dyDescent="0.2">
      <c r="F583" s="137"/>
      <c r="H583" s="97"/>
      <c r="I583" s="97"/>
    </row>
    <row r="584" spans="6:9" ht="14.25" customHeight="1" x14ac:dyDescent="0.2">
      <c r="F584" s="137"/>
      <c r="H584" s="97"/>
      <c r="I584" s="97"/>
    </row>
    <row r="585" spans="6:9" ht="14.25" customHeight="1" x14ac:dyDescent="0.2">
      <c r="F585" s="137"/>
      <c r="H585" s="97"/>
      <c r="I585" s="97"/>
    </row>
    <row r="586" spans="6:9" ht="14.25" customHeight="1" x14ac:dyDescent="0.2">
      <c r="F586" s="137"/>
      <c r="H586" s="97"/>
      <c r="I586" s="97"/>
    </row>
    <row r="587" spans="6:9" ht="14.25" customHeight="1" x14ac:dyDescent="0.2">
      <c r="F587" s="137"/>
      <c r="H587" s="97"/>
      <c r="I587" s="97"/>
    </row>
    <row r="588" spans="6:9" ht="14.25" customHeight="1" x14ac:dyDescent="0.2">
      <c r="F588" s="137"/>
      <c r="H588" s="97"/>
      <c r="I588" s="97"/>
    </row>
    <row r="589" spans="6:9" ht="14.25" customHeight="1" x14ac:dyDescent="0.2">
      <c r="F589" s="137"/>
      <c r="H589" s="97"/>
      <c r="I589" s="97"/>
    </row>
    <row r="590" spans="6:9" ht="14.25" customHeight="1" x14ac:dyDescent="0.2">
      <c r="F590" s="137"/>
      <c r="H590" s="97"/>
      <c r="I590" s="97"/>
    </row>
    <row r="591" spans="6:9" ht="14.25" customHeight="1" x14ac:dyDescent="0.2">
      <c r="F591" s="137"/>
      <c r="H591" s="97"/>
      <c r="I591" s="97"/>
    </row>
    <row r="592" spans="6:9" ht="14.25" customHeight="1" x14ac:dyDescent="0.2">
      <c r="F592" s="137"/>
      <c r="H592" s="97"/>
      <c r="I592" s="97"/>
    </row>
    <row r="593" spans="6:9" ht="14.25" customHeight="1" x14ac:dyDescent="0.2">
      <c r="F593" s="137"/>
      <c r="H593" s="97"/>
      <c r="I593" s="97"/>
    </row>
    <row r="594" spans="6:9" ht="14.25" customHeight="1" x14ac:dyDescent="0.2">
      <c r="F594" s="137"/>
      <c r="H594" s="97"/>
      <c r="I594" s="97"/>
    </row>
    <row r="595" spans="6:9" ht="14.25" customHeight="1" x14ac:dyDescent="0.2">
      <c r="F595" s="137"/>
      <c r="H595" s="97"/>
      <c r="I595" s="97"/>
    </row>
    <row r="596" spans="6:9" ht="14.25" customHeight="1" x14ac:dyDescent="0.2">
      <c r="F596" s="137"/>
      <c r="H596" s="97"/>
      <c r="I596" s="97"/>
    </row>
    <row r="597" spans="6:9" ht="14.25" customHeight="1" x14ac:dyDescent="0.2">
      <c r="F597" s="137"/>
      <c r="H597" s="97"/>
      <c r="I597" s="97"/>
    </row>
    <row r="598" spans="6:9" ht="14.25" customHeight="1" x14ac:dyDescent="0.2">
      <c r="F598" s="137"/>
      <c r="H598" s="97"/>
      <c r="I598" s="97"/>
    </row>
    <row r="599" spans="6:9" ht="14.25" customHeight="1" x14ac:dyDescent="0.2">
      <c r="F599" s="137"/>
      <c r="H599" s="97"/>
      <c r="I599" s="97"/>
    </row>
    <row r="600" spans="6:9" ht="14.25" customHeight="1" x14ac:dyDescent="0.2">
      <c r="F600" s="137"/>
      <c r="H600" s="97"/>
      <c r="I600" s="97"/>
    </row>
    <row r="601" spans="6:9" ht="14.25" customHeight="1" x14ac:dyDescent="0.2">
      <c r="F601" s="137"/>
      <c r="H601" s="97"/>
      <c r="I601" s="97"/>
    </row>
    <row r="602" spans="6:9" ht="14.25" customHeight="1" x14ac:dyDescent="0.2">
      <c r="F602" s="137"/>
      <c r="H602" s="97"/>
      <c r="I602" s="97"/>
    </row>
    <row r="603" spans="6:9" ht="14.25" customHeight="1" x14ac:dyDescent="0.2">
      <c r="F603" s="137"/>
      <c r="H603" s="97"/>
      <c r="I603" s="97"/>
    </row>
    <row r="604" spans="6:9" ht="14.25" customHeight="1" x14ac:dyDescent="0.2">
      <c r="F604" s="137"/>
      <c r="H604" s="97"/>
      <c r="I604" s="97"/>
    </row>
    <row r="605" spans="6:9" ht="14.25" customHeight="1" x14ac:dyDescent="0.2">
      <c r="F605" s="137"/>
      <c r="H605" s="97"/>
      <c r="I605" s="97"/>
    </row>
    <row r="606" spans="6:9" ht="14.25" customHeight="1" x14ac:dyDescent="0.2">
      <c r="F606" s="137"/>
      <c r="H606" s="97"/>
      <c r="I606" s="97"/>
    </row>
    <row r="607" spans="6:9" ht="14.25" customHeight="1" x14ac:dyDescent="0.2">
      <c r="F607" s="137"/>
      <c r="H607" s="97"/>
      <c r="I607" s="97"/>
    </row>
    <row r="608" spans="6:9" ht="14.25" customHeight="1" x14ac:dyDescent="0.2">
      <c r="F608" s="137"/>
      <c r="H608" s="97"/>
      <c r="I608" s="97"/>
    </row>
    <row r="609" spans="6:9" ht="14.25" customHeight="1" x14ac:dyDescent="0.2">
      <c r="F609" s="137"/>
      <c r="H609" s="97"/>
      <c r="I609" s="97"/>
    </row>
    <row r="610" spans="6:9" ht="14.25" customHeight="1" x14ac:dyDescent="0.2">
      <c r="F610" s="137"/>
      <c r="H610" s="97"/>
      <c r="I610" s="97"/>
    </row>
    <row r="611" spans="6:9" ht="14.25" customHeight="1" x14ac:dyDescent="0.2">
      <c r="F611" s="137"/>
      <c r="H611" s="97"/>
      <c r="I611" s="97"/>
    </row>
    <row r="612" spans="6:9" ht="14.25" customHeight="1" x14ac:dyDescent="0.2">
      <c r="F612" s="137"/>
      <c r="H612" s="97"/>
      <c r="I612" s="97"/>
    </row>
    <row r="613" spans="6:9" ht="14.25" customHeight="1" x14ac:dyDescent="0.2">
      <c r="F613" s="137"/>
      <c r="H613" s="97"/>
      <c r="I613" s="97"/>
    </row>
    <row r="614" spans="6:9" ht="14.25" customHeight="1" x14ac:dyDescent="0.2">
      <c r="F614" s="137"/>
      <c r="H614" s="97"/>
      <c r="I614" s="97"/>
    </row>
    <row r="615" spans="6:9" ht="14.25" customHeight="1" x14ac:dyDescent="0.2">
      <c r="F615" s="137"/>
      <c r="H615" s="97"/>
      <c r="I615" s="97"/>
    </row>
    <row r="616" spans="6:9" ht="14.25" customHeight="1" x14ac:dyDescent="0.2">
      <c r="F616" s="137"/>
      <c r="H616" s="97"/>
      <c r="I616" s="97"/>
    </row>
    <row r="617" spans="6:9" ht="14.25" customHeight="1" x14ac:dyDescent="0.2">
      <c r="F617" s="137"/>
      <c r="H617" s="97"/>
      <c r="I617" s="97"/>
    </row>
    <row r="618" spans="6:9" ht="14.25" customHeight="1" x14ac:dyDescent="0.2">
      <c r="F618" s="137"/>
      <c r="H618" s="97"/>
      <c r="I618" s="97"/>
    </row>
    <row r="619" spans="6:9" ht="14.25" customHeight="1" x14ac:dyDescent="0.2">
      <c r="F619" s="137"/>
      <c r="H619" s="97"/>
      <c r="I619" s="97"/>
    </row>
    <row r="620" spans="6:9" ht="14.25" customHeight="1" x14ac:dyDescent="0.2">
      <c r="F620" s="137"/>
      <c r="H620" s="97"/>
      <c r="I620" s="97"/>
    </row>
    <row r="621" spans="6:9" ht="14.25" customHeight="1" x14ac:dyDescent="0.2">
      <c r="F621" s="137"/>
      <c r="H621" s="97"/>
      <c r="I621" s="97"/>
    </row>
    <row r="622" spans="6:9" ht="14.25" customHeight="1" x14ac:dyDescent="0.2">
      <c r="F622" s="137"/>
      <c r="H622" s="97"/>
      <c r="I622" s="97"/>
    </row>
    <row r="623" spans="6:9" ht="14.25" customHeight="1" x14ac:dyDescent="0.2">
      <c r="F623" s="137"/>
      <c r="H623" s="97"/>
      <c r="I623" s="97"/>
    </row>
    <row r="624" spans="6:9" ht="14.25" customHeight="1" x14ac:dyDescent="0.2">
      <c r="F624" s="137"/>
      <c r="H624" s="97"/>
      <c r="I624" s="97"/>
    </row>
    <row r="625" spans="6:9" ht="14.25" customHeight="1" x14ac:dyDescent="0.2">
      <c r="F625" s="137"/>
      <c r="H625" s="97"/>
      <c r="I625" s="97"/>
    </row>
    <row r="626" spans="6:9" ht="14.25" customHeight="1" x14ac:dyDescent="0.2">
      <c r="F626" s="137"/>
      <c r="H626" s="97"/>
      <c r="I626" s="97"/>
    </row>
    <row r="627" spans="6:9" ht="14.25" customHeight="1" x14ac:dyDescent="0.2">
      <c r="F627" s="137"/>
      <c r="H627" s="97"/>
      <c r="I627" s="97"/>
    </row>
    <row r="628" spans="6:9" ht="14.25" customHeight="1" x14ac:dyDescent="0.2">
      <c r="F628" s="137"/>
      <c r="H628" s="97"/>
      <c r="I628" s="97"/>
    </row>
    <row r="629" spans="6:9" ht="14.25" customHeight="1" x14ac:dyDescent="0.2">
      <c r="F629" s="137"/>
      <c r="H629" s="97"/>
      <c r="I629" s="97"/>
    </row>
    <row r="630" spans="6:9" ht="14.25" customHeight="1" x14ac:dyDescent="0.2">
      <c r="F630" s="137"/>
      <c r="H630" s="97"/>
      <c r="I630" s="97"/>
    </row>
    <row r="631" spans="6:9" ht="14.25" customHeight="1" x14ac:dyDescent="0.2">
      <c r="F631" s="137"/>
      <c r="H631" s="97"/>
      <c r="I631" s="97"/>
    </row>
    <row r="632" spans="6:9" ht="14.25" customHeight="1" x14ac:dyDescent="0.2">
      <c r="F632" s="137"/>
      <c r="H632" s="97"/>
      <c r="I632" s="97"/>
    </row>
    <row r="633" spans="6:9" ht="14.25" customHeight="1" x14ac:dyDescent="0.2">
      <c r="F633" s="137"/>
      <c r="H633" s="97"/>
      <c r="I633" s="97"/>
    </row>
    <row r="634" spans="6:9" ht="14.25" customHeight="1" x14ac:dyDescent="0.2">
      <c r="F634" s="137"/>
      <c r="H634" s="97"/>
      <c r="I634" s="97"/>
    </row>
    <row r="635" spans="6:9" ht="14.25" customHeight="1" x14ac:dyDescent="0.2">
      <c r="F635" s="137"/>
      <c r="H635" s="97"/>
      <c r="I635" s="97"/>
    </row>
    <row r="636" spans="6:9" ht="14.25" customHeight="1" x14ac:dyDescent="0.2">
      <c r="F636" s="137"/>
      <c r="H636" s="97"/>
      <c r="I636" s="97"/>
    </row>
    <row r="637" spans="6:9" ht="14.25" customHeight="1" x14ac:dyDescent="0.2">
      <c r="F637" s="137"/>
      <c r="H637" s="97"/>
      <c r="I637" s="97"/>
    </row>
    <row r="638" spans="6:9" ht="14.25" customHeight="1" x14ac:dyDescent="0.2">
      <c r="F638" s="137"/>
      <c r="H638" s="97"/>
      <c r="I638" s="97"/>
    </row>
    <row r="639" spans="6:9" ht="14.25" customHeight="1" x14ac:dyDescent="0.2">
      <c r="F639" s="137"/>
      <c r="H639" s="97"/>
      <c r="I639" s="97"/>
    </row>
    <row r="640" spans="6:9" ht="14.25" customHeight="1" x14ac:dyDescent="0.2">
      <c r="F640" s="137"/>
      <c r="H640" s="97"/>
      <c r="I640" s="97"/>
    </row>
    <row r="641" spans="6:9" ht="14.25" customHeight="1" x14ac:dyDescent="0.2">
      <c r="F641" s="137"/>
      <c r="H641" s="97"/>
      <c r="I641" s="97"/>
    </row>
    <row r="642" spans="6:9" ht="14.25" customHeight="1" x14ac:dyDescent="0.2">
      <c r="F642" s="137"/>
      <c r="H642" s="97"/>
      <c r="I642" s="97"/>
    </row>
    <row r="643" spans="6:9" ht="14.25" customHeight="1" x14ac:dyDescent="0.2">
      <c r="F643" s="137"/>
      <c r="H643" s="97"/>
      <c r="I643" s="97"/>
    </row>
    <row r="644" spans="6:9" ht="14.25" customHeight="1" x14ac:dyDescent="0.2">
      <c r="F644" s="137"/>
      <c r="H644" s="97"/>
      <c r="I644" s="97"/>
    </row>
    <row r="645" spans="6:9" ht="14.25" customHeight="1" x14ac:dyDescent="0.2">
      <c r="F645" s="137"/>
      <c r="H645" s="97"/>
      <c r="I645" s="97"/>
    </row>
    <row r="646" spans="6:9" ht="14.25" customHeight="1" x14ac:dyDescent="0.2">
      <c r="F646" s="137"/>
      <c r="H646" s="97"/>
      <c r="I646" s="97"/>
    </row>
    <row r="647" spans="6:9" ht="14.25" customHeight="1" x14ac:dyDescent="0.2">
      <c r="F647" s="137"/>
      <c r="H647" s="97"/>
      <c r="I647" s="97"/>
    </row>
    <row r="648" spans="6:9" ht="14.25" customHeight="1" x14ac:dyDescent="0.2">
      <c r="F648" s="137"/>
      <c r="H648" s="97"/>
      <c r="I648" s="97"/>
    </row>
    <row r="649" spans="6:9" ht="14.25" customHeight="1" x14ac:dyDescent="0.2">
      <c r="F649" s="137"/>
      <c r="H649" s="97"/>
      <c r="I649" s="97"/>
    </row>
    <row r="650" spans="6:9" ht="14.25" customHeight="1" x14ac:dyDescent="0.2">
      <c r="F650" s="137"/>
      <c r="H650" s="97"/>
      <c r="I650" s="97"/>
    </row>
    <row r="651" spans="6:9" ht="14.25" customHeight="1" x14ac:dyDescent="0.2">
      <c r="F651" s="137"/>
      <c r="H651" s="97"/>
      <c r="I651" s="97"/>
    </row>
    <row r="652" spans="6:9" ht="14.25" customHeight="1" x14ac:dyDescent="0.2">
      <c r="F652" s="137"/>
      <c r="H652" s="97"/>
      <c r="I652" s="97"/>
    </row>
    <row r="653" spans="6:9" ht="14.25" customHeight="1" x14ac:dyDescent="0.2">
      <c r="F653" s="137"/>
      <c r="H653" s="97"/>
      <c r="I653" s="97"/>
    </row>
    <row r="654" spans="6:9" ht="14.25" customHeight="1" x14ac:dyDescent="0.2">
      <c r="F654" s="137"/>
      <c r="H654" s="97"/>
      <c r="I654" s="97"/>
    </row>
    <row r="655" spans="6:9" ht="14.25" customHeight="1" x14ac:dyDescent="0.2">
      <c r="F655" s="137"/>
      <c r="H655" s="97"/>
      <c r="I655" s="97"/>
    </row>
    <row r="656" spans="6:9" ht="14.25" customHeight="1" x14ac:dyDescent="0.2">
      <c r="F656" s="137"/>
      <c r="H656" s="97"/>
      <c r="I656" s="97"/>
    </row>
    <row r="657" spans="6:9" ht="14.25" customHeight="1" x14ac:dyDescent="0.2">
      <c r="F657" s="137"/>
      <c r="H657" s="97"/>
      <c r="I657" s="97"/>
    </row>
    <row r="658" spans="6:9" ht="14.25" customHeight="1" x14ac:dyDescent="0.2">
      <c r="F658" s="137"/>
      <c r="H658" s="97"/>
      <c r="I658" s="97"/>
    </row>
    <row r="659" spans="6:9" ht="14.25" customHeight="1" x14ac:dyDescent="0.2">
      <c r="F659" s="137"/>
      <c r="H659" s="97"/>
      <c r="I659" s="97"/>
    </row>
    <row r="660" spans="6:9" ht="14.25" customHeight="1" x14ac:dyDescent="0.2">
      <c r="F660" s="137"/>
      <c r="H660" s="97"/>
      <c r="I660" s="97"/>
    </row>
    <row r="661" spans="6:9" ht="14.25" customHeight="1" x14ac:dyDescent="0.2">
      <c r="F661" s="137"/>
      <c r="H661" s="97"/>
      <c r="I661" s="97"/>
    </row>
    <row r="662" spans="6:9" ht="14.25" customHeight="1" x14ac:dyDescent="0.2">
      <c r="F662" s="137"/>
      <c r="H662" s="97"/>
      <c r="I662" s="97"/>
    </row>
    <row r="663" spans="6:9" ht="14.25" customHeight="1" x14ac:dyDescent="0.2">
      <c r="F663" s="137"/>
      <c r="H663" s="97"/>
      <c r="I663" s="97"/>
    </row>
    <row r="664" spans="6:9" ht="14.25" customHeight="1" x14ac:dyDescent="0.2">
      <c r="F664" s="137"/>
      <c r="H664" s="97"/>
      <c r="I664" s="97"/>
    </row>
    <row r="665" spans="6:9" ht="14.25" customHeight="1" x14ac:dyDescent="0.2">
      <c r="F665" s="137"/>
      <c r="H665" s="97"/>
      <c r="I665" s="97"/>
    </row>
    <row r="666" spans="6:9" ht="14.25" customHeight="1" x14ac:dyDescent="0.2">
      <c r="F666" s="137"/>
      <c r="H666" s="97"/>
      <c r="I666" s="97"/>
    </row>
    <row r="667" spans="6:9" ht="14.25" customHeight="1" x14ac:dyDescent="0.2">
      <c r="F667" s="137"/>
      <c r="H667" s="97"/>
      <c r="I667" s="97"/>
    </row>
    <row r="668" spans="6:9" ht="14.25" customHeight="1" x14ac:dyDescent="0.2">
      <c r="F668" s="137"/>
      <c r="H668" s="97"/>
      <c r="I668" s="97"/>
    </row>
    <row r="669" spans="6:9" ht="14.25" customHeight="1" x14ac:dyDescent="0.2">
      <c r="F669" s="137"/>
      <c r="H669" s="97"/>
      <c r="I669" s="97"/>
    </row>
    <row r="670" spans="6:9" ht="14.25" customHeight="1" x14ac:dyDescent="0.2">
      <c r="F670" s="137"/>
      <c r="H670" s="97"/>
      <c r="I670" s="97"/>
    </row>
    <row r="671" spans="6:9" ht="14.25" customHeight="1" x14ac:dyDescent="0.2">
      <c r="F671" s="137"/>
      <c r="H671" s="97"/>
      <c r="I671" s="97"/>
    </row>
    <row r="672" spans="6:9" ht="14.25" customHeight="1" x14ac:dyDescent="0.2">
      <c r="F672" s="137"/>
      <c r="H672" s="97"/>
      <c r="I672" s="97"/>
    </row>
    <row r="673" spans="6:9" ht="14.25" customHeight="1" x14ac:dyDescent="0.2">
      <c r="F673" s="137"/>
      <c r="H673" s="97"/>
      <c r="I673" s="97"/>
    </row>
    <row r="674" spans="6:9" ht="14.25" customHeight="1" x14ac:dyDescent="0.2">
      <c r="F674" s="137"/>
      <c r="H674" s="97"/>
      <c r="I674" s="97"/>
    </row>
    <row r="675" spans="6:9" ht="14.25" customHeight="1" x14ac:dyDescent="0.2">
      <c r="F675" s="137"/>
      <c r="H675" s="97"/>
      <c r="I675" s="97"/>
    </row>
    <row r="676" spans="6:9" ht="14.25" customHeight="1" x14ac:dyDescent="0.2">
      <c r="F676" s="137"/>
      <c r="H676" s="97"/>
      <c r="I676" s="97"/>
    </row>
    <row r="677" spans="6:9" ht="14.25" customHeight="1" x14ac:dyDescent="0.2">
      <c r="F677" s="137"/>
      <c r="H677" s="97"/>
      <c r="I677" s="97"/>
    </row>
    <row r="678" spans="6:9" ht="14.25" customHeight="1" x14ac:dyDescent="0.2">
      <c r="F678" s="137"/>
      <c r="H678" s="97"/>
      <c r="I678" s="97"/>
    </row>
    <row r="679" spans="6:9" ht="14.25" customHeight="1" x14ac:dyDescent="0.2">
      <c r="F679" s="137"/>
      <c r="H679" s="97"/>
      <c r="I679" s="97"/>
    </row>
    <row r="680" spans="6:9" ht="14.25" customHeight="1" x14ac:dyDescent="0.2">
      <c r="F680" s="137"/>
      <c r="H680" s="97"/>
      <c r="I680" s="97"/>
    </row>
    <row r="681" spans="6:9" ht="14.25" customHeight="1" x14ac:dyDescent="0.2">
      <c r="F681" s="137"/>
      <c r="H681" s="97"/>
      <c r="I681" s="97"/>
    </row>
    <row r="682" spans="6:9" ht="14.25" customHeight="1" x14ac:dyDescent="0.2">
      <c r="F682" s="137"/>
      <c r="H682" s="97"/>
      <c r="I682" s="97"/>
    </row>
    <row r="683" spans="6:9" ht="14.25" customHeight="1" x14ac:dyDescent="0.2">
      <c r="F683" s="137"/>
      <c r="H683" s="97"/>
      <c r="I683" s="97"/>
    </row>
    <row r="684" spans="6:9" ht="14.25" customHeight="1" x14ac:dyDescent="0.2">
      <c r="F684" s="137"/>
      <c r="H684" s="97"/>
      <c r="I684" s="97"/>
    </row>
    <row r="685" spans="6:9" ht="14.25" customHeight="1" x14ac:dyDescent="0.2">
      <c r="F685" s="137"/>
      <c r="H685" s="97"/>
      <c r="I685" s="97"/>
    </row>
    <row r="686" spans="6:9" ht="14.25" customHeight="1" x14ac:dyDescent="0.2">
      <c r="F686" s="137"/>
      <c r="H686" s="97"/>
      <c r="I686" s="97"/>
    </row>
    <row r="687" spans="6:9" ht="14.25" customHeight="1" x14ac:dyDescent="0.2">
      <c r="F687" s="137"/>
      <c r="H687" s="97"/>
      <c r="I687" s="97"/>
    </row>
    <row r="688" spans="6:9" ht="14.25" customHeight="1" x14ac:dyDescent="0.2">
      <c r="F688" s="137"/>
      <c r="H688" s="97"/>
      <c r="I688" s="97"/>
    </row>
    <row r="689" spans="6:9" ht="14.25" customHeight="1" x14ac:dyDescent="0.2">
      <c r="F689" s="137"/>
      <c r="H689" s="97"/>
      <c r="I689" s="97"/>
    </row>
    <row r="690" spans="6:9" ht="14.25" customHeight="1" x14ac:dyDescent="0.2">
      <c r="F690" s="137"/>
      <c r="H690" s="97"/>
      <c r="I690" s="97"/>
    </row>
    <row r="691" spans="6:9" ht="14.25" customHeight="1" x14ac:dyDescent="0.2">
      <c r="F691" s="137"/>
      <c r="H691" s="97"/>
      <c r="I691" s="97"/>
    </row>
    <row r="692" spans="6:9" ht="14.25" customHeight="1" x14ac:dyDescent="0.2">
      <c r="F692" s="137"/>
      <c r="H692" s="97"/>
      <c r="I692" s="97"/>
    </row>
    <row r="693" spans="6:9" ht="14.25" customHeight="1" x14ac:dyDescent="0.2">
      <c r="F693" s="137"/>
      <c r="H693" s="97"/>
      <c r="I693" s="97"/>
    </row>
    <row r="694" spans="6:9" ht="14.25" customHeight="1" x14ac:dyDescent="0.2">
      <c r="F694" s="137"/>
      <c r="H694" s="97"/>
      <c r="I694" s="97"/>
    </row>
    <row r="695" spans="6:9" ht="14.25" customHeight="1" x14ac:dyDescent="0.2">
      <c r="F695" s="137"/>
      <c r="H695" s="97"/>
      <c r="I695" s="97"/>
    </row>
    <row r="696" spans="6:9" ht="14.25" customHeight="1" x14ac:dyDescent="0.2">
      <c r="F696" s="137"/>
      <c r="H696" s="97"/>
      <c r="I696" s="97"/>
    </row>
    <row r="697" spans="6:9" ht="14.25" customHeight="1" x14ac:dyDescent="0.2">
      <c r="F697" s="137"/>
      <c r="H697" s="97"/>
      <c r="I697" s="97"/>
    </row>
    <row r="698" spans="6:9" ht="14.25" customHeight="1" x14ac:dyDescent="0.2">
      <c r="F698" s="137"/>
      <c r="H698" s="97"/>
      <c r="I698" s="97"/>
    </row>
    <row r="699" spans="6:9" ht="14.25" customHeight="1" x14ac:dyDescent="0.2">
      <c r="F699" s="137"/>
      <c r="H699" s="97"/>
      <c r="I699" s="97"/>
    </row>
    <row r="700" spans="6:9" ht="14.25" customHeight="1" x14ac:dyDescent="0.2">
      <c r="F700" s="137"/>
      <c r="H700" s="97"/>
      <c r="I700" s="97"/>
    </row>
    <row r="701" spans="6:9" ht="14.25" customHeight="1" x14ac:dyDescent="0.2">
      <c r="F701" s="137"/>
      <c r="H701" s="97"/>
      <c r="I701" s="97"/>
    </row>
    <row r="702" spans="6:9" ht="14.25" customHeight="1" x14ac:dyDescent="0.2">
      <c r="F702" s="137"/>
      <c r="H702" s="97"/>
      <c r="I702" s="97"/>
    </row>
    <row r="703" spans="6:9" ht="14.25" customHeight="1" x14ac:dyDescent="0.2">
      <c r="F703" s="137"/>
      <c r="H703" s="97"/>
      <c r="I703" s="97"/>
    </row>
    <row r="704" spans="6:9" ht="14.25" customHeight="1" x14ac:dyDescent="0.2">
      <c r="F704" s="137"/>
      <c r="H704" s="97"/>
      <c r="I704" s="97"/>
    </row>
    <row r="705" spans="6:9" ht="14.25" customHeight="1" x14ac:dyDescent="0.2">
      <c r="F705" s="137"/>
      <c r="H705" s="97"/>
      <c r="I705" s="97"/>
    </row>
    <row r="706" spans="6:9" ht="14.25" customHeight="1" x14ac:dyDescent="0.2">
      <c r="F706" s="137"/>
      <c r="H706" s="97"/>
      <c r="I706" s="97"/>
    </row>
    <row r="707" spans="6:9" ht="14.25" customHeight="1" x14ac:dyDescent="0.2">
      <c r="F707" s="137"/>
      <c r="H707" s="97"/>
      <c r="I707" s="97"/>
    </row>
    <row r="708" spans="6:9" ht="14.25" customHeight="1" x14ac:dyDescent="0.2">
      <c r="F708" s="137"/>
      <c r="H708" s="97"/>
      <c r="I708" s="97"/>
    </row>
    <row r="709" spans="6:9" ht="14.25" customHeight="1" x14ac:dyDescent="0.2">
      <c r="F709" s="137"/>
      <c r="H709" s="97"/>
      <c r="I709" s="97"/>
    </row>
    <row r="710" spans="6:9" ht="14.25" customHeight="1" x14ac:dyDescent="0.2">
      <c r="F710" s="137"/>
      <c r="H710" s="97"/>
      <c r="I710" s="97"/>
    </row>
    <row r="711" spans="6:9" ht="14.25" customHeight="1" x14ac:dyDescent="0.2">
      <c r="F711" s="137"/>
      <c r="H711" s="97"/>
      <c r="I711" s="97"/>
    </row>
    <row r="712" spans="6:9" ht="14.25" customHeight="1" x14ac:dyDescent="0.2">
      <c r="F712" s="137"/>
      <c r="H712" s="97"/>
      <c r="I712" s="97"/>
    </row>
    <row r="713" spans="6:9" ht="14.25" customHeight="1" x14ac:dyDescent="0.2">
      <c r="F713" s="137"/>
      <c r="H713" s="97"/>
      <c r="I713" s="97"/>
    </row>
    <row r="714" spans="6:9" ht="14.25" customHeight="1" x14ac:dyDescent="0.2">
      <c r="F714" s="137"/>
      <c r="H714" s="97"/>
      <c r="I714" s="97"/>
    </row>
    <row r="715" spans="6:9" ht="14.25" customHeight="1" x14ac:dyDescent="0.2">
      <c r="F715" s="137"/>
      <c r="H715" s="97"/>
      <c r="I715" s="97"/>
    </row>
    <row r="716" spans="6:9" ht="14.25" customHeight="1" x14ac:dyDescent="0.2">
      <c r="F716" s="137"/>
      <c r="H716" s="97"/>
      <c r="I716" s="97"/>
    </row>
    <row r="717" spans="6:9" ht="14.25" customHeight="1" x14ac:dyDescent="0.2">
      <c r="F717" s="137"/>
      <c r="H717" s="97"/>
      <c r="I717" s="97"/>
    </row>
    <row r="718" spans="6:9" ht="14.25" customHeight="1" x14ac:dyDescent="0.2">
      <c r="F718" s="137"/>
      <c r="H718" s="97"/>
      <c r="I718" s="97"/>
    </row>
    <row r="719" spans="6:9" ht="14.25" customHeight="1" x14ac:dyDescent="0.2">
      <c r="F719" s="137"/>
      <c r="H719" s="97"/>
      <c r="I719" s="97"/>
    </row>
    <row r="720" spans="6:9" ht="14.25" customHeight="1" x14ac:dyDescent="0.2">
      <c r="F720" s="137"/>
      <c r="H720" s="97"/>
      <c r="I720" s="97"/>
    </row>
    <row r="721" spans="6:9" ht="14.25" customHeight="1" x14ac:dyDescent="0.2">
      <c r="F721" s="137"/>
      <c r="H721" s="97"/>
      <c r="I721" s="97"/>
    </row>
    <row r="722" spans="6:9" ht="14.25" customHeight="1" x14ac:dyDescent="0.2">
      <c r="F722" s="137"/>
      <c r="H722" s="97"/>
      <c r="I722" s="97"/>
    </row>
    <row r="723" spans="6:9" ht="14.25" customHeight="1" x14ac:dyDescent="0.2">
      <c r="F723" s="137"/>
      <c r="H723" s="97"/>
      <c r="I723" s="97"/>
    </row>
    <row r="724" spans="6:9" ht="14.25" customHeight="1" x14ac:dyDescent="0.2">
      <c r="F724" s="137"/>
      <c r="H724" s="97"/>
      <c r="I724" s="97"/>
    </row>
    <row r="725" spans="6:9" ht="14.25" customHeight="1" x14ac:dyDescent="0.2">
      <c r="F725" s="137"/>
      <c r="H725" s="97"/>
      <c r="I725" s="97"/>
    </row>
    <row r="726" spans="6:9" ht="14.25" customHeight="1" x14ac:dyDescent="0.2">
      <c r="F726" s="137"/>
      <c r="H726" s="97"/>
      <c r="I726" s="97"/>
    </row>
    <row r="727" spans="6:9" ht="14.25" customHeight="1" x14ac:dyDescent="0.2">
      <c r="F727" s="137"/>
      <c r="H727" s="97"/>
      <c r="I727" s="97"/>
    </row>
    <row r="728" spans="6:9" ht="14.25" customHeight="1" x14ac:dyDescent="0.2">
      <c r="F728" s="137"/>
      <c r="H728" s="97"/>
      <c r="I728" s="97"/>
    </row>
    <row r="729" spans="6:9" ht="14.25" customHeight="1" x14ac:dyDescent="0.2">
      <c r="F729" s="137"/>
      <c r="H729" s="97"/>
      <c r="I729" s="97"/>
    </row>
    <row r="730" spans="6:9" ht="14.25" customHeight="1" x14ac:dyDescent="0.2">
      <c r="F730" s="137"/>
      <c r="H730" s="97"/>
      <c r="I730" s="97"/>
    </row>
    <row r="731" spans="6:9" ht="14.25" customHeight="1" x14ac:dyDescent="0.2">
      <c r="F731" s="137"/>
      <c r="H731" s="97"/>
      <c r="I731" s="97"/>
    </row>
    <row r="732" spans="6:9" ht="14.25" customHeight="1" x14ac:dyDescent="0.2">
      <c r="F732" s="137"/>
      <c r="H732" s="97"/>
      <c r="I732" s="97"/>
    </row>
    <row r="733" spans="6:9" ht="14.25" customHeight="1" x14ac:dyDescent="0.2">
      <c r="F733" s="137"/>
      <c r="H733" s="97"/>
      <c r="I733" s="97"/>
    </row>
    <row r="734" spans="6:9" ht="14.25" customHeight="1" x14ac:dyDescent="0.2">
      <c r="F734" s="137"/>
      <c r="H734" s="97"/>
      <c r="I734" s="97"/>
    </row>
    <row r="735" spans="6:9" ht="14.25" customHeight="1" x14ac:dyDescent="0.2">
      <c r="F735" s="137"/>
      <c r="H735" s="97"/>
      <c r="I735" s="97"/>
    </row>
    <row r="736" spans="6:9" ht="14.25" customHeight="1" x14ac:dyDescent="0.2">
      <c r="F736" s="137"/>
      <c r="H736" s="97"/>
      <c r="I736" s="97"/>
    </row>
    <row r="737" spans="6:9" ht="14.25" customHeight="1" x14ac:dyDescent="0.2">
      <c r="F737" s="137"/>
      <c r="H737" s="97"/>
      <c r="I737" s="97"/>
    </row>
    <row r="738" spans="6:9" ht="14.25" customHeight="1" x14ac:dyDescent="0.2">
      <c r="F738" s="137"/>
      <c r="H738" s="97"/>
      <c r="I738" s="97"/>
    </row>
    <row r="739" spans="6:9" ht="14.25" customHeight="1" x14ac:dyDescent="0.2">
      <c r="F739" s="137"/>
      <c r="H739" s="97"/>
      <c r="I739" s="97"/>
    </row>
    <row r="740" spans="6:9" ht="14.25" customHeight="1" x14ac:dyDescent="0.2">
      <c r="F740" s="137"/>
      <c r="H740" s="97"/>
      <c r="I740" s="97"/>
    </row>
    <row r="741" spans="6:9" ht="14.25" customHeight="1" x14ac:dyDescent="0.2">
      <c r="F741" s="137"/>
      <c r="H741" s="97"/>
      <c r="I741" s="97"/>
    </row>
    <row r="742" spans="6:9" ht="14.25" customHeight="1" x14ac:dyDescent="0.2">
      <c r="F742" s="137"/>
      <c r="H742" s="97"/>
      <c r="I742" s="97"/>
    </row>
    <row r="743" spans="6:9" ht="14.25" customHeight="1" x14ac:dyDescent="0.2">
      <c r="F743" s="137"/>
      <c r="H743" s="97"/>
      <c r="I743" s="97"/>
    </row>
    <row r="744" spans="6:9" ht="14.25" customHeight="1" x14ac:dyDescent="0.2">
      <c r="F744" s="137"/>
      <c r="H744" s="97"/>
      <c r="I744" s="97"/>
    </row>
    <row r="745" spans="6:9" ht="14.25" customHeight="1" x14ac:dyDescent="0.2">
      <c r="F745" s="137"/>
      <c r="H745" s="97"/>
      <c r="I745" s="97"/>
    </row>
    <row r="746" spans="6:9" ht="14.25" customHeight="1" x14ac:dyDescent="0.2">
      <c r="F746" s="137"/>
      <c r="H746" s="97"/>
      <c r="I746" s="97"/>
    </row>
    <row r="747" spans="6:9" ht="14.25" customHeight="1" x14ac:dyDescent="0.2">
      <c r="F747" s="137"/>
      <c r="H747" s="97"/>
      <c r="I747" s="97"/>
    </row>
    <row r="748" spans="6:9" ht="14.25" customHeight="1" x14ac:dyDescent="0.2">
      <c r="F748" s="137"/>
      <c r="H748" s="97"/>
      <c r="I748" s="97"/>
    </row>
    <row r="749" spans="6:9" ht="14.25" customHeight="1" x14ac:dyDescent="0.2">
      <c r="F749" s="137"/>
      <c r="H749" s="97"/>
      <c r="I749" s="97"/>
    </row>
    <row r="750" spans="6:9" ht="14.25" customHeight="1" x14ac:dyDescent="0.2">
      <c r="F750" s="137"/>
      <c r="H750" s="97"/>
      <c r="I750" s="97"/>
    </row>
    <row r="751" spans="6:9" ht="14.25" customHeight="1" x14ac:dyDescent="0.2">
      <c r="F751" s="137"/>
      <c r="H751" s="97"/>
      <c r="I751" s="97"/>
    </row>
    <row r="752" spans="6:9" ht="14.25" customHeight="1" x14ac:dyDescent="0.2">
      <c r="F752" s="137"/>
      <c r="H752" s="97"/>
      <c r="I752" s="97"/>
    </row>
    <row r="753" spans="6:9" ht="14.25" customHeight="1" x14ac:dyDescent="0.2">
      <c r="F753" s="137"/>
      <c r="H753" s="97"/>
      <c r="I753" s="97"/>
    </row>
    <row r="754" spans="6:9" ht="14.25" customHeight="1" x14ac:dyDescent="0.2">
      <c r="F754" s="137"/>
      <c r="H754" s="97"/>
      <c r="I754" s="97"/>
    </row>
    <row r="755" spans="6:9" ht="14.25" customHeight="1" x14ac:dyDescent="0.2">
      <c r="F755" s="137"/>
      <c r="H755" s="97"/>
      <c r="I755" s="97"/>
    </row>
    <row r="756" spans="6:9" ht="14.25" customHeight="1" x14ac:dyDescent="0.2">
      <c r="F756" s="137"/>
      <c r="H756" s="97"/>
      <c r="I756" s="97"/>
    </row>
    <row r="757" spans="6:9" ht="14.25" customHeight="1" x14ac:dyDescent="0.2">
      <c r="F757" s="137"/>
      <c r="H757" s="97"/>
      <c r="I757" s="97"/>
    </row>
    <row r="758" spans="6:9" ht="14.25" customHeight="1" x14ac:dyDescent="0.2">
      <c r="F758" s="137"/>
      <c r="H758" s="97"/>
      <c r="I758" s="97"/>
    </row>
    <row r="759" spans="6:9" ht="14.25" customHeight="1" x14ac:dyDescent="0.2">
      <c r="F759" s="137"/>
      <c r="H759" s="97"/>
      <c r="I759" s="97"/>
    </row>
    <row r="760" spans="6:9" ht="14.25" customHeight="1" x14ac:dyDescent="0.2">
      <c r="F760" s="137"/>
      <c r="H760" s="97"/>
      <c r="I760" s="97"/>
    </row>
    <row r="761" spans="6:9" ht="14.25" customHeight="1" x14ac:dyDescent="0.2">
      <c r="F761" s="137"/>
      <c r="H761" s="97"/>
      <c r="I761" s="97"/>
    </row>
    <row r="762" spans="6:9" ht="14.25" customHeight="1" x14ac:dyDescent="0.2">
      <c r="F762" s="137"/>
      <c r="H762" s="97"/>
      <c r="I762" s="97"/>
    </row>
    <row r="763" spans="6:9" ht="14.25" customHeight="1" x14ac:dyDescent="0.2">
      <c r="F763" s="137"/>
      <c r="H763" s="97"/>
      <c r="I763" s="97"/>
    </row>
    <row r="764" spans="6:9" ht="14.25" customHeight="1" x14ac:dyDescent="0.2">
      <c r="F764" s="137"/>
      <c r="H764" s="97"/>
      <c r="I764" s="97"/>
    </row>
    <row r="765" spans="6:9" ht="14.25" customHeight="1" x14ac:dyDescent="0.2">
      <c r="F765" s="137"/>
      <c r="H765" s="97"/>
      <c r="I765" s="97"/>
    </row>
    <row r="766" spans="6:9" ht="14.25" customHeight="1" x14ac:dyDescent="0.2">
      <c r="F766" s="137"/>
      <c r="H766" s="97"/>
      <c r="I766" s="97"/>
    </row>
    <row r="767" spans="6:9" ht="14.25" customHeight="1" x14ac:dyDescent="0.2">
      <c r="F767" s="137"/>
      <c r="H767" s="97"/>
      <c r="I767" s="97"/>
    </row>
    <row r="768" spans="6:9" ht="14.25" customHeight="1" x14ac:dyDescent="0.2">
      <c r="F768" s="137"/>
      <c r="H768" s="97"/>
      <c r="I768" s="97"/>
    </row>
    <row r="769" spans="6:9" ht="14.25" customHeight="1" x14ac:dyDescent="0.2">
      <c r="F769" s="137"/>
      <c r="H769" s="97"/>
      <c r="I769" s="97"/>
    </row>
    <row r="770" spans="6:9" ht="14.25" customHeight="1" x14ac:dyDescent="0.2">
      <c r="F770" s="137"/>
      <c r="H770" s="97"/>
      <c r="I770" s="97"/>
    </row>
    <row r="771" spans="6:9" ht="14.25" customHeight="1" x14ac:dyDescent="0.2">
      <c r="F771" s="137"/>
      <c r="H771" s="97"/>
      <c r="I771" s="97"/>
    </row>
    <row r="772" spans="6:9" ht="14.25" customHeight="1" x14ac:dyDescent="0.2">
      <c r="F772" s="137"/>
      <c r="H772" s="97"/>
      <c r="I772" s="97"/>
    </row>
    <row r="773" spans="6:9" ht="14.25" customHeight="1" x14ac:dyDescent="0.2">
      <c r="F773" s="137"/>
      <c r="H773" s="97"/>
      <c r="I773" s="97"/>
    </row>
    <row r="774" spans="6:9" ht="14.25" customHeight="1" x14ac:dyDescent="0.2">
      <c r="F774" s="137"/>
      <c r="H774" s="97"/>
      <c r="I774" s="97"/>
    </row>
    <row r="775" spans="6:9" ht="14.25" customHeight="1" x14ac:dyDescent="0.2">
      <c r="F775" s="137"/>
      <c r="H775" s="97"/>
      <c r="I775" s="97"/>
    </row>
    <row r="776" spans="6:9" ht="14.25" customHeight="1" x14ac:dyDescent="0.2">
      <c r="F776" s="137"/>
      <c r="H776" s="97"/>
      <c r="I776" s="97"/>
    </row>
    <row r="777" spans="6:9" ht="14.25" customHeight="1" x14ac:dyDescent="0.2">
      <c r="F777" s="137"/>
      <c r="H777" s="97"/>
      <c r="I777" s="97"/>
    </row>
    <row r="778" spans="6:9" ht="14.25" customHeight="1" x14ac:dyDescent="0.2">
      <c r="F778" s="137"/>
      <c r="H778" s="97"/>
      <c r="I778" s="97"/>
    </row>
    <row r="779" spans="6:9" ht="14.25" customHeight="1" x14ac:dyDescent="0.2">
      <c r="F779" s="137"/>
      <c r="H779" s="97"/>
      <c r="I779" s="97"/>
    </row>
    <row r="780" spans="6:9" ht="14.25" customHeight="1" x14ac:dyDescent="0.2">
      <c r="F780" s="137"/>
      <c r="H780" s="97"/>
      <c r="I780" s="97"/>
    </row>
    <row r="781" spans="6:9" ht="14.25" customHeight="1" x14ac:dyDescent="0.2">
      <c r="F781" s="137"/>
      <c r="H781" s="97"/>
      <c r="I781" s="97"/>
    </row>
    <row r="782" spans="6:9" ht="14.25" customHeight="1" x14ac:dyDescent="0.2">
      <c r="F782" s="137"/>
      <c r="H782" s="97"/>
      <c r="I782" s="97"/>
    </row>
    <row r="783" spans="6:9" ht="14.25" customHeight="1" x14ac:dyDescent="0.2">
      <c r="F783" s="137"/>
      <c r="H783" s="97"/>
      <c r="I783" s="97"/>
    </row>
    <row r="784" spans="6:9" ht="14.25" customHeight="1" x14ac:dyDescent="0.2">
      <c r="F784" s="137"/>
      <c r="H784" s="97"/>
      <c r="I784" s="97"/>
    </row>
    <row r="785" spans="6:9" ht="14.25" customHeight="1" x14ac:dyDescent="0.2">
      <c r="F785" s="137"/>
      <c r="H785" s="97"/>
      <c r="I785" s="97"/>
    </row>
    <row r="786" spans="6:9" ht="14.25" customHeight="1" x14ac:dyDescent="0.2">
      <c r="F786" s="137"/>
      <c r="H786" s="97"/>
      <c r="I786" s="97"/>
    </row>
    <row r="787" spans="6:9" ht="14.25" customHeight="1" x14ac:dyDescent="0.2">
      <c r="F787" s="137"/>
      <c r="H787" s="97"/>
      <c r="I787" s="97"/>
    </row>
    <row r="788" spans="6:9" ht="14.25" customHeight="1" x14ac:dyDescent="0.2">
      <c r="F788" s="137"/>
      <c r="H788" s="97"/>
      <c r="I788" s="97"/>
    </row>
    <row r="789" spans="6:9" ht="14.25" customHeight="1" x14ac:dyDescent="0.2">
      <c r="F789" s="137"/>
      <c r="H789" s="97"/>
      <c r="I789" s="97"/>
    </row>
    <row r="790" spans="6:9" ht="14.25" customHeight="1" x14ac:dyDescent="0.2">
      <c r="F790" s="137"/>
      <c r="H790" s="97"/>
      <c r="I790" s="97"/>
    </row>
    <row r="791" spans="6:9" ht="14.25" customHeight="1" x14ac:dyDescent="0.2">
      <c r="F791" s="137"/>
      <c r="H791" s="97"/>
      <c r="I791" s="97"/>
    </row>
    <row r="792" spans="6:9" ht="14.25" customHeight="1" x14ac:dyDescent="0.2">
      <c r="F792" s="137"/>
      <c r="H792" s="97"/>
      <c r="I792" s="97"/>
    </row>
    <row r="793" spans="6:9" ht="14.25" customHeight="1" x14ac:dyDescent="0.2">
      <c r="F793" s="137"/>
      <c r="H793" s="97"/>
      <c r="I793" s="97"/>
    </row>
    <row r="794" spans="6:9" ht="14.25" customHeight="1" x14ac:dyDescent="0.2">
      <c r="F794" s="137"/>
      <c r="H794" s="97"/>
      <c r="I794" s="97"/>
    </row>
    <row r="795" spans="6:9" ht="14.25" customHeight="1" x14ac:dyDescent="0.2">
      <c r="F795" s="137"/>
      <c r="H795" s="97"/>
      <c r="I795" s="97"/>
    </row>
    <row r="796" spans="6:9" ht="14.25" customHeight="1" x14ac:dyDescent="0.2">
      <c r="F796" s="137"/>
      <c r="H796" s="97"/>
      <c r="I796" s="97"/>
    </row>
    <row r="797" spans="6:9" ht="14.25" customHeight="1" x14ac:dyDescent="0.2">
      <c r="F797" s="137"/>
      <c r="H797" s="97"/>
      <c r="I797" s="97"/>
    </row>
    <row r="798" spans="6:9" ht="14.25" customHeight="1" x14ac:dyDescent="0.2">
      <c r="F798" s="137"/>
      <c r="H798" s="97"/>
      <c r="I798" s="97"/>
    </row>
    <row r="799" spans="6:9" ht="14.25" customHeight="1" x14ac:dyDescent="0.2">
      <c r="F799" s="137"/>
      <c r="H799" s="97"/>
      <c r="I799" s="97"/>
    </row>
    <row r="800" spans="6:9" ht="14.25" customHeight="1" x14ac:dyDescent="0.2">
      <c r="F800" s="137"/>
      <c r="H800" s="97"/>
      <c r="I800" s="97"/>
    </row>
    <row r="801" spans="6:9" ht="14.25" customHeight="1" x14ac:dyDescent="0.2">
      <c r="F801" s="137"/>
      <c r="H801" s="97"/>
      <c r="I801" s="97"/>
    </row>
    <row r="802" spans="6:9" ht="14.25" customHeight="1" x14ac:dyDescent="0.2">
      <c r="F802" s="137"/>
      <c r="H802" s="97"/>
      <c r="I802" s="97"/>
    </row>
    <row r="803" spans="6:9" ht="14.25" customHeight="1" x14ac:dyDescent="0.2">
      <c r="F803" s="137"/>
      <c r="H803" s="97"/>
      <c r="I803" s="97"/>
    </row>
    <row r="804" spans="6:9" ht="14.25" customHeight="1" x14ac:dyDescent="0.2">
      <c r="F804" s="137"/>
      <c r="H804" s="97"/>
      <c r="I804" s="97"/>
    </row>
    <row r="805" spans="6:9" ht="14.25" customHeight="1" x14ac:dyDescent="0.2">
      <c r="F805" s="137"/>
      <c r="H805" s="97"/>
      <c r="I805" s="97"/>
    </row>
    <row r="806" spans="6:9" ht="14.25" customHeight="1" x14ac:dyDescent="0.2">
      <c r="F806" s="137"/>
      <c r="H806" s="97"/>
      <c r="I806" s="97"/>
    </row>
    <row r="807" spans="6:9" ht="14.25" customHeight="1" x14ac:dyDescent="0.2">
      <c r="F807" s="137"/>
      <c r="H807" s="97"/>
      <c r="I807" s="97"/>
    </row>
    <row r="808" spans="6:9" ht="14.25" customHeight="1" x14ac:dyDescent="0.2">
      <c r="F808" s="137"/>
      <c r="H808" s="97"/>
      <c r="I808" s="97"/>
    </row>
    <row r="809" spans="6:9" ht="14.25" customHeight="1" x14ac:dyDescent="0.2">
      <c r="F809" s="137"/>
      <c r="H809" s="97"/>
      <c r="I809" s="97"/>
    </row>
    <row r="810" spans="6:9" ht="14.25" customHeight="1" x14ac:dyDescent="0.2">
      <c r="F810" s="137"/>
      <c r="H810" s="97"/>
      <c r="I810" s="97"/>
    </row>
    <row r="811" spans="6:9" ht="14.25" customHeight="1" x14ac:dyDescent="0.2">
      <c r="F811" s="137"/>
      <c r="H811" s="97"/>
      <c r="I811" s="97"/>
    </row>
    <row r="812" spans="6:9" ht="14.25" customHeight="1" x14ac:dyDescent="0.2">
      <c r="F812" s="137"/>
      <c r="H812" s="97"/>
      <c r="I812" s="97"/>
    </row>
    <row r="813" spans="6:9" ht="14.25" customHeight="1" x14ac:dyDescent="0.2">
      <c r="F813" s="137"/>
      <c r="H813" s="97"/>
      <c r="I813" s="97"/>
    </row>
    <row r="814" spans="6:9" ht="14.25" customHeight="1" x14ac:dyDescent="0.2">
      <c r="F814" s="137"/>
      <c r="H814" s="97"/>
      <c r="I814" s="97"/>
    </row>
    <row r="815" spans="6:9" ht="14.25" customHeight="1" x14ac:dyDescent="0.2">
      <c r="F815" s="137"/>
      <c r="H815" s="97"/>
      <c r="I815" s="97"/>
    </row>
    <row r="816" spans="6:9" ht="14.25" customHeight="1" x14ac:dyDescent="0.2">
      <c r="F816" s="137"/>
      <c r="H816" s="97"/>
      <c r="I816" s="97"/>
    </row>
    <row r="817" spans="6:9" ht="14.25" customHeight="1" x14ac:dyDescent="0.2">
      <c r="F817" s="137"/>
      <c r="H817" s="97"/>
      <c r="I817" s="97"/>
    </row>
    <row r="818" spans="6:9" ht="14.25" customHeight="1" x14ac:dyDescent="0.2">
      <c r="F818" s="137"/>
      <c r="H818" s="97"/>
      <c r="I818" s="97"/>
    </row>
    <row r="819" spans="6:9" ht="14.25" customHeight="1" x14ac:dyDescent="0.2">
      <c r="F819" s="137"/>
      <c r="H819" s="97"/>
      <c r="I819" s="97"/>
    </row>
    <row r="820" spans="6:9" ht="14.25" customHeight="1" x14ac:dyDescent="0.2">
      <c r="F820" s="137"/>
      <c r="H820" s="97"/>
      <c r="I820" s="97"/>
    </row>
    <row r="821" spans="6:9" ht="14.25" customHeight="1" x14ac:dyDescent="0.2">
      <c r="F821" s="137"/>
      <c r="H821" s="97"/>
      <c r="I821" s="97"/>
    </row>
    <row r="822" spans="6:9" ht="14.25" customHeight="1" x14ac:dyDescent="0.2">
      <c r="F822" s="137"/>
      <c r="H822" s="97"/>
      <c r="I822" s="97"/>
    </row>
    <row r="823" spans="6:9" ht="14.25" customHeight="1" x14ac:dyDescent="0.2">
      <c r="F823" s="137"/>
      <c r="H823" s="97"/>
      <c r="I823" s="97"/>
    </row>
    <row r="824" spans="6:9" ht="14.25" customHeight="1" x14ac:dyDescent="0.2">
      <c r="F824" s="137"/>
      <c r="H824" s="97"/>
      <c r="I824" s="97"/>
    </row>
    <row r="825" spans="6:9" ht="14.25" customHeight="1" x14ac:dyDescent="0.2">
      <c r="F825" s="137"/>
      <c r="H825" s="97"/>
      <c r="I825" s="97"/>
    </row>
    <row r="826" spans="6:9" ht="14.25" customHeight="1" x14ac:dyDescent="0.2">
      <c r="F826" s="137"/>
      <c r="H826" s="97"/>
      <c r="I826" s="97"/>
    </row>
    <row r="827" spans="6:9" ht="14.25" customHeight="1" x14ac:dyDescent="0.2">
      <c r="F827" s="137"/>
      <c r="H827" s="97"/>
      <c r="I827" s="97"/>
    </row>
    <row r="828" spans="6:9" ht="14.25" customHeight="1" x14ac:dyDescent="0.2">
      <c r="F828" s="137"/>
      <c r="H828" s="97"/>
      <c r="I828" s="97"/>
    </row>
    <row r="829" spans="6:9" ht="14.25" customHeight="1" x14ac:dyDescent="0.2">
      <c r="F829" s="137"/>
      <c r="H829" s="97"/>
      <c r="I829" s="97"/>
    </row>
    <row r="830" spans="6:9" ht="14.25" customHeight="1" x14ac:dyDescent="0.2">
      <c r="F830" s="137"/>
      <c r="H830" s="97"/>
      <c r="I830" s="97"/>
    </row>
    <row r="831" spans="6:9" ht="14.25" customHeight="1" x14ac:dyDescent="0.2">
      <c r="F831" s="137"/>
      <c r="H831" s="97"/>
      <c r="I831" s="97"/>
    </row>
    <row r="832" spans="6:9" ht="14.25" customHeight="1" x14ac:dyDescent="0.2">
      <c r="F832" s="137"/>
      <c r="H832" s="97"/>
      <c r="I832" s="97"/>
    </row>
    <row r="833" spans="6:9" ht="14.25" customHeight="1" x14ac:dyDescent="0.2">
      <c r="F833" s="137"/>
      <c r="H833" s="97"/>
      <c r="I833" s="97"/>
    </row>
    <row r="834" spans="6:9" ht="14.25" customHeight="1" x14ac:dyDescent="0.2">
      <c r="F834" s="137"/>
      <c r="H834" s="97"/>
      <c r="I834" s="97"/>
    </row>
    <row r="835" spans="6:9" ht="14.25" customHeight="1" x14ac:dyDescent="0.2">
      <c r="F835" s="137"/>
      <c r="H835" s="97"/>
      <c r="I835" s="97"/>
    </row>
    <row r="836" spans="6:9" ht="14.25" customHeight="1" x14ac:dyDescent="0.2">
      <c r="F836" s="137"/>
      <c r="H836" s="97"/>
      <c r="I836" s="97"/>
    </row>
    <row r="837" spans="6:9" ht="14.25" customHeight="1" x14ac:dyDescent="0.2">
      <c r="F837" s="137"/>
      <c r="H837" s="97"/>
      <c r="I837" s="97"/>
    </row>
    <row r="838" spans="6:9" ht="14.25" customHeight="1" x14ac:dyDescent="0.2">
      <c r="F838" s="137"/>
      <c r="H838" s="97"/>
      <c r="I838" s="97"/>
    </row>
    <row r="839" spans="6:9" ht="14.25" customHeight="1" x14ac:dyDescent="0.2">
      <c r="F839" s="137"/>
      <c r="H839" s="97"/>
      <c r="I839" s="97"/>
    </row>
    <row r="840" spans="6:9" ht="14.25" customHeight="1" x14ac:dyDescent="0.2">
      <c r="F840" s="137"/>
      <c r="H840" s="97"/>
      <c r="I840" s="97"/>
    </row>
    <row r="841" spans="6:9" ht="14.25" customHeight="1" x14ac:dyDescent="0.2">
      <c r="F841" s="137"/>
      <c r="H841" s="97"/>
      <c r="I841" s="97"/>
    </row>
    <row r="842" spans="6:9" ht="14.25" customHeight="1" x14ac:dyDescent="0.2">
      <c r="F842" s="137"/>
      <c r="H842" s="97"/>
      <c r="I842" s="97"/>
    </row>
    <row r="843" spans="6:9" ht="14.25" customHeight="1" x14ac:dyDescent="0.2">
      <c r="F843" s="137"/>
      <c r="H843" s="97"/>
      <c r="I843" s="97"/>
    </row>
    <row r="844" spans="6:9" ht="14.25" customHeight="1" x14ac:dyDescent="0.2">
      <c r="F844" s="137"/>
      <c r="H844" s="97"/>
      <c r="I844" s="97"/>
    </row>
    <row r="845" spans="6:9" ht="14.25" customHeight="1" x14ac:dyDescent="0.2">
      <c r="F845" s="137"/>
      <c r="H845" s="97"/>
      <c r="I845" s="97"/>
    </row>
    <row r="846" spans="6:9" ht="14.25" customHeight="1" x14ac:dyDescent="0.2">
      <c r="F846" s="137"/>
      <c r="H846" s="97"/>
      <c r="I846" s="97"/>
    </row>
    <row r="847" spans="6:9" ht="14.25" customHeight="1" x14ac:dyDescent="0.2">
      <c r="F847" s="137"/>
      <c r="H847" s="97"/>
      <c r="I847" s="97"/>
    </row>
    <row r="848" spans="6:9" ht="14.25" customHeight="1" x14ac:dyDescent="0.2">
      <c r="F848" s="137"/>
      <c r="H848" s="97"/>
      <c r="I848" s="97"/>
    </row>
    <row r="849" spans="6:9" ht="14.25" customHeight="1" x14ac:dyDescent="0.2">
      <c r="F849" s="137"/>
      <c r="H849" s="97"/>
      <c r="I849" s="97"/>
    </row>
    <row r="850" spans="6:9" ht="14.25" customHeight="1" x14ac:dyDescent="0.2">
      <c r="F850" s="137"/>
      <c r="H850" s="97"/>
      <c r="I850" s="97"/>
    </row>
    <row r="851" spans="6:9" ht="14.25" customHeight="1" x14ac:dyDescent="0.2">
      <c r="F851" s="137"/>
      <c r="H851" s="97"/>
      <c r="I851" s="97"/>
    </row>
    <row r="852" spans="6:9" ht="14.25" customHeight="1" x14ac:dyDescent="0.2">
      <c r="F852" s="137"/>
      <c r="H852" s="97"/>
      <c r="I852" s="97"/>
    </row>
    <row r="853" spans="6:9" ht="14.25" customHeight="1" x14ac:dyDescent="0.2">
      <c r="F853" s="137"/>
      <c r="H853" s="97"/>
      <c r="I853" s="97"/>
    </row>
    <row r="854" spans="6:9" ht="14.25" customHeight="1" x14ac:dyDescent="0.2">
      <c r="F854" s="137"/>
      <c r="H854" s="97"/>
      <c r="I854" s="97"/>
    </row>
    <row r="855" spans="6:9" ht="14.25" customHeight="1" x14ac:dyDescent="0.2">
      <c r="F855" s="137"/>
      <c r="H855" s="97"/>
      <c r="I855" s="97"/>
    </row>
    <row r="856" spans="6:9" ht="14.25" customHeight="1" x14ac:dyDescent="0.2">
      <c r="F856" s="137"/>
      <c r="H856" s="97"/>
      <c r="I856" s="97"/>
    </row>
    <row r="857" spans="6:9" ht="14.25" customHeight="1" x14ac:dyDescent="0.2">
      <c r="F857" s="137"/>
      <c r="H857" s="97"/>
      <c r="I857" s="97"/>
    </row>
    <row r="858" spans="6:9" ht="14.25" customHeight="1" x14ac:dyDescent="0.2">
      <c r="F858" s="137"/>
      <c r="H858" s="97"/>
      <c r="I858" s="97"/>
    </row>
    <row r="859" spans="6:9" ht="14.25" customHeight="1" x14ac:dyDescent="0.2">
      <c r="F859" s="137"/>
      <c r="H859" s="97"/>
      <c r="I859" s="97"/>
    </row>
    <row r="860" spans="6:9" ht="14.25" customHeight="1" x14ac:dyDescent="0.2">
      <c r="F860" s="137"/>
      <c r="H860" s="97"/>
      <c r="I860" s="97"/>
    </row>
    <row r="861" spans="6:9" ht="14.25" customHeight="1" x14ac:dyDescent="0.2">
      <c r="F861" s="137"/>
      <c r="H861" s="97"/>
      <c r="I861" s="97"/>
    </row>
    <row r="862" spans="6:9" ht="14.25" customHeight="1" x14ac:dyDescent="0.2">
      <c r="F862" s="137"/>
      <c r="H862" s="97"/>
      <c r="I862" s="97"/>
    </row>
    <row r="863" spans="6:9" ht="14.25" customHeight="1" x14ac:dyDescent="0.2">
      <c r="F863" s="137"/>
      <c r="H863" s="97"/>
      <c r="I863" s="97"/>
    </row>
    <row r="864" spans="6:9" ht="14.25" customHeight="1" x14ac:dyDescent="0.2">
      <c r="F864" s="137"/>
      <c r="H864" s="97"/>
      <c r="I864" s="97"/>
    </row>
    <row r="865" spans="6:9" ht="14.25" customHeight="1" x14ac:dyDescent="0.2">
      <c r="F865" s="137"/>
      <c r="H865" s="97"/>
      <c r="I865" s="97"/>
    </row>
    <row r="866" spans="6:9" ht="14.25" customHeight="1" x14ac:dyDescent="0.2">
      <c r="F866" s="137"/>
      <c r="H866" s="97"/>
      <c r="I866" s="97"/>
    </row>
    <row r="867" spans="6:9" ht="14.25" customHeight="1" x14ac:dyDescent="0.2">
      <c r="F867" s="137"/>
      <c r="H867" s="97"/>
      <c r="I867" s="97"/>
    </row>
    <row r="868" spans="6:9" ht="14.25" customHeight="1" x14ac:dyDescent="0.2">
      <c r="F868" s="137"/>
      <c r="H868" s="97"/>
      <c r="I868" s="97"/>
    </row>
    <row r="869" spans="6:9" ht="14.25" customHeight="1" x14ac:dyDescent="0.2">
      <c r="F869" s="137"/>
      <c r="H869" s="97"/>
      <c r="I869" s="97"/>
    </row>
    <row r="870" spans="6:9" ht="14.25" customHeight="1" x14ac:dyDescent="0.2">
      <c r="F870" s="137"/>
      <c r="H870" s="97"/>
      <c r="I870" s="97"/>
    </row>
    <row r="871" spans="6:9" ht="14.25" customHeight="1" x14ac:dyDescent="0.2">
      <c r="F871" s="137"/>
      <c r="H871" s="97"/>
      <c r="I871" s="97"/>
    </row>
    <row r="872" spans="6:9" ht="14.25" customHeight="1" x14ac:dyDescent="0.2">
      <c r="F872" s="137"/>
      <c r="H872" s="97"/>
      <c r="I872" s="97"/>
    </row>
    <row r="873" spans="6:9" ht="14.25" customHeight="1" x14ac:dyDescent="0.2">
      <c r="F873" s="137"/>
      <c r="H873" s="97"/>
      <c r="I873" s="97"/>
    </row>
    <row r="874" spans="6:9" ht="14.25" customHeight="1" x14ac:dyDescent="0.2">
      <c r="F874" s="137"/>
      <c r="H874" s="97"/>
      <c r="I874" s="97"/>
    </row>
    <row r="875" spans="6:9" ht="14.25" customHeight="1" x14ac:dyDescent="0.2">
      <c r="F875" s="137"/>
      <c r="H875" s="97"/>
      <c r="I875" s="97"/>
    </row>
    <row r="876" spans="6:9" ht="14.25" customHeight="1" x14ac:dyDescent="0.2">
      <c r="F876" s="137"/>
      <c r="H876" s="97"/>
      <c r="I876" s="97"/>
    </row>
    <row r="877" spans="6:9" ht="14.25" customHeight="1" x14ac:dyDescent="0.2">
      <c r="F877" s="137"/>
      <c r="H877" s="97"/>
      <c r="I877" s="97"/>
    </row>
    <row r="878" spans="6:9" ht="14.25" customHeight="1" x14ac:dyDescent="0.2">
      <c r="F878" s="137"/>
      <c r="H878" s="97"/>
      <c r="I878" s="97"/>
    </row>
    <row r="879" spans="6:9" ht="14.25" customHeight="1" x14ac:dyDescent="0.2">
      <c r="F879" s="137"/>
      <c r="H879" s="97"/>
      <c r="I879" s="97"/>
    </row>
    <row r="880" spans="6:9" ht="14.25" customHeight="1" x14ac:dyDescent="0.2">
      <c r="F880" s="137"/>
      <c r="H880" s="97"/>
      <c r="I880" s="97"/>
    </row>
    <row r="881" spans="6:9" ht="14.25" customHeight="1" x14ac:dyDescent="0.2">
      <c r="F881" s="137"/>
      <c r="H881" s="97"/>
      <c r="I881" s="97"/>
    </row>
    <row r="882" spans="6:9" ht="14.25" customHeight="1" x14ac:dyDescent="0.2">
      <c r="F882" s="137"/>
      <c r="H882" s="97"/>
      <c r="I882" s="97"/>
    </row>
    <row r="883" spans="6:9" ht="14.25" customHeight="1" x14ac:dyDescent="0.2">
      <c r="F883" s="137"/>
      <c r="H883" s="97"/>
      <c r="I883" s="97"/>
    </row>
    <row r="884" spans="6:9" ht="14.25" customHeight="1" x14ac:dyDescent="0.2">
      <c r="F884" s="137"/>
      <c r="H884" s="97"/>
      <c r="I884" s="97"/>
    </row>
    <row r="885" spans="6:9" ht="14.25" customHeight="1" x14ac:dyDescent="0.2">
      <c r="F885" s="137"/>
      <c r="H885" s="97"/>
      <c r="I885" s="97"/>
    </row>
    <row r="886" spans="6:9" ht="14.25" customHeight="1" x14ac:dyDescent="0.2">
      <c r="F886" s="137"/>
      <c r="H886" s="97"/>
      <c r="I886" s="97"/>
    </row>
    <row r="887" spans="6:9" ht="14.25" customHeight="1" x14ac:dyDescent="0.2">
      <c r="F887" s="137"/>
      <c r="H887" s="97"/>
      <c r="I887" s="97"/>
    </row>
    <row r="888" spans="6:9" ht="14.25" customHeight="1" x14ac:dyDescent="0.2">
      <c r="F888" s="137"/>
      <c r="H888" s="97"/>
      <c r="I888" s="97"/>
    </row>
    <row r="889" spans="6:9" ht="14.25" customHeight="1" x14ac:dyDescent="0.2">
      <c r="F889" s="137"/>
      <c r="H889" s="97"/>
      <c r="I889" s="97"/>
    </row>
    <row r="890" spans="6:9" ht="14.25" customHeight="1" x14ac:dyDescent="0.2">
      <c r="F890" s="137"/>
      <c r="H890" s="97"/>
      <c r="I890" s="97"/>
    </row>
    <row r="891" spans="6:9" ht="14.25" customHeight="1" x14ac:dyDescent="0.2">
      <c r="F891" s="137"/>
      <c r="H891" s="97"/>
      <c r="I891" s="97"/>
    </row>
    <row r="892" spans="6:9" ht="14.25" customHeight="1" x14ac:dyDescent="0.2">
      <c r="F892" s="137"/>
      <c r="H892" s="97"/>
      <c r="I892" s="97"/>
    </row>
    <row r="893" spans="6:9" ht="14.25" customHeight="1" x14ac:dyDescent="0.2">
      <c r="F893" s="137"/>
      <c r="H893" s="97"/>
      <c r="I893" s="97"/>
    </row>
    <row r="894" spans="6:9" ht="14.25" customHeight="1" x14ac:dyDescent="0.2">
      <c r="F894" s="137"/>
      <c r="H894" s="97"/>
      <c r="I894" s="97"/>
    </row>
    <row r="895" spans="6:9" ht="14.25" customHeight="1" x14ac:dyDescent="0.2">
      <c r="F895" s="137"/>
      <c r="H895" s="97"/>
      <c r="I895" s="97"/>
    </row>
    <row r="896" spans="6:9" ht="14.25" customHeight="1" x14ac:dyDescent="0.2">
      <c r="F896" s="137"/>
      <c r="H896" s="97"/>
      <c r="I896" s="97"/>
    </row>
    <row r="897" spans="6:9" ht="14.25" customHeight="1" x14ac:dyDescent="0.2">
      <c r="F897" s="137"/>
      <c r="H897" s="97"/>
      <c r="I897" s="97"/>
    </row>
    <row r="898" spans="6:9" ht="14.25" customHeight="1" x14ac:dyDescent="0.2">
      <c r="F898" s="137"/>
      <c r="H898" s="97"/>
      <c r="I898" s="97"/>
    </row>
    <row r="899" spans="6:9" ht="14.25" customHeight="1" x14ac:dyDescent="0.2">
      <c r="F899" s="137"/>
      <c r="H899" s="97"/>
      <c r="I899" s="97"/>
    </row>
    <row r="900" spans="6:9" ht="14.25" customHeight="1" x14ac:dyDescent="0.2">
      <c r="F900" s="137"/>
      <c r="H900" s="97"/>
      <c r="I900" s="97"/>
    </row>
    <row r="901" spans="6:9" ht="14.25" customHeight="1" x14ac:dyDescent="0.2">
      <c r="F901" s="137"/>
      <c r="H901" s="97"/>
      <c r="I901" s="97"/>
    </row>
    <row r="902" spans="6:9" ht="14.25" customHeight="1" x14ac:dyDescent="0.2">
      <c r="F902" s="137"/>
      <c r="H902" s="97"/>
      <c r="I902" s="97"/>
    </row>
    <row r="903" spans="6:9" ht="14.25" customHeight="1" x14ac:dyDescent="0.2">
      <c r="F903" s="137"/>
      <c r="H903" s="97"/>
      <c r="I903" s="97"/>
    </row>
    <row r="904" spans="6:9" ht="14.25" customHeight="1" x14ac:dyDescent="0.2">
      <c r="F904" s="137"/>
      <c r="H904" s="97"/>
      <c r="I904" s="97"/>
    </row>
    <row r="905" spans="6:9" ht="14.25" customHeight="1" x14ac:dyDescent="0.2">
      <c r="F905" s="137"/>
      <c r="H905" s="97"/>
      <c r="I905" s="97"/>
    </row>
    <row r="906" spans="6:9" ht="14.25" customHeight="1" x14ac:dyDescent="0.2">
      <c r="F906" s="137"/>
      <c r="H906" s="97"/>
      <c r="I906" s="97"/>
    </row>
    <row r="907" spans="6:9" ht="14.25" customHeight="1" x14ac:dyDescent="0.2">
      <c r="F907" s="137"/>
      <c r="H907" s="97"/>
      <c r="I907" s="97"/>
    </row>
    <row r="908" spans="6:9" ht="14.25" customHeight="1" x14ac:dyDescent="0.2">
      <c r="F908" s="137"/>
      <c r="H908" s="97"/>
      <c r="I908" s="97"/>
    </row>
    <row r="909" spans="6:9" ht="14.25" customHeight="1" x14ac:dyDescent="0.2">
      <c r="F909" s="137"/>
      <c r="H909" s="97"/>
      <c r="I909" s="97"/>
    </row>
    <row r="910" spans="6:9" ht="14.25" customHeight="1" x14ac:dyDescent="0.2">
      <c r="F910" s="137"/>
      <c r="H910" s="97"/>
      <c r="I910" s="97"/>
    </row>
    <row r="911" spans="6:9" ht="14.25" customHeight="1" x14ac:dyDescent="0.2">
      <c r="F911" s="137"/>
      <c r="H911" s="97"/>
      <c r="I911" s="97"/>
    </row>
    <row r="912" spans="6:9" ht="14.25" customHeight="1" x14ac:dyDescent="0.2">
      <c r="F912" s="137"/>
      <c r="H912" s="97"/>
      <c r="I912" s="97"/>
    </row>
    <row r="913" spans="6:9" ht="14.25" customHeight="1" x14ac:dyDescent="0.2">
      <c r="F913" s="137"/>
      <c r="H913" s="97"/>
      <c r="I913" s="97"/>
    </row>
    <row r="914" spans="6:9" ht="14.25" customHeight="1" x14ac:dyDescent="0.2">
      <c r="F914" s="137"/>
      <c r="H914" s="97"/>
      <c r="I914" s="97"/>
    </row>
    <row r="915" spans="6:9" ht="14.25" customHeight="1" x14ac:dyDescent="0.2">
      <c r="F915" s="137"/>
      <c r="H915" s="97"/>
      <c r="I915" s="97"/>
    </row>
    <row r="916" spans="6:9" ht="14.25" customHeight="1" x14ac:dyDescent="0.2">
      <c r="F916" s="137"/>
      <c r="H916" s="97"/>
      <c r="I916" s="97"/>
    </row>
    <row r="917" spans="6:9" ht="14.25" customHeight="1" x14ac:dyDescent="0.2">
      <c r="F917" s="137"/>
      <c r="H917" s="97"/>
      <c r="I917" s="97"/>
    </row>
    <row r="918" spans="6:9" ht="14.25" customHeight="1" x14ac:dyDescent="0.2">
      <c r="F918" s="137"/>
      <c r="H918" s="97"/>
      <c r="I918" s="97"/>
    </row>
    <row r="919" spans="6:9" ht="14.25" customHeight="1" x14ac:dyDescent="0.2">
      <c r="F919" s="137"/>
      <c r="H919" s="97"/>
      <c r="I919" s="97"/>
    </row>
    <row r="920" spans="6:9" ht="14.25" customHeight="1" x14ac:dyDescent="0.2">
      <c r="F920" s="137"/>
      <c r="H920" s="97"/>
      <c r="I920" s="97"/>
    </row>
    <row r="921" spans="6:9" ht="14.25" customHeight="1" x14ac:dyDescent="0.2">
      <c r="F921" s="137"/>
      <c r="H921" s="97"/>
      <c r="I921" s="97"/>
    </row>
    <row r="922" spans="6:9" ht="14.25" customHeight="1" x14ac:dyDescent="0.2">
      <c r="F922" s="137"/>
      <c r="H922" s="97"/>
      <c r="I922" s="97"/>
    </row>
    <row r="923" spans="6:9" ht="14.25" customHeight="1" x14ac:dyDescent="0.2">
      <c r="F923" s="137"/>
      <c r="H923" s="97"/>
      <c r="I923" s="97"/>
    </row>
    <row r="924" spans="6:9" ht="14.25" customHeight="1" x14ac:dyDescent="0.2">
      <c r="F924" s="137"/>
      <c r="H924" s="97"/>
      <c r="I924" s="97"/>
    </row>
    <row r="925" spans="6:9" ht="14.25" customHeight="1" x14ac:dyDescent="0.2">
      <c r="F925" s="137"/>
      <c r="H925" s="97"/>
      <c r="I925" s="97"/>
    </row>
    <row r="926" spans="6:9" ht="14.25" customHeight="1" x14ac:dyDescent="0.2">
      <c r="F926" s="137"/>
      <c r="H926" s="97"/>
      <c r="I926" s="97"/>
    </row>
    <row r="927" spans="6:9" ht="14.25" customHeight="1" x14ac:dyDescent="0.2">
      <c r="F927" s="137"/>
      <c r="H927" s="97"/>
      <c r="I927" s="97"/>
    </row>
    <row r="928" spans="6:9" ht="14.25" customHeight="1" x14ac:dyDescent="0.2">
      <c r="F928" s="137"/>
      <c r="H928" s="97"/>
      <c r="I928" s="97"/>
    </row>
    <row r="929" spans="6:9" ht="14.25" customHeight="1" x14ac:dyDescent="0.2">
      <c r="F929" s="137"/>
      <c r="H929" s="97"/>
      <c r="I929" s="97"/>
    </row>
    <row r="930" spans="6:9" ht="14.25" customHeight="1" x14ac:dyDescent="0.2">
      <c r="F930" s="137"/>
      <c r="H930" s="97"/>
      <c r="I930" s="97"/>
    </row>
    <row r="931" spans="6:9" ht="14.25" customHeight="1" x14ac:dyDescent="0.2">
      <c r="F931" s="137"/>
      <c r="H931" s="97"/>
      <c r="I931" s="97"/>
    </row>
    <row r="932" spans="6:9" ht="14.25" customHeight="1" x14ac:dyDescent="0.2">
      <c r="F932" s="137"/>
      <c r="H932" s="97"/>
      <c r="I932" s="97"/>
    </row>
    <row r="933" spans="6:9" ht="14.25" customHeight="1" x14ac:dyDescent="0.2">
      <c r="F933" s="137"/>
      <c r="H933" s="97"/>
      <c r="I933" s="97"/>
    </row>
    <row r="934" spans="6:9" ht="14.25" customHeight="1" x14ac:dyDescent="0.2">
      <c r="F934" s="137"/>
      <c r="H934" s="97"/>
      <c r="I934" s="97"/>
    </row>
    <row r="935" spans="6:9" ht="14.25" customHeight="1" x14ac:dyDescent="0.2">
      <c r="F935" s="137"/>
      <c r="H935" s="97"/>
      <c r="I935" s="97"/>
    </row>
    <row r="936" spans="6:9" ht="14.25" customHeight="1" x14ac:dyDescent="0.2">
      <c r="F936" s="137"/>
      <c r="H936" s="97"/>
      <c r="I936" s="97"/>
    </row>
    <row r="937" spans="6:9" ht="14.25" customHeight="1" x14ac:dyDescent="0.2">
      <c r="F937" s="137"/>
      <c r="H937" s="97"/>
      <c r="I937" s="97"/>
    </row>
    <row r="938" spans="6:9" ht="14.25" customHeight="1" x14ac:dyDescent="0.2">
      <c r="F938" s="137"/>
      <c r="H938" s="97"/>
      <c r="I938" s="97"/>
    </row>
    <row r="939" spans="6:9" ht="14.25" customHeight="1" x14ac:dyDescent="0.2">
      <c r="F939" s="137"/>
      <c r="H939" s="97"/>
      <c r="I939" s="97"/>
    </row>
    <row r="940" spans="6:9" ht="14.25" customHeight="1" x14ac:dyDescent="0.2">
      <c r="F940" s="137"/>
      <c r="H940" s="97"/>
      <c r="I940" s="97"/>
    </row>
    <row r="941" spans="6:9" ht="14.25" customHeight="1" x14ac:dyDescent="0.2">
      <c r="F941" s="137"/>
      <c r="H941" s="97"/>
      <c r="I941" s="97"/>
    </row>
    <row r="942" spans="6:9" ht="14.25" customHeight="1" x14ac:dyDescent="0.2">
      <c r="F942" s="137"/>
      <c r="H942" s="97"/>
      <c r="I942" s="97"/>
    </row>
    <row r="943" spans="6:9" ht="14.25" customHeight="1" x14ac:dyDescent="0.2">
      <c r="F943" s="137"/>
      <c r="H943" s="97"/>
      <c r="I943" s="97"/>
    </row>
    <row r="944" spans="6:9" ht="14.25" customHeight="1" x14ac:dyDescent="0.2">
      <c r="F944" s="137"/>
      <c r="H944" s="97"/>
      <c r="I944" s="97"/>
    </row>
    <row r="945" spans="6:9" ht="14.25" customHeight="1" x14ac:dyDescent="0.2">
      <c r="F945" s="137"/>
      <c r="H945" s="97"/>
      <c r="I945" s="97"/>
    </row>
    <row r="946" spans="6:9" ht="14.25" customHeight="1" x14ac:dyDescent="0.2">
      <c r="F946" s="137"/>
      <c r="H946" s="97"/>
      <c r="I946" s="97"/>
    </row>
    <row r="947" spans="6:9" ht="14.25" customHeight="1" x14ac:dyDescent="0.2">
      <c r="F947" s="137"/>
      <c r="H947" s="97"/>
      <c r="I947" s="97"/>
    </row>
    <row r="948" spans="6:9" ht="14.25" customHeight="1" x14ac:dyDescent="0.2">
      <c r="F948" s="137"/>
      <c r="H948" s="97"/>
      <c r="I948" s="97"/>
    </row>
    <row r="949" spans="6:9" ht="14.25" customHeight="1" x14ac:dyDescent="0.2">
      <c r="F949" s="137"/>
      <c r="H949" s="97"/>
      <c r="I949" s="97"/>
    </row>
    <row r="950" spans="6:9" ht="14.25" customHeight="1" x14ac:dyDescent="0.2">
      <c r="F950" s="137"/>
      <c r="H950" s="97"/>
      <c r="I950" s="97"/>
    </row>
    <row r="951" spans="6:9" ht="14.25" customHeight="1" x14ac:dyDescent="0.2">
      <c r="F951" s="137"/>
      <c r="H951" s="97"/>
      <c r="I951" s="97"/>
    </row>
    <row r="952" spans="6:9" ht="14.25" customHeight="1" x14ac:dyDescent="0.2">
      <c r="F952" s="137"/>
      <c r="H952" s="97"/>
      <c r="I952" s="97"/>
    </row>
    <row r="953" spans="6:9" ht="14.25" customHeight="1" x14ac:dyDescent="0.2">
      <c r="F953" s="137"/>
      <c r="H953" s="97"/>
      <c r="I953" s="97"/>
    </row>
    <row r="954" spans="6:9" ht="14.25" customHeight="1" x14ac:dyDescent="0.2">
      <c r="F954" s="137"/>
      <c r="H954" s="97"/>
      <c r="I954" s="97"/>
    </row>
    <row r="955" spans="6:9" ht="14.25" customHeight="1" x14ac:dyDescent="0.2">
      <c r="F955" s="137"/>
      <c r="H955" s="97"/>
      <c r="I955" s="97"/>
    </row>
    <row r="956" spans="6:9" ht="14.25" customHeight="1" x14ac:dyDescent="0.2">
      <c r="F956" s="137"/>
      <c r="H956" s="97"/>
      <c r="I956" s="97"/>
    </row>
    <row r="957" spans="6:9" ht="14.25" customHeight="1" x14ac:dyDescent="0.2">
      <c r="F957" s="137"/>
      <c r="H957" s="97"/>
      <c r="I957" s="97"/>
    </row>
    <row r="958" spans="6:9" ht="14.25" customHeight="1" x14ac:dyDescent="0.2">
      <c r="F958" s="137"/>
      <c r="H958" s="97"/>
      <c r="I958" s="97"/>
    </row>
    <row r="959" spans="6:9" ht="14.25" customHeight="1" x14ac:dyDescent="0.2">
      <c r="F959" s="137"/>
      <c r="H959" s="97"/>
      <c r="I959" s="97"/>
    </row>
    <row r="960" spans="6:9" ht="14.25" customHeight="1" x14ac:dyDescent="0.2">
      <c r="F960" s="137"/>
      <c r="H960" s="97"/>
      <c r="I960" s="97"/>
    </row>
    <row r="961" spans="6:9" ht="14.25" customHeight="1" x14ac:dyDescent="0.2">
      <c r="F961" s="137"/>
      <c r="H961" s="97"/>
      <c r="I961" s="97"/>
    </row>
    <row r="962" spans="6:9" ht="14.25" customHeight="1" x14ac:dyDescent="0.2">
      <c r="F962" s="137"/>
      <c r="H962" s="97"/>
      <c r="I962" s="97"/>
    </row>
    <row r="963" spans="6:9" ht="14.25" customHeight="1" x14ac:dyDescent="0.2">
      <c r="F963" s="137"/>
      <c r="H963" s="97"/>
      <c r="I963" s="97"/>
    </row>
    <row r="964" spans="6:9" ht="14.25" customHeight="1" x14ac:dyDescent="0.2">
      <c r="F964" s="137"/>
      <c r="H964" s="97"/>
      <c r="I964" s="97"/>
    </row>
    <row r="965" spans="6:9" ht="14.25" customHeight="1" x14ac:dyDescent="0.2">
      <c r="F965" s="137"/>
      <c r="H965" s="97"/>
      <c r="I965" s="97"/>
    </row>
    <row r="966" spans="6:9" ht="14.25" customHeight="1" x14ac:dyDescent="0.2">
      <c r="F966" s="137"/>
      <c r="H966" s="97"/>
      <c r="I966" s="97"/>
    </row>
    <row r="967" spans="6:9" ht="14.25" customHeight="1" x14ac:dyDescent="0.2">
      <c r="F967" s="137"/>
      <c r="H967" s="97"/>
      <c r="I967" s="97"/>
    </row>
    <row r="968" spans="6:9" ht="14.25" customHeight="1" x14ac:dyDescent="0.2">
      <c r="F968" s="137"/>
      <c r="H968" s="97"/>
      <c r="I968" s="97"/>
    </row>
    <row r="969" spans="6:9" ht="14.25" customHeight="1" x14ac:dyDescent="0.2">
      <c r="F969" s="137"/>
      <c r="H969" s="97"/>
      <c r="I969" s="97"/>
    </row>
    <row r="970" spans="6:9" ht="14.25" customHeight="1" x14ac:dyDescent="0.2">
      <c r="F970" s="137"/>
      <c r="H970" s="97"/>
      <c r="I970" s="97"/>
    </row>
    <row r="971" spans="6:9" ht="14.25" customHeight="1" x14ac:dyDescent="0.2">
      <c r="F971" s="137"/>
      <c r="H971" s="97"/>
      <c r="I971" s="97"/>
    </row>
    <row r="972" spans="6:9" ht="14.25" customHeight="1" x14ac:dyDescent="0.2">
      <c r="F972" s="137"/>
      <c r="H972" s="97"/>
      <c r="I972" s="97"/>
    </row>
    <row r="973" spans="6:9" ht="14.25" customHeight="1" x14ac:dyDescent="0.2">
      <c r="F973" s="137"/>
      <c r="H973" s="97"/>
      <c r="I973" s="97"/>
    </row>
    <row r="974" spans="6:9" ht="14.25" customHeight="1" x14ac:dyDescent="0.2">
      <c r="F974" s="137"/>
      <c r="H974" s="97"/>
      <c r="I974" s="97"/>
    </row>
    <row r="975" spans="6:9" ht="14.25" customHeight="1" x14ac:dyDescent="0.2">
      <c r="F975" s="137"/>
      <c r="H975" s="97"/>
      <c r="I975" s="97"/>
    </row>
    <row r="976" spans="6:9" ht="14.25" customHeight="1" x14ac:dyDescent="0.2">
      <c r="F976" s="137"/>
      <c r="H976" s="97"/>
      <c r="I976" s="97"/>
    </row>
    <row r="977" spans="6:9" ht="14.25" customHeight="1" x14ac:dyDescent="0.2">
      <c r="F977" s="137"/>
      <c r="H977" s="97"/>
      <c r="I977" s="97"/>
    </row>
    <row r="978" spans="6:9" ht="14.25" customHeight="1" x14ac:dyDescent="0.2">
      <c r="F978" s="137"/>
      <c r="H978" s="97"/>
      <c r="I978" s="97"/>
    </row>
    <row r="979" spans="6:9" ht="14.25" customHeight="1" x14ac:dyDescent="0.2">
      <c r="F979" s="137"/>
      <c r="H979" s="97"/>
      <c r="I979" s="97"/>
    </row>
    <row r="980" spans="6:9" ht="14.25" customHeight="1" x14ac:dyDescent="0.2">
      <c r="F980" s="137"/>
      <c r="H980" s="97"/>
      <c r="I980" s="97"/>
    </row>
    <row r="981" spans="6:9" ht="14.25" customHeight="1" x14ac:dyDescent="0.2">
      <c r="F981" s="137"/>
      <c r="H981" s="97"/>
      <c r="I981" s="97"/>
    </row>
    <row r="982" spans="6:9" ht="14.25" customHeight="1" x14ac:dyDescent="0.2">
      <c r="F982" s="137"/>
      <c r="H982" s="97"/>
      <c r="I982" s="97"/>
    </row>
    <row r="983" spans="6:9" ht="14.25" customHeight="1" x14ac:dyDescent="0.2">
      <c r="F983" s="137"/>
      <c r="H983" s="97"/>
      <c r="I983" s="97"/>
    </row>
    <row r="984" spans="6:9" ht="14.25" customHeight="1" x14ac:dyDescent="0.2">
      <c r="F984" s="137"/>
      <c r="H984" s="97"/>
      <c r="I984" s="97"/>
    </row>
    <row r="985" spans="6:9" ht="14.25" customHeight="1" x14ac:dyDescent="0.2">
      <c r="F985" s="137"/>
      <c r="H985" s="97"/>
      <c r="I985" s="97"/>
    </row>
    <row r="986" spans="6:9" ht="14.25" customHeight="1" x14ac:dyDescent="0.2">
      <c r="F986" s="137"/>
      <c r="H986" s="97"/>
      <c r="I986" s="97"/>
    </row>
    <row r="987" spans="6:9" ht="14.25" customHeight="1" x14ac:dyDescent="0.2">
      <c r="F987" s="137"/>
      <c r="H987" s="97"/>
      <c r="I987" s="97"/>
    </row>
    <row r="988" spans="6:9" ht="14.25" customHeight="1" x14ac:dyDescent="0.2">
      <c r="F988" s="137"/>
      <c r="H988" s="97"/>
      <c r="I988" s="97"/>
    </row>
    <row r="989" spans="6:9" ht="14.25" customHeight="1" x14ac:dyDescent="0.2">
      <c r="F989" s="137"/>
      <c r="H989" s="97"/>
      <c r="I989" s="97"/>
    </row>
    <row r="990" spans="6:9" ht="14.25" customHeight="1" x14ac:dyDescent="0.2">
      <c r="F990" s="137"/>
      <c r="H990" s="97"/>
      <c r="I990" s="97"/>
    </row>
    <row r="991" spans="6:9" ht="14.25" customHeight="1" x14ac:dyDescent="0.2">
      <c r="F991" s="137"/>
      <c r="H991" s="97"/>
      <c r="I991" s="97"/>
    </row>
    <row r="992" spans="6:9" ht="14.25" customHeight="1" x14ac:dyDescent="0.2">
      <c r="F992" s="137"/>
      <c r="H992" s="97"/>
      <c r="I992" s="97"/>
    </row>
    <row r="993" spans="6:9" ht="14.25" customHeight="1" x14ac:dyDescent="0.2">
      <c r="F993" s="137"/>
      <c r="H993" s="97"/>
      <c r="I993" s="97"/>
    </row>
    <row r="994" spans="6:9" ht="14.25" customHeight="1" x14ac:dyDescent="0.2">
      <c r="F994" s="137"/>
      <c r="H994" s="97"/>
      <c r="I994" s="97"/>
    </row>
    <row r="995" spans="6:9" ht="14.25" customHeight="1" x14ac:dyDescent="0.2">
      <c r="F995" s="137"/>
      <c r="H995" s="97"/>
      <c r="I995" s="97"/>
    </row>
    <row r="996" spans="6:9" ht="14.25" customHeight="1" x14ac:dyDescent="0.2">
      <c r="F996" s="137"/>
      <c r="H996" s="97"/>
      <c r="I996" s="97"/>
    </row>
    <row r="997" spans="6:9" ht="14.25" customHeight="1" x14ac:dyDescent="0.2">
      <c r="F997" s="137"/>
      <c r="H997" s="97"/>
      <c r="I997" s="97"/>
    </row>
    <row r="998" spans="6:9" ht="14.25" customHeight="1" x14ac:dyDescent="0.2">
      <c r="F998" s="137"/>
      <c r="H998" s="97"/>
      <c r="I998" s="97"/>
    </row>
    <row r="999" spans="6:9" ht="14.25" customHeight="1" x14ac:dyDescent="0.2">
      <c r="F999" s="137"/>
      <c r="H999" s="97"/>
      <c r="I999" s="97"/>
    </row>
    <row r="1000" spans="6:9" ht="14.25" customHeight="1" x14ac:dyDescent="0.2">
      <c r="F1000" s="137"/>
      <c r="H1000" s="97"/>
      <c r="I1000" s="97"/>
    </row>
    <row r="1001" spans="6:9" ht="14.25" customHeight="1" x14ac:dyDescent="0.2">
      <c r="F1001" s="137"/>
      <c r="H1001" s="97"/>
      <c r="I1001" s="97"/>
    </row>
    <row r="1002" spans="6:9" ht="14.25" customHeight="1" x14ac:dyDescent="0.2">
      <c r="F1002" s="137"/>
      <c r="H1002" s="97"/>
      <c r="I1002" s="97"/>
    </row>
    <row r="1003" spans="6:9" ht="14.25" customHeight="1" x14ac:dyDescent="0.2">
      <c r="F1003" s="137"/>
      <c r="H1003" s="97"/>
      <c r="I1003" s="97"/>
    </row>
    <row r="1004" spans="6:9" ht="14.25" customHeight="1" x14ac:dyDescent="0.2">
      <c r="F1004" s="137"/>
      <c r="H1004" s="97"/>
      <c r="I1004" s="97"/>
    </row>
  </sheetData>
  <hyperlinks>
    <hyperlink ref="E1" r:id="rId1" xr:uid="{00000000-0004-0000-07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1640625" customWidth="1"/>
    <col min="2" max="2" width="4.33203125" customWidth="1"/>
    <col min="3" max="3" width="4.1640625" customWidth="1"/>
    <col min="4" max="4" width="41.33203125" customWidth="1"/>
    <col min="5" max="5" width="20.5" customWidth="1"/>
    <col min="6" max="6" width="21.5" customWidth="1"/>
    <col min="7" max="28" width="8.6640625" customWidth="1"/>
  </cols>
  <sheetData>
    <row r="1" spans="1:28" ht="14.25" customHeight="1" x14ac:dyDescent="0.2">
      <c r="A1" s="4" t="s">
        <v>0</v>
      </c>
      <c r="B1" s="5"/>
      <c r="C1" s="5"/>
      <c r="D1" s="5"/>
      <c r="E1" s="6" t="s">
        <v>699</v>
      </c>
      <c r="F1" s="6" t="s">
        <v>700</v>
      </c>
      <c r="G1" s="10"/>
      <c r="H1" s="10"/>
      <c r="I1" s="1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5" t="s">
        <v>701</v>
      </c>
      <c r="F2" s="22"/>
    </row>
    <row r="3" spans="1:28" ht="14.25" customHeight="1" x14ac:dyDescent="0.2">
      <c r="A3" s="12" t="s">
        <v>7</v>
      </c>
      <c r="B3" s="12"/>
      <c r="C3" s="12"/>
      <c r="D3" s="13"/>
      <c r="E3" s="145" t="s">
        <v>702</v>
      </c>
      <c r="F3" s="22"/>
    </row>
    <row r="4" spans="1:28" ht="14.25" customHeight="1" x14ac:dyDescent="0.2">
      <c r="A4" s="12" t="s">
        <v>8</v>
      </c>
      <c r="B4" s="12"/>
      <c r="C4" s="12"/>
      <c r="D4" s="19"/>
      <c r="E4" s="146" t="s">
        <v>703</v>
      </c>
      <c r="F4" s="22"/>
    </row>
    <row r="5" spans="1:28" ht="14.25" customHeight="1" x14ac:dyDescent="0.2">
      <c r="A5" s="21" t="s">
        <v>9</v>
      </c>
      <c r="B5" s="21" t="s">
        <v>10</v>
      </c>
      <c r="C5" s="21"/>
      <c r="D5" s="21"/>
      <c r="E5" s="22">
        <v>4248065000</v>
      </c>
    </row>
    <row r="6" spans="1:28" ht="14.25" customHeight="1" x14ac:dyDescent="0.2">
      <c r="A6" s="21" t="s">
        <v>11</v>
      </c>
      <c r="B6" s="21" t="s">
        <v>12</v>
      </c>
      <c r="C6" s="21"/>
      <c r="D6" s="21"/>
      <c r="E6" s="22">
        <v>19096548000</v>
      </c>
      <c r="F6" s="22"/>
    </row>
    <row r="7" spans="1:28" ht="14.25" customHeight="1" x14ac:dyDescent="0.2">
      <c r="A7" s="21" t="s">
        <v>13</v>
      </c>
      <c r="B7" s="21" t="s">
        <v>14</v>
      </c>
      <c r="C7" s="21"/>
      <c r="D7" s="21"/>
      <c r="E7" s="22">
        <v>504531771000</v>
      </c>
      <c r="F7" s="22"/>
    </row>
    <row r="8" spans="1:28" ht="14.25" customHeight="1" x14ac:dyDescent="0.2">
      <c r="A8" s="26"/>
      <c r="B8" s="21" t="s">
        <v>704</v>
      </c>
      <c r="C8" s="26"/>
      <c r="D8" s="26"/>
      <c r="E8" s="22">
        <v>165053914000</v>
      </c>
      <c r="F8" s="22"/>
    </row>
    <row r="9" spans="1:28" ht="14.25" customHeight="1" x14ac:dyDescent="0.2">
      <c r="A9" s="21"/>
      <c r="B9" s="21"/>
      <c r="C9" s="27" t="s">
        <v>16</v>
      </c>
      <c r="D9" s="27"/>
      <c r="E9" s="22">
        <v>45474681000</v>
      </c>
      <c r="F9" s="22"/>
    </row>
    <row r="10" spans="1:28" ht="14.25" customHeight="1" x14ac:dyDescent="0.2">
      <c r="A10" s="26"/>
      <c r="B10" s="26"/>
      <c r="C10" s="333" t="s">
        <v>142</v>
      </c>
      <c r="D10" s="328"/>
      <c r="E10" s="22">
        <v>7671594000</v>
      </c>
      <c r="F10" s="22"/>
    </row>
    <row r="11" spans="1:28" ht="14.25" customHeight="1" x14ac:dyDescent="0.2">
      <c r="A11" s="26"/>
      <c r="B11" s="26"/>
      <c r="C11" s="333" t="s">
        <v>705</v>
      </c>
      <c r="D11" s="328"/>
      <c r="E11" s="22">
        <v>6167235000</v>
      </c>
      <c r="F11" s="22"/>
    </row>
    <row r="12" spans="1:28" ht="14.25" customHeight="1" x14ac:dyDescent="0.2">
      <c r="A12" s="26"/>
      <c r="B12" s="26"/>
      <c r="C12" s="27" t="s">
        <v>706</v>
      </c>
      <c r="D12" s="27"/>
      <c r="E12" s="22"/>
      <c r="F12" s="22"/>
    </row>
    <row r="13" spans="1:28" ht="14.25" customHeight="1" x14ac:dyDescent="0.2">
      <c r="A13" s="26"/>
      <c r="B13" s="26"/>
      <c r="C13" s="34" t="s">
        <v>707</v>
      </c>
      <c r="D13" s="34"/>
      <c r="E13" s="45">
        <v>1504359000</v>
      </c>
      <c r="F13" s="22"/>
    </row>
    <row r="14" spans="1:28" ht="14.25" customHeight="1" x14ac:dyDescent="0.2">
      <c r="A14" s="26"/>
      <c r="B14" s="26"/>
      <c r="C14" s="34"/>
      <c r="D14" s="34" t="s">
        <v>143</v>
      </c>
      <c r="E14" s="45">
        <v>5919489000</v>
      </c>
      <c r="F14" s="22"/>
    </row>
    <row r="15" spans="1:28" ht="14.25" customHeight="1" x14ac:dyDescent="0.2">
      <c r="A15" s="26"/>
      <c r="B15" s="26"/>
      <c r="C15" s="26"/>
      <c r="D15" s="34" t="s">
        <v>144</v>
      </c>
      <c r="E15" s="45">
        <v>4087143000</v>
      </c>
      <c r="F15" s="22"/>
    </row>
    <row r="16" spans="1:28" ht="14.25" customHeight="1" x14ac:dyDescent="0.2">
      <c r="A16" s="26"/>
      <c r="B16" s="26"/>
      <c r="C16" s="26"/>
      <c r="D16" s="26" t="s">
        <v>708</v>
      </c>
      <c r="E16" s="147">
        <v>5366357000</v>
      </c>
      <c r="F16" s="147">
        <v>5366357000</v>
      </c>
    </row>
    <row r="17" spans="1:6" ht="14.25" customHeight="1" x14ac:dyDescent="0.2">
      <c r="A17" s="26"/>
      <c r="B17" s="26"/>
      <c r="C17" s="26"/>
      <c r="D17" s="26" t="s">
        <v>709</v>
      </c>
      <c r="E17" s="147">
        <v>4878148000</v>
      </c>
      <c r="F17" s="147">
        <v>4878148000</v>
      </c>
    </row>
    <row r="18" spans="1:6" ht="14.25" customHeight="1" x14ac:dyDescent="0.2">
      <c r="A18" s="26"/>
      <c r="B18" s="26"/>
      <c r="C18" s="26"/>
      <c r="D18" s="34" t="s">
        <v>710</v>
      </c>
      <c r="E18" s="147">
        <v>3376179000</v>
      </c>
      <c r="F18" s="22"/>
    </row>
    <row r="19" spans="1:6" ht="14.25" customHeight="1" x14ac:dyDescent="0.2">
      <c r="A19" s="26"/>
      <c r="B19" s="26"/>
      <c r="C19" s="26"/>
      <c r="D19" s="26" t="s">
        <v>711</v>
      </c>
      <c r="E19" s="147">
        <v>2071082000</v>
      </c>
      <c r="F19" s="147">
        <v>2071082000</v>
      </c>
    </row>
    <row r="20" spans="1:6" ht="14.25" customHeight="1" x14ac:dyDescent="0.2">
      <c r="A20" s="26"/>
      <c r="B20" s="26"/>
      <c r="C20" s="26"/>
      <c r="D20" s="26" t="s">
        <v>712</v>
      </c>
      <c r="E20" s="147">
        <v>4469000000</v>
      </c>
      <c r="F20" s="147">
        <v>4469000000</v>
      </c>
    </row>
    <row r="21" spans="1:6" ht="14.25" customHeight="1" x14ac:dyDescent="0.2">
      <c r="A21" s="26"/>
      <c r="B21" s="26"/>
      <c r="C21" s="26"/>
      <c r="D21" s="26" t="s">
        <v>713</v>
      </c>
      <c r="E21" s="147">
        <v>3905630000</v>
      </c>
      <c r="F21" s="147">
        <v>3905630000</v>
      </c>
    </row>
    <row r="22" spans="1:6" ht="14.25" customHeight="1" x14ac:dyDescent="0.2">
      <c r="A22" s="26"/>
      <c r="B22" s="26"/>
      <c r="C22" s="26"/>
      <c r="D22" s="26" t="s">
        <v>714</v>
      </c>
      <c r="E22" s="147">
        <v>1353461000</v>
      </c>
      <c r="F22" s="147">
        <v>1353461000</v>
      </c>
    </row>
    <row r="23" spans="1:6" ht="14.25" customHeight="1" x14ac:dyDescent="0.2">
      <c r="A23" s="26"/>
      <c r="B23" s="26"/>
      <c r="C23" s="26"/>
      <c r="D23" s="26" t="s">
        <v>715</v>
      </c>
      <c r="E23" s="147">
        <v>1422282000</v>
      </c>
      <c r="F23" s="147">
        <v>1422282000</v>
      </c>
    </row>
    <row r="24" spans="1:6" ht="14.25" customHeight="1" x14ac:dyDescent="0.2">
      <c r="A24" s="26"/>
      <c r="B24" s="26"/>
      <c r="C24" s="26"/>
      <c r="D24" s="26" t="s">
        <v>716</v>
      </c>
      <c r="E24" s="147">
        <v>954316000</v>
      </c>
      <c r="F24" s="147">
        <v>954316000</v>
      </c>
    </row>
    <row r="25" spans="1:6" ht="14.25" customHeight="1" x14ac:dyDescent="0.2">
      <c r="A25" s="21"/>
      <c r="B25" s="21"/>
      <c r="C25" s="27" t="s">
        <v>717</v>
      </c>
      <c r="D25" s="27"/>
      <c r="E25" s="22">
        <v>95291979000</v>
      </c>
      <c r="F25" s="22"/>
    </row>
    <row r="26" spans="1:6" ht="14.25" customHeight="1" x14ac:dyDescent="0.2">
      <c r="A26" s="26"/>
      <c r="B26" s="26"/>
      <c r="C26" s="26" t="s">
        <v>274</v>
      </c>
      <c r="D26" s="148"/>
      <c r="E26" s="22"/>
    </row>
    <row r="27" spans="1:6" ht="14.25" customHeight="1" x14ac:dyDescent="0.2">
      <c r="A27" s="26"/>
      <c r="B27" s="26"/>
      <c r="C27" s="26"/>
      <c r="D27" s="149" t="s">
        <v>718</v>
      </c>
      <c r="E27" s="22">
        <v>10454563000</v>
      </c>
    </row>
    <row r="28" spans="1:6" ht="14.25" customHeight="1" x14ac:dyDescent="0.2">
      <c r="A28" s="26"/>
      <c r="B28" s="26"/>
      <c r="C28" s="26"/>
      <c r="D28" s="149" t="s">
        <v>719</v>
      </c>
      <c r="E28" s="150">
        <v>11802527000</v>
      </c>
    </row>
    <row r="29" spans="1:6" ht="14.25" customHeight="1" x14ac:dyDescent="0.2">
      <c r="A29" s="26"/>
      <c r="B29" s="26"/>
      <c r="C29" s="26"/>
      <c r="D29" s="149" t="s">
        <v>720</v>
      </c>
      <c r="E29" s="150">
        <v>5615264000</v>
      </c>
    </row>
    <row r="30" spans="1:6" ht="14.25" customHeight="1" x14ac:dyDescent="0.2">
      <c r="A30" s="26"/>
      <c r="B30" s="26"/>
      <c r="C30" s="26" t="s">
        <v>276</v>
      </c>
      <c r="D30" s="149"/>
      <c r="E30" s="22"/>
    </row>
    <row r="31" spans="1:6" ht="14.25" customHeight="1" x14ac:dyDescent="0.2">
      <c r="A31" s="26"/>
      <c r="B31" s="26"/>
      <c r="C31" s="26" t="s">
        <v>277</v>
      </c>
      <c r="D31" s="37"/>
      <c r="E31" s="22"/>
    </row>
    <row r="32" spans="1:6" ht="14.25" customHeight="1" x14ac:dyDescent="0.2">
      <c r="A32" s="26"/>
      <c r="B32" s="26"/>
      <c r="C32" s="26" t="s">
        <v>493</v>
      </c>
      <c r="D32" s="37"/>
      <c r="E32" s="22">
        <v>36236900000</v>
      </c>
    </row>
    <row r="33" spans="1:7" ht="14.25" customHeight="1" x14ac:dyDescent="0.2">
      <c r="A33" s="26"/>
      <c r="B33" s="26"/>
      <c r="C33" s="26" t="s">
        <v>493</v>
      </c>
      <c r="D33" s="37"/>
      <c r="E33" s="22">
        <v>32131800000</v>
      </c>
    </row>
    <row r="34" spans="1:7" ht="14.25" customHeight="1" x14ac:dyDescent="0.2">
      <c r="A34" s="26"/>
      <c r="B34" s="26"/>
      <c r="C34" s="26" t="s">
        <v>24</v>
      </c>
      <c r="D34" s="37"/>
      <c r="E34" s="22">
        <v>19211819000</v>
      </c>
    </row>
    <row r="35" spans="1:7" ht="14.25" customHeight="1" x14ac:dyDescent="0.2">
      <c r="A35" s="26"/>
      <c r="B35" s="26"/>
      <c r="C35" s="26" t="s">
        <v>25</v>
      </c>
      <c r="D35" s="37"/>
      <c r="E35" s="22">
        <v>2897215000</v>
      </c>
    </row>
    <row r="36" spans="1:7" ht="14.25" customHeight="1" x14ac:dyDescent="0.2">
      <c r="A36" s="26"/>
      <c r="B36" s="26"/>
      <c r="C36" s="26" t="s">
        <v>25</v>
      </c>
      <c r="D36" s="37"/>
      <c r="E36" s="22">
        <v>2661867000</v>
      </c>
    </row>
    <row r="37" spans="1:7" ht="14.25" customHeight="1" x14ac:dyDescent="0.2">
      <c r="A37" s="26"/>
      <c r="B37" s="26"/>
      <c r="C37" s="26" t="s">
        <v>721</v>
      </c>
      <c r="D37" s="37"/>
      <c r="E37" s="22"/>
    </row>
    <row r="38" spans="1:7" ht="14.25" customHeight="1" x14ac:dyDescent="0.2">
      <c r="A38" s="26"/>
      <c r="B38" s="26"/>
      <c r="C38" s="26"/>
      <c r="D38" s="37" t="s">
        <v>718</v>
      </c>
      <c r="E38" s="22">
        <v>977048000</v>
      </c>
    </row>
    <row r="39" spans="1:7" ht="14.25" customHeight="1" x14ac:dyDescent="0.2">
      <c r="A39" s="26"/>
      <c r="B39" s="26"/>
      <c r="C39" s="26"/>
      <c r="D39" s="37" t="s">
        <v>719</v>
      </c>
      <c r="E39" s="22">
        <v>2903852000</v>
      </c>
    </row>
    <row r="40" spans="1:7" ht="14.25" customHeight="1" x14ac:dyDescent="0.2">
      <c r="A40" s="26"/>
      <c r="B40" s="26"/>
      <c r="C40" s="26"/>
      <c r="D40" s="37" t="s">
        <v>720</v>
      </c>
      <c r="E40" s="22">
        <v>2354165000</v>
      </c>
    </row>
    <row r="41" spans="1:7" ht="14.25" customHeight="1" x14ac:dyDescent="0.2">
      <c r="A41" s="26"/>
      <c r="B41" s="26"/>
      <c r="C41" s="26" t="s">
        <v>282</v>
      </c>
      <c r="D41" s="37"/>
      <c r="E41" s="22"/>
    </row>
    <row r="42" spans="1:7" ht="14.25" customHeight="1" x14ac:dyDescent="0.2">
      <c r="A42" s="26"/>
      <c r="B42" s="26"/>
      <c r="C42" s="26"/>
      <c r="D42" s="37" t="s">
        <v>718</v>
      </c>
      <c r="E42" s="22">
        <v>25000000</v>
      </c>
    </row>
    <row r="43" spans="1:7" ht="14.25" customHeight="1" x14ac:dyDescent="0.2">
      <c r="A43" s="26"/>
      <c r="B43" s="26"/>
      <c r="C43" s="26"/>
      <c r="D43" s="37" t="s">
        <v>719</v>
      </c>
      <c r="E43" s="22">
        <v>953661000</v>
      </c>
    </row>
    <row r="44" spans="1:7" ht="14.25" customHeight="1" x14ac:dyDescent="0.2">
      <c r="A44" s="26"/>
      <c r="B44" s="26"/>
      <c r="C44" s="26"/>
      <c r="D44" s="37" t="s">
        <v>719</v>
      </c>
      <c r="E44" s="22">
        <v>649635000</v>
      </c>
    </row>
    <row r="45" spans="1:7" ht="14.25" customHeight="1" x14ac:dyDescent="0.2">
      <c r="A45" s="26"/>
      <c r="B45" s="26"/>
      <c r="C45" s="26"/>
      <c r="D45" s="37" t="s">
        <v>722</v>
      </c>
      <c r="E45" s="22">
        <v>283301000</v>
      </c>
      <c r="F45" s="22">
        <v>283301000</v>
      </c>
    </row>
    <row r="46" spans="1:7" ht="14.25" customHeight="1" x14ac:dyDescent="0.2">
      <c r="A46" s="26"/>
      <c r="B46" s="26"/>
      <c r="C46" s="26" t="s">
        <v>162</v>
      </c>
      <c r="D46" s="37"/>
      <c r="E46" s="22">
        <v>1859965000</v>
      </c>
    </row>
    <row r="47" spans="1:7" ht="14.25" customHeight="1" x14ac:dyDescent="0.2">
      <c r="A47" s="26"/>
      <c r="B47" s="21"/>
      <c r="C47" s="329" t="s">
        <v>28</v>
      </c>
      <c r="D47" s="328"/>
      <c r="E47" s="151" t="s">
        <v>723</v>
      </c>
      <c r="G47" s="2" t="s">
        <v>724</v>
      </c>
    </row>
    <row r="48" spans="1:7" ht="14.25" customHeight="1" x14ac:dyDescent="0.2">
      <c r="A48" s="26"/>
      <c r="B48" s="21"/>
      <c r="C48" s="342" t="s">
        <v>29</v>
      </c>
      <c r="D48" s="328"/>
      <c r="E48" s="150" t="s">
        <v>725</v>
      </c>
    </row>
    <row r="49" spans="1:7" ht="14.25" customHeight="1" x14ac:dyDescent="0.2">
      <c r="A49" s="26"/>
      <c r="B49" s="21"/>
      <c r="C49" s="327" t="s">
        <v>104</v>
      </c>
      <c r="D49" s="328"/>
      <c r="E49" s="150" t="s">
        <v>726</v>
      </c>
    </row>
    <row r="50" spans="1:7" ht="14.25" customHeight="1" x14ac:dyDescent="0.2">
      <c r="A50" s="26"/>
      <c r="B50" s="21"/>
      <c r="C50" s="342" t="s">
        <v>496</v>
      </c>
      <c r="D50" s="328"/>
      <c r="E50" s="150" t="s">
        <v>727</v>
      </c>
    </row>
    <row r="51" spans="1:7" ht="14.25" customHeight="1" x14ac:dyDescent="0.2">
      <c r="A51" s="26"/>
      <c r="B51" s="21"/>
      <c r="C51" s="342" t="s">
        <v>728</v>
      </c>
      <c r="D51" s="328"/>
      <c r="E51" s="150" t="s">
        <v>729</v>
      </c>
    </row>
    <row r="52" spans="1:7" ht="14.25" customHeight="1" x14ac:dyDescent="0.2">
      <c r="A52" s="26"/>
      <c r="B52" s="21"/>
      <c r="C52" s="26"/>
      <c r="D52" s="37" t="s">
        <v>730</v>
      </c>
      <c r="E52" s="150" t="s">
        <v>729</v>
      </c>
    </row>
    <row r="53" spans="1:7" ht="14.25" customHeight="1" x14ac:dyDescent="0.2">
      <c r="A53" s="26"/>
      <c r="B53" s="21"/>
      <c r="C53" s="327" t="s">
        <v>32</v>
      </c>
      <c r="D53" s="328"/>
      <c r="E53" s="150" t="s">
        <v>731</v>
      </c>
    </row>
    <row r="54" spans="1:7" ht="14.25" customHeight="1" x14ac:dyDescent="0.2">
      <c r="A54" s="26"/>
      <c r="B54" s="21"/>
      <c r="C54" s="327" t="s">
        <v>33</v>
      </c>
      <c r="D54" s="328"/>
      <c r="E54" s="150" t="s">
        <v>732</v>
      </c>
    </row>
    <row r="55" spans="1:7" ht="14.25" customHeight="1" x14ac:dyDescent="0.2">
      <c r="A55" s="26"/>
      <c r="B55" s="21"/>
      <c r="C55" s="26"/>
      <c r="D55" s="37" t="s">
        <v>105</v>
      </c>
      <c r="E55" s="150" t="s">
        <v>733</v>
      </c>
    </row>
    <row r="56" spans="1:7" ht="14.25" customHeight="1" x14ac:dyDescent="0.2">
      <c r="A56" s="26"/>
      <c r="B56" s="21"/>
      <c r="C56" s="26"/>
      <c r="D56" s="37" t="s">
        <v>728</v>
      </c>
      <c r="E56" s="150" t="s">
        <v>734</v>
      </c>
    </row>
    <row r="57" spans="1:7" ht="14.25" customHeight="1" x14ac:dyDescent="0.2">
      <c r="A57" s="26"/>
      <c r="B57" s="21" t="s">
        <v>34</v>
      </c>
      <c r="C57" s="26"/>
      <c r="D57" s="37"/>
      <c r="E57" s="22"/>
    </row>
    <row r="58" spans="1:7" ht="14.25" customHeight="1" x14ac:dyDescent="0.2">
      <c r="A58" s="21"/>
      <c r="B58" s="21"/>
      <c r="C58" s="340" t="s">
        <v>35</v>
      </c>
      <c r="D58" s="328"/>
      <c r="E58" s="151" t="s">
        <v>735</v>
      </c>
      <c r="F58" s="22"/>
      <c r="G58" s="84" t="s">
        <v>736</v>
      </c>
    </row>
    <row r="59" spans="1:7" ht="14.25" customHeight="1" x14ac:dyDescent="0.2">
      <c r="A59" s="26"/>
      <c r="B59" s="26"/>
      <c r="C59" s="327" t="s">
        <v>737</v>
      </c>
      <c r="D59" s="328"/>
      <c r="E59" s="150" t="s">
        <v>738</v>
      </c>
      <c r="F59" s="22"/>
      <c r="G59" s="84" t="s">
        <v>736</v>
      </c>
    </row>
    <row r="60" spans="1:7" ht="14.25" customHeight="1" x14ac:dyDescent="0.2">
      <c r="A60" s="26"/>
      <c r="B60" s="26"/>
      <c r="C60" s="26"/>
      <c r="D60" s="26" t="s">
        <v>737</v>
      </c>
      <c r="E60" s="150" t="s">
        <v>739</v>
      </c>
      <c r="F60" s="22"/>
      <c r="G60" s="84"/>
    </row>
    <row r="61" spans="1:7" ht="14.25" customHeight="1" x14ac:dyDescent="0.2">
      <c r="A61" s="26"/>
      <c r="B61" s="26"/>
      <c r="C61" s="26"/>
      <c r="D61" s="26" t="s">
        <v>728</v>
      </c>
      <c r="E61" s="150" t="s">
        <v>740</v>
      </c>
      <c r="F61" s="22"/>
      <c r="G61" s="84"/>
    </row>
    <row r="62" spans="1:7" ht="14.25" customHeight="1" x14ac:dyDescent="0.2">
      <c r="A62" s="26"/>
      <c r="B62" s="26"/>
      <c r="C62" s="327" t="s">
        <v>741</v>
      </c>
      <c r="D62" s="328"/>
      <c r="E62" s="150" t="s">
        <v>742</v>
      </c>
      <c r="F62" s="22"/>
      <c r="G62" s="84" t="s">
        <v>743</v>
      </c>
    </row>
    <row r="63" spans="1:7" ht="14.25" customHeight="1" x14ac:dyDescent="0.2">
      <c r="A63" s="21"/>
      <c r="B63" s="21"/>
      <c r="C63" s="340" t="s">
        <v>38</v>
      </c>
      <c r="D63" s="328"/>
      <c r="E63" s="151" t="s">
        <v>744</v>
      </c>
      <c r="F63" s="22"/>
      <c r="G63" s="84" t="s">
        <v>745</v>
      </c>
    </row>
    <row r="64" spans="1:7" ht="14.25" customHeight="1" x14ac:dyDescent="0.2">
      <c r="A64" s="26"/>
      <c r="B64" s="26"/>
      <c r="C64" s="341" t="s">
        <v>54</v>
      </c>
      <c r="D64" s="328"/>
      <c r="E64" s="152" t="s">
        <v>746</v>
      </c>
      <c r="F64" s="22"/>
    </row>
    <row r="65" spans="1:7" ht="14.25" customHeight="1" x14ac:dyDescent="0.2">
      <c r="A65" s="26"/>
      <c r="B65" s="26"/>
      <c r="C65" s="327" t="s">
        <v>298</v>
      </c>
      <c r="D65" s="328"/>
      <c r="E65" s="152" t="s">
        <v>747</v>
      </c>
      <c r="F65" s="22"/>
    </row>
    <row r="66" spans="1:7" ht="14.25" customHeight="1" x14ac:dyDescent="0.2">
      <c r="A66" s="26"/>
      <c r="B66" s="26"/>
      <c r="C66" s="327" t="s">
        <v>748</v>
      </c>
      <c r="D66" s="328"/>
      <c r="E66" s="152" t="s">
        <v>749</v>
      </c>
      <c r="F66" s="22"/>
    </row>
    <row r="67" spans="1:7" ht="14.25" customHeight="1" x14ac:dyDescent="0.2">
      <c r="A67" s="26"/>
      <c r="B67" s="26"/>
      <c r="C67" s="327" t="s">
        <v>750</v>
      </c>
      <c r="D67" s="328"/>
      <c r="E67" s="152" t="s">
        <v>751</v>
      </c>
      <c r="F67" s="22"/>
    </row>
    <row r="68" spans="1:7" ht="14.25" customHeight="1" x14ac:dyDescent="0.2">
      <c r="A68" s="26"/>
      <c r="B68" s="26"/>
      <c r="C68" s="327" t="s">
        <v>752</v>
      </c>
      <c r="D68" s="328"/>
      <c r="E68" s="152" t="s">
        <v>753</v>
      </c>
      <c r="F68" s="22"/>
    </row>
    <row r="69" spans="1:7" ht="14.25" customHeight="1" x14ac:dyDescent="0.2">
      <c r="A69" s="26"/>
      <c r="B69" s="26"/>
      <c r="C69" s="327" t="s">
        <v>754</v>
      </c>
      <c r="D69" s="328"/>
      <c r="E69" s="152" t="s">
        <v>755</v>
      </c>
      <c r="F69" s="22"/>
    </row>
    <row r="70" spans="1:7" ht="14.25" customHeight="1" x14ac:dyDescent="0.2">
      <c r="A70" s="26"/>
      <c r="B70" s="26"/>
      <c r="C70" s="327" t="s">
        <v>756</v>
      </c>
      <c r="D70" s="328"/>
      <c r="E70" s="152" t="s">
        <v>757</v>
      </c>
      <c r="G70" s="2" t="s">
        <v>758</v>
      </c>
    </row>
    <row r="71" spans="1:7" ht="14.25" customHeight="1" x14ac:dyDescent="0.2">
      <c r="A71" s="26"/>
      <c r="B71" s="26"/>
      <c r="C71" s="327" t="s">
        <v>759</v>
      </c>
      <c r="D71" s="328"/>
      <c r="E71" s="152" t="s">
        <v>760</v>
      </c>
      <c r="F71" s="22"/>
    </row>
    <row r="72" spans="1:7" ht="14.25" customHeight="1" x14ac:dyDescent="0.2">
      <c r="A72" s="26"/>
      <c r="B72" s="26"/>
      <c r="C72" s="327" t="s">
        <v>761</v>
      </c>
      <c r="D72" s="328"/>
      <c r="E72" s="134" t="s">
        <v>762</v>
      </c>
    </row>
    <row r="73" spans="1:7" ht="14.25" customHeight="1" x14ac:dyDescent="0.2">
      <c r="A73" s="26"/>
      <c r="B73" s="26"/>
      <c r="C73" s="327" t="s">
        <v>763</v>
      </c>
      <c r="D73" s="328"/>
      <c r="E73" s="134" t="s">
        <v>764</v>
      </c>
    </row>
    <row r="74" spans="1:7" ht="14.25" customHeight="1" x14ac:dyDescent="0.2">
      <c r="A74" s="26"/>
      <c r="B74" s="26"/>
      <c r="C74" s="329" t="s">
        <v>491</v>
      </c>
      <c r="D74" s="328"/>
      <c r="E74" s="153" t="s">
        <v>765</v>
      </c>
      <c r="F74" s="22"/>
      <c r="G74" s="2" t="s">
        <v>766</v>
      </c>
    </row>
    <row r="75" spans="1:7" ht="14.25" customHeight="1" x14ac:dyDescent="0.2">
      <c r="A75" s="26"/>
      <c r="B75" s="26"/>
      <c r="C75" s="327" t="s">
        <v>767</v>
      </c>
      <c r="D75" s="328"/>
      <c r="E75" s="152" t="s">
        <v>768</v>
      </c>
      <c r="F75" s="22"/>
    </row>
    <row r="76" spans="1:7" ht="14.25" customHeight="1" x14ac:dyDescent="0.2">
      <c r="A76" s="26"/>
      <c r="B76" s="26"/>
      <c r="C76" s="327" t="s">
        <v>769</v>
      </c>
      <c r="D76" s="328"/>
      <c r="E76" s="152" t="s">
        <v>770</v>
      </c>
      <c r="F76" s="22"/>
    </row>
    <row r="77" spans="1:7" ht="14.25" customHeight="1" x14ac:dyDescent="0.2">
      <c r="A77" s="26"/>
      <c r="B77" s="26"/>
      <c r="C77" s="327" t="s">
        <v>771</v>
      </c>
      <c r="D77" s="328"/>
      <c r="E77" s="134" t="s">
        <v>772</v>
      </c>
    </row>
    <row r="78" spans="1:7" ht="14.25" customHeight="1" x14ac:dyDescent="0.2">
      <c r="A78" s="26"/>
      <c r="B78" s="26"/>
      <c r="C78" s="327" t="s">
        <v>773</v>
      </c>
      <c r="D78" s="328"/>
      <c r="E78" s="134" t="s">
        <v>774</v>
      </c>
    </row>
    <row r="79" spans="1:7" ht="14.25" customHeight="1" x14ac:dyDescent="0.2">
      <c r="A79" s="26"/>
      <c r="B79" s="26"/>
      <c r="C79" s="327" t="s">
        <v>775</v>
      </c>
      <c r="D79" s="328"/>
      <c r="E79" s="134" t="s">
        <v>776</v>
      </c>
    </row>
    <row r="80" spans="1:7" ht="14.25" customHeight="1" x14ac:dyDescent="0.2">
      <c r="A80" s="26"/>
      <c r="B80" s="26"/>
      <c r="C80" s="327" t="s">
        <v>777</v>
      </c>
      <c r="D80" s="328"/>
      <c r="E80" s="152" t="s">
        <v>778</v>
      </c>
    </row>
    <row r="81" spans="1:6" ht="14.25" customHeight="1" x14ac:dyDescent="0.2">
      <c r="A81" s="26"/>
      <c r="B81" s="26"/>
      <c r="C81" s="327" t="s">
        <v>779</v>
      </c>
      <c r="D81" s="328"/>
      <c r="E81" s="152" t="s">
        <v>780</v>
      </c>
      <c r="F81" s="22"/>
    </row>
    <row r="82" spans="1:6" ht="14.25" customHeight="1" x14ac:dyDescent="0.2">
      <c r="A82" s="26"/>
      <c r="B82" s="26"/>
      <c r="C82" s="327" t="s">
        <v>781</v>
      </c>
      <c r="D82" s="328"/>
      <c r="E82" s="134" t="s">
        <v>782</v>
      </c>
      <c r="F82" s="22"/>
    </row>
    <row r="83" spans="1:6" ht="14.25" customHeight="1" x14ac:dyDescent="0.2">
      <c r="A83" s="26"/>
      <c r="B83" s="26"/>
      <c r="C83" s="327" t="s">
        <v>783</v>
      </c>
      <c r="D83" s="328"/>
      <c r="E83" s="134" t="s">
        <v>784</v>
      </c>
      <c r="F83" s="22"/>
    </row>
    <row r="84" spans="1:6" ht="14.25" customHeight="1" x14ac:dyDescent="0.2">
      <c r="A84" s="26"/>
      <c r="B84" s="26"/>
      <c r="C84" s="327" t="s">
        <v>785</v>
      </c>
      <c r="D84" s="328"/>
      <c r="E84" s="134" t="s">
        <v>786</v>
      </c>
      <c r="F84" s="22"/>
    </row>
    <row r="85" spans="1:6" ht="14.25" customHeight="1" x14ac:dyDescent="0.2">
      <c r="A85" s="26"/>
      <c r="B85" s="26"/>
      <c r="C85" s="327" t="s">
        <v>787</v>
      </c>
      <c r="D85" s="328"/>
      <c r="E85" s="134" t="s">
        <v>788</v>
      </c>
      <c r="F85" s="22"/>
    </row>
    <row r="86" spans="1:6" ht="14.25" customHeight="1" x14ac:dyDescent="0.2">
      <c r="A86" s="26"/>
      <c r="B86" s="26"/>
      <c r="C86" s="327" t="s">
        <v>789</v>
      </c>
      <c r="D86" s="328"/>
      <c r="E86" s="134" t="s">
        <v>790</v>
      </c>
      <c r="F86" s="22"/>
    </row>
    <row r="87" spans="1:6" ht="14.25" customHeight="1" x14ac:dyDescent="0.2">
      <c r="A87" s="26"/>
      <c r="B87" s="26"/>
      <c r="C87" s="327" t="s">
        <v>791</v>
      </c>
      <c r="D87" s="328"/>
      <c r="E87" s="134" t="s">
        <v>792</v>
      </c>
    </row>
    <row r="88" spans="1:6" ht="14.25" customHeight="1" x14ac:dyDescent="0.2">
      <c r="A88" s="26"/>
      <c r="B88" s="26"/>
      <c r="C88" s="327" t="s">
        <v>793</v>
      </c>
      <c r="D88" s="328"/>
      <c r="E88" s="134" t="s">
        <v>794</v>
      </c>
      <c r="F88" s="22"/>
    </row>
    <row r="89" spans="1:6" ht="14.25" customHeight="1" x14ac:dyDescent="0.2">
      <c r="A89" s="26"/>
      <c r="B89" s="26"/>
      <c r="C89" s="327" t="s">
        <v>795</v>
      </c>
      <c r="D89" s="328"/>
      <c r="E89" s="134" t="s">
        <v>796</v>
      </c>
      <c r="F89" s="22"/>
    </row>
    <row r="90" spans="1:6" ht="14.25" customHeight="1" x14ac:dyDescent="0.2">
      <c r="A90" s="26"/>
      <c r="B90" s="26"/>
      <c r="C90" s="327" t="s">
        <v>797</v>
      </c>
      <c r="D90" s="328"/>
      <c r="E90" s="134" t="s">
        <v>798</v>
      </c>
      <c r="F90" s="22"/>
    </row>
    <row r="91" spans="1:6" ht="14.25" customHeight="1" x14ac:dyDescent="0.2">
      <c r="A91" s="26"/>
      <c r="B91" s="26"/>
      <c r="C91" s="327" t="s">
        <v>799</v>
      </c>
      <c r="D91" s="328"/>
      <c r="E91" s="134" t="s">
        <v>800</v>
      </c>
      <c r="F91" s="22"/>
    </row>
    <row r="92" spans="1:6" ht="14.25" customHeight="1" x14ac:dyDescent="0.2">
      <c r="A92" s="26"/>
      <c r="B92" s="26"/>
      <c r="C92" s="327" t="s">
        <v>801</v>
      </c>
      <c r="D92" s="328"/>
      <c r="E92" s="134" t="s">
        <v>802</v>
      </c>
      <c r="F92" s="22"/>
    </row>
    <row r="93" spans="1:6" ht="14.25" customHeight="1" x14ac:dyDescent="0.2">
      <c r="A93" s="12" t="s">
        <v>96</v>
      </c>
      <c r="B93" s="12"/>
      <c r="C93" s="12"/>
      <c r="D93" s="86"/>
      <c r="E93" s="20"/>
      <c r="F93" s="20">
        <f>SUM(F2:F92)</f>
        <v>24703577000</v>
      </c>
    </row>
    <row r="94" spans="1:6" ht="14.25" customHeight="1" x14ac:dyDescent="0.2"/>
    <row r="95" spans="1:6" ht="14.25" customHeight="1" x14ac:dyDescent="0.2"/>
    <row r="96" spans="1: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2">
    <mergeCell ref="C10:D10"/>
    <mergeCell ref="C11:D11"/>
    <mergeCell ref="C47:D47"/>
    <mergeCell ref="C48:D48"/>
    <mergeCell ref="C49:D49"/>
    <mergeCell ref="C50:D50"/>
    <mergeCell ref="C51:D51"/>
    <mergeCell ref="C53:D53"/>
    <mergeCell ref="C54:D54"/>
    <mergeCell ref="C58:D58"/>
    <mergeCell ref="C59:D59"/>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86:D86"/>
    <mergeCell ref="C87:D87"/>
    <mergeCell ref="C79:D79"/>
    <mergeCell ref="C80:D80"/>
    <mergeCell ref="C81:D81"/>
    <mergeCell ref="C82:D82"/>
    <mergeCell ref="C83:D83"/>
    <mergeCell ref="C84:D84"/>
    <mergeCell ref="C85:D85"/>
    <mergeCell ref="C88:D88"/>
    <mergeCell ref="C89:D89"/>
    <mergeCell ref="C90:D90"/>
    <mergeCell ref="C91:D91"/>
    <mergeCell ref="C92:D92"/>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01"/>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1640625" customWidth="1"/>
    <col min="2" max="2" width="4.33203125" customWidth="1"/>
    <col min="3" max="3" width="4.1640625" customWidth="1"/>
    <col min="4" max="4" width="41.33203125" customWidth="1"/>
    <col min="5" max="5" width="20.5" customWidth="1"/>
    <col min="6" max="6" width="21.5" customWidth="1"/>
    <col min="7" max="7" width="8.6640625" customWidth="1"/>
    <col min="8" max="8" width="15.6640625" customWidth="1"/>
    <col min="9" max="9" width="14.6640625" customWidth="1"/>
    <col min="10" max="10" width="15.1640625" customWidth="1"/>
    <col min="11" max="11" width="15.5" customWidth="1"/>
    <col min="12" max="12" width="13.83203125" customWidth="1"/>
    <col min="13" max="13" width="17.5" customWidth="1"/>
    <col min="14" max="28" width="8.6640625" customWidth="1"/>
  </cols>
  <sheetData>
    <row r="1" spans="1:28" ht="14.25" customHeight="1" x14ac:dyDescent="0.2">
      <c r="A1" s="4" t="s">
        <v>0</v>
      </c>
      <c r="B1" s="5"/>
      <c r="C1" s="5"/>
      <c r="D1" s="5"/>
      <c r="E1" s="6" t="s">
        <v>699</v>
      </c>
      <c r="F1" s="6" t="s">
        <v>803</v>
      </c>
      <c r="G1" s="10"/>
      <c r="H1" s="10"/>
      <c r="I1" s="10"/>
      <c r="J1" s="10"/>
      <c r="K1" s="10"/>
      <c r="L1" s="10"/>
      <c r="M1" s="10"/>
      <c r="N1" s="10"/>
      <c r="O1" s="10"/>
      <c r="P1" s="10"/>
      <c r="Q1" s="10"/>
      <c r="R1" s="10"/>
      <c r="S1" s="10"/>
      <c r="T1" s="10"/>
      <c r="U1" s="10"/>
      <c r="V1" s="10"/>
      <c r="W1" s="10"/>
      <c r="X1" s="10"/>
      <c r="Y1" s="10"/>
      <c r="Z1" s="10"/>
      <c r="AA1" s="10"/>
      <c r="AB1" s="10"/>
    </row>
    <row r="2" spans="1:28" ht="14.25" customHeight="1" x14ac:dyDescent="0.2">
      <c r="A2" s="12" t="s">
        <v>6</v>
      </c>
      <c r="B2" s="12"/>
      <c r="C2" s="12"/>
      <c r="D2" s="13"/>
      <c r="E2" s="145">
        <v>8754552000</v>
      </c>
      <c r="F2" s="22"/>
    </row>
    <row r="3" spans="1:28" ht="14.25" customHeight="1" x14ac:dyDescent="0.2">
      <c r="A3" s="12" t="s">
        <v>7</v>
      </c>
      <c r="B3" s="12"/>
      <c r="C3" s="12"/>
      <c r="D3" s="13"/>
      <c r="E3" s="145">
        <v>12759578000</v>
      </c>
      <c r="F3" s="22"/>
    </row>
    <row r="4" spans="1:28" ht="14.25" customHeight="1" x14ac:dyDescent="0.2">
      <c r="A4" s="12" t="s">
        <v>8</v>
      </c>
      <c r="B4" s="12"/>
      <c r="C4" s="12"/>
      <c r="D4" s="19"/>
      <c r="E4" s="146">
        <v>527876384000</v>
      </c>
      <c r="F4" s="22"/>
    </row>
    <row r="5" spans="1:28" ht="14.25" customHeight="1" x14ac:dyDescent="0.2">
      <c r="A5" s="21" t="s">
        <v>9</v>
      </c>
      <c r="B5" s="21" t="s">
        <v>10</v>
      </c>
      <c r="C5" s="21"/>
      <c r="D5" s="21"/>
      <c r="E5" s="22">
        <v>4248065000</v>
      </c>
    </row>
    <row r="6" spans="1:28" ht="14.25" customHeight="1" x14ac:dyDescent="0.2">
      <c r="A6" s="21" t="s">
        <v>11</v>
      </c>
      <c r="B6" s="21" t="s">
        <v>12</v>
      </c>
      <c r="C6" s="21"/>
      <c r="D6" s="21"/>
      <c r="E6" s="22">
        <v>19096548000</v>
      </c>
      <c r="F6" s="22"/>
    </row>
    <row r="7" spans="1:28" ht="14.25" customHeight="1" x14ac:dyDescent="0.2">
      <c r="A7" s="21" t="s">
        <v>13</v>
      </c>
      <c r="B7" s="21" t="s">
        <v>14</v>
      </c>
      <c r="C7" s="21"/>
      <c r="D7" s="21"/>
      <c r="E7" s="22">
        <v>504531771000</v>
      </c>
      <c r="F7" s="22"/>
    </row>
    <row r="8" spans="1:28" ht="14.25" customHeight="1" x14ac:dyDescent="0.2">
      <c r="A8" s="26"/>
      <c r="B8" s="21" t="s">
        <v>704</v>
      </c>
      <c r="C8" s="26"/>
      <c r="D8" s="26"/>
      <c r="E8" s="22">
        <v>165053914000</v>
      </c>
      <c r="F8" s="22"/>
    </row>
    <row r="9" spans="1:28" ht="14.25" customHeight="1" x14ac:dyDescent="0.2">
      <c r="A9" s="21"/>
      <c r="B9" s="21"/>
      <c r="C9" s="27" t="s">
        <v>16</v>
      </c>
      <c r="D9" s="27"/>
      <c r="E9" s="124">
        <v>45474681000</v>
      </c>
      <c r="F9" s="22"/>
    </row>
    <row r="10" spans="1:28" ht="14.25" customHeight="1" x14ac:dyDescent="0.2">
      <c r="A10" s="26"/>
      <c r="B10" s="26"/>
      <c r="C10" s="333" t="s">
        <v>142</v>
      </c>
      <c r="D10" s="328"/>
      <c r="E10" s="28">
        <v>7671594000</v>
      </c>
      <c r="F10" s="22"/>
    </row>
    <row r="11" spans="1:28" ht="14.25" customHeight="1" x14ac:dyDescent="0.2">
      <c r="A11" s="26"/>
      <c r="B11" s="26"/>
      <c r="C11" s="333" t="s">
        <v>705</v>
      </c>
      <c r="D11" s="328"/>
      <c r="E11" s="22">
        <v>6167235000</v>
      </c>
      <c r="F11" s="22"/>
    </row>
    <row r="12" spans="1:28" ht="14.25" customHeight="1" x14ac:dyDescent="0.2">
      <c r="A12" s="26"/>
      <c r="B12" s="26"/>
      <c r="C12" s="27" t="s">
        <v>706</v>
      </c>
      <c r="D12" s="27"/>
      <c r="E12" s="22"/>
      <c r="F12" s="22"/>
    </row>
    <row r="13" spans="1:28" ht="14.25" customHeight="1" x14ac:dyDescent="0.2">
      <c r="A13" s="26"/>
      <c r="B13" s="26"/>
      <c r="C13" s="26" t="s">
        <v>707</v>
      </c>
      <c r="D13" s="26"/>
      <c r="E13" s="22">
        <v>1504359000</v>
      </c>
      <c r="F13" s="22"/>
    </row>
    <row r="14" spans="1:28" ht="14.25" customHeight="1" x14ac:dyDescent="0.2">
      <c r="A14" s="26"/>
      <c r="B14" s="26"/>
      <c r="C14" s="26"/>
      <c r="D14" s="26" t="s">
        <v>143</v>
      </c>
      <c r="E14" s="22">
        <v>5919489000</v>
      </c>
      <c r="F14" s="22"/>
    </row>
    <row r="15" spans="1:28" ht="14.25" customHeight="1" x14ac:dyDescent="0.2">
      <c r="A15" s="26"/>
      <c r="B15" s="26"/>
      <c r="C15" s="26"/>
      <c r="D15" s="26" t="s">
        <v>144</v>
      </c>
      <c r="E15" s="22">
        <v>4087143000</v>
      </c>
      <c r="F15" s="22"/>
    </row>
    <row r="16" spans="1:28" ht="14.25" customHeight="1" x14ac:dyDescent="0.2">
      <c r="A16" s="26"/>
      <c r="B16" s="26"/>
      <c r="C16" s="26" t="s">
        <v>708</v>
      </c>
      <c r="D16" s="26"/>
      <c r="E16" s="147">
        <v>5366357000</v>
      </c>
      <c r="F16" s="147">
        <v>5366357000</v>
      </c>
    </row>
    <row r="17" spans="1:11" ht="14.25" customHeight="1" x14ac:dyDescent="0.2">
      <c r="A17" s="26"/>
      <c r="B17" s="26"/>
      <c r="C17" s="26" t="s">
        <v>709</v>
      </c>
      <c r="D17" s="26"/>
      <c r="E17" s="147">
        <v>4878148000</v>
      </c>
      <c r="F17" s="147">
        <v>4878148000</v>
      </c>
    </row>
    <row r="18" spans="1:11" ht="14.25" customHeight="1" x14ac:dyDescent="0.2">
      <c r="A18" s="26"/>
      <c r="B18" s="26"/>
      <c r="C18" s="26" t="s">
        <v>710</v>
      </c>
      <c r="D18" s="34"/>
      <c r="E18" s="147">
        <v>3376179000</v>
      </c>
      <c r="F18" s="147">
        <v>3376179000</v>
      </c>
    </row>
    <row r="19" spans="1:11" ht="14.25" customHeight="1" x14ac:dyDescent="0.2">
      <c r="A19" s="26"/>
      <c r="B19" s="26"/>
      <c r="C19" s="26" t="s">
        <v>711</v>
      </c>
      <c r="D19" s="26"/>
      <c r="E19" s="147">
        <v>2071082000</v>
      </c>
      <c r="F19" s="147">
        <v>2071082000</v>
      </c>
    </row>
    <row r="20" spans="1:11" ht="14.25" customHeight="1" x14ac:dyDescent="0.2">
      <c r="A20" s="26"/>
      <c r="B20" s="26"/>
      <c r="C20" s="26" t="s">
        <v>712</v>
      </c>
      <c r="D20" s="26"/>
      <c r="E20" s="147">
        <v>4469000000</v>
      </c>
      <c r="F20" s="147">
        <v>4469000000</v>
      </c>
    </row>
    <row r="21" spans="1:11" ht="14.25" customHeight="1" x14ac:dyDescent="0.2">
      <c r="A21" s="26"/>
      <c r="B21" s="26"/>
      <c r="C21" s="26" t="s">
        <v>713</v>
      </c>
      <c r="D21" s="26"/>
      <c r="E21" s="147">
        <v>3905630000</v>
      </c>
      <c r="F21" s="147">
        <v>3905630000</v>
      </c>
    </row>
    <row r="22" spans="1:11" ht="14.25" customHeight="1" x14ac:dyDescent="0.2">
      <c r="A22" s="26"/>
      <c r="B22" s="26"/>
      <c r="C22" s="26" t="s">
        <v>714</v>
      </c>
      <c r="D22" s="26"/>
      <c r="E22" s="147">
        <v>1353461000</v>
      </c>
      <c r="F22" s="147">
        <v>1353461000</v>
      </c>
    </row>
    <row r="23" spans="1:11" ht="14.25" customHeight="1" x14ac:dyDescent="0.2">
      <c r="A23" s="26"/>
      <c r="B23" s="26"/>
      <c r="C23" s="26" t="s">
        <v>715</v>
      </c>
      <c r="D23" s="26"/>
      <c r="E23" s="147">
        <v>1422282000</v>
      </c>
      <c r="F23" s="147">
        <v>1422282000</v>
      </c>
    </row>
    <row r="24" spans="1:11" ht="14.25" customHeight="1" x14ac:dyDescent="0.2">
      <c r="A24" s="26"/>
      <c r="B24" s="26"/>
      <c r="C24" s="26" t="s">
        <v>716</v>
      </c>
      <c r="D24" s="26"/>
      <c r="E24" s="147">
        <v>954316000</v>
      </c>
      <c r="F24" s="147">
        <v>954316000</v>
      </c>
    </row>
    <row r="25" spans="1:11" ht="14.25" customHeight="1" x14ac:dyDescent="0.2">
      <c r="A25" s="21"/>
      <c r="B25" s="21"/>
      <c r="C25" s="154"/>
      <c r="D25" s="155" t="s">
        <v>804</v>
      </c>
      <c r="E25" s="156">
        <f>SUM(E11,E13:E24)</f>
        <v>45474681000</v>
      </c>
      <c r="F25" s="22"/>
    </row>
    <row r="26" spans="1:11" ht="14.25" customHeight="1" x14ac:dyDescent="0.2">
      <c r="A26" s="21"/>
      <c r="B26" s="21"/>
      <c r="C26" s="27" t="s">
        <v>717</v>
      </c>
      <c r="D26" s="27"/>
      <c r="E26" s="99">
        <v>95291979000</v>
      </c>
      <c r="F26" s="22"/>
    </row>
    <row r="27" spans="1:11" ht="14.25" customHeight="1" x14ac:dyDescent="0.2">
      <c r="A27" s="26"/>
      <c r="B27" s="26"/>
      <c r="C27" s="26" t="s">
        <v>274</v>
      </c>
      <c r="D27" s="148"/>
      <c r="E27" s="22">
        <v>27872354000</v>
      </c>
      <c r="G27" s="2" t="s">
        <v>805</v>
      </c>
      <c r="H27" s="22">
        <v>10454563000</v>
      </c>
      <c r="I27" s="150">
        <v>11802527000</v>
      </c>
      <c r="J27" s="150">
        <v>5615264000</v>
      </c>
      <c r="K27" s="72">
        <f>SUM(H27,I27,J27)</f>
        <v>27872354000</v>
      </c>
    </row>
    <row r="28" spans="1:11" ht="14.25" customHeight="1" x14ac:dyDescent="0.2">
      <c r="A28" s="26"/>
      <c r="C28" s="26" t="s">
        <v>493</v>
      </c>
      <c r="E28" s="22">
        <v>36236900000</v>
      </c>
      <c r="G28" s="2" t="s">
        <v>806</v>
      </c>
    </row>
    <row r="29" spans="1:11" ht="14.25" customHeight="1" x14ac:dyDescent="0.2">
      <c r="A29" s="26"/>
      <c r="B29" s="26"/>
      <c r="C29" s="26" t="s">
        <v>24</v>
      </c>
      <c r="E29" s="22">
        <v>19211819000</v>
      </c>
      <c r="G29" s="2" t="s">
        <v>807</v>
      </c>
    </row>
    <row r="30" spans="1:11" ht="14.25" customHeight="1" x14ac:dyDescent="0.2">
      <c r="A30" s="26"/>
      <c r="B30" s="26"/>
      <c r="C30" s="26" t="s">
        <v>25</v>
      </c>
      <c r="E30" s="22">
        <v>2897215000</v>
      </c>
      <c r="G30" s="2" t="s">
        <v>808</v>
      </c>
    </row>
    <row r="31" spans="1:11" ht="14.25" customHeight="1" x14ac:dyDescent="0.2">
      <c r="A31" s="26"/>
      <c r="B31" s="26"/>
      <c r="C31" s="26" t="s">
        <v>721</v>
      </c>
      <c r="E31" s="72">
        <v>6235065000</v>
      </c>
      <c r="H31" s="22">
        <v>977048000</v>
      </c>
      <c r="I31" s="22">
        <v>2903852000</v>
      </c>
      <c r="J31" s="22">
        <v>2354165000</v>
      </c>
      <c r="K31" s="157">
        <f>SUM(H31:J31)</f>
        <v>6235065000</v>
      </c>
    </row>
    <row r="32" spans="1:11" ht="14.25" customHeight="1" x14ac:dyDescent="0.2">
      <c r="A32" s="26"/>
      <c r="B32" s="26"/>
      <c r="C32" s="26" t="s">
        <v>282</v>
      </c>
      <c r="D32" s="37"/>
      <c r="E32" s="22">
        <v>2838626000</v>
      </c>
      <c r="H32" s="150">
        <v>25000000</v>
      </c>
      <c r="I32" s="150">
        <v>953661000</v>
      </c>
      <c r="J32" s="150">
        <v>1859965000</v>
      </c>
      <c r="K32" s="158">
        <f>SUM(H32,I32,J32)</f>
        <v>2838626000</v>
      </c>
    </row>
    <row r="33" spans="1:13" ht="14.25" customHeight="1" x14ac:dyDescent="0.2">
      <c r="A33" s="26"/>
      <c r="B33" s="21"/>
      <c r="C33" s="154"/>
      <c r="D33" s="155" t="s">
        <v>804</v>
      </c>
      <c r="E33" s="159">
        <f>SUM(E27:E32)</f>
        <v>95291979000</v>
      </c>
      <c r="G33" s="2"/>
      <c r="H33" s="150"/>
      <c r="I33" s="150"/>
      <c r="J33" s="150"/>
      <c r="K33" s="150"/>
      <c r="L33" s="150"/>
      <c r="M33" s="81"/>
    </row>
    <row r="34" spans="1:13" ht="14.25" customHeight="1" x14ac:dyDescent="0.2">
      <c r="A34" s="26"/>
      <c r="B34" s="21"/>
      <c r="C34" s="329" t="s">
        <v>28</v>
      </c>
      <c r="D34" s="328"/>
      <c r="E34" s="160" t="s">
        <v>723</v>
      </c>
      <c r="G34" s="2" t="s">
        <v>724</v>
      </c>
      <c r="H34" s="150">
        <v>3016686000</v>
      </c>
      <c r="I34" s="150">
        <v>5516966000</v>
      </c>
      <c r="J34" s="150">
        <v>3416378000</v>
      </c>
      <c r="K34" s="150">
        <v>6967009000</v>
      </c>
      <c r="L34" s="150">
        <v>5370215000</v>
      </c>
      <c r="M34" s="157">
        <f>SUM(H34:L34)</f>
        <v>24287254000</v>
      </c>
    </row>
    <row r="35" spans="1:13" ht="14.25" customHeight="1" x14ac:dyDescent="0.2">
      <c r="A35" s="26"/>
      <c r="B35" s="21"/>
      <c r="C35" s="342" t="s">
        <v>29</v>
      </c>
      <c r="D35" s="328"/>
      <c r="E35" s="150">
        <v>3016686000</v>
      </c>
      <c r="H35" s="150"/>
      <c r="I35" s="150"/>
      <c r="J35" s="150"/>
      <c r="K35" s="150"/>
      <c r="L35" s="150"/>
    </row>
    <row r="36" spans="1:13" ht="14.25" customHeight="1" x14ac:dyDescent="0.2">
      <c r="A36" s="26"/>
      <c r="B36" s="21"/>
      <c r="C36" s="327" t="s">
        <v>104</v>
      </c>
      <c r="D36" s="328"/>
      <c r="E36" s="150">
        <v>5516966000</v>
      </c>
    </row>
    <row r="37" spans="1:13" ht="14.25" customHeight="1" x14ac:dyDescent="0.2">
      <c r="A37" s="26"/>
      <c r="B37" s="21"/>
      <c r="C37" s="342" t="s">
        <v>496</v>
      </c>
      <c r="D37" s="328"/>
      <c r="E37" s="150">
        <v>3416378000</v>
      </c>
      <c r="G37" s="2" t="s">
        <v>809</v>
      </c>
    </row>
    <row r="38" spans="1:13" ht="14.25" customHeight="1" x14ac:dyDescent="0.2">
      <c r="A38" s="26"/>
      <c r="B38" s="21"/>
      <c r="C38" s="26"/>
      <c r="D38" s="37" t="s">
        <v>496</v>
      </c>
      <c r="E38" s="150">
        <v>2644378000</v>
      </c>
    </row>
    <row r="39" spans="1:13" ht="14.25" customHeight="1" x14ac:dyDescent="0.2">
      <c r="A39" s="26"/>
      <c r="B39" s="21"/>
      <c r="C39" s="26"/>
      <c r="D39" s="37" t="s">
        <v>810</v>
      </c>
      <c r="E39" s="150" t="s">
        <v>729</v>
      </c>
    </row>
    <row r="40" spans="1:13" ht="14.25" customHeight="1" x14ac:dyDescent="0.2">
      <c r="A40" s="26"/>
      <c r="B40" s="21"/>
      <c r="C40" s="327" t="s">
        <v>32</v>
      </c>
      <c r="D40" s="328"/>
      <c r="E40" s="150">
        <v>6967009000</v>
      </c>
    </row>
    <row r="41" spans="1:13" ht="14.25" customHeight="1" x14ac:dyDescent="0.2">
      <c r="A41" s="26"/>
      <c r="B41" s="21"/>
      <c r="C41" s="327" t="s">
        <v>33</v>
      </c>
      <c r="D41" s="328"/>
      <c r="E41" s="150">
        <v>5370215000</v>
      </c>
    </row>
    <row r="42" spans="1:13" ht="14.25" customHeight="1" x14ac:dyDescent="0.2">
      <c r="A42" s="26"/>
      <c r="B42" s="21"/>
      <c r="C42" s="26"/>
      <c r="D42" s="37" t="s">
        <v>105</v>
      </c>
      <c r="E42" s="150">
        <v>3804335000</v>
      </c>
    </row>
    <row r="43" spans="1:13" ht="14.25" customHeight="1" x14ac:dyDescent="0.2">
      <c r="A43" s="26"/>
      <c r="B43" s="21"/>
      <c r="C43" s="26"/>
      <c r="D43" s="37" t="s">
        <v>728</v>
      </c>
      <c r="E43" s="150">
        <v>1565880000</v>
      </c>
      <c r="G43" s="2" t="s">
        <v>811</v>
      </c>
    </row>
    <row r="44" spans="1:13" ht="14.25" customHeight="1" x14ac:dyDescent="0.2">
      <c r="A44" s="26"/>
      <c r="B44" s="21"/>
      <c r="C44" s="155"/>
      <c r="D44" s="161" t="s">
        <v>804</v>
      </c>
      <c r="E44" s="156">
        <f>SUM(E35:AB37,E40:AB41)</f>
        <v>24287254000</v>
      </c>
    </row>
    <row r="45" spans="1:13" ht="14.25" customHeight="1" x14ac:dyDescent="0.2">
      <c r="A45" s="26"/>
      <c r="B45" s="21" t="s">
        <v>34</v>
      </c>
      <c r="C45" s="26"/>
      <c r="D45" s="37"/>
      <c r="E45" s="22"/>
    </row>
    <row r="46" spans="1:13" ht="14.25" customHeight="1" x14ac:dyDescent="0.2">
      <c r="A46" s="21"/>
      <c r="B46" s="21"/>
      <c r="C46" s="340" t="s">
        <v>35</v>
      </c>
      <c r="D46" s="328"/>
      <c r="E46" s="160">
        <v>90723796000</v>
      </c>
      <c r="F46" s="22"/>
      <c r="G46" s="84" t="s">
        <v>736</v>
      </c>
      <c r="H46" s="150">
        <v>60936344000</v>
      </c>
      <c r="I46" s="150">
        <v>29787452000</v>
      </c>
      <c r="J46" s="157">
        <f>SUM(H46,I46)</f>
        <v>90723796000</v>
      </c>
    </row>
    <row r="47" spans="1:13" ht="14.25" customHeight="1" x14ac:dyDescent="0.2">
      <c r="A47" s="26"/>
      <c r="B47" s="26"/>
      <c r="C47" s="327" t="s">
        <v>737</v>
      </c>
      <c r="D47" s="328"/>
      <c r="E47" s="150">
        <v>60936344000</v>
      </c>
      <c r="F47" s="22"/>
      <c r="G47" s="84" t="s">
        <v>736</v>
      </c>
    </row>
    <row r="48" spans="1:13" ht="14.25" customHeight="1" x14ac:dyDescent="0.2">
      <c r="A48" s="26"/>
      <c r="B48" s="26"/>
      <c r="C48" s="26"/>
      <c r="D48" s="26" t="s">
        <v>737</v>
      </c>
      <c r="E48" s="150">
        <v>59737701000</v>
      </c>
      <c r="F48" s="22"/>
      <c r="G48" s="84"/>
    </row>
    <row r="49" spans="1:13" ht="14.25" customHeight="1" x14ac:dyDescent="0.2">
      <c r="A49" s="26"/>
      <c r="B49" s="26"/>
      <c r="C49" s="26"/>
      <c r="D49" s="26" t="s">
        <v>812</v>
      </c>
      <c r="E49" s="150">
        <v>1198643000</v>
      </c>
      <c r="F49" s="22"/>
      <c r="G49" s="84"/>
    </row>
    <row r="50" spans="1:13" ht="14.25" customHeight="1" x14ac:dyDescent="0.2">
      <c r="A50" s="26"/>
      <c r="B50" s="26"/>
      <c r="C50" s="327" t="s">
        <v>741</v>
      </c>
      <c r="D50" s="328"/>
      <c r="E50" s="150">
        <v>29787452000</v>
      </c>
      <c r="F50" s="22"/>
      <c r="G50" s="84" t="s">
        <v>743</v>
      </c>
    </row>
    <row r="51" spans="1:13" ht="14.25" customHeight="1" x14ac:dyDescent="0.2">
      <c r="A51" s="21"/>
      <c r="B51" s="21"/>
      <c r="C51" s="154"/>
      <c r="D51" s="154"/>
      <c r="E51" s="159">
        <f>SUM(E47,E50)</f>
        <v>90723796000</v>
      </c>
      <c r="F51" s="22"/>
      <c r="G51" s="84"/>
    </row>
    <row r="52" spans="1:13" ht="14.25" customHeight="1" x14ac:dyDescent="0.2">
      <c r="A52" s="21"/>
      <c r="B52" s="21"/>
      <c r="C52" s="340" t="s">
        <v>38</v>
      </c>
      <c r="D52" s="328"/>
      <c r="E52" s="160" t="s">
        <v>744</v>
      </c>
      <c r="F52" s="22"/>
      <c r="G52" s="84" t="s">
        <v>745</v>
      </c>
    </row>
    <row r="53" spans="1:13" ht="14.25" customHeight="1" x14ac:dyDescent="0.2">
      <c r="A53" s="26"/>
      <c r="B53" s="26"/>
      <c r="C53" s="341" t="s">
        <v>54</v>
      </c>
      <c r="D53" s="328"/>
      <c r="E53" s="162">
        <v>1000000000</v>
      </c>
      <c r="F53" s="22"/>
    </row>
    <row r="54" spans="1:13" ht="14.25" customHeight="1" x14ac:dyDescent="0.2">
      <c r="A54" s="26"/>
      <c r="B54" s="26"/>
      <c r="C54" s="327" t="s">
        <v>298</v>
      </c>
      <c r="D54" s="328"/>
      <c r="E54" s="162">
        <v>600000000</v>
      </c>
      <c r="F54" s="22"/>
    </row>
    <row r="55" spans="1:13" ht="14.25" customHeight="1" x14ac:dyDescent="0.2">
      <c r="A55" s="26"/>
      <c r="B55" s="26"/>
      <c r="C55" s="327" t="s">
        <v>748</v>
      </c>
      <c r="D55" s="328"/>
      <c r="E55" s="162">
        <v>1590310000</v>
      </c>
      <c r="F55" s="22"/>
    </row>
    <row r="56" spans="1:13" ht="14.25" customHeight="1" x14ac:dyDescent="0.2">
      <c r="A56" s="26"/>
      <c r="B56" s="26"/>
      <c r="C56" s="327" t="s">
        <v>750</v>
      </c>
      <c r="D56" s="328"/>
      <c r="E56" s="162">
        <v>2246568000</v>
      </c>
      <c r="F56" s="22"/>
    </row>
    <row r="57" spans="1:13" ht="14.25" customHeight="1" x14ac:dyDescent="0.2">
      <c r="A57" s="26"/>
      <c r="B57" s="26"/>
      <c r="C57" s="327" t="s">
        <v>752</v>
      </c>
      <c r="D57" s="328"/>
      <c r="E57" s="162">
        <v>16931698000</v>
      </c>
      <c r="F57" s="22"/>
    </row>
    <row r="58" spans="1:13" ht="14.25" customHeight="1" x14ac:dyDescent="0.2">
      <c r="A58" s="26"/>
      <c r="B58" s="26"/>
      <c r="C58" s="327" t="s">
        <v>754</v>
      </c>
      <c r="D58" s="328"/>
      <c r="E58" s="162">
        <v>5817226000</v>
      </c>
      <c r="F58" s="22"/>
    </row>
    <row r="59" spans="1:13" ht="14.25" customHeight="1" x14ac:dyDescent="0.2">
      <c r="A59" s="26"/>
      <c r="B59" s="26"/>
      <c r="C59" s="327" t="s">
        <v>756</v>
      </c>
      <c r="D59" s="328"/>
      <c r="E59" s="162">
        <v>895000000</v>
      </c>
      <c r="G59" s="2" t="s">
        <v>758</v>
      </c>
    </row>
    <row r="60" spans="1:13" ht="14.25" customHeight="1" x14ac:dyDescent="0.2">
      <c r="A60" s="26"/>
      <c r="B60" s="26"/>
      <c r="C60" s="327" t="s">
        <v>759</v>
      </c>
      <c r="D60" s="328"/>
      <c r="E60" s="162">
        <v>400000000</v>
      </c>
      <c r="F60" s="22"/>
    </row>
    <row r="61" spans="1:13" ht="14.25" customHeight="1" x14ac:dyDescent="0.2">
      <c r="A61" s="26"/>
      <c r="B61" s="26"/>
      <c r="C61" s="327" t="s">
        <v>761</v>
      </c>
      <c r="D61" s="328"/>
      <c r="E61" s="163">
        <v>300000000</v>
      </c>
    </row>
    <row r="62" spans="1:13" ht="14.25" customHeight="1" x14ac:dyDescent="0.2">
      <c r="A62" s="26"/>
      <c r="B62" s="26"/>
      <c r="C62" s="327" t="s">
        <v>763</v>
      </c>
      <c r="D62" s="328"/>
      <c r="E62" s="163">
        <v>530550000</v>
      </c>
    </row>
    <row r="63" spans="1:13" ht="14.25" customHeight="1" x14ac:dyDescent="0.2">
      <c r="A63" s="26"/>
      <c r="B63" s="26"/>
      <c r="C63" s="164"/>
      <c r="D63" s="164" t="s">
        <v>804</v>
      </c>
      <c r="E63" s="165">
        <f>SUM(E53:E62)</f>
        <v>30311352000</v>
      </c>
      <c r="F63" s="22"/>
      <c r="G63" s="2"/>
    </row>
    <row r="64" spans="1:13" ht="14.25" customHeight="1" x14ac:dyDescent="0.2">
      <c r="A64" s="26"/>
      <c r="B64" s="26"/>
      <c r="C64" s="329" t="s">
        <v>491</v>
      </c>
      <c r="D64" s="328"/>
      <c r="E64" s="166" t="s">
        <v>765</v>
      </c>
      <c r="F64" s="22"/>
      <c r="G64" s="2" t="s">
        <v>766</v>
      </c>
      <c r="H64" s="162">
        <v>57588275000</v>
      </c>
      <c r="I64" s="162">
        <v>35337757000</v>
      </c>
      <c r="J64" s="163">
        <v>28615116000</v>
      </c>
      <c r="K64" s="163">
        <v>87250788000</v>
      </c>
      <c r="L64" s="163">
        <v>2387223000</v>
      </c>
      <c r="M64" s="81">
        <f>SUM(G64:L64)</f>
        <v>211179159000</v>
      </c>
    </row>
    <row r="65" spans="1:7" ht="14.25" customHeight="1" x14ac:dyDescent="0.2">
      <c r="A65" s="26"/>
      <c r="B65" s="26"/>
      <c r="C65" s="26" t="s">
        <v>676</v>
      </c>
      <c r="D65" s="26"/>
      <c r="E65" s="162">
        <v>57588275000</v>
      </c>
      <c r="F65" s="22"/>
    </row>
    <row r="66" spans="1:7" ht="14.25" customHeight="1" x14ac:dyDescent="0.2">
      <c r="A66" s="26"/>
      <c r="B66" s="26"/>
      <c r="C66" s="327" t="s">
        <v>767</v>
      </c>
      <c r="D66" s="328"/>
      <c r="E66" s="162">
        <v>79700000</v>
      </c>
      <c r="F66" s="22"/>
    </row>
    <row r="67" spans="1:7" ht="14.25" customHeight="1" x14ac:dyDescent="0.2">
      <c r="A67" s="26"/>
      <c r="B67" s="26"/>
      <c r="C67" s="327" t="s">
        <v>769</v>
      </c>
      <c r="D67" s="328"/>
      <c r="E67" s="162">
        <v>1036630000</v>
      </c>
      <c r="F67" s="22"/>
    </row>
    <row r="68" spans="1:7" ht="14.25" customHeight="1" x14ac:dyDescent="0.2">
      <c r="A68" s="26"/>
      <c r="B68" s="26"/>
      <c r="C68" s="327" t="s">
        <v>771</v>
      </c>
      <c r="D68" s="328"/>
      <c r="E68" s="163">
        <v>23600653000</v>
      </c>
    </row>
    <row r="69" spans="1:7" ht="14.25" customHeight="1" x14ac:dyDescent="0.2">
      <c r="A69" s="26"/>
      <c r="B69" s="26"/>
      <c r="C69" s="327" t="s">
        <v>773</v>
      </c>
      <c r="D69" s="328"/>
      <c r="E69" s="163">
        <v>27505141000</v>
      </c>
    </row>
    <row r="70" spans="1:7" ht="14.25" customHeight="1" x14ac:dyDescent="0.2">
      <c r="A70" s="26"/>
      <c r="B70" s="26"/>
      <c r="C70" s="327" t="s">
        <v>775</v>
      </c>
      <c r="D70" s="328"/>
      <c r="E70" s="163">
        <v>5366151000</v>
      </c>
    </row>
    <row r="71" spans="1:7" ht="14.25" customHeight="1" x14ac:dyDescent="0.2">
      <c r="A71" s="26"/>
      <c r="B71" s="26"/>
      <c r="C71" s="167"/>
      <c r="D71" s="164" t="s">
        <v>804</v>
      </c>
      <c r="E71" s="168">
        <f>SUM(E66:E70)</f>
        <v>57588275000</v>
      </c>
    </row>
    <row r="72" spans="1:7" ht="14.25" customHeight="1" x14ac:dyDescent="0.2">
      <c r="A72" s="26"/>
      <c r="B72" s="26"/>
      <c r="C72" s="26" t="s">
        <v>679</v>
      </c>
      <c r="D72" s="26"/>
      <c r="E72" s="169">
        <v>35337757000</v>
      </c>
      <c r="G72" s="2" t="s">
        <v>813</v>
      </c>
    </row>
    <row r="73" spans="1:7" ht="14.25" customHeight="1" x14ac:dyDescent="0.2">
      <c r="A73" s="26"/>
      <c r="B73" s="26"/>
      <c r="C73" s="67"/>
      <c r="D73" s="170" t="s">
        <v>814</v>
      </c>
      <c r="E73" s="162">
        <v>24694393000</v>
      </c>
    </row>
    <row r="74" spans="1:7" ht="14.25" customHeight="1" x14ac:dyDescent="0.2">
      <c r="A74" s="26"/>
      <c r="B74" s="26"/>
      <c r="C74" s="67"/>
      <c r="D74" s="170" t="s">
        <v>815</v>
      </c>
      <c r="E74" s="162">
        <v>6482850000</v>
      </c>
      <c r="F74" s="22"/>
    </row>
    <row r="75" spans="1:7" ht="14.25" customHeight="1" x14ac:dyDescent="0.2">
      <c r="A75" s="26"/>
      <c r="B75" s="26"/>
      <c r="C75" s="67"/>
      <c r="D75" s="170" t="s">
        <v>816</v>
      </c>
      <c r="E75" s="163">
        <v>3027714000</v>
      </c>
      <c r="F75" s="22"/>
    </row>
    <row r="76" spans="1:7" ht="14.25" customHeight="1" x14ac:dyDescent="0.2">
      <c r="A76" s="26"/>
      <c r="B76" s="26"/>
      <c r="C76" s="67"/>
      <c r="D76" s="170" t="s">
        <v>817</v>
      </c>
      <c r="E76" s="163">
        <v>1132800000</v>
      </c>
      <c r="F76" s="22"/>
    </row>
    <row r="77" spans="1:7" ht="14.25" customHeight="1" x14ac:dyDescent="0.2">
      <c r="A77" s="26"/>
      <c r="B77" s="26"/>
      <c r="C77" s="167"/>
      <c r="D77" s="167" t="s">
        <v>804</v>
      </c>
      <c r="E77" s="171">
        <f>SUM(E73:E76)</f>
        <v>35337757000</v>
      </c>
      <c r="F77" s="22"/>
    </row>
    <row r="78" spans="1:7" ht="14.25" customHeight="1" x14ac:dyDescent="0.2">
      <c r="A78" s="26"/>
      <c r="B78" s="26"/>
      <c r="C78" s="26" t="s">
        <v>682</v>
      </c>
      <c r="D78" s="26"/>
      <c r="E78" s="172">
        <v>28615116000</v>
      </c>
      <c r="F78" s="22"/>
      <c r="G78" s="2" t="s">
        <v>818</v>
      </c>
    </row>
    <row r="79" spans="1:7" ht="14.25" customHeight="1" x14ac:dyDescent="0.2">
      <c r="A79" s="26"/>
      <c r="B79" s="26"/>
      <c r="C79" s="26" t="s">
        <v>819</v>
      </c>
      <c r="D79" s="26"/>
      <c r="E79" s="163">
        <v>8595735000</v>
      </c>
      <c r="F79" s="22"/>
    </row>
    <row r="80" spans="1:7" ht="14.25" customHeight="1" x14ac:dyDescent="0.2">
      <c r="A80" s="26"/>
      <c r="B80" s="26"/>
      <c r="C80" s="327" t="s">
        <v>820</v>
      </c>
      <c r="D80" s="328"/>
      <c r="E80" s="163">
        <v>20019381000</v>
      </c>
      <c r="F80" s="22"/>
    </row>
    <row r="81" spans="1:6" ht="14.25" customHeight="1" x14ac:dyDescent="0.2">
      <c r="A81" s="26"/>
      <c r="B81" s="26"/>
      <c r="C81" s="327" t="s">
        <v>821</v>
      </c>
      <c r="D81" s="328"/>
      <c r="E81" s="134" t="s">
        <v>788</v>
      </c>
      <c r="F81" s="22"/>
    </row>
    <row r="82" spans="1:6" ht="14.25" customHeight="1" x14ac:dyDescent="0.2">
      <c r="A82" s="26"/>
      <c r="B82" s="26"/>
      <c r="C82" s="327" t="s">
        <v>822</v>
      </c>
      <c r="D82" s="328"/>
      <c r="E82" s="134" t="s">
        <v>790</v>
      </c>
      <c r="F82" s="22"/>
    </row>
    <row r="83" spans="1:6" ht="14.25" customHeight="1" x14ac:dyDescent="0.2">
      <c r="A83" s="26"/>
      <c r="B83" s="26"/>
      <c r="C83" s="155"/>
      <c r="D83" s="155" t="s">
        <v>804</v>
      </c>
      <c r="E83" s="173">
        <f>SUM(E79:E82)</f>
        <v>28615116000</v>
      </c>
    </row>
    <row r="84" spans="1:6" ht="14.25" customHeight="1" x14ac:dyDescent="0.2">
      <c r="A84" s="26"/>
      <c r="B84" s="26"/>
      <c r="C84" s="26" t="s">
        <v>685</v>
      </c>
      <c r="D84" s="26"/>
      <c r="E84" s="172">
        <v>87250788000</v>
      </c>
    </row>
    <row r="85" spans="1:6" ht="14.25" customHeight="1" x14ac:dyDescent="0.2">
      <c r="A85" s="26"/>
      <c r="B85" s="26"/>
      <c r="C85" s="327" t="s">
        <v>823</v>
      </c>
      <c r="D85" s="328"/>
      <c r="E85" s="163">
        <v>58499578000</v>
      </c>
    </row>
    <row r="86" spans="1:6" ht="14.25" customHeight="1" x14ac:dyDescent="0.2">
      <c r="A86" s="26"/>
      <c r="B86" s="26"/>
      <c r="C86" s="327" t="s">
        <v>824</v>
      </c>
      <c r="D86" s="328"/>
      <c r="E86" s="163">
        <v>20996275000</v>
      </c>
    </row>
    <row r="87" spans="1:6" ht="14.25" customHeight="1" x14ac:dyDescent="0.2">
      <c r="A87" s="26"/>
      <c r="B87" s="26"/>
      <c r="C87" s="327" t="s">
        <v>825</v>
      </c>
      <c r="D87" s="328"/>
      <c r="E87" s="163">
        <v>5782645000</v>
      </c>
      <c r="F87" s="22"/>
    </row>
    <row r="88" spans="1:6" ht="14.25" customHeight="1" x14ac:dyDescent="0.2">
      <c r="A88" s="26"/>
      <c r="B88" s="26"/>
      <c r="C88" s="327" t="s">
        <v>826</v>
      </c>
      <c r="D88" s="328"/>
      <c r="E88" s="163">
        <v>1972290000</v>
      </c>
      <c r="F88" s="22"/>
    </row>
    <row r="89" spans="1:6" ht="14.25" customHeight="1" x14ac:dyDescent="0.2">
      <c r="A89" s="26"/>
      <c r="B89" s="26"/>
      <c r="C89" s="167"/>
      <c r="D89" s="167" t="s">
        <v>804</v>
      </c>
      <c r="E89" s="171">
        <f>SUM(E85:E88)</f>
        <v>87250788000</v>
      </c>
      <c r="F89" s="22"/>
    </row>
    <row r="90" spans="1:6" ht="14.25" customHeight="1" x14ac:dyDescent="0.2">
      <c r="A90" s="26"/>
      <c r="B90" s="26"/>
      <c r="C90" s="26"/>
      <c r="D90" s="26" t="s">
        <v>690</v>
      </c>
      <c r="E90" s="172">
        <v>2387223000</v>
      </c>
      <c r="F90" s="22"/>
    </row>
    <row r="91" spans="1:6" ht="14.25" customHeight="1" x14ac:dyDescent="0.2">
      <c r="A91" s="26"/>
      <c r="B91" s="26"/>
      <c r="C91" s="327" t="s">
        <v>799</v>
      </c>
      <c r="D91" s="328"/>
      <c r="E91" s="163">
        <v>1548738000</v>
      </c>
      <c r="F91" s="22"/>
    </row>
    <row r="92" spans="1:6" ht="14.25" customHeight="1" x14ac:dyDescent="0.2">
      <c r="A92" s="26"/>
      <c r="B92" s="26"/>
      <c r="C92" s="327" t="s">
        <v>801</v>
      </c>
      <c r="D92" s="328"/>
      <c r="E92" s="163">
        <v>838485000</v>
      </c>
      <c r="F92" s="22"/>
    </row>
    <row r="93" spans="1:6" ht="14.25" customHeight="1" x14ac:dyDescent="0.2">
      <c r="A93" s="78"/>
      <c r="B93" s="78"/>
      <c r="C93" s="78"/>
      <c r="D93" s="174" t="s">
        <v>804</v>
      </c>
      <c r="E93" s="175">
        <f>SUM(E65,E72,E78,E84,E90)</f>
        <v>211179159000</v>
      </c>
      <c r="F93" s="28"/>
    </row>
    <row r="94" spans="1:6" ht="14.25" customHeight="1" x14ac:dyDescent="0.2">
      <c r="A94" s="12" t="s">
        <v>96</v>
      </c>
      <c r="B94" s="12"/>
      <c r="C94" s="12"/>
      <c r="D94" s="86"/>
      <c r="E94" s="20">
        <f>SUM(E2:E4)</f>
        <v>549390514000</v>
      </c>
      <c r="F94" s="20">
        <f>SUM(F2:F92)</f>
        <v>27796455000</v>
      </c>
    </row>
    <row r="95" spans="1:6" ht="14.25" customHeight="1" x14ac:dyDescent="0.2">
      <c r="E95" s="61" t="s">
        <v>97</v>
      </c>
      <c r="F95" s="62">
        <f>(F94/E94)</f>
        <v>5.0595076346731389E-2</v>
      </c>
    </row>
    <row r="96" spans="1:6" ht="14.25" customHeight="1" x14ac:dyDescent="0.2">
      <c r="E96" s="61" t="s">
        <v>98</v>
      </c>
      <c r="F96" s="62">
        <f>(F94/E4)</f>
        <v>5.2657129287299202E-2</v>
      </c>
    </row>
    <row r="97" spans="5:6" ht="14.25" customHeight="1" x14ac:dyDescent="0.2">
      <c r="E97" s="2" t="s">
        <v>99</v>
      </c>
      <c r="F97" s="62">
        <f>E4/E94</f>
        <v>0.96084000460189967</v>
      </c>
    </row>
    <row r="98" spans="5:6" ht="14.25" customHeight="1" x14ac:dyDescent="0.2"/>
    <row r="99" spans="5:6" ht="14.25" customHeight="1" x14ac:dyDescent="0.2"/>
    <row r="100" spans="5:6" ht="14.25" customHeight="1" x14ac:dyDescent="0.2"/>
    <row r="101" spans="5:6" ht="14.25" customHeight="1" x14ac:dyDescent="0.2"/>
    <row r="102" spans="5:6" ht="14.25" customHeight="1" x14ac:dyDescent="0.2"/>
    <row r="103" spans="5:6" ht="14.25" customHeight="1" x14ac:dyDescent="0.2"/>
    <row r="104" spans="5:6" ht="14.25" customHeight="1" x14ac:dyDescent="0.2"/>
    <row r="105" spans="5:6" ht="14.25" customHeight="1" x14ac:dyDescent="0.2"/>
    <row r="106" spans="5:6" ht="14.25" customHeight="1" x14ac:dyDescent="0.2"/>
    <row r="107" spans="5:6" ht="14.25" customHeight="1" x14ac:dyDescent="0.2"/>
    <row r="108" spans="5:6" ht="14.25" customHeight="1" x14ac:dyDescent="0.2"/>
    <row r="109" spans="5:6" ht="14.25" customHeight="1" x14ac:dyDescent="0.2"/>
    <row r="110" spans="5:6" ht="14.25" customHeight="1" x14ac:dyDescent="0.2"/>
    <row r="111" spans="5:6" ht="14.25" customHeight="1" x14ac:dyDescent="0.2"/>
    <row r="112" spans="5:6"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sheetData>
  <mergeCells count="37">
    <mergeCell ref="C10:D10"/>
    <mergeCell ref="C11:D11"/>
    <mergeCell ref="C34:D34"/>
    <mergeCell ref="C35:D35"/>
    <mergeCell ref="C36:D36"/>
    <mergeCell ref="C37:D37"/>
    <mergeCell ref="C40:D40"/>
    <mergeCell ref="C41:D41"/>
    <mergeCell ref="C46:D46"/>
    <mergeCell ref="C47:D47"/>
    <mergeCell ref="C50:D50"/>
    <mergeCell ref="C52:D52"/>
    <mergeCell ref="C53:D53"/>
    <mergeCell ref="C54:D54"/>
    <mergeCell ref="C55:D55"/>
    <mergeCell ref="C56:D56"/>
    <mergeCell ref="C57:D57"/>
    <mergeCell ref="C58:D58"/>
    <mergeCell ref="C59:D59"/>
    <mergeCell ref="C60:D60"/>
    <mergeCell ref="C61:D61"/>
    <mergeCell ref="C62:D62"/>
    <mergeCell ref="C64:D64"/>
    <mergeCell ref="C66:D66"/>
    <mergeCell ref="C67:D67"/>
    <mergeCell ref="C68:D68"/>
    <mergeCell ref="C69:D69"/>
    <mergeCell ref="C70:D70"/>
    <mergeCell ref="C91:D91"/>
    <mergeCell ref="C92:D92"/>
    <mergeCell ref="C80:D80"/>
    <mergeCell ref="C81:D81"/>
    <mergeCell ref="C82:D82"/>
    <mergeCell ref="C85:D85"/>
    <mergeCell ref="C86:D86"/>
    <mergeCell ref="C87:D87"/>
    <mergeCell ref="C88:D88"/>
  </mergeCell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018"/>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33203125" customWidth="1"/>
    <col min="5" max="5" width="58" customWidth="1"/>
    <col min="6" max="6" width="20.5" customWidth="1"/>
    <col min="7" max="7" width="21.5" customWidth="1"/>
    <col min="8" max="8" width="7.5" customWidth="1"/>
    <col min="9" max="9" width="15" customWidth="1"/>
    <col min="10" max="10" width="15.1640625" customWidth="1"/>
    <col min="11" max="11" width="16.5" customWidth="1"/>
    <col min="12" max="12" width="14.5" customWidth="1"/>
    <col min="13" max="13" width="16.33203125" customWidth="1"/>
    <col min="14" max="30" width="8.6640625" customWidth="1"/>
  </cols>
  <sheetData>
    <row r="1" spans="1:30" ht="14.25" customHeight="1" x14ac:dyDescent="0.2">
      <c r="A1" s="4" t="s">
        <v>0</v>
      </c>
      <c r="B1" s="5"/>
      <c r="C1" s="5"/>
      <c r="D1" s="5"/>
      <c r="E1" s="5"/>
      <c r="F1" s="6" t="s">
        <v>827</v>
      </c>
      <c r="G1" s="6" t="s">
        <v>828</v>
      </c>
      <c r="H1" s="10"/>
      <c r="I1" s="10"/>
      <c r="J1" s="10"/>
      <c r="K1" s="10"/>
      <c r="L1" s="10"/>
      <c r="M1" s="10"/>
      <c r="N1" s="10"/>
      <c r="O1" s="10"/>
      <c r="P1" s="10"/>
      <c r="Q1" s="10"/>
      <c r="R1" s="10"/>
      <c r="S1" s="10"/>
      <c r="T1" s="10"/>
      <c r="U1" s="10"/>
      <c r="V1" s="10"/>
      <c r="W1" s="10"/>
      <c r="X1" s="10"/>
      <c r="Y1" s="10"/>
      <c r="Z1" s="10"/>
      <c r="AA1" s="10"/>
      <c r="AB1" s="10"/>
      <c r="AC1" s="10"/>
      <c r="AD1" s="10"/>
    </row>
    <row r="2" spans="1:30" ht="14.25" customHeight="1" x14ac:dyDescent="0.2">
      <c r="A2" s="12" t="s">
        <v>6</v>
      </c>
      <c r="B2" s="12"/>
      <c r="C2" s="12"/>
      <c r="D2" s="13"/>
      <c r="E2" s="13"/>
      <c r="F2" s="145" t="s">
        <v>829</v>
      </c>
      <c r="G2" s="22"/>
    </row>
    <row r="3" spans="1:30" ht="14.25" customHeight="1" x14ac:dyDescent="0.2">
      <c r="A3" s="12" t="s">
        <v>7</v>
      </c>
      <c r="B3" s="12"/>
      <c r="C3" s="12"/>
      <c r="D3" s="13"/>
      <c r="E3" s="13"/>
      <c r="F3" s="145" t="s">
        <v>830</v>
      </c>
      <c r="G3" s="22"/>
    </row>
    <row r="4" spans="1:30" ht="14.25" customHeight="1" x14ac:dyDescent="0.2">
      <c r="A4" s="12" t="s">
        <v>8</v>
      </c>
      <c r="B4" s="12"/>
      <c r="C4" s="12"/>
      <c r="D4" s="19"/>
      <c r="E4" s="19"/>
      <c r="F4" s="146" t="s">
        <v>831</v>
      </c>
      <c r="G4" s="22"/>
    </row>
    <row r="5" spans="1:30" ht="14.25" customHeight="1" x14ac:dyDescent="0.2">
      <c r="A5" s="21" t="s">
        <v>9</v>
      </c>
      <c r="B5" s="21" t="s">
        <v>10</v>
      </c>
      <c r="C5" s="21"/>
      <c r="D5" s="21"/>
      <c r="E5" s="78"/>
      <c r="F5" s="45" t="s">
        <v>832</v>
      </c>
    </row>
    <row r="6" spans="1:30" ht="14.25" customHeight="1" x14ac:dyDescent="0.2">
      <c r="A6" s="21" t="s">
        <v>11</v>
      </c>
      <c r="B6" s="21" t="s">
        <v>12</v>
      </c>
      <c r="C6" s="21"/>
      <c r="D6" s="21"/>
      <c r="E6" s="78"/>
      <c r="F6" s="45" t="s">
        <v>833</v>
      </c>
      <c r="G6" s="22"/>
    </row>
    <row r="7" spans="1:30" ht="14.25" customHeight="1" x14ac:dyDescent="0.2">
      <c r="A7" s="21" t="s">
        <v>13</v>
      </c>
      <c r="B7" s="21" t="s">
        <v>14</v>
      </c>
      <c r="C7" s="21"/>
      <c r="D7" s="21"/>
      <c r="E7" s="78"/>
      <c r="F7" s="45" t="s">
        <v>834</v>
      </c>
      <c r="G7" s="22"/>
    </row>
    <row r="8" spans="1:30" ht="14.25" customHeight="1" x14ac:dyDescent="0.2">
      <c r="A8" s="26"/>
      <c r="B8" s="21" t="s">
        <v>15</v>
      </c>
      <c r="C8" s="26"/>
      <c r="D8" s="26"/>
      <c r="E8" s="84"/>
      <c r="F8" s="45" t="s">
        <v>835</v>
      </c>
      <c r="G8" s="22"/>
    </row>
    <row r="9" spans="1:30" ht="14.25" customHeight="1" x14ac:dyDescent="0.2">
      <c r="A9" s="21"/>
      <c r="B9" s="21"/>
      <c r="C9" s="27" t="s">
        <v>16</v>
      </c>
      <c r="D9" s="27"/>
      <c r="E9" s="176"/>
      <c r="F9" s="28" t="s">
        <v>836</v>
      </c>
      <c r="G9" s="22"/>
    </row>
    <row r="10" spans="1:30" ht="14.25" customHeight="1" x14ac:dyDescent="0.2">
      <c r="A10" s="26"/>
      <c r="B10" s="26"/>
      <c r="C10" s="177" t="s">
        <v>837</v>
      </c>
      <c r="D10" s="178"/>
      <c r="E10" s="179"/>
      <c r="F10" s="147" t="s">
        <v>838</v>
      </c>
      <c r="G10" s="22"/>
      <c r="J10" s="2">
        <v>7270277000</v>
      </c>
      <c r="K10" s="2">
        <v>7557862</v>
      </c>
      <c r="L10" s="2">
        <v>5767558000</v>
      </c>
      <c r="M10" s="2">
        <f>SUM(J10, K10, L10)</f>
        <v>13045392862</v>
      </c>
    </row>
    <row r="11" spans="1:30" ht="14.25" customHeight="1" x14ac:dyDescent="0.2">
      <c r="A11" s="26"/>
      <c r="B11" s="26"/>
      <c r="C11" s="34"/>
      <c r="D11" s="26" t="s">
        <v>839</v>
      </c>
      <c r="E11" s="84"/>
      <c r="F11" s="147" t="s">
        <v>840</v>
      </c>
      <c r="G11" s="22"/>
    </row>
    <row r="12" spans="1:30" ht="14.25" customHeight="1" x14ac:dyDescent="0.2">
      <c r="A12" s="26"/>
      <c r="B12" s="26"/>
      <c r="C12" s="34"/>
      <c r="E12" s="84" t="s">
        <v>841</v>
      </c>
      <c r="F12" s="147" t="s">
        <v>842</v>
      </c>
      <c r="G12" s="22"/>
    </row>
    <row r="13" spans="1:30" ht="14.25" customHeight="1" x14ac:dyDescent="0.2">
      <c r="A13" s="26"/>
      <c r="B13" s="26"/>
      <c r="C13" s="34"/>
      <c r="D13" s="26"/>
      <c r="E13" s="26" t="s">
        <v>728</v>
      </c>
      <c r="F13" s="147" t="s">
        <v>843</v>
      </c>
      <c r="G13" s="22"/>
    </row>
    <row r="14" spans="1:30" ht="14.25" customHeight="1" x14ac:dyDescent="0.2">
      <c r="A14" s="26"/>
      <c r="B14" s="26"/>
      <c r="C14" s="34"/>
      <c r="D14" s="26" t="s">
        <v>844</v>
      </c>
      <c r="E14" s="84"/>
      <c r="F14" s="147" t="s">
        <v>845</v>
      </c>
      <c r="G14" s="22"/>
    </row>
    <row r="15" spans="1:30" ht="14.25" customHeight="1" x14ac:dyDescent="0.2">
      <c r="A15" s="26"/>
      <c r="B15" s="26"/>
      <c r="C15" s="34"/>
      <c r="D15" s="26" t="s">
        <v>846</v>
      </c>
      <c r="E15" s="84"/>
      <c r="F15" s="147" t="s">
        <v>847</v>
      </c>
      <c r="G15" s="22"/>
    </row>
    <row r="16" spans="1:30" ht="14.25" customHeight="1" x14ac:dyDescent="0.2">
      <c r="A16" s="26"/>
      <c r="B16" s="26"/>
      <c r="C16" s="177" t="s">
        <v>848</v>
      </c>
      <c r="D16" s="178"/>
      <c r="E16" s="179"/>
      <c r="F16" s="147" t="s">
        <v>849</v>
      </c>
      <c r="G16" s="22"/>
      <c r="J16" s="2">
        <v>5853623000</v>
      </c>
      <c r="K16" s="2">
        <v>8034710000</v>
      </c>
      <c r="L16" s="2">
        <v>6643070000</v>
      </c>
      <c r="M16" s="2">
        <f>SUM(J16, K16, L16)</f>
        <v>20531403000</v>
      </c>
    </row>
    <row r="17" spans="1:13" ht="14.25" customHeight="1" x14ac:dyDescent="0.2">
      <c r="A17" s="26"/>
      <c r="B17" s="26"/>
      <c r="C17" s="178" t="s">
        <v>850</v>
      </c>
      <c r="D17" s="178"/>
      <c r="E17" s="179"/>
      <c r="F17" s="147" t="s">
        <v>851</v>
      </c>
      <c r="G17" s="22"/>
      <c r="H17" s="2"/>
      <c r="I17" s="2" t="s">
        <v>852</v>
      </c>
      <c r="J17" s="2">
        <v>3598640000</v>
      </c>
      <c r="K17" s="2">
        <v>8678833000</v>
      </c>
      <c r="L17" s="2">
        <v>5899383000</v>
      </c>
      <c r="M17" s="2">
        <f>SUM(J17,K17,L17)</f>
        <v>18176856000</v>
      </c>
    </row>
    <row r="18" spans="1:13" ht="14.25" customHeight="1" x14ac:dyDescent="0.2">
      <c r="A18" s="26"/>
      <c r="B18" s="26"/>
      <c r="C18" s="178" t="s">
        <v>853</v>
      </c>
      <c r="D18" s="178"/>
      <c r="E18" s="179"/>
      <c r="F18" s="147" t="s">
        <v>854</v>
      </c>
      <c r="G18" s="22"/>
      <c r="J18" s="2">
        <v>1858225000</v>
      </c>
      <c r="K18" s="2">
        <v>2430667000</v>
      </c>
      <c r="L18" s="2">
        <v>1389245000</v>
      </c>
      <c r="M18" s="2">
        <f>SUM(J18, K18, L18)</f>
        <v>5678137000</v>
      </c>
    </row>
    <row r="19" spans="1:13" ht="14.25" customHeight="1" x14ac:dyDescent="0.2">
      <c r="A19" s="21"/>
      <c r="B19" s="21"/>
      <c r="C19" s="27" t="s">
        <v>21</v>
      </c>
      <c r="D19" s="27"/>
      <c r="E19" s="176"/>
      <c r="F19" s="28" t="s">
        <v>855</v>
      </c>
      <c r="G19" s="22"/>
    </row>
    <row r="20" spans="1:13" ht="14.25" customHeight="1" x14ac:dyDescent="0.2">
      <c r="A20" s="26"/>
      <c r="B20" s="26"/>
      <c r="C20" s="26" t="s">
        <v>274</v>
      </c>
      <c r="D20" s="26"/>
      <c r="E20" s="84"/>
      <c r="F20" s="22"/>
      <c r="H20" s="2"/>
      <c r="I20" s="2" t="s">
        <v>856</v>
      </c>
    </row>
    <row r="21" spans="1:13" ht="14.25" customHeight="1" x14ac:dyDescent="0.2">
      <c r="A21" s="26"/>
      <c r="B21" s="26"/>
      <c r="C21" s="26"/>
      <c r="D21" s="26" t="s">
        <v>718</v>
      </c>
      <c r="E21" s="84"/>
      <c r="F21" s="22" t="s">
        <v>857</v>
      </c>
    </row>
    <row r="22" spans="1:13" ht="14.25" customHeight="1" x14ac:dyDescent="0.2">
      <c r="A22" s="26"/>
      <c r="B22" s="26"/>
      <c r="C22" s="26"/>
      <c r="D22" s="26" t="s">
        <v>719</v>
      </c>
      <c r="E22" s="84"/>
      <c r="F22" s="22" t="s">
        <v>858</v>
      </c>
    </row>
    <row r="23" spans="1:13" ht="14.25" customHeight="1" x14ac:dyDescent="0.2">
      <c r="A23" s="26"/>
      <c r="B23" s="26"/>
      <c r="C23" s="26"/>
      <c r="D23" s="26" t="s">
        <v>720</v>
      </c>
      <c r="E23" s="84"/>
      <c r="F23" s="22" t="s">
        <v>859</v>
      </c>
    </row>
    <row r="24" spans="1:13" ht="14.25" customHeight="1" x14ac:dyDescent="0.2">
      <c r="A24" s="26"/>
      <c r="B24" s="26"/>
      <c r="C24" s="26" t="s">
        <v>23</v>
      </c>
      <c r="D24" s="26"/>
      <c r="E24" s="84"/>
      <c r="F24" s="22" t="s">
        <v>860</v>
      </c>
    </row>
    <row r="25" spans="1:13" ht="14.25" customHeight="1" x14ac:dyDescent="0.2">
      <c r="A25" s="26"/>
      <c r="B25" s="26"/>
      <c r="C25" s="26"/>
      <c r="D25" s="26" t="s">
        <v>23</v>
      </c>
      <c r="E25" s="84"/>
      <c r="F25" s="22" t="s">
        <v>861</v>
      </c>
    </row>
    <row r="26" spans="1:13" ht="14.25" customHeight="1" x14ac:dyDescent="0.2">
      <c r="A26" s="26"/>
      <c r="B26" s="26"/>
      <c r="C26" s="26"/>
      <c r="D26" s="26" t="s">
        <v>728</v>
      </c>
      <c r="E26" s="84"/>
      <c r="F26" s="22" t="s">
        <v>862</v>
      </c>
    </row>
    <row r="27" spans="1:13" ht="14.25" customHeight="1" x14ac:dyDescent="0.2">
      <c r="A27" s="26"/>
      <c r="B27" s="26"/>
      <c r="C27" s="26"/>
      <c r="D27" s="26"/>
      <c r="E27" s="26" t="s">
        <v>863</v>
      </c>
      <c r="F27" s="22" t="s">
        <v>864</v>
      </c>
    </row>
    <row r="28" spans="1:13" ht="14.25" customHeight="1" x14ac:dyDescent="0.2">
      <c r="A28" s="26"/>
      <c r="B28" s="26"/>
      <c r="C28" s="26"/>
      <c r="D28" s="26"/>
      <c r="E28" s="26" t="s">
        <v>865</v>
      </c>
      <c r="F28" s="22" t="s">
        <v>866</v>
      </c>
    </row>
    <row r="29" spans="1:13" ht="14.25" customHeight="1" x14ac:dyDescent="0.2">
      <c r="A29" s="26"/>
      <c r="B29" s="26"/>
      <c r="C29" s="26"/>
      <c r="D29" s="26"/>
      <c r="E29" s="26" t="s">
        <v>867</v>
      </c>
      <c r="F29" s="22" t="s">
        <v>868</v>
      </c>
    </row>
    <row r="30" spans="1:13" ht="14.25" customHeight="1" x14ac:dyDescent="0.2">
      <c r="A30" s="26"/>
      <c r="B30" s="26"/>
      <c r="C30" s="26"/>
      <c r="D30" s="26"/>
      <c r="E30" s="26" t="s">
        <v>869</v>
      </c>
      <c r="F30" s="22" t="s">
        <v>870</v>
      </c>
    </row>
    <row r="31" spans="1:13" ht="14.25" customHeight="1" x14ac:dyDescent="0.2">
      <c r="A31" s="26"/>
      <c r="B31" s="26"/>
      <c r="C31" s="26" t="s">
        <v>24</v>
      </c>
      <c r="D31" s="26"/>
      <c r="E31" s="84"/>
      <c r="F31" s="22" t="s">
        <v>871</v>
      </c>
    </row>
    <row r="32" spans="1:13" ht="14.25" customHeight="1" x14ac:dyDescent="0.2">
      <c r="A32" s="26"/>
      <c r="B32" s="26"/>
      <c r="C32" s="26"/>
      <c r="D32" s="26" t="s">
        <v>24</v>
      </c>
      <c r="E32" s="84"/>
      <c r="F32" s="22" t="s">
        <v>872</v>
      </c>
    </row>
    <row r="33" spans="1:13" ht="14.25" customHeight="1" x14ac:dyDescent="0.2">
      <c r="A33" s="26"/>
      <c r="B33" s="26"/>
      <c r="C33" s="26"/>
      <c r="D33" s="26" t="s">
        <v>728</v>
      </c>
      <c r="E33" s="84"/>
      <c r="F33" s="22"/>
    </row>
    <row r="34" spans="1:13" ht="14.25" customHeight="1" x14ac:dyDescent="0.2">
      <c r="A34" s="26"/>
      <c r="B34" s="26"/>
      <c r="C34" s="26"/>
      <c r="D34" s="26"/>
      <c r="E34" s="26" t="s">
        <v>873</v>
      </c>
      <c r="F34" s="22" t="s">
        <v>870</v>
      </c>
    </row>
    <row r="35" spans="1:13" ht="14.25" customHeight="1" x14ac:dyDescent="0.2">
      <c r="A35" s="26"/>
      <c r="B35" s="26"/>
      <c r="C35" s="26"/>
      <c r="D35" s="26"/>
      <c r="E35" s="26" t="s">
        <v>874</v>
      </c>
      <c r="F35" s="22" t="s">
        <v>875</v>
      </c>
    </row>
    <row r="36" spans="1:13" ht="14.25" customHeight="1" x14ac:dyDescent="0.2">
      <c r="A36" s="26"/>
      <c r="B36" s="26"/>
      <c r="C36" s="26" t="s">
        <v>25</v>
      </c>
      <c r="D36" s="26"/>
      <c r="E36" s="84"/>
      <c r="F36" s="22" t="s">
        <v>876</v>
      </c>
    </row>
    <row r="37" spans="1:13" ht="14.25" customHeight="1" x14ac:dyDescent="0.2">
      <c r="A37" s="26"/>
      <c r="B37" s="26"/>
      <c r="C37" s="26"/>
      <c r="D37" s="26" t="s">
        <v>25</v>
      </c>
      <c r="E37" s="84"/>
      <c r="F37" s="22" t="s">
        <v>877</v>
      </c>
    </row>
    <row r="38" spans="1:13" ht="14.25" customHeight="1" x14ac:dyDescent="0.2">
      <c r="A38" s="26"/>
      <c r="B38" s="26"/>
      <c r="C38" s="26"/>
      <c r="D38" s="26" t="s">
        <v>93</v>
      </c>
      <c r="E38" s="84"/>
      <c r="F38" s="22" t="s">
        <v>878</v>
      </c>
    </row>
    <row r="39" spans="1:13" ht="14.25" customHeight="1" x14ac:dyDescent="0.2">
      <c r="A39" s="26"/>
      <c r="B39" s="26"/>
      <c r="C39" s="26"/>
      <c r="D39" s="26"/>
      <c r="E39" s="26" t="s">
        <v>879</v>
      </c>
      <c r="F39" s="22" t="s">
        <v>878</v>
      </c>
    </row>
    <row r="40" spans="1:13" ht="14.25" customHeight="1" x14ac:dyDescent="0.2">
      <c r="A40" s="26"/>
      <c r="B40" s="26"/>
      <c r="C40" s="26" t="s">
        <v>880</v>
      </c>
      <c r="D40" s="26"/>
      <c r="E40" s="84"/>
      <c r="F40" s="84" t="s">
        <v>881</v>
      </c>
      <c r="H40" s="2"/>
      <c r="I40" s="2">
        <v>1313973000</v>
      </c>
      <c r="J40" s="2">
        <v>6688989000</v>
      </c>
      <c r="K40" s="2">
        <v>4203473000</v>
      </c>
      <c r="L40" s="2">
        <f t="shared" ref="L40:L41" si="0">SUM(I40, J40, K40)</f>
        <v>12206435000</v>
      </c>
      <c r="M40" s="2" t="s">
        <v>882</v>
      </c>
    </row>
    <row r="41" spans="1:13" ht="14.25" customHeight="1" x14ac:dyDescent="0.2">
      <c r="A41" s="26"/>
      <c r="B41" s="26"/>
      <c r="C41" s="26" t="s">
        <v>883</v>
      </c>
      <c r="D41" s="26"/>
      <c r="E41" s="84"/>
      <c r="F41" s="22">
        <v>11025057000</v>
      </c>
      <c r="H41" s="2"/>
      <c r="I41" s="2">
        <v>36043000</v>
      </c>
      <c r="J41" s="2">
        <v>3827928000</v>
      </c>
      <c r="K41" s="2">
        <v>7161086000</v>
      </c>
      <c r="L41" s="2">
        <f t="shared" si="0"/>
        <v>11025057000</v>
      </c>
    </row>
    <row r="42" spans="1:13" ht="14.25" customHeight="1" x14ac:dyDescent="0.2">
      <c r="A42" s="21"/>
      <c r="B42" s="21"/>
      <c r="C42" s="21"/>
      <c r="D42" s="26" t="s">
        <v>884</v>
      </c>
      <c r="E42" s="84"/>
      <c r="F42" s="22" t="s">
        <v>885</v>
      </c>
      <c r="G42" s="22"/>
    </row>
    <row r="43" spans="1:13" ht="14.25" customHeight="1" x14ac:dyDescent="0.2">
      <c r="A43" s="21"/>
      <c r="B43" s="21"/>
      <c r="C43" s="21"/>
      <c r="D43" s="26"/>
      <c r="E43" s="84" t="s">
        <v>886</v>
      </c>
      <c r="F43" s="22" t="s">
        <v>885</v>
      </c>
      <c r="G43" s="22"/>
    </row>
    <row r="44" spans="1:13" ht="14.25" customHeight="1" x14ac:dyDescent="0.2">
      <c r="A44" s="21"/>
      <c r="B44" s="21"/>
      <c r="C44" s="27" t="s">
        <v>28</v>
      </c>
      <c r="D44" s="27"/>
      <c r="E44" s="176"/>
      <c r="F44" s="28" t="s">
        <v>887</v>
      </c>
      <c r="G44" s="22"/>
      <c r="H44" s="2" t="s">
        <v>888</v>
      </c>
    </row>
    <row r="45" spans="1:13" ht="14.25" customHeight="1" x14ac:dyDescent="0.2">
      <c r="A45" s="26"/>
      <c r="B45" s="26"/>
      <c r="C45" s="26" t="s">
        <v>103</v>
      </c>
      <c r="D45" s="37"/>
      <c r="F45" s="22" t="s">
        <v>889</v>
      </c>
      <c r="G45" s="22"/>
    </row>
    <row r="46" spans="1:13" ht="14.25" customHeight="1" x14ac:dyDescent="0.2">
      <c r="A46" s="26"/>
      <c r="B46" s="26"/>
      <c r="C46" s="26" t="s">
        <v>29</v>
      </c>
      <c r="D46" s="37"/>
      <c r="F46" s="22" t="s">
        <v>890</v>
      </c>
      <c r="G46" s="22"/>
    </row>
    <row r="47" spans="1:13" ht="14.25" customHeight="1" x14ac:dyDescent="0.2">
      <c r="A47" s="26"/>
      <c r="B47" s="26"/>
      <c r="C47" s="26" t="s">
        <v>30</v>
      </c>
      <c r="D47" s="37"/>
      <c r="F47" s="39" t="s">
        <v>891</v>
      </c>
      <c r="G47" s="22"/>
    </row>
    <row r="48" spans="1:13" ht="14.25" customHeight="1" x14ac:dyDescent="0.2">
      <c r="A48" s="26"/>
      <c r="B48" s="26"/>
      <c r="C48" s="26" t="s">
        <v>31</v>
      </c>
      <c r="D48" s="37"/>
      <c r="F48" s="22" t="s">
        <v>892</v>
      </c>
      <c r="G48" s="22"/>
    </row>
    <row r="49" spans="1:7" ht="14.25" customHeight="1" x14ac:dyDescent="0.2">
      <c r="A49" s="26"/>
      <c r="B49" s="26"/>
      <c r="C49" s="26"/>
      <c r="D49" s="37" t="s">
        <v>31</v>
      </c>
      <c r="E49" s="2"/>
      <c r="F49" s="22" t="s">
        <v>893</v>
      </c>
      <c r="G49" s="22"/>
    </row>
    <row r="50" spans="1:7" ht="14.25" customHeight="1" x14ac:dyDescent="0.2">
      <c r="A50" s="26"/>
      <c r="B50" s="26"/>
      <c r="C50" s="26"/>
      <c r="D50" s="37" t="s">
        <v>728</v>
      </c>
      <c r="E50" s="2"/>
      <c r="F50" s="22" t="s">
        <v>894</v>
      </c>
      <c r="G50" s="22"/>
    </row>
    <row r="51" spans="1:7" ht="14.25" customHeight="1" x14ac:dyDescent="0.2">
      <c r="A51" s="26"/>
      <c r="B51" s="26"/>
      <c r="C51" s="26"/>
      <c r="D51" s="37"/>
      <c r="E51" s="2" t="s">
        <v>895</v>
      </c>
      <c r="F51" s="22" t="s">
        <v>894</v>
      </c>
      <c r="G51" s="22"/>
    </row>
    <row r="52" spans="1:7" ht="14.25" customHeight="1" x14ac:dyDescent="0.2">
      <c r="A52" s="26"/>
      <c r="B52" s="26"/>
      <c r="C52" s="26" t="s">
        <v>32</v>
      </c>
      <c r="D52" s="37"/>
      <c r="F52" s="22" t="s">
        <v>896</v>
      </c>
      <c r="G52" s="22"/>
    </row>
    <row r="53" spans="1:7" ht="14.25" customHeight="1" x14ac:dyDescent="0.2">
      <c r="A53" s="26"/>
      <c r="B53" s="26"/>
      <c r="C53" s="26" t="s">
        <v>33</v>
      </c>
      <c r="D53" s="37"/>
      <c r="F53" s="22" t="s">
        <v>897</v>
      </c>
    </row>
    <row r="54" spans="1:7" ht="14.25" customHeight="1" x14ac:dyDescent="0.2">
      <c r="A54" s="26"/>
      <c r="B54" s="21"/>
      <c r="C54" s="26"/>
      <c r="D54" s="26" t="s">
        <v>33</v>
      </c>
      <c r="E54" s="84"/>
      <c r="F54" s="22" t="s">
        <v>898</v>
      </c>
    </row>
    <row r="55" spans="1:7" ht="14.25" customHeight="1" x14ac:dyDescent="0.2">
      <c r="A55" s="26"/>
      <c r="B55" s="21"/>
      <c r="C55" s="26"/>
      <c r="D55" s="26" t="s">
        <v>728</v>
      </c>
      <c r="E55" s="84"/>
      <c r="F55" s="22" t="s">
        <v>899</v>
      </c>
    </row>
    <row r="56" spans="1:7" ht="14.25" customHeight="1" x14ac:dyDescent="0.2">
      <c r="A56" s="26"/>
      <c r="B56" s="21"/>
      <c r="C56" s="26"/>
      <c r="D56" s="26"/>
      <c r="E56" s="26" t="s">
        <v>900</v>
      </c>
      <c r="F56" s="22" t="s">
        <v>878</v>
      </c>
    </row>
    <row r="57" spans="1:7" ht="14.25" customHeight="1" x14ac:dyDescent="0.2">
      <c r="A57" s="26"/>
      <c r="B57" s="21"/>
      <c r="C57" s="26"/>
      <c r="D57" s="26"/>
      <c r="E57" s="26" t="s">
        <v>901</v>
      </c>
      <c r="F57" s="22" t="s">
        <v>875</v>
      </c>
    </row>
    <row r="58" spans="1:7" ht="14.25" customHeight="1" x14ac:dyDescent="0.2">
      <c r="A58" s="26"/>
      <c r="B58" s="21" t="s">
        <v>34</v>
      </c>
      <c r="C58" s="26"/>
      <c r="D58" s="26"/>
      <c r="E58" s="84"/>
      <c r="F58" s="45" t="s">
        <v>835</v>
      </c>
    </row>
    <row r="59" spans="1:7" ht="14.25" customHeight="1" x14ac:dyDescent="0.2">
      <c r="A59" s="21"/>
      <c r="B59" s="21"/>
      <c r="C59" s="27" t="s">
        <v>35</v>
      </c>
      <c r="D59" s="27"/>
      <c r="E59" s="176"/>
      <c r="F59" s="28" t="s">
        <v>902</v>
      </c>
      <c r="G59" s="22"/>
    </row>
    <row r="60" spans="1:7" ht="14.25" customHeight="1" x14ac:dyDescent="0.2">
      <c r="A60" s="26"/>
      <c r="B60" s="26"/>
      <c r="C60" s="26" t="s">
        <v>36</v>
      </c>
      <c r="D60" s="37"/>
      <c r="F60" s="150">
        <v>97217780000</v>
      </c>
    </row>
    <row r="61" spans="1:7" ht="14.25" customHeight="1" x14ac:dyDescent="0.2">
      <c r="A61" s="26"/>
      <c r="B61" s="26"/>
      <c r="C61" s="26"/>
      <c r="D61" s="37" t="s">
        <v>36</v>
      </c>
      <c r="E61" s="2"/>
      <c r="F61" s="150">
        <v>97017780000</v>
      </c>
    </row>
    <row r="62" spans="1:7" ht="14.25" customHeight="1" x14ac:dyDescent="0.2">
      <c r="A62" s="26"/>
      <c r="B62" s="26"/>
      <c r="C62" s="26"/>
      <c r="D62" s="37" t="s">
        <v>728</v>
      </c>
      <c r="E62" s="2"/>
      <c r="F62" s="150">
        <v>200000000</v>
      </c>
    </row>
    <row r="63" spans="1:7" ht="14.25" customHeight="1" x14ac:dyDescent="0.2">
      <c r="A63" s="26"/>
      <c r="B63" s="26"/>
      <c r="C63" s="26"/>
      <c r="D63" s="37"/>
      <c r="E63" s="2" t="s">
        <v>903</v>
      </c>
      <c r="F63" s="150"/>
    </row>
    <row r="64" spans="1:7" ht="14.25" customHeight="1" x14ac:dyDescent="0.2">
      <c r="A64" s="26"/>
      <c r="B64" s="26"/>
      <c r="C64" s="26" t="s">
        <v>37</v>
      </c>
      <c r="D64" s="37"/>
      <c r="F64" s="150">
        <v>30516720000</v>
      </c>
    </row>
    <row r="65" spans="1:7" ht="14.25" customHeight="1" x14ac:dyDescent="0.2">
      <c r="A65" s="21"/>
      <c r="B65" s="21"/>
      <c r="C65" s="21"/>
      <c r="D65" s="26" t="s">
        <v>37</v>
      </c>
      <c r="E65" s="84"/>
      <c r="F65" s="150">
        <v>25724390000</v>
      </c>
      <c r="G65" s="22"/>
    </row>
    <row r="66" spans="1:7" ht="14.25" customHeight="1" x14ac:dyDescent="0.2">
      <c r="A66" s="21"/>
      <c r="B66" s="21"/>
      <c r="C66" s="21"/>
      <c r="D66" s="26" t="s">
        <v>904</v>
      </c>
      <c r="E66" s="84"/>
      <c r="F66" s="150">
        <v>4792330000</v>
      </c>
      <c r="G66" s="22"/>
    </row>
    <row r="67" spans="1:7" ht="14.25" customHeight="1" x14ac:dyDescent="0.2">
      <c r="A67" s="21"/>
      <c r="B67" s="21"/>
      <c r="C67" s="26"/>
      <c r="D67" s="26"/>
      <c r="E67" s="26" t="s">
        <v>905</v>
      </c>
      <c r="F67" s="150">
        <v>1400000000</v>
      </c>
      <c r="G67" s="22"/>
    </row>
    <row r="68" spans="1:7" ht="14.25" customHeight="1" x14ac:dyDescent="0.2">
      <c r="A68" s="21"/>
      <c r="B68" s="21"/>
      <c r="C68" s="26"/>
      <c r="D68" s="26"/>
      <c r="E68" s="26" t="s">
        <v>906</v>
      </c>
      <c r="F68" s="150">
        <v>800000000</v>
      </c>
      <c r="G68" s="22"/>
    </row>
    <row r="69" spans="1:7" ht="14.25" customHeight="1" x14ac:dyDescent="0.2">
      <c r="A69" s="21"/>
      <c r="B69" s="21"/>
      <c r="C69" s="26"/>
      <c r="D69" s="26"/>
      <c r="E69" s="84" t="s">
        <v>907</v>
      </c>
      <c r="F69" s="72">
        <v>1000000000</v>
      </c>
      <c r="G69" s="22"/>
    </row>
    <row r="70" spans="1:7" ht="14.25" customHeight="1" x14ac:dyDescent="0.2">
      <c r="A70" s="21"/>
      <c r="B70" s="21"/>
      <c r="C70" s="26"/>
      <c r="D70" s="26"/>
      <c r="E70" s="84" t="s">
        <v>908</v>
      </c>
      <c r="F70" s="22">
        <v>1500000000</v>
      </c>
      <c r="G70" s="22"/>
    </row>
    <row r="71" spans="1:7" ht="14.25" customHeight="1" x14ac:dyDescent="0.2">
      <c r="A71" s="21"/>
      <c r="B71" s="21"/>
      <c r="C71" s="26"/>
      <c r="D71" s="26"/>
      <c r="E71" s="84" t="s">
        <v>909</v>
      </c>
      <c r="F71" s="22">
        <v>42330000</v>
      </c>
      <c r="G71" s="22"/>
    </row>
    <row r="72" spans="1:7" ht="14.25" customHeight="1" x14ac:dyDescent="0.2">
      <c r="A72" s="21"/>
      <c r="B72" s="21"/>
      <c r="C72" s="26"/>
      <c r="D72" s="26"/>
      <c r="E72" s="84" t="s">
        <v>910</v>
      </c>
      <c r="F72" s="22">
        <v>50000000</v>
      </c>
      <c r="G72" s="22"/>
    </row>
    <row r="73" spans="1:7" ht="14.25" customHeight="1" x14ac:dyDescent="0.2">
      <c r="A73" s="21"/>
      <c r="B73" s="21"/>
      <c r="C73" s="27" t="s">
        <v>38</v>
      </c>
      <c r="D73" s="27"/>
      <c r="E73" s="176"/>
      <c r="F73" s="28" t="s">
        <v>911</v>
      </c>
      <c r="G73" s="22"/>
    </row>
    <row r="74" spans="1:7" ht="14.25" customHeight="1" x14ac:dyDescent="0.2">
      <c r="A74" s="26"/>
      <c r="B74" s="26"/>
      <c r="C74" s="26" t="s">
        <v>912</v>
      </c>
      <c r="D74" s="37"/>
      <c r="F74" s="22" t="s">
        <v>913</v>
      </c>
      <c r="G74" s="22"/>
    </row>
    <row r="75" spans="1:7" ht="14.25" customHeight="1" x14ac:dyDescent="0.2">
      <c r="A75" s="26"/>
      <c r="B75" s="26"/>
      <c r="C75" s="26" t="s">
        <v>914</v>
      </c>
      <c r="D75" s="37"/>
      <c r="F75" s="22" t="s">
        <v>915</v>
      </c>
      <c r="G75" s="22"/>
    </row>
    <row r="76" spans="1:7" ht="14.25" customHeight="1" x14ac:dyDescent="0.2">
      <c r="A76" s="26"/>
      <c r="B76" s="26"/>
      <c r="C76" s="26" t="s">
        <v>916</v>
      </c>
      <c r="D76" s="37"/>
      <c r="F76" s="22" t="s">
        <v>917</v>
      </c>
      <c r="G76" s="22"/>
    </row>
    <row r="77" spans="1:7" ht="14.25" customHeight="1" x14ac:dyDescent="0.2">
      <c r="A77" s="26"/>
      <c r="B77" s="26"/>
      <c r="C77" s="26" t="s">
        <v>918</v>
      </c>
      <c r="D77" s="37"/>
      <c r="F77" s="22" t="s">
        <v>919</v>
      </c>
      <c r="G77" s="22"/>
    </row>
    <row r="78" spans="1:7" ht="14.25" customHeight="1" x14ac:dyDescent="0.2">
      <c r="A78" s="26"/>
      <c r="B78" s="26"/>
      <c r="C78" s="26" t="s">
        <v>920</v>
      </c>
      <c r="D78" s="37"/>
      <c r="F78" s="22" t="s">
        <v>899</v>
      </c>
      <c r="G78" s="22"/>
    </row>
    <row r="79" spans="1:7" ht="14.25" customHeight="1" x14ac:dyDescent="0.2">
      <c r="A79" s="26"/>
      <c r="B79" s="26"/>
      <c r="C79" s="26" t="s">
        <v>921</v>
      </c>
      <c r="D79" s="37"/>
      <c r="F79" s="22" t="s">
        <v>922</v>
      </c>
      <c r="G79" s="22"/>
    </row>
    <row r="80" spans="1:7" ht="14.25" customHeight="1" x14ac:dyDescent="0.2">
      <c r="A80" s="26"/>
      <c r="B80" s="26"/>
      <c r="C80" s="26" t="s">
        <v>923</v>
      </c>
      <c r="D80" s="37"/>
      <c r="F80" s="22" t="s">
        <v>870</v>
      </c>
      <c r="G80" s="22"/>
    </row>
    <row r="81" spans="1:8" ht="14.25" customHeight="1" x14ac:dyDescent="0.2">
      <c r="A81" s="26"/>
      <c r="B81" s="26"/>
      <c r="C81" s="26" t="s">
        <v>759</v>
      </c>
      <c r="D81" s="37"/>
      <c r="F81" s="22" t="s">
        <v>924</v>
      </c>
      <c r="G81" s="22"/>
    </row>
    <row r="82" spans="1:8" ht="14.25" customHeight="1" x14ac:dyDescent="0.2">
      <c r="A82" s="21"/>
      <c r="B82" s="21"/>
      <c r="C82" s="66" t="s">
        <v>491</v>
      </c>
      <c r="D82" s="180"/>
      <c r="E82" s="176"/>
      <c r="F82" s="28" t="s">
        <v>925</v>
      </c>
      <c r="G82" s="22"/>
      <c r="H82" s="2" t="s">
        <v>926</v>
      </c>
    </row>
    <row r="83" spans="1:8" ht="14.25" customHeight="1" x14ac:dyDescent="0.2">
      <c r="A83" s="21"/>
      <c r="B83" s="21"/>
      <c r="C83" s="67" t="s">
        <v>676</v>
      </c>
      <c r="D83" s="170"/>
      <c r="E83" s="84"/>
      <c r="F83" s="22"/>
      <c r="G83" s="22"/>
    </row>
    <row r="84" spans="1:8" ht="14.25" customHeight="1" x14ac:dyDescent="0.2">
      <c r="A84" s="21"/>
      <c r="B84" s="21"/>
      <c r="C84" s="67"/>
      <c r="D84" s="170" t="s">
        <v>927</v>
      </c>
      <c r="E84" s="84"/>
      <c r="F84" s="147" t="s">
        <v>928</v>
      </c>
      <c r="G84" s="22"/>
    </row>
    <row r="85" spans="1:8" ht="14.25" customHeight="1" x14ac:dyDescent="0.2">
      <c r="A85" s="21"/>
      <c r="B85" s="21"/>
      <c r="C85" s="67"/>
      <c r="D85" s="170" t="s">
        <v>929</v>
      </c>
      <c r="E85" s="84"/>
      <c r="F85" s="147" t="s">
        <v>930</v>
      </c>
      <c r="G85" s="22"/>
    </row>
    <row r="86" spans="1:8" ht="14.25" customHeight="1" x14ac:dyDescent="0.2">
      <c r="A86" s="21"/>
      <c r="B86" s="21"/>
      <c r="C86" s="67"/>
      <c r="D86" s="170" t="s">
        <v>931</v>
      </c>
      <c r="E86" s="84"/>
      <c r="F86" s="147" t="s">
        <v>932</v>
      </c>
      <c r="G86" s="22"/>
    </row>
    <row r="87" spans="1:8" ht="14.25" customHeight="1" x14ac:dyDescent="0.2">
      <c r="A87" s="21"/>
      <c r="B87" s="21"/>
      <c r="C87" s="67"/>
      <c r="D87" s="170" t="s">
        <v>933</v>
      </c>
      <c r="E87" s="84"/>
      <c r="F87" s="147" t="s">
        <v>934</v>
      </c>
      <c r="G87" s="22"/>
    </row>
    <row r="88" spans="1:8" ht="14.25" customHeight="1" x14ac:dyDescent="0.2">
      <c r="A88" s="21"/>
      <c r="B88" s="21"/>
      <c r="C88" s="67" t="s">
        <v>679</v>
      </c>
      <c r="D88" s="170"/>
      <c r="E88" s="84"/>
      <c r="F88" s="147"/>
      <c r="G88" s="22"/>
      <c r="H88" s="2" t="s">
        <v>935</v>
      </c>
    </row>
    <row r="89" spans="1:8" ht="14.25" customHeight="1" x14ac:dyDescent="0.2">
      <c r="A89" s="21"/>
      <c r="B89" s="21"/>
      <c r="C89" s="67"/>
      <c r="D89" s="170" t="s">
        <v>936</v>
      </c>
      <c r="E89" s="84"/>
      <c r="F89" s="147"/>
      <c r="G89" s="22"/>
    </row>
    <row r="90" spans="1:8" ht="14.25" customHeight="1" x14ac:dyDescent="0.2">
      <c r="A90" s="21"/>
      <c r="B90" s="21"/>
      <c r="C90" s="67"/>
      <c r="D90" s="170"/>
      <c r="E90" s="84" t="s">
        <v>937</v>
      </c>
      <c r="F90" s="147" t="s">
        <v>938</v>
      </c>
      <c r="G90" s="22"/>
    </row>
    <row r="91" spans="1:8" ht="14.25" customHeight="1" x14ac:dyDescent="0.2">
      <c r="A91" s="21"/>
      <c r="B91" s="21"/>
      <c r="C91" s="67"/>
      <c r="D91" s="170"/>
      <c r="E91" s="84" t="s">
        <v>939</v>
      </c>
      <c r="F91" s="147" t="s">
        <v>940</v>
      </c>
      <c r="G91" s="22"/>
    </row>
    <row r="92" spans="1:8" ht="14.25" customHeight="1" x14ac:dyDescent="0.2">
      <c r="A92" s="26"/>
      <c r="B92" s="26"/>
      <c r="C92" s="67"/>
      <c r="D92" s="170" t="s">
        <v>941</v>
      </c>
      <c r="E92" s="84"/>
      <c r="F92" s="147"/>
    </row>
    <row r="93" spans="1:8" ht="14.25" customHeight="1" x14ac:dyDescent="0.2">
      <c r="A93" s="26"/>
      <c r="B93" s="26"/>
      <c r="C93" s="67"/>
      <c r="D93" s="170"/>
      <c r="E93" s="84" t="s">
        <v>942</v>
      </c>
      <c r="F93" s="147" t="s">
        <v>943</v>
      </c>
    </row>
    <row r="94" spans="1:8" ht="14.25" customHeight="1" x14ac:dyDescent="0.2">
      <c r="A94" s="26"/>
      <c r="B94" s="26"/>
      <c r="C94" s="67"/>
      <c r="D94" s="170"/>
      <c r="E94" s="84" t="s">
        <v>939</v>
      </c>
      <c r="F94" s="147" t="s">
        <v>944</v>
      </c>
    </row>
    <row r="95" spans="1:8" ht="14.25" customHeight="1" x14ac:dyDescent="0.2">
      <c r="A95" s="21"/>
      <c r="B95" s="21"/>
      <c r="C95" s="26" t="s">
        <v>682</v>
      </c>
      <c r="D95" s="26"/>
      <c r="E95" s="84"/>
      <c r="F95" s="45"/>
      <c r="G95" s="22"/>
    </row>
    <row r="96" spans="1:8" ht="14.25" customHeight="1" x14ac:dyDescent="0.2">
      <c r="A96" s="21"/>
      <c r="B96" s="21"/>
      <c r="C96" s="67"/>
      <c r="D96" s="170" t="s">
        <v>683</v>
      </c>
      <c r="E96" s="84"/>
      <c r="F96" s="45"/>
      <c r="G96" s="22"/>
    </row>
    <row r="97" spans="1:7" ht="14.25" customHeight="1" x14ac:dyDescent="0.2">
      <c r="A97" s="21"/>
      <c r="B97" s="21"/>
      <c r="C97" s="67"/>
      <c r="D97" s="170"/>
      <c r="E97" s="84" t="s">
        <v>945</v>
      </c>
      <c r="F97" s="147" t="s">
        <v>946</v>
      </c>
      <c r="G97" s="22"/>
    </row>
    <row r="98" spans="1:7" ht="14.25" customHeight="1" x14ac:dyDescent="0.2">
      <c r="A98" s="21"/>
      <c r="B98" s="21"/>
      <c r="C98" s="67"/>
      <c r="D98" s="170"/>
      <c r="E98" s="84" t="s">
        <v>942</v>
      </c>
      <c r="F98" s="147" t="s">
        <v>947</v>
      </c>
      <c r="G98" s="22"/>
    </row>
    <row r="99" spans="1:7" ht="14.25" customHeight="1" x14ac:dyDescent="0.2">
      <c r="A99" s="26"/>
      <c r="B99" s="21"/>
      <c r="C99" s="67"/>
      <c r="D99" s="170"/>
      <c r="E99" s="84" t="s">
        <v>939</v>
      </c>
      <c r="F99" s="147" t="s">
        <v>948</v>
      </c>
      <c r="G99" s="22"/>
    </row>
    <row r="100" spans="1:7" ht="14.25" customHeight="1" x14ac:dyDescent="0.2">
      <c r="A100" s="26"/>
      <c r="B100" s="26"/>
      <c r="C100" s="67" t="s">
        <v>685</v>
      </c>
      <c r="D100" s="170"/>
      <c r="E100" s="84"/>
      <c r="F100" s="147"/>
      <c r="G100" s="22"/>
    </row>
    <row r="101" spans="1:7" ht="14.25" customHeight="1" x14ac:dyDescent="0.2">
      <c r="A101" s="26"/>
      <c r="B101" s="26"/>
      <c r="C101" s="67"/>
      <c r="D101" s="170" t="s">
        <v>686</v>
      </c>
      <c r="E101" s="84"/>
      <c r="F101" s="147"/>
      <c r="G101" s="22"/>
    </row>
    <row r="102" spans="1:7" ht="14.25" customHeight="1" x14ac:dyDescent="0.2">
      <c r="A102" s="26"/>
      <c r="B102" s="26"/>
      <c r="C102" s="67"/>
      <c r="D102" s="170"/>
      <c r="E102" s="84" t="s">
        <v>942</v>
      </c>
      <c r="F102" s="147" t="s">
        <v>949</v>
      </c>
      <c r="G102" s="22"/>
    </row>
    <row r="103" spans="1:7" ht="14.25" customHeight="1" x14ac:dyDescent="0.2">
      <c r="A103" s="26"/>
      <c r="B103" s="26"/>
      <c r="C103" s="67"/>
      <c r="D103" s="170"/>
      <c r="E103" s="84" t="s">
        <v>939</v>
      </c>
      <c r="F103" s="147" t="s">
        <v>950</v>
      </c>
      <c r="G103" s="22"/>
    </row>
    <row r="104" spans="1:7" ht="14.25" customHeight="1" x14ac:dyDescent="0.2">
      <c r="A104" s="26"/>
      <c r="B104" s="21"/>
      <c r="C104" s="67"/>
      <c r="D104" s="170" t="s">
        <v>688</v>
      </c>
      <c r="E104" s="84"/>
      <c r="F104" s="147"/>
    </row>
    <row r="105" spans="1:7" ht="14.25" customHeight="1" x14ac:dyDescent="0.2">
      <c r="A105" s="26"/>
      <c r="B105" s="21"/>
      <c r="C105" s="67"/>
      <c r="D105" s="170"/>
      <c r="E105" s="84" t="s">
        <v>942</v>
      </c>
      <c r="F105" s="147" t="s">
        <v>951</v>
      </c>
    </row>
    <row r="106" spans="1:7" ht="14.25" customHeight="1" x14ac:dyDescent="0.2">
      <c r="A106" s="26"/>
      <c r="B106" s="26"/>
      <c r="C106" s="67"/>
      <c r="D106" s="170"/>
      <c r="E106" s="84" t="s">
        <v>939</v>
      </c>
      <c r="F106" s="147" t="s">
        <v>952</v>
      </c>
      <c r="G106" s="22"/>
    </row>
    <row r="107" spans="1:7" ht="14.25" customHeight="1" x14ac:dyDescent="0.2">
      <c r="A107" s="26"/>
      <c r="B107" s="26"/>
      <c r="C107" s="67" t="s">
        <v>690</v>
      </c>
      <c r="D107" s="170"/>
      <c r="E107" s="84"/>
      <c r="F107" s="147"/>
      <c r="G107" s="22"/>
    </row>
    <row r="108" spans="1:7" ht="14.25" customHeight="1" x14ac:dyDescent="0.2">
      <c r="A108" s="26"/>
      <c r="B108" s="26"/>
      <c r="C108" s="67"/>
      <c r="D108" s="170" t="s">
        <v>953</v>
      </c>
      <c r="E108" s="84"/>
      <c r="F108" s="147"/>
      <c r="G108" s="22"/>
    </row>
    <row r="109" spans="1:7" ht="14.25" customHeight="1" x14ac:dyDescent="0.2">
      <c r="A109" s="26"/>
      <c r="B109" s="26"/>
      <c r="C109" s="67"/>
      <c r="D109" s="170"/>
      <c r="E109" s="84" t="s">
        <v>942</v>
      </c>
      <c r="F109" s="147" t="s">
        <v>954</v>
      </c>
      <c r="G109" s="22"/>
    </row>
    <row r="110" spans="1:7" ht="14.25" customHeight="1" x14ac:dyDescent="0.2">
      <c r="A110" s="26"/>
      <c r="B110" s="26"/>
      <c r="C110" s="67"/>
      <c r="D110" s="170"/>
      <c r="E110" s="84" t="s">
        <v>939</v>
      </c>
      <c r="F110" s="147" t="s">
        <v>955</v>
      </c>
      <c r="G110" s="22"/>
    </row>
    <row r="111" spans="1:7" ht="14.25" customHeight="1" x14ac:dyDescent="0.2">
      <c r="A111" s="12" t="s">
        <v>96</v>
      </c>
      <c r="B111" s="12"/>
      <c r="C111" s="12"/>
      <c r="D111" s="86"/>
      <c r="E111" s="86"/>
      <c r="F111" s="20" t="e">
        <f>F2+F3+F4</f>
        <v>#VALUE!</v>
      </c>
      <c r="G111" s="20">
        <f>SUM(G2:G110)</f>
        <v>0</v>
      </c>
    </row>
    <row r="112" spans="1: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2025</vt:lpstr>
      <vt:lpstr>2024</vt:lpstr>
      <vt:lpstr>2023</vt:lpstr>
      <vt:lpstr>2022</vt:lpstr>
      <vt:lpstr>2021</vt:lpstr>
      <vt:lpstr>2020</vt:lpstr>
      <vt:lpstr>2019_disagg.</vt:lpstr>
      <vt:lpstr>2019</vt:lpstr>
      <vt:lpstr>2018_disagg.</vt:lpstr>
      <vt:lpstr>2018</vt:lpstr>
      <vt:lpstr>2017</vt:lpstr>
      <vt:lpstr>2017_disagg.</vt:lpstr>
      <vt:lpstr>2016</vt:lpstr>
      <vt:lpstr>2015</vt:lpstr>
      <vt:lpstr>2014</vt:lpstr>
      <vt:lpstr>2013</vt:lpstr>
      <vt:lpstr>2012</vt:lpstr>
      <vt:lpstr>2011</vt:lpstr>
      <vt:lpstr>WIP - DPWH Budget Summary 2011-</vt:lpstr>
      <vt:lpstr>Regional Summary</vt:lpstr>
      <vt:lpstr>Region III Summary</vt:lpstr>
      <vt:lpstr>2025 FMP Regional</vt:lpstr>
      <vt:lpstr>FMP Region III DE B</vt:lpstr>
      <vt:lpstr>Region III (FMP) Raw - Central</vt:lpstr>
      <vt:lpstr>FMP Region III - Central A</vt:lpstr>
      <vt:lpstr>FMP Region III DE A</vt:lpstr>
      <vt:lpstr>Region III DE Raw</vt:lpstr>
      <vt:lpstr>FMP Region III Central B</vt:lpstr>
      <vt:lpstr>R III DE Raw B</vt:lpstr>
      <vt:lpstr>Region III Central B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krisberse</dc:creator>
  <cp:lastModifiedBy>MARCELO, LLOYD</cp:lastModifiedBy>
  <dcterms:created xsi:type="dcterms:W3CDTF">2025-08-23T03:51:37Z</dcterms:created>
  <dcterms:modified xsi:type="dcterms:W3CDTF">2025-09-26T17:10:41Z</dcterms:modified>
</cp:coreProperties>
</file>